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7.xml" ContentType="application/vnd.openxmlformats-officedocument.drawing+xml"/>
  <Override PartName="/xl/tables/table4.xml" ContentType="application/vnd.openxmlformats-officedocument.spreadsheetml.table+xml"/>
  <Override PartName="/xl/slicers/slicer3.xml" ContentType="application/vnd.ms-excel.slicer+xml"/>
  <Override PartName="/xl/slicers/slicer4.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8.xml" ContentType="application/vnd.openxmlformats-officedocument.spreadsheetml.pivotTable+xml"/>
  <Override PartName="/xl/drawings/drawing9.xml" ContentType="application/vnd.openxmlformats-officedocument.drawing+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9.xml" ContentType="application/vnd.openxmlformats-officedocument.spreadsheetml.pivotTable+xml"/>
  <Override PartName="/xl/drawings/drawing10.xml" ContentType="application/vnd.openxmlformats-officedocument.drawing+xml"/>
  <Override PartName="/xl/slicers/slicer6.xml" ContentType="application/vnd.ms-excel.slicer+xml"/>
  <Override PartName="/xl/charts/chart21.xml" ContentType="application/vnd.openxmlformats-officedocument.drawingml.chart+xml"/>
  <Override PartName="/xl/pivotTables/pivotTable20.xml" ContentType="application/vnd.openxmlformats-officedocument.spreadsheetml.pivotTable+xml"/>
  <Override PartName="/xl/drawings/drawing11.xml" ContentType="application/vnd.openxmlformats-officedocument.drawing+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21.xml" ContentType="application/vnd.openxmlformats-officedocument.spreadsheetml.pivotTable+xml"/>
  <Override PartName="/xl/drawings/drawing12.xml" ContentType="application/vnd.openxmlformats-officedocument.drawing+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ALL_FILES\Projects\Data_Analytics_Projects\Data_Analytics_course\Excel_Data_Analytics_Project\April_2025_Projects\Project_1\Sales_Analysis\"/>
    </mc:Choice>
  </mc:AlternateContent>
  <xr:revisionPtr revIDLastSave="0" documentId="13_ncr:1_{9A068ED0-728B-4B51-B6CB-46FB8F57DAF5}" xr6:coauthVersionLast="47" xr6:coauthVersionMax="47" xr10:uidLastSave="{00000000-0000-0000-0000-000000000000}"/>
  <bookViews>
    <workbookView xWindow="-108" yWindow="-108" windowWidth="23256" windowHeight="12456" firstSheet="5" activeTab="8" xr2:uid="{EEA91244-9BE2-41F9-AD2F-74684B751678}"/>
  </bookViews>
  <sheets>
    <sheet name="Seasonality" sheetId="10" state="hidden" r:id="rId1"/>
    <sheet name="Weekly_Sales" sheetId="13" state="hidden" r:id="rId2"/>
    <sheet name="Daily_in_Consistency" sheetId="14" state="hidden" r:id="rId3"/>
    <sheet name="Monthly_Consistency" sheetId="12" state="hidden" r:id="rId4"/>
    <sheet name="Percentage_sold_p_location" sheetId="15" state="hidden" r:id="rId5"/>
    <sheet name="Sales_Data" sheetId="4" r:id="rId6"/>
    <sheet name="Profits" sheetId="19" r:id="rId7"/>
    <sheet name="Analyzed_Data" sheetId="16" r:id="rId8"/>
    <sheet name="Sales_Dashboard" sheetId="17" r:id="rId9"/>
    <sheet name="Top_Product_Location" sheetId="9" state="hidden" r:id="rId10"/>
    <sheet name="Product_highest_sales" sheetId="6" state="hidden" r:id="rId11"/>
    <sheet name="Location" sheetId="3" state="hidden" r:id="rId12"/>
    <sheet name="Cashier" sheetId="7" state="hidden" r:id="rId13"/>
    <sheet name="Transactions" sheetId="8" state="hidden" r:id="rId14"/>
  </sheets>
  <definedNames>
    <definedName name="_xlchart.v5.0" hidden="1">Percentage_sold_p_location!$D$21</definedName>
    <definedName name="_xlchart.v5.1" hidden="1">Percentage_sold_p_location!$D$22:$D$26</definedName>
    <definedName name="_xlchart.v5.2" hidden="1">Percentage_sold_p_location!$E$21</definedName>
    <definedName name="_xlchart.v5.3" hidden="1">Percentage_sold_p_location!$E$22:$E$26</definedName>
    <definedName name="_xlchart.v5.4" hidden="1">Analyzed_Data!$H$33</definedName>
    <definedName name="_xlchart.v5.5" hidden="1">Analyzed_Data!$H$34:$H$38</definedName>
    <definedName name="_xlchart.v5.6" hidden="1">Analyzed_Data!$I$33</definedName>
    <definedName name="_xlchart.v5.7" hidden="1">Analyzed_Data!$I$34:$I$38</definedName>
    <definedName name="_xlcn.WorksheetConnection_KKSupermarket.xlsxTable11" hidden="1">Table1[]</definedName>
    <definedName name="Location">Analyzed_Data!$H$34</definedName>
    <definedName name="Slicer_Cashier">#N/A</definedName>
    <definedName name="Slicer_Days">#N/A</definedName>
    <definedName name="Slicer_Months">#N/A</definedName>
    <definedName name="Slicer_Months1">#N/A</definedName>
    <definedName name="Slicer_Product">#N/A</definedName>
    <definedName name="Slicer_Product1">#N/A</definedName>
    <definedName name="Slicer_Store_Location">#N/A</definedName>
    <definedName name="Slicer_Store_Location1">#N/A</definedName>
    <definedName name="Slicer_Store_Location2">#N/A</definedName>
    <definedName name="total">Analyzed_Data!$A$4</definedName>
  </definedNames>
  <calcPr calcId="191029"/>
  <pivotCaches>
    <pivotCache cacheId="0" r:id="rId15"/>
    <pivotCache cacheId="1" r:id="rId16"/>
    <pivotCache cacheId="2" r:id="rId17"/>
  </pivotCaches>
  <extLst>
    <ext xmlns:x14="http://schemas.microsoft.com/office/spreadsheetml/2009/9/main" uri="{876F7934-8845-4945-9796-88D515C7AA90}">
      <x14:pivotCaches>
        <pivotCache cacheId="3" r:id="rId18"/>
      </x14:pivotCaches>
    </ext>
    <ext xmlns:x14="http://schemas.microsoft.com/office/spreadsheetml/2009/9/main" uri="{BBE1A952-AA13-448e-AADC-164F8A28A991}">
      <x14:slicerCaches>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7"/>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KK Supermarket.xlsx!Table1"/>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3" i="4" l="1"/>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L2" i="4"/>
  <c r="L3" i="4"/>
  <c r="L4" i="4"/>
  <c r="L5" i="4"/>
  <c r="L1003" i="4" s="1"/>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1002" i="4"/>
  <c r="K1003" i="4"/>
  <c r="F4" i="19"/>
  <c r="B4" i="16"/>
  <c r="I2" i="4" l="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K15" i="15"/>
  <c r="L15" i="15"/>
  <c r="M15" i="15"/>
  <c r="N15" i="15"/>
  <c r="O15" i="15"/>
  <c r="J15" i="15"/>
  <c r="K14" i="15"/>
  <c r="L14" i="15"/>
  <c r="M14" i="15"/>
  <c r="N14" i="15"/>
  <c r="O14" i="15"/>
  <c r="J14" i="15"/>
  <c r="K13" i="15"/>
  <c r="L13" i="15"/>
  <c r="M13" i="15"/>
  <c r="N13" i="15"/>
  <c r="O13" i="15"/>
  <c r="J13" i="15"/>
  <c r="K12" i="15"/>
  <c r="L12" i="15"/>
  <c r="M12" i="15"/>
  <c r="N12" i="15"/>
  <c r="O12" i="15"/>
  <c r="J12" i="15"/>
  <c r="O11" i="15"/>
  <c r="N11" i="15"/>
  <c r="M11" i="15"/>
  <c r="L11" i="15"/>
  <c r="K11" i="15"/>
  <c r="K10" i="15"/>
  <c r="L10" i="15"/>
  <c r="M10" i="15"/>
  <c r="N10" i="15"/>
  <c r="O10" i="15"/>
  <c r="K9" i="15"/>
  <c r="L9" i="15"/>
  <c r="M9" i="15"/>
  <c r="N9" i="15"/>
  <c r="O9" i="15"/>
  <c r="K8" i="15"/>
  <c r="L8" i="15"/>
  <c r="M8" i="15"/>
  <c r="N8" i="15"/>
  <c r="O8" i="15"/>
  <c r="K7" i="15"/>
  <c r="L7" i="15"/>
  <c r="M7" i="15"/>
  <c r="N7" i="15"/>
  <c r="O7" i="15"/>
  <c r="K6" i="15"/>
  <c r="L6" i="15"/>
  <c r="M6" i="15"/>
  <c r="N6" i="15"/>
  <c r="O6" i="15"/>
  <c r="K5" i="15"/>
  <c r="L5" i="15"/>
  <c r="M5" i="15"/>
  <c r="N5" i="15"/>
  <c r="O5" i="15"/>
  <c r="J11" i="15"/>
  <c r="J10" i="15"/>
  <c r="J9" i="15"/>
  <c r="J8" i="15"/>
  <c r="J7" i="15"/>
  <c r="J6" i="15"/>
  <c r="J5" i="15"/>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790" i="4"/>
  <c r="B791" i="4"/>
  <c r="B792" i="4"/>
  <c r="B793" i="4"/>
  <c r="B794" i="4"/>
  <c r="B795" i="4"/>
  <c r="B796" i="4"/>
  <c r="B797" i="4"/>
  <c r="B798" i="4"/>
  <c r="B799" i="4"/>
  <c r="B800" i="4"/>
  <c r="B801" i="4"/>
  <c r="B802" i="4"/>
  <c r="B803" i="4"/>
  <c r="B804" i="4"/>
  <c r="B805" i="4"/>
  <c r="B806" i="4"/>
  <c r="B807" i="4"/>
  <c r="B808" i="4"/>
  <c r="B809" i="4"/>
  <c r="B810" i="4"/>
  <c r="B811" i="4"/>
  <c r="B812" i="4"/>
  <c r="B813" i="4"/>
  <c r="B814" i="4"/>
  <c r="B815" i="4"/>
  <c r="B816" i="4"/>
  <c r="B817" i="4"/>
  <c r="B818" i="4"/>
  <c r="B819" i="4"/>
  <c r="B820" i="4"/>
  <c r="B821" i="4"/>
  <c r="B822" i="4"/>
  <c r="B823" i="4"/>
  <c r="B824" i="4"/>
  <c r="B825" i="4"/>
  <c r="B826" i="4"/>
  <c r="B827" i="4"/>
  <c r="B828" i="4"/>
  <c r="B829" i="4"/>
  <c r="B830" i="4"/>
  <c r="B831" i="4"/>
  <c r="B832" i="4"/>
  <c r="B833" i="4"/>
  <c r="B834" i="4"/>
  <c r="B835" i="4"/>
  <c r="B836" i="4"/>
  <c r="B837" i="4"/>
  <c r="B838" i="4"/>
  <c r="B839" i="4"/>
  <c r="B840" i="4"/>
  <c r="B841" i="4"/>
  <c r="B842" i="4"/>
  <c r="B843" i="4"/>
  <c r="B844" i="4"/>
  <c r="B845" i="4"/>
  <c r="B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P33" i="4" a="1"/>
  <c r="P33" i="4" s="1"/>
  <c r="P6" i="4" a="1"/>
  <c r="P6" i="4" s="1"/>
  <c r="R6" i="4" s="1"/>
  <c r="B4" i="3" a="1"/>
  <c r="B4" i="3" s="1"/>
  <c r="C4" i="3" s="1"/>
  <c r="Q26" i="4"/>
  <c r="Q34" i="4" l="1"/>
  <c r="Q35" i="4"/>
  <c r="Q37" i="4"/>
  <c r="Q36" i="4"/>
  <c r="Q38" i="4"/>
  <c r="Q33" i="4"/>
  <c r="C5" i="3"/>
  <c r="C8" i="3"/>
  <c r="C7" i="3"/>
  <c r="C6" i="3"/>
  <c r="R14" i="4"/>
  <c r="R10" i="4"/>
  <c r="R13" i="4"/>
  <c r="R9" i="4"/>
  <c r="R12" i="4"/>
  <c r="R8" i="4"/>
  <c r="R15" i="4"/>
  <c r="R11" i="4"/>
  <c r="R7" i="4"/>
  <c r="Q6" i="4"/>
  <c r="Q13" i="4"/>
  <c r="Q9" i="4"/>
  <c r="Q12" i="4"/>
  <c r="Q7" i="4"/>
  <c r="Q8" i="4"/>
  <c r="Q15" i="4"/>
  <c r="Q11" i="4"/>
  <c r="Q14" i="4"/>
  <c r="Q10" i="4"/>
  <c r="R17" i="4" l="1"/>
  <c r="Q39" i="4"/>
  <c r="C12" i="3"/>
  <c r="C11" i="3"/>
  <c r="C9" i="3"/>
  <c r="R22" i="4"/>
  <c r="R21" i="4"/>
  <c r="Q19" i="4"/>
  <c r="Q18" i="4"/>
  <c r="Q1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01BE1F-2AAB-4A23-8FCA-BF228DF159F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8DBC05A-204D-496F-9B77-3AF89761D9A9}" name="WorksheetConnection_KK Supermarket.xlsx!Table1" type="102" refreshedVersion="8" minRefreshableVersion="5">
    <extLst>
      <ext xmlns:x15="http://schemas.microsoft.com/office/spreadsheetml/2010/11/main" uri="{DE250136-89BD-433C-8126-D09CA5730AF9}">
        <x15:connection id="Table1" autoDelete="1">
          <x15:rangePr sourceName="_xlcn.WorksheetConnection_KKSupermark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<sst xmlns="http://schemas.openxmlformats.org/spreadsheetml/2006/main" count="3366" uniqueCount="99">
  <si>
    <t>Date</t>
  </si>
  <si>
    <t>Product</t>
  </si>
  <si>
    <t>Quantity</t>
  </si>
  <si>
    <t>Store Location</t>
  </si>
  <si>
    <t xml:space="preserve">Cashier </t>
  </si>
  <si>
    <t xml:space="preserve">Total Price </t>
  </si>
  <si>
    <t>Original_Unit_Price</t>
  </si>
  <si>
    <t xml:space="preserve">Sold_Unit_Price </t>
  </si>
  <si>
    <t>Total_Quantity_per_product</t>
  </si>
  <si>
    <t>Total _Price_Per_Product</t>
  </si>
  <si>
    <t>Apples</t>
  </si>
  <si>
    <t>Beans</t>
  </si>
  <si>
    <t>Beef</t>
  </si>
  <si>
    <t>Bread</t>
  </si>
  <si>
    <t>Chicken</t>
  </si>
  <si>
    <t>Eggs</t>
  </si>
  <si>
    <t>Milk</t>
  </si>
  <si>
    <t>Onions</t>
  </si>
  <si>
    <t>Rice</t>
  </si>
  <si>
    <t>Tomatoes</t>
  </si>
  <si>
    <t>Overall_Count_Sales</t>
  </si>
  <si>
    <t>total_sold_items</t>
  </si>
  <si>
    <t>Highest</t>
  </si>
  <si>
    <t>Lowest</t>
  </si>
  <si>
    <t>Kisumu</t>
  </si>
  <si>
    <t>Grace</t>
  </si>
  <si>
    <t>Nakuru</t>
  </si>
  <si>
    <t>Linda</t>
  </si>
  <si>
    <t>Diana</t>
  </si>
  <si>
    <t>Peter</t>
  </si>
  <si>
    <t>Mombasa</t>
  </si>
  <si>
    <t>Samuel</t>
  </si>
  <si>
    <t>Eldoret</t>
  </si>
  <si>
    <t>James</t>
  </si>
  <si>
    <t>Nairobi</t>
  </si>
  <si>
    <t>Total_Quantity_sold</t>
  </si>
  <si>
    <t>Product with the highest Quantity sold</t>
  </si>
  <si>
    <t>Product with the lowest Quanity sold</t>
  </si>
  <si>
    <t>Product with the highest Total Sales</t>
  </si>
  <si>
    <t>Product with the Lowest Total Sales</t>
  </si>
  <si>
    <t>Average_unit_price</t>
  </si>
  <si>
    <t>4.	What was the average unit price of products sold?</t>
  </si>
  <si>
    <t>2. Which product had the highest total sales?</t>
  </si>
  <si>
    <t>3. Which store location sold the most items overall?</t>
  </si>
  <si>
    <t>5.	Who are the top 3 performing cashiers by total sales?</t>
  </si>
  <si>
    <t>Cashier</t>
  </si>
  <si>
    <t>Total_sales_made</t>
  </si>
  <si>
    <t>Total_Sales</t>
  </si>
  <si>
    <t>Row Labels</t>
  </si>
  <si>
    <t>Grand Total</t>
  </si>
  <si>
    <t>Sum of Quantity</t>
  </si>
  <si>
    <t xml:space="preserve">Sum of Total Price </t>
  </si>
  <si>
    <t>Column Labels</t>
  </si>
  <si>
    <t>6.	How many transactions happened in each month?</t>
  </si>
  <si>
    <t>Month</t>
  </si>
  <si>
    <t>Jan</t>
  </si>
  <si>
    <t>Feb</t>
  </si>
  <si>
    <t>Mar</t>
  </si>
  <si>
    <t>Apr</t>
  </si>
  <si>
    <t>May</t>
  </si>
  <si>
    <t>Jun</t>
  </si>
  <si>
    <t>Jul</t>
  </si>
  <si>
    <t>Aug</t>
  </si>
  <si>
    <t>Sep</t>
  </si>
  <si>
    <t>Oct</t>
  </si>
  <si>
    <t>Nov</t>
  </si>
  <si>
    <t>Dec</t>
  </si>
  <si>
    <t>2.	Which product had the highest total sales?</t>
  </si>
  <si>
    <t>7.	What is the top-selling products by location?</t>
  </si>
  <si>
    <t>Days</t>
  </si>
  <si>
    <t>Fri</t>
  </si>
  <si>
    <t>Mon</t>
  </si>
  <si>
    <t>Sat</t>
  </si>
  <si>
    <t>Sun</t>
  </si>
  <si>
    <t>Thu</t>
  </si>
  <si>
    <t>Tue</t>
  </si>
  <si>
    <t>Wed</t>
  </si>
  <si>
    <t>9.	Which days of the week have the highest sales?</t>
  </si>
  <si>
    <t>Total sales</t>
  </si>
  <si>
    <t>StdDevp of Quantity</t>
  </si>
  <si>
    <t>StdDevp of product Quantity sold</t>
  </si>
  <si>
    <t>Month/Product</t>
  </si>
  <si>
    <t>percentage total sold product per Location</t>
  </si>
  <si>
    <t>product</t>
  </si>
  <si>
    <t>Grand %</t>
  </si>
  <si>
    <t>Quantity of product sold</t>
  </si>
  <si>
    <t>DOB</t>
  </si>
  <si>
    <t>Age</t>
  </si>
  <si>
    <t>Location</t>
  </si>
  <si>
    <t>Total Sales</t>
  </si>
  <si>
    <t>Monthly Sales</t>
  </si>
  <si>
    <t>Sales per location</t>
  </si>
  <si>
    <t>Cashiers</t>
  </si>
  <si>
    <t>Product Performance</t>
  </si>
  <si>
    <t>Cashier Total Sales</t>
  </si>
  <si>
    <t>G</t>
  </si>
  <si>
    <t>Buying Price</t>
  </si>
  <si>
    <t>Profit</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</si>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</sst>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4" formatCode="_(&quot;$&quot;* #,##0.00_);_(&quot;$&quot;* \(#,##0.00\);_(&quot;$&quot;* &quot;-&quot;??_);_(@_)"/>
    <numFmt numFmtId="164" formatCode="0.0"/>
    <numFmt numFmtId="165" formatCode="_(&quot;$&quot;* #,##0_);_(&quot;$&quot;* \(#,##0\);_(&quot;$&quot;* &quot;-&quot;??_);_(@_)"/>
  </numFmts>
  <fonts count="15" x14ac:knownFonts="1">
    <font>
      <sz val="11"/>
      <color theme="1"/>
      <name val="Calibri"/>
      <family val="2"/>
      <scheme val="minor"/>
    </font>
    <font>
      <b/>
      <sz val="11"/>
      <color theme="1"/>
      <name val="Calibri"/>
      <family val="2"/>
      <scheme val="minor"/>
    </font>
    <font>
      <b/>
      <sz val="11"/>
      <name val="Calibri"/>
      <family val="2"/>
      <scheme val="minor"/>
    </font>
    <font>
      <b/>
      <sz val="11"/>
      <color rgb="FFC00000"/>
      <name val="Calibri"/>
      <family val="2"/>
      <scheme val="minor"/>
    </font>
    <font>
      <sz val="11"/>
      <color rgb="FFC00000"/>
      <name val="Calibri"/>
      <family val="2"/>
      <scheme val="minor"/>
    </font>
    <font>
      <b/>
      <sz val="11"/>
      <color rgb="FF00B050"/>
      <name val="Calibri"/>
      <family val="2"/>
      <scheme val="minor"/>
    </font>
    <font>
      <b/>
      <sz val="11"/>
      <color theme="5" tint="-0.249977111117893"/>
      <name val="Calibri"/>
      <family val="2"/>
      <scheme val="minor"/>
    </font>
    <font>
      <b/>
      <sz val="11"/>
      <color theme="9"/>
      <name val="Calibri"/>
      <family val="2"/>
      <scheme val="minor"/>
    </font>
    <font>
      <sz val="11"/>
      <color theme="9"/>
      <name val="Calibri"/>
      <family val="2"/>
      <scheme val="minor"/>
    </font>
    <font>
      <sz val="11"/>
      <color theme="2" tint="-0.89999084444715716"/>
      <name val="Calibri"/>
      <family val="2"/>
      <scheme val="minor"/>
    </font>
    <font>
      <b/>
      <sz val="14"/>
      <color theme="1"/>
      <name val="Calibri"/>
      <family val="2"/>
      <scheme val="minor"/>
    </font>
    <font>
      <b/>
      <sz val="12"/>
      <color theme="4" tint="-0.249977111117893"/>
      <name val="Calibri"/>
      <family val="2"/>
      <scheme val="minor"/>
    </font>
    <font>
      <sz val="11"/>
      <color theme="1"/>
      <name val="Calibri"/>
      <family val="2"/>
      <scheme val="minor"/>
    </font>
    <font>
      <b/>
      <sz val="11"/>
      <color theme="0"/>
      <name val="Calibri"/>
      <family val="2"/>
      <scheme val="minor"/>
    </font>
    <font>
      <sz val="11"/>
      <color rgb="FF00B050"/>
      <name val="Calibri"/>
      <family val="2"/>
      <scheme val="minor"/>
    </font>
  </fonts>
  <fills count="4">
    <fill>
      <patternFill patternType="none"/>
    </fill>
    <fill>
      <patternFill patternType="gray125"/>
    </fill>
    <fill>
      <patternFill patternType="solid">
        <fgColor theme="4"/>
        <bgColor theme="4"/>
      </patternFill>
    </fill>
    <fill>
      <patternFill patternType="solid">
        <fgColor theme="0" tint="-0.14999847407452621"/>
        <bgColor theme="0" tint="-0.14999847407452621"/>
      </patternFill>
    </fill>
  </fills>
  <borders count="3">
    <border>
      <left/>
      <right/>
      <top/>
      <bottom/>
      <diagonal/>
    </border>
    <border>
      <left/>
      <right/>
      <top style="medium">
        <color theme="1"/>
      </top>
      <bottom style="medium">
        <color theme="1"/>
      </bottom>
      <diagonal/>
    </border>
    <border>
      <left/>
      <right/>
      <top/>
      <bottom style="medium">
        <color theme="1"/>
      </bottom>
      <diagonal/>
    </border>
  </borders>
  <cellStyleXfs count="3">
    <xf numFmtId="0" fontId="0" fillId="0" borderId="0"/>
    <xf numFmtId="44" fontId="12" fillId="0" borderId="0" applyFont="0" applyFill="0" applyBorder="0" applyAlignment="0" applyProtection="0"/>
    <xf numFmtId="9" fontId="12" fillId="0" borderId="0" applyFont="0" applyFill="0" applyBorder="0" applyAlignment="0" applyProtection="0"/>
  </cellStyleXfs>
  <cellXfs count="47">
    <xf numFmtId="0" fontId="0" fillId="0" borderId="0" xfId="0"/>
    <xf numFmtId="14" fontId="0" fillId="0" borderId="0" xfId="0" applyNumberFormat="1"/>
    <xf numFmtId="0" fontId="1" fillId="0" borderId="0" xfId="0" applyFont="1"/>
    <xf numFmtId="0" fontId="1" fillId="0" borderId="0" xfId="0" applyFont="1" applyAlignment="1">
      <alignment horizontal="center"/>
    </xf>
    <xf numFmtId="0" fontId="2" fillId="0" borderId="0" xfId="0" applyFont="1"/>
    <xf numFmtId="42" fontId="1" fillId="0" borderId="0" xfId="0" applyNumberFormat="1" applyFont="1" applyAlignment="1">
      <alignment horizontal="center"/>
    </xf>
    <xf numFmtId="0" fontId="3" fillId="0" borderId="0" xfId="0" applyFont="1"/>
    <xf numFmtId="14" fontId="1" fillId="0" borderId="0" xfId="0" applyNumberFormat="1" applyFont="1" applyAlignment="1">
      <alignment horizontal="center"/>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0" xfId="0" applyAlignment="1">
      <alignment horizontal="center"/>
    </xf>
    <xf numFmtId="0" fontId="11" fillId="0" borderId="0" xfId="0" applyFont="1"/>
    <xf numFmtId="0" fontId="1" fillId="0" borderId="0" xfId="0" applyFont="1" applyAlignment="1">
      <alignment horizontal="right"/>
    </xf>
    <xf numFmtId="0" fontId="0" fillId="0" borderId="0" xfId="0" pivotButton="1"/>
    <xf numFmtId="0" fontId="0" fillId="0" borderId="0" xfId="0" applyAlignment="1">
      <alignment horizontal="left"/>
    </xf>
    <xf numFmtId="0" fontId="0" fillId="0" borderId="0" xfId="0" applyAlignment="1">
      <alignment horizontal="left" indent="1"/>
    </xf>
    <xf numFmtId="0" fontId="10" fillId="0" borderId="0" xfId="0" applyFont="1"/>
    <xf numFmtId="44" fontId="0" fillId="0" borderId="0" xfId="0" applyNumberFormat="1"/>
    <xf numFmtId="44" fontId="0" fillId="0" borderId="0" xfId="1" applyFont="1"/>
    <xf numFmtId="44" fontId="1" fillId="0" borderId="0" xfId="1" applyFont="1" applyAlignment="1">
      <alignment horizontal="center"/>
    </xf>
    <xf numFmtId="44" fontId="11" fillId="0" borderId="0" xfId="1" applyFont="1"/>
    <xf numFmtId="44" fontId="5" fillId="0" borderId="0" xfId="1" applyFont="1"/>
    <xf numFmtId="44" fontId="3" fillId="0" borderId="0" xfId="1" applyFont="1"/>
    <xf numFmtId="44" fontId="1" fillId="0" borderId="0" xfId="1" applyFont="1"/>
    <xf numFmtId="44" fontId="4" fillId="0" borderId="0" xfId="1" applyFont="1"/>
    <xf numFmtId="2" fontId="0" fillId="0" borderId="0" xfId="0" applyNumberFormat="1"/>
    <xf numFmtId="164" fontId="0" fillId="0" borderId="0" xfId="0" applyNumberFormat="1"/>
    <xf numFmtId="10" fontId="0" fillId="0" borderId="0" xfId="2" applyNumberFormat="1" applyFont="1"/>
    <xf numFmtId="10" fontId="1" fillId="0" borderId="0" xfId="2" applyNumberFormat="1" applyFont="1"/>
    <xf numFmtId="0" fontId="13" fillId="2" borderId="1" xfId="0" applyFont="1" applyFill="1" applyBorder="1"/>
    <xf numFmtId="1" fontId="0" fillId="0" borderId="0" xfId="1" applyNumberFormat="1" applyFont="1"/>
    <xf numFmtId="0" fontId="0" fillId="3" borderId="0" xfId="0" applyFill="1" applyAlignment="1">
      <alignment horizontal="left"/>
    </xf>
    <xf numFmtId="0" fontId="0" fillId="3" borderId="2" xfId="0" applyFill="1" applyBorder="1" applyAlignment="1">
      <alignment horizontal="left"/>
    </xf>
    <xf numFmtId="1" fontId="1" fillId="0" borderId="0" xfId="0" applyNumberFormat="1" applyFont="1" applyAlignment="1">
      <alignment horizontal="center"/>
    </xf>
    <xf numFmtId="1" fontId="0" fillId="0" borderId="0" xfId="0" applyNumberFormat="1"/>
    <xf numFmtId="165" fontId="0" fillId="0" borderId="0" xfId="0" applyNumberFormat="1"/>
    <xf numFmtId="165" fontId="0" fillId="0" borderId="0" xfId="1" applyNumberFormat="1" applyFont="1"/>
    <xf numFmtId="44" fontId="5" fillId="0" borderId="0" xfId="0" applyNumberFormat="1" applyFont="1"/>
    <xf numFmtId="44" fontId="14" fillId="0" borderId="0" xfId="1" applyFont="1"/>
    <xf numFmtId="0" fontId="10" fillId="0" borderId="0" xfId="0" applyFont="1" applyAlignment="1">
      <alignment horizontal="center"/>
    </xf>
    <xf numFmtId="10" fontId="10" fillId="0" borderId="0" xfId="2" applyNumberFormat="1" applyFont="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NumberFormat="1"/>
  </cellXfs>
  <cellStyles count="3">
    <cellStyle name="Currency" xfId="1" builtinId="4"/>
    <cellStyle name="Normal" xfId="0" builtinId="0"/>
    <cellStyle name="Percent" xfId="2" builtinId="5"/>
  </cellStyles>
  <dxfs count="73">
    <dxf>
      <numFmt numFmtId="34" formatCode="_(&quot;$&quot;* #,##0.00_);_(&quot;$&quot;* \(#,##0.00\);_(&quot;$&quot;* &quot;-&quot;??_);_(@_)"/>
    </dxf>
    <dxf>
      <numFmt numFmtId="34" formatCode="_(&quot;$&quot;* #,##0.00_);_(&quot;$&quot;* \(#,##0.00\);_(&quot;$&quot;* &quot;-&quot;??_);_(@_)"/>
    </dxf>
    <dxf>
      <numFmt numFmtId="0" formatCode="General"/>
    </dxf>
    <dxf>
      <alignment horizontal="left" vertical="bottom" textRotation="0" wrapText="0" indent="0" justifyLastLine="0" shrinkToFit="0" readingOrder="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34" formatCode="_(&quot;$&quot;* #,##0.00_);_(&quot;$&quot;* \(#,##0.00\);_(&quot;$&quot;* &quot;-&quot;??_);_(@_)"/>
    </dxf>
    <dxf>
      <numFmt numFmtId="34" formatCode="_(&quot;$&quot;* #,##0.00_);_(&quot;$&quot;* \(#,##0.00\);_(&quot;$&quot;* &quot;-&quot;??_);_(@_)"/>
    </dxf>
    <dxf>
      <numFmt numFmtId="165" formatCode="_(&quot;$&quot;* #,##0_);_(&quot;$&quot;* \(#,##0\);_(&quot;$&quot;* &quot;-&quot;??_);_(@_)"/>
    </dxf>
    <dxf>
      <numFmt numFmtId="165" formatCode="_(&quot;$&quot;* #,##0_);_(&quot;$&quot;* \(#,##0\);_(&quot;$&quot;* &quot;-&quot;??_);_(@_)"/>
    </dxf>
    <dxf>
      <font>
        <strike val="0"/>
        <outline val="0"/>
        <shadow val="0"/>
        <u val="none"/>
        <vertAlign val="baseline"/>
        <sz val="11"/>
        <color rgb="FF00B050"/>
        <name val="Calibri"/>
        <family val="2"/>
        <scheme val="minor"/>
      </font>
    </dxf>
    <dxf>
      <numFmt numFmtId="34" formatCode="_(&quot;$&quot;* #,##0.00_);_(&quot;$&quot;* \(#,##0.00\);_(&quot;$&quot;* &quot;-&quot;??_);_(@_)"/>
    </dxf>
    <dxf>
      <font>
        <b val="0"/>
        <i val="0"/>
        <strike val="0"/>
        <condense val="0"/>
        <extend val="0"/>
        <outline val="0"/>
        <shadow val="0"/>
        <u val="none"/>
        <vertAlign val="baseline"/>
        <sz val="11"/>
        <color rgb="FF00B050"/>
        <name val="Calibri"/>
        <family val="2"/>
        <scheme val="minor"/>
      </font>
      <numFmt numFmtId="34" formatCode="_(&quot;$&quot;* #,##0.00_);_(&quot;$&quot;* \(#,##0.00\);_(&quot;$&quot;* &quot;-&quot;??_);_(@_)"/>
    </dxf>
    <dxf>
      <numFmt numFmtId="34" formatCode="_(&quot;$&quot;* #,##0.00_);_(&quot;$&quot;* \(#,##0.00\);_(&quot;$&quot;* &quot;-&quot;??_);_(@_)"/>
    </dxf>
    <dxf>
      <font>
        <b/>
        <i val="0"/>
        <strike val="0"/>
        <condense val="0"/>
        <extend val="0"/>
        <outline val="0"/>
        <shadow val="0"/>
        <u val="none"/>
        <vertAlign val="baseline"/>
        <sz val="11"/>
        <color rgb="FF00B050"/>
        <name val="Calibri"/>
        <family val="2"/>
        <scheme val="minor"/>
      </font>
    </dxf>
    <dxf>
      <font>
        <b val="0"/>
        <i val="0"/>
        <strike val="0"/>
        <condense val="0"/>
        <extend val="0"/>
        <outline val="0"/>
        <shadow val="0"/>
        <u val="none"/>
        <vertAlign val="baseline"/>
        <sz val="11"/>
        <color theme="1"/>
        <name val="Calibri"/>
        <family val="2"/>
        <scheme val="minor"/>
      </font>
    </dxf>
    <dxf>
      <numFmt numFmtId="1" formatCode="0"/>
    </dxf>
    <dxf>
      <numFmt numFmtId="1" formatCode="0"/>
    </dxf>
    <dxf>
      <numFmt numFmtId="19" formatCode="m/d/yyyy"/>
    </dxf>
    <dxf>
      <numFmt numFmtId="19" formatCode="m/d/yyyy"/>
    </dxf>
    <dxf>
      <font>
        <b/>
        <i val="0"/>
        <strike val="0"/>
        <condense val="0"/>
        <extend val="0"/>
        <outline val="0"/>
        <shadow val="0"/>
        <u val="none"/>
        <vertAlign val="baseline"/>
        <sz val="11"/>
        <color rgb="FF00B050"/>
        <name val="Calibri"/>
        <family val="2"/>
        <scheme val="minor"/>
      </font>
      <numFmt numFmtId="34" formatCode="_(&quot;$&quot;* #,##0.00_);_(&quot;$&quot;* \(#,##0.00\);_(&quot;$&quot;* &quot;-&quot;??_);_(@_)"/>
    </dxf>
    <dxf>
      <numFmt numFmtId="34" formatCode="_(&quot;$&quot;* #,##0.00_);_(&quot;$&quot;* \(#,##0.00\);_(&quot;$&quot;* &quot;-&quot;??_);_(@_)"/>
    </dxf>
    <dxf>
      <font>
        <b/>
        <i val="0"/>
        <strike val="0"/>
        <condense val="0"/>
        <extend val="0"/>
        <outline val="0"/>
        <shadow val="0"/>
        <u val="none"/>
        <vertAlign val="baseline"/>
        <sz val="11"/>
        <color rgb="FF00B050"/>
        <name val="Calibri"/>
        <family val="2"/>
        <scheme val="minor"/>
      </font>
    </dxf>
    <dxf>
      <font>
        <b/>
        <i val="0"/>
        <strike val="0"/>
        <condense val="0"/>
        <extend val="0"/>
        <outline val="0"/>
        <shadow val="0"/>
        <u val="none"/>
        <vertAlign val="baseline"/>
        <sz val="11"/>
        <color theme="1"/>
        <name val="Calibri"/>
        <family val="2"/>
        <scheme val="minor"/>
      </font>
    </dxf>
    <dxf>
      <numFmt numFmtId="19" formatCode="m/d/yyyy"/>
    </dxf>
    <dxf>
      <numFmt numFmtId="19" formatCode="m/d/yyyy"/>
    </dxf>
    <dxf>
      <numFmt numFmtId="19" formatCode="m/d/yyyy"/>
    </dxf>
    <dxf>
      <numFmt numFmtId="19" formatCode="m/d/yyyy"/>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dxf>
    <dxf>
      <font>
        <b/>
        <i val="0"/>
        <strike val="0"/>
        <condense val="0"/>
        <extend val="0"/>
        <outline val="0"/>
        <shadow val="0"/>
        <u val="none"/>
        <vertAlign val="baseline"/>
        <sz val="11"/>
        <color theme="1"/>
        <name val="Calibri"/>
        <family val="2"/>
        <scheme val="minor"/>
      </font>
      <numFmt numFmtId="14" formatCode="0.00%"/>
    </dxf>
    <dxf>
      <font>
        <b/>
        <i val="0"/>
        <strike val="0"/>
        <condense val="0"/>
        <extend val="0"/>
        <outline val="0"/>
        <shadow val="0"/>
        <u val="none"/>
        <vertAlign val="baseline"/>
        <sz val="11"/>
        <color theme="1"/>
        <name val="Calibri"/>
        <family val="2"/>
        <scheme val="minor"/>
      </font>
      <numFmt numFmtId="14" formatCode="0.00%"/>
    </dxf>
    <dxf>
      <font>
        <b/>
        <i val="0"/>
        <strike val="0"/>
        <condense val="0"/>
        <extend val="0"/>
        <outline val="0"/>
        <shadow val="0"/>
        <u val="none"/>
        <vertAlign val="baseline"/>
        <sz val="11"/>
        <color theme="1"/>
        <name val="Calibri"/>
        <family val="2"/>
        <scheme val="minor"/>
      </font>
      <numFmt numFmtId="14" formatCode="0.00%"/>
    </dxf>
    <dxf>
      <font>
        <b/>
        <i val="0"/>
        <strike val="0"/>
        <condense val="0"/>
        <extend val="0"/>
        <outline val="0"/>
        <shadow val="0"/>
        <u val="none"/>
        <vertAlign val="baseline"/>
        <sz val="11"/>
        <color theme="1"/>
        <name val="Calibri"/>
        <family val="2"/>
        <scheme val="minor"/>
      </font>
      <numFmt numFmtId="14" formatCode="0.00%"/>
    </dxf>
    <dxf>
      <font>
        <b/>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4" formatCode="_(&quot;$&quot;* #,##0.00_);_(&quot;$&quot;* \(#,##0.00\);_(&quot;$&quot;* &quot;-&quot;??_);_(@_)"/>
    </dxf>
    <dxf>
      <numFmt numFmtId="34" formatCode="_(&quot;$&quot;* #,##0.00_);_(&quot;$&quot;* \(#,##0.00\);_(&quot;$&quot;* &quot;-&quot;??_);_(@_)"/>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2" formatCode="0.00"/>
    </dxf>
    <dxf>
      <numFmt numFmtId="34" formatCode="_(&quot;$&quot;* #,##0.00_);_(&quot;$&quot;* \(#,##0.00\);_(&quot;$&quot;* &quot;-&quot;??_);_(@_)"/>
    </dxf>
    <dxf>
      <numFmt numFmtId="2" formatCode="0.00"/>
    </dxf>
    <dxf>
      <numFmt numFmtId="164" formatCode="0.0"/>
    </dxf>
    <dxf>
      <fill>
        <patternFill>
          <bgColor rgb="FF0070C0"/>
        </patternFill>
      </fill>
    </dxf>
    <dxf>
      <fill>
        <patternFill>
          <bgColor theme="8"/>
        </patternFill>
      </fill>
    </dxf>
  </dxfs>
  <tableStyles count="4" defaultTableStyle="TableStyleMedium2" defaultPivotStyle="PivotStyleLight16">
    <tableStyle name="Slicer Style 1" pivot="0" table="0" count="0" xr9:uid="{B41CCE47-D877-4681-BB34-C55350A4B103}"/>
    <tableStyle name="Slicer Style 2" pivot="0" table="0" count="1" xr9:uid="{6B5CB2C1-8154-4EE8-AE05-C2FDE5239269}"/>
    <tableStyle name="Slicer Style 3" pivot="0" table="0" count="5" xr9:uid="{18466CB7-C591-48C0-B140-FE95DC85AECB}">
      <tableStyleElement type="wholeTable" dxfId="72"/>
      <tableStyleElement type="headerRow" dxfId="71"/>
    </tableStyle>
    <tableStyle name="Slicer Style 4" pivot="0" table="0" count="1" xr9:uid="{38A54DA7-887E-4813-8687-213D4EF2C818}"/>
  </tableStyles>
  <extLst>
    <ext xmlns:x14="http://schemas.microsoft.com/office/spreadsheetml/2009/9/main" uri="{46F421CA-312F-682f-3DD2-61675219B42D}">
      <x14:dxfs count="5">
        <dxf>
          <fill>
            <patternFill>
              <bgColor theme="0"/>
            </patternFill>
          </fill>
        </dxf>
        <dxf>
          <fill>
            <patternFill>
              <bgColor rgb="FF0070C0"/>
            </patternFill>
          </fill>
        </dxf>
        <dxf>
          <fill>
            <patternFill>
              <bgColor rgb="FF0070C0"/>
            </patternFill>
          </fill>
        </dxf>
        <dxf>
          <fill>
            <patternFill>
              <bgColor rgb="FF0070C0"/>
            </patternFill>
          </fill>
        </dxf>
        <dxf>
          <fill>
            <patternFill>
              <bgColor theme="4"/>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hoveredSelectedItemWithData" dxfId="4"/>
          </x14:slicerStyleElements>
        </x14:slicerStyle>
        <x14:slicerStyle name="Slicer Style 3">
          <x14:slicerStyleElements>
            <x14:slicerStyleElement type="unselectedItemWithData" dxfId="3"/>
            <x14:slicerStyleElement type="selectedItemWithData" dxfId="2"/>
            <x14:slicerStyleElement type="selectedItemWithNoData" dxfId="1"/>
          </x14:slicerStyleElements>
        </x14:slicerStyle>
        <x14:slicerStyle name="Slicer Style 4">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07/relationships/slicerCache" Target="slicerCaches/slicerCache8.xml"/><Relationship Id="rId3" Type="http://schemas.openxmlformats.org/officeDocument/2006/relationships/worksheet" Target="worksheets/sheet3.xml"/><Relationship Id="rId21" Type="http://schemas.microsoft.com/office/2007/relationships/slicerCache" Target="slicerCaches/slicerCache3.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microsoft.com/office/2007/relationships/slicerCache" Target="slicerCaches/slicerCache7.xml"/><Relationship Id="rId33"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2.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5.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microsoft.com/office/2007/relationships/slicerCache" Target="slicerCaches/slicerCache9.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Supermarket.xlsx]Seasonality!PivotTable9</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a:effectLst/>
              </a:rPr>
              <a:t>Is there any sales seasonality across months?</a:t>
            </a:r>
            <a:endParaRPr lang="en-US" sz="18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Seasonality!$B$3</c:f>
              <c:strCache>
                <c:ptCount val="1"/>
                <c:pt idx="0">
                  <c:v>Total</c:v>
                </c:pt>
              </c:strCache>
            </c:strRef>
          </c:tx>
          <c:spPr>
            <a:ln w="28575" cap="rnd">
              <a:solidFill>
                <a:schemeClr val="accent1"/>
              </a:solidFill>
              <a:round/>
            </a:ln>
            <a:effectLst/>
          </c:spPr>
          <c:marker>
            <c:symbol val="none"/>
          </c:marker>
          <c:cat>
            <c:strRef>
              <c:f>Seasonality!$A$4:$A$16</c:f>
              <c:strCache>
                <c:ptCount val="12"/>
                <c:pt idx="0">
                  <c:v>Mar</c:v>
                </c:pt>
                <c:pt idx="1">
                  <c:v>Jun</c:v>
                </c:pt>
                <c:pt idx="2">
                  <c:v>May</c:v>
                </c:pt>
                <c:pt idx="3">
                  <c:v>Aug</c:v>
                </c:pt>
                <c:pt idx="4">
                  <c:v>Feb</c:v>
                </c:pt>
                <c:pt idx="5">
                  <c:v>Apr</c:v>
                </c:pt>
                <c:pt idx="6">
                  <c:v>Nov</c:v>
                </c:pt>
                <c:pt idx="7">
                  <c:v>Dec</c:v>
                </c:pt>
                <c:pt idx="8">
                  <c:v>Jul</c:v>
                </c:pt>
                <c:pt idx="9">
                  <c:v>Jan</c:v>
                </c:pt>
                <c:pt idx="10">
                  <c:v>Oct</c:v>
                </c:pt>
                <c:pt idx="11">
                  <c:v>Sep</c:v>
                </c:pt>
              </c:strCache>
            </c:strRef>
          </c:cat>
          <c:val>
            <c:numRef>
              <c:f>Seasonality!$B$4:$B$16</c:f>
              <c:numCache>
                <c:formatCode>0.00</c:formatCode>
                <c:ptCount val="12"/>
                <c:pt idx="0">
                  <c:v>5870.68</c:v>
                </c:pt>
                <c:pt idx="1">
                  <c:v>5910.8099999999986</c:v>
                </c:pt>
                <c:pt idx="2">
                  <c:v>5922.08</c:v>
                </c:pt>
                <c:pt idx="3">
                  <c:v>6153.26</c:v>
                </c:pt>
                <c:pt idx="4">
                  <c:v>6328.2999999999993</c:v>
                </c:pt>
                <c:pt idx="5">
                  <c:v>6367.5400000000009</c:v>
                </c:pt>
                <c:pt idx="6">
                  <c:v>6534.2499999999991</c:v>
                </c:pt>
                <c:pt idx="7">
                  <c:v>6917.5299999999952</c:v>
                </c:pt>
                <c:pt idx="8">
                  <c:v>6958.5900000000029</c:v>
                </c:pt>
                <c:pt idx="9">
                  <c:v>7001.4400000000023</c:v>
                </c:pt>
                <c:pt idx="10">
                  <c:v>7273.1399999999985</c:v>
                </c:pt>
                <c:pt idx="11">
                  <c:v>7296.3000000000011</c:v>
                </c:pt>
              </c:numCache>
            </c:numRef>
          </c:val>
          <c:smooth val="0"/>
          <c:extLst>
            <c:ext xmlns:c16="http://schemas.microsoft.com/office/drawing/2014/chart" uri="{C3380CC4-5D6E-409C-BE32-E72D297353CC}">
              <c16:uniqueId val="{00000003-D19A-4772-AD05-A1E9BFD4196A}"/>
            </c:ext>
          </c:extLst>
        </c:ser>
        <c:dLbls>
          <c:showLegendKey val="0"/>
          <c:showVal val="0"/>
          <c:showCatName val="0"/>
          <c:showSerName val="0"/>
          <c:showPercent val="0"/>
          <c:showBubbleSize val="0"/>
        </c:dLbls>
        <c:smooth val="0"/>
        <c:axId val="1665470815"/>
        <c:axId val="1665467071"/>
      </c:lineChart>
      <c:catAx>
        <c:axId val="1665470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467071"/>
        <c:crosses val="autoZero"/>
        <c:auto val="1"/>
        <c:lblAlgn val="ctr"/>
        <c:lblOffset val="100"/>
        <c:noMultiLvlLbl val="0"/>
      </c:catAx>
      <c:valAx>
        <c:axId val="1665467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Total_ 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47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[KK Supermarket.xlsx]Weekly_Sales!PivotTable12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Which days of the week have the highest sales?</a:t>
            </a:r>
          </a:p>
          <a:p>
            <a:pPr>
              <a:defRPr b="1"/>
            </a:pPr>
            <a:endParaRPr lang="en-US" b="1"/>
          </a:p>
        </c:rich>
      </c:tx>
      <c:layout>
        <c:manualLayout>
          <c:xMode val="edge"/>
          <c:yMode val="edge"/>
          <c:x val="0.18694528065685437"/>
          <c:y val="8.694225721784776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Weekly_Sales!$B$3</c:f>
              <c:strCache>
                <c:ptCount val="1"/>
                <c:pt idx="0">
                  <c:v>Total</c:v>
                </c:pt>
              </c:strCache>
            </c:strRef>
          </c:tx>
          <c:spPr>
            <a:solidFill>
              <a:schemeClr val="accent1"/>
            </a:solidFill>
            <a:ln>
              <a:noFill/>
            </a:ln>
            <a:effectLst/>
          </c:spPr>
          <c:invertIfNegative val="0"/>
          <c:cat>
            <c:strRef>
              <c:f>Weekly_Sales!$B$3</c:f>
              <c:strCache>
                <c:ptCount val="7"/>
                <c:pt idx="0">
                  <c:v>Mon</c:v>
                </c:pt>
                <c:pt idx="1">
                  <c:v>Thu</c:v>
                </c:pt>
                <c:pt idx="2">
                  <c:v>Fri</c:v>
                </c:pt>
                <c:pt idx="3">
                  <c:v>Wed</c:v>
                </c:pt>
                <c:pt idx="4">
                  <c:v>Sat</c:v>
                </c:pt>
                <c:pt idx="5">
                  <c:v>Tue</c:v>
                </c:pt>
                <c:pt idx="6">
                  <c:v>Sun</c:v>
                </c:pt>
              </c:strCache>
            </c:strRef>
          </c:cat>
          <c:val>
            <c:numRef>
              <c:f>Weekly_Sales!$B$3</c:f>
              <c:numCache>
                <c:formatCode>_("$"* #,##0.00_);_("$"* \(#,##0.00\);_("$"* "-"??_);_(@_)</c:formatCode>
                <c:ptCount val="7"/>
                <c:pt idx="0">
                  <c:v>9401.66</c:v>
                </c:pt>
                <c:pt idx="1">
                  <c:v>10235.350000000002</c:v>
                </c:pt>
                <c:pt idx="2">
                  <c:v>11306.389999999998</c:v>
                </c:pt>
                <c:pt idx="3">
                  <c:v>11374.08</c:v>
                </c:pt>
                <c:pt idx="4">
                  <c:v>11438.739999999998</c:v>
                </c:pt>
                <c:pt idx="5">
                  <c:v>12246.910000000003</c:v>
                </c:pt>
                <c:pt idx="6">
                  <c:v>12530.789999999999</c:v>
                </c:pt>
              </c:numCache>
            </c:numRef>
          </c:val>
          <c:extLst>
            <c:ext xmlns:c16="http://schemas.microsoft.com/office/drawing/2014/chart" uri="{C3380CC4-5D6E-409C-BE32-E72D297353CC}">
              <c16:uniqueId val="{00000000-663E-499B-8126-58FCC892FB3A}"/>
            </c:ext>
          </c:extLst>
        </c:ser>
        <c:dLbls>
          <c:showLegendKey val="0"/>
          <c:showVal val="0"/>
          <c:showCatName val="0"/>
          <c:showSerName val="0"/>
          <c:showPercent val="0"/>
          <c:showBubbleSize val="0"/>
        </c:dLbls>
        <c:gapWidth val="150"/>
        <c:axId val="1547834511"/>
        <c:axId val="1547836175"/>
      </c:barChart>
      <c:catAx>
        <c:axId val="1547834511"/>
        <c:scaling>
          <c:orientation val="minMax"/>
        </c:scaling>
        <c:delete val="0"/>
        <c:axPos val="l"/>
        <c:title>
          <c:tx>
            <c:strRef>
              <c:f>Weekly_Sales!$B$3</c:f>
              <c:strCache>
                <c:ptCount val="1"/>
                <c:pt idx="0">
                  <c:v>Days</c:v>
                </c:pt>
              </c:strCache>
            </c:strRef>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836175"/>
        <c:crosses val="autoZero"/>
        <c:auto val="1"/>
        <c:lblAlgn val="ctr"/>
        <c:lblOffset val="100"/>
        <c:noMultiLvlLbl val="0"/>
      </c:catAx>
      <c:valAx>
        <c:axId val="1547836175"/>
        <c:scaling>
          <c:orientation val="minMax"/>
        </c:scaling>
        <c:delete val="0"/>
        <c:axPos val="b"/>
        <c:majorGridlines>
          <c:spPr>
            <a:ln w="9525" cap="flat" cmpd="sng" algn="ctr">
              <a:solidFill>
                <a:schemeClr val="tx1">
                  <a:lumMod val="15000"/>
                  <a:lumOff val="85000"/>
                </a:schemeClr>
              </a:solidFill>
              <a:round/>
            </a:ln>
            <a:effectLst/>
          </c:spPr>
        </c:majorGridlines>
        <c:title>
          <c:tx>
            <c:strRef>
              <c:f>Weekly_Sales!$C$3</c:f>
              <c:strCache>
                <c:ptCount val="1"/>
                <c:pt idx="0">
                  <c:v>Total sales</c:v>
                </c:pt>
              </c:strCache>
            </c:strRef>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478345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Supermarket.xlsx]Daily_in_Consistency!PivotTable13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a:effectLst/>
              </a:rPr>
              <a:t>Which product is the most consistent in daily sales volume?</a:t>
            </a:r>
            <a:endParaRPr lang="en-US" sz="18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16002325367223835"/>
          <c:y val="2.8590851461363941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22264431858299"/>
          <c:y val="0.25790960451977402"/>
          <c:w val="0.75993096805881721"/>
          <c:h val="0.40573229458605808"/>
        </c:manualLayout>
      </c:layout>
      <c:lineChart>
        <c:grouping val="standard"/>
        <c:varyColors val="0"/>
        <c:ser>
          <c:idx val="0"/>
          <c:order val="0"/>
          <c:tx>
            <c:strRef>
              <c:f>Daily_in_Consistency!$A$3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Daily_in_Consistency!$A$3</c:f>
              <c:multiLvlStrCache>
                <c:ptCount val="10"/>
                <c:lvl>
                  <c:pt idx="0">
                    <c:v>Apples</c:v>
                  </c:pt>
                  <c:pt idx="1">
                    <c:v>Beans</c:v>
                  </c:pt>
                  <c:pt idx="2">
                    <c:v>Beef</c:v>
                  </c:pt>
                  <c:pt idx="3">
                    <c:v>Bread</c:v>
                  </c:pt>
                  <c:pt idx="4">
                    <c:v>Chicken</c:v>
                  </c:pt>
                  <c:pt idx="5">
                    <c:v>Eggs</c:v>
                  </c:pt>
                  <c:pt idx="6">
                    <c:v>Milk</c:v>
                  </c:pt>
                  <c:pt idx="7">
                    <c:v>Onions</c:v>
                  </c:pt>
                  <c:pt idx="8">
                    <c:v>Rice</c:v>
                  </c:pt>
                  <c:pt idx="9">
                    <c:v>Tomatoes</c:v>
                  </c:pt>
                </c:lvl>
                <c:lvl>
                  <c:pt idx="0">
                    <c:v>Sat</c:v>
                  </c:pt>
                </c:lvl>
              </c:multiLvlStrCache>
            </c:multiLvlStrRef>
          </c:cat>
          <c:val>
            <c:numRef>
              <c:f>Daily_in_Consistency!$A$3</c:f>
              <c:numCache>
                <c:formatCode>0.00</c:formatCode>
                <c:ptCount val="10"/>
                <c:pt idx="0">
                  <c:v>5.9463749461331483</c:v>
                </c:pt>
                <c:pt idx="1">
                  <c:v>3.7964750941492937</c:v>
                </c:pt>
                <c:pt idx="2">
                  <c:v>5.2750724060328205</c:v>
                </c:pt>
                <c:pt idx="3">
                  <c:v>4.3236417001204446</c:v>
                </c:pt>
                <c:pt idx="4">
                  <c:v>6.2065054627520944</c:v>
                </c:pt>
                <c:pt idx="5">
                  <c:v>4.0311288741492746</c:v>
                </c:pt>
                <c:pt idx="6">
                  <c:v>5.7521735022511278</c:v>
                </c:pt>
                <c:pt idx="7">
                  <c:v>6.0428102365998182</c:v>
                </c:pt>
                <c:pt idx="8">
                  <c:v>6.0461190490723506</c:v>
                </c:pt>
                <c:pt idx="9">
                  <c:v>6.4140857390409582</c:v>
                </c:pt>
              </c:numCache>
            </c:numRef>
          </c:val>
          <c:smooth val="0"/>
          <c:extLst>
            <c:ext xmlns:c16="http://schemas.microsoft.com/office/drawing/2014/chart" uri="{C3380CC4-5D6E-409C-BE32-E72D297353CC}">
              <c16:uniqueId val="{00000003-72CB-4919-85C6-2A75F711967F}"/>
            </c:ext>
          </c:extLst>
        </c:ser>
        <c:dLbls>
          <c:dLblPos val="t"/>
          <c:showLegendKey val="0"/>
          <c:showVal val="1"/>
          <c:showCatName val="0"/>
          <c:showSerName val="0"/>
          <c:showPercent val="0"/>
          <c:showBubbleSize val="0"/>
        </c:dLbls>
        <c:smooth val="0"/>
        <c:axId val="1579357135"/>
        <c:axId val="1579362959"/>
      </c:lineChart>
      <c:catAx>
        <c:axId val="1579357135"/>
        <c:scaling>
          <c:orientation val="minMax"/>
        </c:scaling>
        <c:delete val="0"/>
        <c:axPos val="b"/>
        <c:title>
          <c:tx>
            <c:strRef>
              <c:f>Daily_in_Consistency!$A$3</c:f>
              <c:strCache>
                <c:ptCount val="1"/>
                <c:pt idx="0">
                  <c:v>Product</c:v>
                </c:pt>
              </c:strCache>
            </c:strRef>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9362959"/>
        <c:crosses val="autoZero"/>
        <c:auto val="1"/>
        <c:lblAlgn val="ctr"/>
        <c:lblOffset val="100"/>
        <c:noMultiLvlLbl val="0"/>
      </c:catAx>
      <c:valAx>
        <c:axId val="1579362959"/>
        <c:scaling>
          <c:orientation val="minMax"/>
        </c:scaling>
        <c:delete val="0"/>
        <c:axPos val="l"/>
        <c:majorGridlines>
          <c:spPr>
            <a:ln w="9525" cap="flat" cmpd="sng" algn="ctr">
              <a:solidFill>
                <a:schemeClr val="accent1"/>
              </a:solidFill>
              <a:round/>
            </a:ln>
            <a:effectLst/>
          </c:spPr>
        </c:majorGridlines>
        <c:title>
          <c:tx>
            <c:strRef>
              <c:f>Daily_in_Consistency!$B$3</c:f>
              <c:strCache>
                <c:ptCount val="1"/>
                <c:pt idx="0">
                  <c:v>StdDevp of Quantity</c:v>
                </c:pt>
              </c:strCache>
            </c:strRef>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5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Supermarket.xlsx]Monthly_Consistency!PivotTable11</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a:effectLst/>
              </a:rPr>
              <a:t>Which product is the most consistent in monthly sales volume?</a:t>
            </a:r>
            <a:endParaRPr lang="en-US" sz="18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Monthly_Consistency!$B$3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Monthly_Consistency!$A$4:$A$15</c:f>
              <c:multiLvlStrCache>
                <c:ptCount val="10"/>
                <c:lvl>
                  <c:pt idx="0">
                    <c:v>Tomatoes</c:v>
                  </c:pt>
                  <c:pt idx="1">
                    <c:v>Beans</c:v>
                  </c:pt>
                  <c:pt idx="2">
                    <c:v>Beef</c:v>
                  </c:pt>
                  <c:pt idx="3">
                    <c:v>Rice</c:v>
                  </c:pt>
                  <c:pt idx="4">
                    <c:v>Chicken</c:v>
                  </c:pt>
                  <c:pt idx="5">
                    <c:v>Eggs</c:v>
                  </c:pt>
                  <c:pt idx="6">
                    <c:v>Bread</c:v>
                  </c:pt>
                  <c:pt idx="7">
                    <c:v>Milk</c:v>
                  </c:pt>
                  <c:pt idx="8">
                    <c:v>Apples</c:v>
                  </c:pt>
                  <c:pt idx="9">
                    <c:v>Onions</c:v>
                  </c:pt>
                </c:lvl>
                <c:lvl>
                  <c:pt idx="0">
                    <c:v>Feb</c:v>
                  </c:pt>
                </c:lvl>
              </c:multiLvlStrCache>
            </c:multiLvlStrRef>
          </c:cat>
          <c:val>
            <c:numRef>
              <c:f>Monthly_Consistency!$B$4:$B$15</c:f>
              <c:numCache>
                <c:formatCode>0.0</c:formatCode>
                <c:ptCount val="10"/>
                <c:pt idx="0">
                  <c:v>2.4819347291981715</c:v>
                </c:pt>
                <c:pt idx="1">
                  <c:v>4.3108390521258544</c:v>
                </c:pt>
                <c:pt idx="2">
                  <c:v>4.5978794968733787</c:v>
                </c:pt>
                <c:pt idx="3">
                  <c:v>4.8360888228030738</c:v>
                </c:pt>
                <c:pt idx="4">
                  <c:v>5.133630943753813</c:v>
                </c:pt>
                <c:pt idx="5">
                  <c:v>5.6780278266313564</c:v>
                </c:pt>
                <c:pt idx="6">
                  <c:v>5.929335948771028</c:v>
                </c:pt>
                <c:pt idx="7">
                  <c:v>6.4079426023538728</c:v>
                </c:pt>
                <c:pt idx="8">
                  <c:v>6.4891736762087051</c:v>
                </c:pt>
                <c:pt idx="9">
                  <c:v>7.5055534994651349</c:v>
                </c:pt>
              </c:numCache>
            </c:numRef>
          </c:val>
          <c:smooth val="0"/>
          <c:extLst>
            <c:ext xmlns:c16="http://schemas.microsoft.com/office/drawing/2014/chart" uri="{C3380CC4-5D6E-409C-BE32-E72D297353CC}">
              <c16:uniqueId val="{00000000-CF81-409C-8556-64BDD6EEF1F7}"/>
            </c:ext>
          </c:extLst>
        </c:ser>
        <c:dLbls>
          <c:dLblPos val="t"/>
          <c:showLegendKey val="0"/>
          <c:showVal val="1"/>
          <c:showCatName val="0"/>
          <c:showSerName val="0"/>
          <c:showPercent val="0"/>
          <c:showBubbleSize val="0"/>
        </c:dLbls>
        <c:smooth val="0"/>
        <c:axId val="1559480911"/>
        <c:axId val="1559481743"/>
      </c:lineChart>
      <c:catAx>
        <c:axId val="155948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81743"/>
        <c:crosses val="autoZero"/>
        <c:auto val="1"/>
        <c:lblAlgn val="ctr"/>
        <c:lblOffset val="100"/>
        <c:noMultiLvlLbl val="0"/>
      </c:catAx>
      <c:valAx>
        <c:axId val="155948174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8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Supermarket.xlsx]Profits!PivotTable12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7.4999999999999997E-2"/>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4444444444444446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2.7777777777777804E-2"/>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2222222222222247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666666666666669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2.7777777777777779E-3"/>
              <c:y val="-0.111111111111111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2.5000000000000001E-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5.2777777777777778E-2"/>
              <c:y val="-7.8703703703703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11920384951881"/>
          <c:y val="0.21066054243219598"/>
          <c:w val="0.41351159230096241"/>
          <c:h val="0.68918598716827073"/>
        </c:manualLayout>
      </c:layout>
      <c:barChart>
        <c:barDir val="bar"/>
        <c:grouping val="clustered"/>
        <c:varyColors val="0"/>
        <c:ser>
          <c:idx val="0"/>
          <c:order val="0"/>
          <c:tx>
            <c:strRef>
              <c:f>Profits!$B$3</c:f>
              <c:strCache>
                <c:ptCount val="1"/>
                <c:pt idx="0">
                  <c:v>Total</c:v>
                </c:pt>
              </c:strCache>
            </c:strRef>
          </c:tx>
          <c:spPr>
            <a:solidFill>
              <a:schemeClr val="accent1"/>
            </a:solidFill>
            <a:ln w="19050">
              <a:solidFill>
                <a:schemeClr val="lt1"/>
              </a:solidFill>
            </a:ln>
            <a:effectLst/>
          </c:spPr>
          <c:invertIfNegative val="0"/>
          <c:dLbls>
            <c:dLbl>
              <c:idx val="0"/>
              <c:layout>
                <c:manualLayout>
                  <c:x val="7.4999999999999997E-2"/>
                  <c:y val="-1.3888888888888931E-2"/>
                </c:manualLayout>
              </c:layout>
              <c:showLegendKey val="1"/>
              <c:showVal val="1"/>
              <c:showCatName val="0"/>
              <c:showSerName val="0"/>
              <c:showPercent val="0"/>
              <c:showBubbleSize val="0"/>
              <c:extLst>
                <c:ext xmlns:c15="http://schemas.microsoft.com/office/drawing/2012/chart" uri="{CE6537A1-D6FC-4f65-9D91-7224C49458BB}"/>
              </c:extLst>
            </c:dLbl>
            <c:dLbl>
              <c:idx val="1"/>
              <c:layout>
                <c:manualLayout>
                  <c:x val="4.4444444444444446E-2"/>
                  <c:y val="-1.3888888888888888E-2"/>
                </c:manualLayout>
              </c:layout>
              <c:showLegendKey val="1"/>
              <c:showVal val="1"/>
              <c:showCatName val="0"/>
              <c:showSerName val="0"/>
              <c:showPercent val="0"/>
              <c:showBubbleSize val="0"/>
              <c:extLst>
                <c:ext xmlns:c15="http://schemas.microsoft.com/office/drawing/2012/chart" uri="{CE6537A1-D6FC-4f65-9D91-7224C49458BB}"/>
              </c:extLst>
            </c:dLbl>
            <c:dLbl>
              <c:idx val="4"/>
              <c:layout>
                <c:manualLayout>
                  <c:x val="-1.6666666666666666E-2"/>
                  <c:y val="0"/>
                </c:manualLayout>
              </c:layout>
              <c:showLegendKey val="1"/>
              <c:showVal val="1"/>
              <c:showCatName val="0"/>
              <c:showSerName val="0"/>
              <c:showPercent val="0"/>
              <c:showBubbleSize val="0"/>
              <c:extLst>
                <c:ext xmlns:c15="http://schemas.microsoft.com/office/drawing/2012/chart" uri="{CE6537A1-D6FC-4f65-9D91-7224C49458BB}"/>
              </c:extLst>
            </c:dLbl>
            <c:dLbl>
              <c:idx val="5"/>
              <c:layout>
                <c:manualLayout>
                  <c:x val="-2.7777777777777804E-2"/>
                  <c:y val="-1.6975112544026657E-16"/>
                </c:manualLayout>
              </c:layout>
              <c:showLegendKey val="1"/>
              <c:showVal val="1"/>
              <c:showCatName val="0"/>
              <c:showSerName val="0"/>
              <c:showPercent val="0"/>
              <c:showBubbleSize val="0"/>
              <c:extLst>
                <c:ext xmlns:c15="http://schemas.microsoft.com/office/drawing/2012/chart" uri="{CE6537A1-D6FC-4f65-9D91-7224C49458BB}"/>
              </c:extLst>
            </c:dLbl>
            <c:dLbl>
              <c:idx val="6"/>
              <c:layout>
                <c:manualLayout>
                  <c:x val="-2.2222222222222247E-2"/>
                  <c:y val="-8.4875562720133283E-17"/>
                </c:manualLayout>
              </c:layout>
              <c:showLegendKey val="1"/>
              <c:showVal val="1"/>
              <c:showCatName val="0"/>
              <c:showSerName val="0"/>
              <c:showPercent val="0"/>
              <c:showBubbleSize val="0"/>
              <c:extLst>
                <c:ext xmlns:c15="http://schemas.microsoft.com/office/drawing/2012/chart" uri="{CE6537A1-D6FC-4f65-9D91-7224C49458BB}"/>
              </c:extLst>
            </c:dLbl>
            <c:dLbl>
              <c:idx val="7"/>
              <c:layout>
                <c:manualLayout>
                  <c:x val="-1.6666666666666691E-2"/>
                  <c:y val="0"/>
                </c:manualLayout>
              </c:layout>
              <c:showLegendKey val="1"/>
              <c:showVal val="1"/>
              <c:showCatName val="0"/>
              <c:showSerName val="0"/>
              <c:showPercent val="0"/>
              <c:showBubbleSize val="0"/>
              <c:extLst>
                <c:ext xmlns:c15="http://schemas.microsoft.com/office/drawing/2012/chart" uri="{CE6537A1-D6FC-4f65-9D91-7224C49458BB}"/>
              </c:extLst>
            </c:dLbl>
            <c:dLbl>
              <c:idx val="8"/>
              <c:layout>
                <c:manualLayout>
                  <c:x val="-1.6666666666666666E-2"/>
                  <c:y val="0"/>
                </c:manualLayout>
              </c:layout>
              <c:showLegendKey val="1"/>
              <c:showVal val="1"/>
              <c:showCatName val="0"/>
              <c:showSerName val="0"/>
              <c:showPercent val="0"/>
              <c:showBubbleSize val="0"/>
              <c:extLst>
                <c:ext xmlns:c15="http://schemas.microsoft.com/office/drawing/2012/chart" uri="{CE6537A1-D6FC-4f65-9D91-7224C49458BB}"/>
              </c:extLst>
            </c:dLbl>
            <c:dLbl>
              <c:idx val="9"/>
              <c:layout>
                <c:manualLayout>
                  <c:x val="-2.5000000000000001E-2"/>
                  <c:y val="4.6296296296295869E-3"/>
                </c:manualLayout>
              </c:layout>
              <c:showLegendKey val="1"/>
              <c:showVal val="1"/>
              <c:showCatName val="0"/>
              <c:showSerName val="0"/>
              <c:showPercent val="0"/>
              <c:showBubbleSize val="0"/>
              <c:extLst>
                <c:ext xmlns:c15="http://schemas.microsoft.com/office/drawing/2012/chart" uri="{CE6537A1-D6FC-4f65-9D91-7224C49458BB}"/>
              </c:extLst>
            </c:dLbl>
            <c:dLbl>
              <c:idx val="10"/>
              <c:layout>
                <c:manualLayout>
                  <c:x val="-2.7777777777777779E-3"/>
                  <c:y val="-0.11111111111111116"/>
                </c:manualLayout>
              </c:layout>
              <c:showLegendKey val="1"/>
              <c:showVal val="1"/>
              <c:showCatName val="0"/>
              <c:showSerName val="0"/>
              <c:showPercent val="0"/>
              <c:showBubbleSize val="0"/>
              <c:extLst>
                <c:ext xmlns:c15="http://schemas.microsoft.com/office/drawing/2012/chart" uri="{CE6537A1-D6FC-4f65-9D91-7224C49458BB}"/>
              </c:extLst>
            </c:dLbl>
            <c:dLbl>
              <c:idx val="11"/>
              <c:layout>
                <c:manualLayout>
                  <c:x val="5.2777777777777778E-2"/>
                  <c:y val="-7.8703703703703748E-2"/>
                </c:manualLayout>
              </c:layout>
              <c:showLegendKey val="1"/>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Profits!$A$4:$A$16</c:f>
              <c:strCache>
                <c:ptCount val="12"/>
                <c:pt idx="0">
                  <c:v>Nov</c:v>
                </c:pt>
                <c:pt idx="1">
                  <c:v>Sep</c:v>
                </c:pt>
                <c:pt idx="2">
                  <c:v>Jun</c:v>
                </c:pt>
                <c:pt idx="3">
                  <c:v>Jan</c:v>
                </c:pt>
                <c:pt idx="4">
                  <c:v>Feb</c:v>
                </c:pt>
                <c:pt idx="5">
                  <c:v>Aug</c:v>
                </c:pt>
                <c:pt idx="6">
                  <c:v>Mar</c:v>
                </c:pt>
                <c:pt idx="7">
                  <c:v>Dec</c:v>
                </c:pt>
                <c:pt idx="8">
                  <c:v>Jul</c:v>
                </c:pt>
                <c:pt idx="9">
                  <c:v>Oct</c:v>
                </c:pt>
                <c:pt idx="10">
                  <c:v>May</c:v>
                </c:pt>
                <c:pt idx="11">
                  <c:v>Apr</c:v>
                </c:pt>
              </c:strCache>
            </c:strRef>
          </c:cat>
          <c:val>
            <c:numRef>
              <c:f>Profits!$B$4:$B$16</c:f>
              <c:numCache>
                <c:formatCode>_("$"* #,##0_);_("$"* \(#,##0\);_("$"* "-"??_);_(@_)</c:formatCode>
                <c:ptCount val="12"/>
                <c:pt idx="0">
                  <c:v>2345.67</c:v>
                </c:pt>
                <c:pt idx="1">
                  <c:v>1922.850000000001</c:v>
                </c:pt>
                <c:pt idx="2">
                  <c:v>1580.39</c:v>
                </c:pt>
                <c:pt idx="3">
                  <c:v>1310.8599999999997</c:v>
                </c:pt>
                <c:pt idx="4">
                  <c:v>1217.0199999999998</c:v>
                </c:pt>
                <c:pt idx="5">
                  <c:v>1071.7399999999998</c:v>
                </c:pt>
                <c:pt idx="6">
                  <c:v>977.04000000000008</c:v>
                </c:pt>
                <c:pt idx="7">
                  <c:v>964.85999999999967</c:v>
                </c:pt>
                <c:pt idx="8">
                  <c:v>930.52999999999975</c:v>
                </c:pt>
                <c:pt idx="9">
                  <c:v>809.11000000000013</c:v>
                </c:pt>
                <c:pt idx="10">
                  <c:v>209.52999999999992</c:v>
                </c:pt>
                <c:pt idx="11">
                  <c:v>162.50999999999991</c:v>
                </c:pt>
              </c:numCache>
            </c:numRef>
          </c:val>
          <c:extLst>
            <c:ext xmlns:c16="http://schemas.microsoft.com/office/drawing/2014/chart" uri="{C3380CC4-5D6E-409C-BE32-E72D297353CC}">
              <c16:uniqueId val="{00000000-AAE1-417C-96DE-61B71B372128}"/>
            </c:ext>
          </c:extLst>
        </c:ser>
        <c:dLbls>
          <c:showLegendKey val="0"/>
          <c:showVal val="0"/>
          <c:showCatName val="0"/>
          <c:showSerName val="0"/>
          <c:showPercent val="0"/>
          <c:showBubbleSize val="0"/>
        </c:dLbls>
        <c:gapWidth val="150"/>
        <c:axId val="1082661408"/>
        <c:axId val="1082663072"/>
      </c:barChart>
      <c:valAx>
        <c:axId val="1082663072"/>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61408"/>
        <c:crosses val="autoZero"/>
        <c:crossBetween val="between"/>
      </c:valAx>
      <c:catAx>
        <c:axId val="10826614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630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Supermarket.xlsx]Profits!PivotTable13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Profit per 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3888888888888788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7777777777777779E-3"/>
              <c:y val="-0.222222222222222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8.3333333333333332E-3"/>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3.0555555555555555E-2"/>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5555555555555558E-3"/>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8.3333333333333332E-3"/>
              <c:y val="-0.31018518518518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9444444444444344E-2"/>
              <c:y val="-0.212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944444444444434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0185067526415994E-16"/>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4.4444444444444446E-2"/>
              <c:y val="-0.337962962962963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Profits!$B$20</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B-D530-4598-A813-97C3FEC099A1}"/>
              </c:ext>
            </c:extLst>
          </c:dPt>
          <c:dPt>
            <c:idx val="1"/>
            <c:bubble3D val="0"/>
            <c:extLst>
              <c:ext xmlns:c16="http://schemas.microsoft.com/office/drawing/2014/chart" uri="{C3380CC4-5D6E-409C-BE32-E72D297353CC}">
                <c16:uniqueId val="{00000007-D530-4598-A813-97C3FEC099A1}"/>
              </c:ext>
            </c:extLst>
          </c:dPt>
          <c:dPt>
            <c:idx val="2"/>
            <c:bubble3D val="0"/>
            <c:extLst>
              <c:ext xmlns:c16="http://schemas.microsoft.com/office/drawing/2014/chart" uri="{C3380CC4-5D6E-409C-BE32-E72D297353CC}">
                <c16:uniqueId val="{00000006-D530-4598-A813-97C3FEC099A1}"/>
              </c:ext>
            </c:extLst>
          </c:dPt>
          <c:dPt>
            <c:idx val="3"/>
            <c:bubble3D val="0"/>
            <c:extLst>
              <c:ext xmlns:c16="http://schemas.microsoft.com/office/drawing/2014/chart" uri="{C3380CC4-5D6E-409C-BE32-E72D297353CC}">
                <c16:uniqueId val="{00000005-D530-4598-A813-97C3FEC099A1}"/>
              </c:ext>
            </c:extLst>
          </c:dPt>
          <c:dPt>
            <c:idx val="4"/>
            <c:bubble3D val="0"/>
            <c:extLst>
              <c:ext xmlns:c16="http://schemas.microsoft.com/office/drawing/2014/chart" uri="{C3380CC4-5D6E-409C-BE32-E72D297353CC}">
                <c16:uniqueId val="{00000004-D530-4598-A813-97C3FEC099A1}"/>
              </c:ext>
            </c:extLst>
          </c:dPt>
          <c:dPt>
            <c:idx val="5"/>
            <c:bubble3D val="0"/>
            <c:extLst>
              <c:ext xmlns:c16="http://schemas.microsoft.com/office/drawing/2014/chart" uri="{C3380CC4-5D6E-409C-BE32-E72D297353CC}">
                <c16:uniqueId val="{00000003-D530-4598-A813-97C3FEC099A1}"/>
              </c:ext>
            </c:extLst>
          </c:dPt>
          <c:dPt>
            <c:idx val="6"/>
            <c:bubble3D val="0"/>
            <c:extLst>
              <c:ext xmlns:c16="http://schemas.microsoft.com/office/drawing/2014/chart" uri="{C3380CC4-5D6E-409C-BE32-E72D297353CC}">
                <c16:uniqueId val="{00000002-D530-4598-A813-97C3FEC099A1}"/>
              </c:ext>
            </c:extLst>
          </c:dPt>
          <c:dPt>
            <c:idx val="7"/>
            <c:bubble3D val="0"/>
            <c:extLst>
              <c:ext xmlns:c16="http://schemas.microsoft.com/office/drawing/2014/chart" uri="{C3380CC4-5D6E-409C-BE32-E72D297353CC}">
                <c16:uniqueId val="{00000008-D530-4598-A813-97C3FEC099A1}"/>
              </c:ext>
            </c:extLst>
          </c:dPt>
          <c:dPt>
            <c:idx val="8"/>
            <c:bubble3D val="0"/>
            <c:extLst>
              <c:ext xmlns:c16="http://schemas.microsoft.com/office/drawing/2014/chart" uri="{C3380CC4-5D6E-409C-BE32-E72D297353CC}">
                <c16:uniqueId val="{00000009-D530-4598-A813-97C3FEC099A1}"/>
              </c:ext>
            </c:extLst>
          </c:dPt>
          <c:dPt>
            <c:idx val="9"/>
            <c:bubble3D val="0"/>
            <c:extLst>
              <c:ext xmlns:c16="http://schemas.microsoft.com/office/drawing/2014/chart" uri="{C3380CC4-5D6E-409C-BE32-E72D297353CC}">
                <c16:uniqueId val="{0000000A-D530-4598-A813-97C3FEC099A1}"/>
              </c:ext>
            </c:extLst>
          </c:dPt>
          <c:dLbls>
            <c:dLbl>
              <c:idx val="0"/>
              <c:layout>
                <c:manualLayout>
                  <c:x val="4.4444444444444446E-2"/>
                  <c:y val="-0.337962962962963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530-4598-A813-97C3FEC099A1}"/>
                </c:ext>
              </c:extLst>
            </c:dLbl>
            <c:dLbl>
              <c:idx val="1"/>
              <c:layout>
                <c:manualLayout>
                  <c:x val="8.3333333333333332E-3"/>
                  <c:y val="-0.310185185185185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530-4598-A813-97C3FEC099A1}"/>
                </c:ext>
              </c:extLst>
            </c:dLbl>
            <c:dLbl>
              <c:idx val="2"/>
              <c:layout>
                <c:manualLayout>
                  <c:x val="5.5555555555555558E-3"/>
                  <c:y val="-0.245370370370370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530-4598-A813-97C3FEC099A1}"/>
                </c:ext>
              </c:extLst>
            </c:dLbl>
            <c:dLbl>
              <c:idx val="3"/>
              <c:layout>
                <c:manualLayout>
                  <c:x val="3.0555555555555555E-2"/>
                  <c:y val="-0.287037037037037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530-4598-A813-97C3FEC099A1}"/>
                </c:ext>
              </c:extLst>
            </c:dLbl>
            <c:dLbl>
              <c:idx val="4"/>
              <c:layout>
                <c:manualLayout>
                  <c:x val="-8.3333333333333332E-3"/>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530-4598-A813-97C3FEC099A1}"/>
                </c:ext>
              </c:extLst>
            </c:dLbl>
            <c:dLbl>
              <c:idx val="5"/>
              <c:layout>
                <c:manualLayout>
                  <c:x val="2.7777777777777779E-3"/>
                  <c:y val="-0.2222222222222222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530-4598-A813-97C3FEC099A1}"/>
                </c:ext>
              </c:extLst>
            </c:dLbl>
            <c:dLbl>
              <c:idx val="6"/>
              <c:layout>
                <c:manualLayout>
                  <c:x val="1.3888888888888788E-2"/>
                  <c:y val="-0.203703703703703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530-4598-A813-97C3FEC099A1}"/>
                </c:ext>
              </c:extLst>
            </c:dLbl>
            <c:dLbl>
              <c:idx val="7"/>
              <c:layout>
                <c:manualLayout>
                  <c:x val="1.9444444444444344E-2"/>
                  <c:y val="-0.212962962962962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530-4598-A813-97C3FEC099A1}"/>
                </c:ext>
              </c:extLst>
            </c:dLbl>
            <c:dLbl>
              <c:idx val="8"/>
              <c:layout>
                <c:manualLayout>
                  <c:x val="1.9444444444444344E-2"/>
                  <c:y val="-0.194444444444444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530-4598-A813-97C3FEC099A1}"/>
                </c:ext>
              </c:extLst>
            </c:dLbl>
            <c:dLbl>
              <c:idx val="9"/>
              <c:layout>
                <c:manualLayout>
                  <c:x val="-1.0185067526415994E-16"/>
                  <c:y val="-0.111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530-4598-A813-97C3FEC099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Profits!$A$21:$A$31</c:f>
              <c:strCache>
                <c:ptCount val="10"/>
                <c:pt idx="0">
                  <c:v>Bread</c:v>
                </c:pt>
                <c:pt idx="1">
                  <c:v>Chicken</c:v>
                </c:pt>
                <c:pt idx="2">
                  <c:v>Beef</c:v>
                </c:pt>
                <c:pt idx="3">
                  <c:v>Onions</c:v>
                </c:pt>
                <c:pt idx="4">
                  <c:v>Milk</c:v>
                </c:pt>
                <c:pt idx="5">
                  <c:v>Beans</c:v>
                </c:pt>
                <c:pt idx="6">
                  <c:v>Tomatoes</c:v>
                </c:pt>
                <c:pt idx="7">
                  <c:v>Apples</c:v>
                </c:pt>
                <c:pt idx="8">
                  <c:v>Rice</c:v>
                </c:pt>
                <c:pt idx="9">
                  <c:v>Eggs</c:v>
                </c:pt>
              </c:strCache>
            </c:strRef>
          </c:cat>
          <c:val>
            <c:numRef>
              <c:f>Profits!$B$21:$B$31</c:f>
              <c:numCache>
                <c:formatCode>_("$"* #,##0_);_("$"* \(#,##0\);_("$"* "-"??_);_(@_)</c:formatCode>
                <c:ptCount val="10"/>
                <c:pt idx="0">
                  <c:v>3330.5700000000011</c:v>
                </c:pt>
                <c:pt idx="1">
                  <c:v>2089.0299999999997</c:v>
                </c:pt>
                <c:pt idx="2">
                  <c:v>1936.1899999999994</c:v>
                </c:pt>
                <c:pt idx="3">
                  <c:v>1699.3499999999997</c:v>
                </c:pt>
                <c:pt idx="4">
                  <c:v>1114.3</c:v>
                </c:pt>
                <c:pt idx="5">
                  <c:v>1012.0399999999998</c:v>
                </c:pt>
                <c:pt idx="6">
                  <c:v>997.33999999999992</c:v>
                </c:pt>
                <c:pt idx="7">
                  <c:v>593.19999999999982</c:v>
                </c:pt>
                <c:pt idx="8">
                  <c:v>483.73999999999978</c:v>
                </c:pt>
                <c:pt idx="9">
                  <c:v>246.35</c:v>
                </c:pt>
              </c:numCache>
            </c:numRef>
          </c:val>
          <c:extLst>
            <c:ext xmlns:c16="http://schemas.microsoft.com/office/drawing/2014/chart" uri="{C3380CC4-5D6E-409C-BE32-E72D297353CC}">
              <c16:uniqueId val="{00000000-D530-4598-A813-97C3FEC099A1}"/>
            </c:ext>
          </c:extLst>
        </c:ser>
        <c:dLbls>
          <c:showLegendKey val="0"/>
          <c:showVal val="1"/>
          <c:showCatName val="0"/>
          <c:showSerName val="0"/>
          <c:showPercent val="0"/>
          <c:showBubbleSize val="0"/>
        </c:dLbls>
        <c:axId val="959554656"/>
        <c:axId val="959560064"/>
      </c:areaChart>
      <c:catAx>
        <c:axId val="959554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560064"/>
        <c:crosses val="autoZero"/>
        <c:auto val="1"/>
        <c:lblAlgn val="ctr"/>
        <c:lblOffset val="100"/>
        <c:noMultiLvlLbl val="0"/>
      </c:catAx>
      <c:valAx>
        <c:axId val="9595600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5546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Supermarket.xlsx]Profits!PivotTable15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Profits!$L$4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Profits!$K$5:$K$11</c:f>
              <c:strCache>
                <c:ptCount val="6"/>
                <c:pt idx="0">
                  <c:v>Diana</c:v>
                </c:pt>
                <c:pt idx="1">
                  <c:v>Grace</c:v>
                </c:pt>
                <c:pt idx="2">
                  <c:v>James</c:v>
                </c:pt>
                <c:pt idx="3">
                  <c:v>Linda</c:v>
                </c:pt>
                <c:pt idx="4">
                  <c:v>Peter</c:v>
                </c:pt>
                <c:pt idx="5">
                  <c:v>Samuel</c:v>
                </c:pt>
              </c:strCache>
            </c:strRef>
          </c:cat>
          <c:val>
            <c:numRef>
              <c:f>Profits!$L$5:$L$11</c:f>
              <c:numCache>
                <c:formatCode>_("$"* #,##0.00_);_("$"* \(#,##0.00\);_("$"* "-"??_);_(@_)</c:formatCode>
                <c:ptCount val="6"/>
                <c:pt idx="0">
                  <c:v>1441.9600000000007</c:v>
                </c:pt>
                <c:pt idx="1">
                  <c:v>3490.6900000000005</c:v>
                </c:pt>
                <c:pt idx="2">
                  <c:v>2088.4399999999996</c:v>
                </c:pt>
                <c:pt idx="3">
                  <c:v>2445.65</c:v>
                </c:pt>
                <c:pt idx="4">
                  <c:v>2623.0599999999995</c:v>
                </c:pt>
                <c:pt idx="5">
                  <c:v>1412.3099999999995</c:v>
                </c:pt>
              </c:numCache>
            </c:numRef>
          </c:val>
          <c:smooth val="0"/>
          <c:extLst>
            <c:ext xmlns:c16="http://schemas.microsoft.com/office/drawing/2014/chart" uri="{C3380CC4-5D6E-409C-BE32-E72D297353CC}">
              <c16:uniqueId val="{00000000-8318-419F-94C1-F012367D138D}"/>
            </c:ext>
          </c:extLst>
        </c:ser>
        <c:dLbls>
          <c:dLblPos val="ctr"/>
          <c:showLegendKey val="0"/>
          <c:showVal val="1"/>
          <c:showCatName val="0"/>
          <c:showSerName val="0"/>
          <c:showPercent val="0"/>
          <c:showBubbleSize val="0"/>
        </c:dLbls>
        <c:smooth val="0"/>
        <c:axId val="954499184"/>
        <c:axId val="954507088"/>
      </c:lineChart>
      <c:catAx>
        <c:axId val="954499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507088"/>
        <c:crosses val="autoZero"/>
        <c:auto val="1"/>
        <c:lblAlgn val="ctr"/>
        <c:lblOffset val="100"/>
        <c:noMultiLvlLbl val="0"/>
      </c:catAx>
      <c:valAx>
        <c:axId val="95450708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49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Supermarket.xlsx]Analyzed_Data!PivotTable6</c:name>
    <c:fmtId val="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product</a:t>
            </a:r>
            <a:r>
              <a:rPr lang="en-US" b="1" baseline="0">
                <a:solidFill>
                  <a:sysClr val="windowText" lastClr="000000"/>
                </a:solidFill>
              </a:rPr>
              <a:t> performance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pivotFmt>
    </c:pivotFmts>
    <c:plotArea>
      <c:layout/>
      <c:barChart>
        <c:barDir val="col"/>
        <c:grouping val="clustered"/>
        <c:varyColors val="0"/>
        <c:ser>
          <c:idx val="0"/>
          <c:order val="0"/>
          <c:tx>
            <c:strRef>
              <c:f>Analyzed_Data!$F$2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Analyzed_Data!$E$3:$E$13</c:f>
              <c:strCache>
                <c:ptCount val="10"/>
                <c:pt idx="0">
                  <c:v>Bread</c:v>
                </c:pt>
                <c:pt idx="1">
                  <c:v>Beef</c:v>
                </c:pt>
                <c:pt idx="2">
                  <c:v>Chicken</c:v>
                </c:pt>
                <c:pt idx="3">
                  <c:v>Milk</c:v>
                </c:pt>
                <c:pt idx="4">
                  <c:v>Rice</c:v>
                </c:pt>
                <c:pt idx="5">
                  <c:v>Tomatoes</c:v>
                </c:pt>
                <c:pt idx="6">
                  <c:v>Onions</c:v>
                </c:pt>
                <c:pt idx="7">
                  <c:v>Beans</c:v>
                </c:pt>
                <c:pt idx="8">
                  <c:v>Eggs</c:v>
                </c:pt>
                <c:pt idx="9">
                  <c:v>Apples</c:v>
                </c:pt>
              </c:strCache>
            </c:strRef>
          </c:cat>
          <c:val>
            <c:numRef>
              <c:f>Analyzed_Data!$F$3:$F$13</c:f>
              <c:numCache>
                <c:formatCode>_("$"* #,##0_);_("$"* \(#,##0\);_("$"* "-"??_);_(@_)</c:formatCode>
                <c:ptCount val="10"/>
                <c:pt idx="0">
                  <c:v>9213.7100000000046</c:v>
                </c:pt>
                <c:pt idx="1">
                  <c:v>9084.99</c:v>
                </c:pt>
                <c:pt idx="2">
                  <c:v>8829.2300000000014</c:v>
                </c:pt>
                <c:pt idx="3">
                  <c:v>8500.5700000000015</c:v>
                </c:pt>
                <c:pt idx="4">
                  <c:v>7840.199999999998</c:v>
                </c:pt>
                <c:pt idx="5">
                  <c:v>7609.24</c:v>
                </c:pt>
                <c:pt idx="6">
                  <c:v>7586.880000000001</c:v>
                </c:pt>
                <c:pt idx="7">
                  <c:v>7355.3599999999988</c:v>
                </c:pt>
                <c:pt idx="8">
                  <c:v>6262.21</c:v>
                </c:pt>
                <c:pt idx="9">
                  <c:v>6251.5300000000025</c:v>
                </c:pt>
              </c:numCache>
            </c:numRef>
          </c:val>
          <c:extLst>
            <c:ext xmlns:c16="http://schemas.microsoft.com/office/drawing/2014/chart" uri="{C3380CC4-5D6E-409C-BE32-E72D297353CC}">
              <c16:uniqueId val="{00000000-F1E2-4B67-8C93-29C611B0746F}"/>
            </c:ext>
          </c:extLst>
        </c:ser>
        <c:dLbls>
          <c:dLblPos val="outEnd"/>
          <c:showLegendKey val="0"/>
          <c:showVal val="1"/>
          <c:showCatName val="0"/>
          <c:showSerName val="0"/>
          <c:showPercent val="0"/>
          <c:showBubbleSize val="0"/>
        </c:dLbls>
        <c:gapWidth val="219"/>
        <c:overlap val="-27"/>
        <c:axId val="658122991"/>
        <c:axId val="658119663"/>
      </c:barChart>
      <c:catAx>
        <c:axId val="65812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119663"/>
        <c:crosses val="autoZero"/>
        <c:auto val="1"/>
        <c:lblAlgn val="ctr"/>
        <c:lblOffset val="100"/>
        <c:noMultiLvlLbl val="0"/>
      </c:catAx>
      <c:valAx>
        <c:axId val="65811966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12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doughnutChart>
        <c:varyColors val="1"/>
        <c:ser>
          <c:idx val="0"/>
          <c:order val="0"/>
          <c:tx>
            <c:strRef>
              <c:f>Analyzed_Data!$F$17</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BD4-4527-B452-186683163F22}"/>
              </c:ext>
            </c:extLst>
          </c:dPt>
          <c:dPt>
            <c:idx val="1"/>
            <c:bubble3D val="0"/>
            <c:spPr>
              <a:solidFill>
                <a:schemeClr val="accent2"/>
              </a:solidFill>
              <a:ln>
                <a:noFill/>
              </a:ln>
              <a:effectLst/>
            </c:spPr>
            <c:extLst>
              <c:ext xmlns:c16="http://schemas.microsoft.com/office/drawing/2014/chart" uri="{C3380CC4-5D6E-409C-BE32-E72D297353CC}">
                <c16:uniqueId val="{00000003-0BD4-4527-B452-186683163F22}"/>
              </c:ext>
            </c:extLst>
          </c:dPt>
          <c:dPt>
            <c:idx val="2"/>
            <c:bubble3D val="0"/>
            <c:spPr>
              <a:solidFill>
                <a:schemeClr val="accent3"/>
              </a:solidFill>
              <a:ln>
                <a:noFill/>
              </a:ln>
              <a:effectLst/>
            </c:spPr>
            <c:extLst>
              <c:ext xmlns:c16="http://schemas.microsoft.com/office/drawing/2014/chart" uri="{C3380CC4-5D6E-409C-BE32-E72D297353CC}">
                <c16:uniqueId val="{00000005-0BD4-4527-B452-186683163F22}"/>
              </c:ext>
            </c:extLst>
          </c:dPt>
          <c:dPt>
            <c:idx val="3"/>
            <c:bubble3D val="0"/>
            <c:spPr>
              <a:solidFill>
                <a:schemeClr val="accent4"/>
              </a:solidFill>
              <a:ln>
                <a:noFill/>
              </a:ln>
              <a:effectLst/>
            </c:spPr>
            <c:extLst>
              <c:ext xmlns:c16="http://schemas.microsoft.com/office/drawing/2014/chart" uri="{C3380CC4-5D6E-409C-BE32-E72D297353CC}">
                <c16:uniqueId val="{00000007-0BD4-4527-B452-186683163F22}"/>
              </c:ext>
            </c:extLst>
          </c:dPt>
          <c:dPt>
            <c:idx val="4"/>
            <c:bubble3D val="0"/>
            <c:spPr>
              <a:solidFill>
                <a:schemeClr val="accent5"/>
              </a:solidFill>
              <a:ln>
                <a:noFill/>
              </a:ln>
              <a:effectLst/>
            </c:spPr>
            <c:extLst>
              <c:ext xmlns:c16="http://schemas.microsoft.com/office/drawing/2014/chart" uri="{C3380CC4-5D6E-409C-BE32-E72D297353CC}">
                <c16:uniqueId val="{00000009-0BD4-4527-B452-186683163F22}"/>
              </c:ext>
            </c:extLst>
          </c:dPt>
          <c:dPt>
            <c:idx val="5"/>
            <c:bubble3D val="0"/>
            <c:spPr>
              <a:solidFill>
                <a:schemeClr val="accent6"/>
              </a:solidFill>
              <a:ln>
                <a:noFill/>
              </a:ln>
              <a:effectLst/>
            </c:spPr>
            <c:extLst>
              <c:ext xmlns:c16="http://schemas.microsoft.com/office/drawing/2014/chart" uri="{C3380CC4-5D6E-409C-BE32-E72D297353CC}">
                <c16:uniqueId val="{0000000B-0BD4-4527-B452-186683163F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Analyzed_Data!$E$18:$E$24</c:f>
              <c:strCache>
                <c:ptCount val="6"/>
                <c:pt idx="0">
                  <c:v>James</c:v>
                </c:pt>
                <c:pt idx="1">
                  <c:v>Peter</c:v>
                </c:pt>
                <c:pt idx="2">
                  <c:v>Samuel</c:v>
                </c:pt>
                <c:pt idx="3">
                  <c:v>Linda</c:v>
                </c:pt>
                <c:pt idx="4">
                  <c:v>Diana</c:v>
                </c:pt>
                <c:pt idx="5">
                  <c:v>Grace</c:v>
                </c:pt>
              </c:strCache>
            </c:strRef>
          </c:cat>
          <c:val>
            <c:numRef>
              <c:f>Analyzed_Data!$F$18:$F$24</c:f>
              <c:numCache>
                <c:formatCode>_("$"* #,##0_);_("$"* \(#,##0\);_("$"* "-"??_);_(@_)</c:formatCode>
                <c:ptCount val="6"/>
                <c:pt idx="0">
                  <c:v>13896.71</c:v>
                </c:pt>
                <c:pt idx="1">
                  <c:v>13688.890000000003</c:v>
                </c:pt>
                <c:pt idx="2">
                  <c:v>13136.969999999998</c:v>
                </c:pt>
                <c:pt idx="3">
                  <c:v>12957.130000000005</c:v>
                </c:pt>
                <c:pt idx="4">
                  <c:v>12452.349999999997</c:v>
                </c:pt>
                <c:pt idx="5">
                  <c:v>12401.869999999992</c:v>
                </c:pt>
              </c:numCache>
            </c:numRef>
          </c:val>
          <c:extLst>
            <c:ext xmlns:c16="http://schemas.microsoft.com/office/drawing/2014/chart" uri="{C3380CC4-5D6E-409C-BE32-E72D297353CC}">
              <c16:uniqueId val="{00000000-1A5A-4BD8-9E3E-21042C8B639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Analyzed_Data!$B$16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Analyzed_Data!$A$17:$A$29</c:f>
              <c:strCache>
                <c:ptCount val="12"/>
                <c:pt idx="0">
                  <c:v>Mar</c:v>
                </c:pt>
                <c:pt idx="1">
                  <c:v>Jun</c:v>
                </c:pt>
                <c:pt idx="2">
                  <c:v>May</c:v>
                </c:pt>
                <c:pt idx="3">
                  <c:v>Aug</c:v>
                </c:pt>
                <c:pt idx="4">
                  <c:v>Feb</c:v>
                </c:pt>
                <c:pt idx="5">
                  <c:v>Apr</c:v>
                </c:pt>
                <c:pt idx="6">
                  <c:v>Nov</c:v>
                </c:pt>
                <c:pt idx="7">
                  <c:v>Dec</c:v>
                </c:pt>
                <c:pt idx="8">
                  <c:v>Jul</c:v>
                </c:pt>
                <c:pt idx="9">
                  <c:v>Jan</c:v>
                </c:pt>
                <c:pt idx="10">
                  <c:v>Oct</c:v>
                </c:pt>
                <c:pt idx="11">
                  <c:v>Sep</c:v>
                </c:pt>
              </c:strCache>
            </c:strRef>
          </c:cat>
          <c:val>
            <c:numRef>
              <c:f>Analyzed_Data!$B$17:$B$29</c:f>
              <c:numCache>
                <c:formatCode>_("$"* #,##0_);_("$"* \(#,##0\);_("$"* "-"??_);_(@_)</c:formatCode>
                <c:ptCount val="12"/>
                <c:pt idx="0">
                  <c:v>5870.68</c:v>
                </c:pt>
                <c:pt idx="1">
                  <c:v>5910.8099999999986</c:v>
                </c:pt>
                <c:pt idx="2">
                  <c:v>5922.08</c:v>
                </c:pt>
                <c:pt idx="3">
                  <c:v>6153.26</c:v>
                </c:pt>
                <c:pt idx="4">
                  <c:v>6328.2999999999993</c:v>
                </c:pt>
                <c:pt idx="5">
                  <c:v>6367.5400000000009</c:v>
                </c:pt>
                <c:pt idx="6">
                  <c:v>6534.2499999999991</c:v>
                </c:pt>
                <c:pt idx="7">
                  <c:v>6917.5299999999952</c:v>
                </c:pt>
                <c:pt idx="8">
                  <c:v>6958.5900000000029</c:v>
                </c:pt>
                <c:pt idx="9">
                  <c:v>7001.4400000000023</c:v>
                </c:pt>
                <c:pt idx="10">
                  <c:v>7273.1399999999985</c:v>
                </c:pt>
                <c:pt idx="11">
                  <c:v>7296.3000000000011</c:v>
                </c:pt>
              </c:numCache>
            </c:numRef>
          </c:val>
          <c:extLst>
            <c:ext xmlns:c16="http://schemas.microsoft.com/office/drawing/2014/chart" uri="{C3380CC4-5D6E-409C-BE32-E72D297353CC}">
              <c16:uniqueId val="{00000000-FA1F-46A8-AA44-ADE4A8ABA412}"/>
            </c:ext>
          </c:extLst>
        </c:ser>
        <c:dLbls>
          <c:dLblPos val="outEnd"/>
          <c:showLegendKey val="0"/>
          <c:showVal val="1"/>
          <c:showCatName val="0"/>
          <c:showSerName val="0"/>
          <c:showPercent val="0"/>
          <c:showBubbleSize val="0"/>
        </c:dLbls>
        <c:gapWidth val="219"/>
        <c:axId val="1339119695"/>
        <c:axId val="1339123855"/>
      </c:barChart>
      <c:catAx>
        <c:axId val="133911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123855"/>
        <c:crosses val="autoZero"/>
        <c:auto val="1"/>
        <c:lblAlgn val="ctr"/>
        <c:lblOffset val="100"/>
        <c:noMultiLvlLbl val="0"/>
      </c:catAx>
      <c:valAx>
        <c:axId val="13391238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11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Analyzed_Data!$B$7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20-4F5E-B503-79BC9E4462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20-4F5E-B503-79BC9E4462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20-4F5E-B503-79BC9E44625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20-4F5E-B503-79BC9E44625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20-4F5E-B503-79BC9E446253}"/>
              </c:ext>
            </c:extLst>
          </c:dPt>
          <c:cat>
            <c:strRef>
              <c:f>Analyzed_Data!$A$8:$A$13</c:f>
              <c:strCache>
                <c:ptCount val="5"/>
                <c:pt idx="0">
                  <c:v>Eldoret</c:v>
                </c:pt>
                <c:pt idx="1">
                  <c:v>Kisumu</c:v>
                </c:pt>
                <c:pt idx="2">
                  <c:v>Mombasa</c:v>
                </c:pt>
                <c:pt idx="3">
                  <c:v>Nairobi</c:v>
                </c:pt>
                <c:pt idx="4">
                  <c:v>Nakuru</c:v>
                </c:pt>
              </c:strCache>
            </c:strRef>
          </c:cat>
          <c:val>
            <c:numRef>
              <c:f>Analyzed_Data!$B$8:$B$13</c:f>
              <c:numCache>
                <c:formatCode>_("$"* #,##0_);_("$"* \(#,##0\);_("$"* "-"??_);_(@_)</c:formatCode>
                <c:ptCount val="5"/>
                <c:pt idx="0">
                  <c:v>15433.919999999996</c:v>
                </c:pt>
                <c:pt idx="1">
                  <c:v>17915.820000000003</c:v>
                </c:pt>
                <c:pt idx="2">
                  <c:v>16912.840000000004</c:v>
                </c:pt>
                <c:pt idx="3">
                  <c:v>13286.630000000001</c:v>
                </c:pt>
                <c:pt idx="4">
                  <c:v>14984.709999999992</c:v>
                </c:pt>
              </c:numCache>
            </c:numRef>
          </c:val>
          <c:extLst>
            <c:ext xmlns:c16="http://schemas.microsoft.com/office/drawing/2014/chart" uri="{C3380CC4-5D6E-409C-BE32-E72D297353CC}">
              <c16:uniqueId val="{00000000-A750-4B57-ACEA-533028AC615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Supermarket.xlsx]Analyzed_Data!PivotTable8</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Analyzed_Data!$P$17</c:f>
              <c:strCache>
                <c:ptCount val="1"/>
                <c:pt idx="0">
                  <c:v>Total</c:v>
                </c:pt>
              </c:strCache>
            </c:strRef>
          </c:tx>
          <c:spPr>
            <a:solidFill>
              <a:schemeClr val="accent1"/>
            </a:solidFill>
            <a:ln>
              <a:noFill/>
            </a:ln>
            <a:effectLst/>
          </c:spPr>
          <c:invertIfNegative val="0"/>
          <c:cat>
            <c:strRef>
              <c:f>Analyzed_Data!$O$18:$O$28</c:f>
              <c:strCache>
                <c:ptCount val="10"/>
                <c:pt idx="0">
                  <c:v>Bread</c:v>
                </c:pt>
                <c:pt idx="1">
                  <c:v>Chicken</c:v>
                </c:pt>
                <c:pt idx="2">
                  <c:v>Beef</c:v>
                </c:pt>
                <c:pt idx="3">
                  <c:v>Onions</c:v>
                </c:pt>
                <c:pt idx="4">
                  <c:v>Milk</c:v>
                </c:pt>
                <c:pt idx="5">
                  <c:v>Beans</c:v>
                </c:pt>
                <c:pt idx="6">
                  <c:v>Tomatoes</c:v>
                </c:pt>
                <c:pt idx="7">
                  <c:v>Apples</c:v>
                </c:pt>
                <c:pt idx="8">
                  <c:v>Rice</c:v>
                </c:pt>
                <c:pt idx="9">
                  <c:v>Eggs</c:v>
                </c:pt>
              </c:strCache>
            </c:strRef>
          </c:cat>
          <c:val>
            <c:numRef>
              <c:f>Analyzed_Data!$P$18:$P$28</c:f>
              <c:numCache>
                <c:formatCode>_("$"* #,##0_);_("$"* \(#,##0\);_("$"* "-"??_);_(@_)</c:formatCode>
                <c:ptCount val="10"/>
                <c:pt idx="0">
                  <c:v>3330.5700000000011</c:v>
                </c:pt>
                <c:pt idx="1">
                  <c:v>2089.0299999999997</c:v>
                </c:pt>
                <c:pt idx="2">
                  <c:v>1936.1899999999994</c:v>
                </c:pt>
                <c:pt idx="3">
                  <c:v>1699.3499999999997</c:v>
                </c:pt>
                <c:pt idx="4">
                  <c:v>1114.3</c:v>
                </c:pt>
                <c:pt idx="5">
                  <c:v>1012.0399999999998</c:v>
                </c:pt>
                <c:pt idx="6">
                  <c:v>997.33999999999992</c:v>
                </c:pt>
                <c:pt idx="7">
                  <c:v>593.19999999999982</c:v>
                </c:pt>
                <c:pt idx="8">
                  <c:v>483.73999999999978</c:v>
                </c:pt>
                <c:pt idx="9">
                  <c:v>246.35</c:v>
                </c:pt>
              </c:numCache>
            </c:numRef>
          </c:val>
          <c:extLst>
            <c:ext xmlns:c16="http://schemas.microsoft.com/office/drawing/2014/chart" uri="{C3380CC4-5D6E-409C-BE32-E72D297353CC}">
              <c16:uniqueId val="{00000000-FB76-4BCE-BC1A-53F308CA2723}"/>
            </c:ext>
          </c:extLst>
        </c:ser>
        <c:dLbls>
          <c:showLegendKey val="0"/>
          <c:showVal val="0"/>
          <c:showCatName val="0"/>
          <c:showSerName val="0"/>
          <c:showPercent val="0"/>
          <c:showBubbleSize val="0"/>
        </c:dLbls>
        <c:gapWidth val="219"/>
        <c:overlap val="-27"/>
        <c:axId val="307420464"/>
        <c:axId val="307409648"/>
      </c:barChart>
      <c:catAx>
        <c:axId val="30742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409648"/>
        <c:crosses val="autoZero"/>
        <c:auto val="1"/>
        <c:lblAlgn val="ctr"/>
        <c:lblOffset val="100"/>
        <c:noMultiLvlLbl val="0"/>
      </c:catAx>
      <c:valAx>
        <c:axId val="3074096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4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Supermarket.xlsx]Analyzed_Data!PivotTable6</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product performance</a:t>
            </a:r>
          </a:p>
        </c:rich>
      </c:tx>
      <c:layout>
        <c:manualLayout>
          <c:xMode val="edge"/>
          <c:yMode val="edge"/>
          <c:x val="0.33013518528157865"/>
          <c:y val="6.16086453908243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50000"/>
            </a:schemeClr>
          </a:solidFill>
          <a:ln>
            <a:noFill/>
          </a:ln>
          <a:effectLst/>
        </c:spPr>
      </c:pivotFmt>
      <c:pivotFmt>
        <c:idx val="5"/>
        <c:spPr>
          <a:solidFill>
            <a:schemeClr val="accent1">
              <a:lumMod val="50000"/>
            </a:schemeClr>
          </a:solidFill>
          <a:ln>
            <a:noFill/>
          </a:ln>
          <a:effectLst/>
        </c:spPr>
      </c:pivotFmt>
      <c:pivotFmt>
        <c:idx val="6"/>
        <c:spPr>
          <a:solidFill>
            <a:schemeClr val="accent1">
              <a:lumMod val="50000"/>
            </a:schemeClr>
          </a:solidFill>
          <a:ln>
            <a:noFill/>
          </a:ln>
          <a:effectLst/>
        </c:spPr>
      </c:pivotFmt>
      <c:pivotFmt>
        <c:idx val="7"/>
        <c:spPr>
          <a:solidFill>
            <a:schemeClr val="accent1">
              <a:lumMod val="50000"/>
            </a:schemeClr>
          </a:solidFill>
          <a:ln>
            <a:noFill/>
          </a:ln>
          <a:effectLst/>
        </c:spPr>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219887260584976"/>
                  <c:h val="7.9275202610407741E-2"/>
                </c:manualLayout>
              </c15:layout>
            </c:ext>
          </c:extLst>
        </c:dLbl>
      </c:pivotFmt>
      <c:pivotFmt>
        <c:idx val="10"/>
        <c:spPr>
          <a:solidFill>
            <a:schemeClr val="accent1">
              <a:lumMod val="50000"/>
            </a:schemeClr>
          </a:solidFill>
          <a:ln>
            <a:noFill/>
          </a:ln>
          <a:effectLst/>
        </c:spPr>
      </c:pivotFmt>
    </c:pivotFmts>
    <c:plotArea>
      <c:layout/>
      <c:barChart>
        <c:barDir val="col"/>
        <c:grouping val="clustered"/>
        <c:varyColors val="0"/>
        <c:ser>
          <c:idx val="0"/>
          <c:order val="0"/>
          <c:tx>
            <c:strRef>
              <c:f>Analyzed_Data!$F$2</c:f>
              <c:strCache>
                <c:ptCount val="1"/>
                <c:pt idx="0">
                  <c:v>Total</c:v>
                </c:pt>
              </c:strCache>
            </c:strRef>
          </c:tx>
          <c:spPr>
            <a:solidFill>
              <a:schemeClr val="accent1">
                <a:lumMod val="50000"/>
              </a:schemeClr>
            </a:solidFill>
            <a:ln>
              <a:noFill/>
            </a:ln>
            <a:effectLst/>
          </c:spPr>
          <c:invertIfNegative val="0"/>
          <c:dPt>
            <c:idx val="8"/>
            <c:invertIfNegative val="0"/>
            <c:bubble3D val="0"/>
            <c:extLst>
              <c:ext xmlns:c16="http://schemas.microsoft.com/office/drawing/2014/chart" uri="{C3380CC4-5D6E-409C-BE32-E72D297353CC}">
                <c16:uniqueId val="{00000001-25C4-410F-925C-40AF206ACCE3}"/>
              </c:ext>
            </c:extLst>
          </c:dPt>
          <c:dPt>
            <c:idx val="9"/>
            <c:invertIfNegative val="0"/>
            <c:bubble3D val="0"/>
            <c:spPr>
              <a:solidFill>
                <a:schemeClr val="accent1">
                  <a:lumMod val="50000"/>
                </a:schemeClr>
              </a:solidFill>
              <a:ln>
                <a:noFill/>
              </a:ln>
              <a:effectLst/>
            </c:spPr>
          </c:dPt>
          <c:dLbls>
            <c:dLbl>
              <c:idx val="9"/>
              <c:dLblPos val="outEnd"/>
              <c:showLegendKey val="0"/>
              <c:showVal val="1"/>
              <c:showCatName val="0"/>
              <c:showSerName val="0"/>
              <c:showPercent val="0"/>
              <c:showBubbleSize val="0"/>
              <c:extLst>
                <c:ext xmlns:c15="http://schemas.microsoft.com/office/drawing/2012/chart" uri="{CE6537A1-D6FC-4f65-9D91-7224C49458BB}">
                  <c15:layout>
                    <c:manualLayout>
                      <c:w val="0.11219887260584976"/>
                      <c:h val="7.9275202610407741E-2"/>
                    </c:manualLayout>
                  </c15:layout>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Analyzed_Data!$E$3:$E$13</c:f>
              <c:strCache>
                <c:ptCount val="10"/>
                <c:pt idx="0">
                  <c:v>Bread</c:v>
                </c:pt>
                <c:pt idx="1">
                  <c:v>Beef</c:v>
                </c:pt>
                <c:pt idx="2">
                  <c:v>Chicken</c:v>
                </c:pt>
                <c:pt idx="3">
                  <c:v>Milk</c:v>
                </c:pt>
                <c:pt idx="4">
                  <c:v>Rice</c:v>
                </c:pt>
                <c:pt idx="5">
                  <c:v>Tomatoes</c:v>
                </c:pt>
                <c:pt idx="6">
                  <c:v>Onions</c:v>
                </c:pt>
                <c:pt idx="7">
                  <c:v>Beans</c:v>
                </c:pt>
                <c:pt idx="8">
                  <c:v>Eggs</c:v>
                </c:pt>
                <c:pt idx="9">
                  <c:v>Apples</c:v>
                </c:pt>
              </c:strCache>
            </c:strRef>
          </c:cat>
          <c:val>
            <c:numRef>
              <c:f>Analyzed_Data!$F$3:$F$13</c:f>
              <c:numCache>
                <c:formatCode>_("$"* #,##0_);_("$"* \(#,##0\);_("$"* "-"??_);_(@_)</c:formatCode>
                <c:ptCount val="10"/>
                <c:pt idx="0">
                  <c:v>9213.7100000000046</c:v>
                </c:pt>
                <c:pt idx="1">
                  <c:v>9084.99</c:v>
                </c:pt>
                <c:pt idx="2">
                  <c:v>8829.2300000000014</c:v>
                </c:pt>
                <c:pt idx="3">
                  <c:v>8500.5700000000015</c:v>
                </c:pt>
                <c:pt idx="4">
                  <c:v>7840.199999999998</c:v>
                </c:pt>
                <c:pt idx="5">
                  <c:v>7609.24</c:v>
                </c:pt>
                <c:pt idx="6">
                  <c:v>7586.880000000001</c:v>
                </c:pt>
                <c:pt idx="7">
                  <c:v>7355.3599999999988</c:v>
                </c:pt>
                <c:pt idx="8">
                  <c:v>6262.21</c:v>
                </c:pt>
                <c:pt idx="9">
                  <c:v>6251.5300000000025</c:v>
                </c:pt>
              </c:numCache>
            </c:numRef>
          </c:val>
          <c:extLst>
            <c:ext xmlns:c16="http://schemas.microsoft.com/office/drawing/2014/chart" uri="{C3380CC4-5D6E-409C-BE32-E72D297353CC}">
              <c16:uniqueId val="{00000000-7BB1-4AF0-9725-E91D38547E49}"/>
            </c:ext>
          </c:extLst>
        </c:ser>
        <c:dLbls>
          <c:showLegendKey val="0"/>
          <c:showVal val="0"/>
          <c:showCatName val="0"/>
          <c:showSerName val="0"/>
          <c:showPercent val="0"/>
          <c:showBubbleSize val="0"/>
        </c:dLbls>
        <c:gapWidth val="111"/>
        <c:overlap val="-100"/>
        <c:axId val="658122991"/>
        <c:axId val="658119663"/>
      </c:barChart>
      <c:catAx>
        <c:axId val="65812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58119663"/>
        <c:crosses val="autoZero"/>
        <c:auto val="1"/>
        <c:lblAlgn val="ctr"/>
        <c:lblOffset val="100"/>
        <c:noMultiLvlLbl val="0"/>
      </c:catAx>
      <c:valAx>
        <c:axId val="65811966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5812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Supermarket.xlsx]Analyzed_Data!PivotTable7</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Total Sales</a:t>
            </a:r>
          </a:p>
        </c:rich>
      </c:tx>
      <c:layout>
        <c:manualLayout>
          <c:xMode val="edge"/>
          <c:yMode val="edge"/>
          <c:x val="0.33872490474847727"/>
          <c:y val="4.2842880664201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doughnutChart>
        <c:varyColors val="1"/>
        <c:ser>
          <c:idx val="0"/>
          <c:order val="0"/>
          <c:tx>
            <c:strRef>
              <c:f>Analyzed_Data!$F$17</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56F-4340-8F85-A6D29DF791CB}"/>
              </c:ext>
            </c:extLst>
          </c:dPt>
          <c:dPt>
            <c:idx val="1"/>
            <c:bubble3D val="0"/>
            <c:spPr>
              <a:solidFill>
                <a:schemeClr val="accent2"/>
              </a:solidFill>
              <a:ln>
                <a:noFill/>
              </a:ln>
              <a:effectLst/>
            </c:spPr>
            <c:extLst>
              <c:ext xmlns:c16="http://schemas.microsoft.com/office/drawing/2014/chart" uri="{C3380CC4-5D6E-409C-BE32-E72D297353CC}">
                <c16:uniqueId val="{00000003-E56F-4340-8F85-A6D29DF791CB}"/>
              </c:ext>
            </c:extLst>
          </c:dPt>
          <c:dPt>
            <c:idx val="2"/>
            <c:bubble3D val="0"/>
            <c:spPr>
              <a:solidFill>
                <a:schemeClr val="accent3"/>
              </a:solidFill>
              <a:ln>
                <a:noFill/>
              </a:ln>
              <a:effectLst/>
            </c:spPr>
            <c:extLst>
              <c:ext xmlns:c16="http://schemas.microsoft.com/office/drawing/2014/chart" uri="{C3380CC4-5D6E-409C-BE32-E72D297353CC}">
                <c16:uniqueId val="{00000005-E56F-4340-8F85-A6D29DF791CB}"/>
              </c:ext>
            </c:extLst>
          </c:dPt>
          <c:dPt>
            <c:idx val="3"/>
            <c:bubble3D val="0"/>
            <c:spPr>
              <a:solidFill>
                <a:schemeClr val="accent4"/>
              </a:solidFill>
              <a:ln>
                <a:noFill/>
              </a:ln>
              <a:effectLst/>
            </c:spPr>
            <c:extLst>
              <c:ext xmlns:c16="http://schemas.microsoft.com/office/drawing/2014/chart" uri="{C3380CC4-5D6E-409C-BE32-E72D297353CC}">
                <c16:uniqueId val="{00000007-E56F-4340-8F85-A6D29DF791CB}"/>
              </c:ext>
            </c:extLst>
          </c:dPt>
          <c:dPt>
            <c:idx val="4"/>
            <c:bubble3D val="0"/>
            <c:spPr>
              <a:solidFill>
                <a:schemeClr val="accent5"/>
              </a:solidFill>
              <a:ln>
                <a:noFill/>
              </a:ln>
              <a:effectLst/>
            </c:spPr>
            <c:extLst>
              <c:ext xmlns:c16="http://schemas.microsoft.com/office/drawing/2014/chart" uri="{C3380CC4-5D6E-409C-BE32-E72D297353CC}">
                <c16:uniqueId val="{00000009-E56F-4340-8F85-A6D29DF791CB}"/>
              </c:ext>
            </c:extLst>
          </c:dPt>
          <c:dPt>
            <c:idx val="5"/>
            <c:bubble3D val="0"/>
            <c:spPr>
              <a:solidFill>
                <a:schemeClr val="accent6"/>
              </a:solidFill>
              <a:ln>
                <a:noFill/>
              </a:ln>
              <a:effectLst/>
            </c:spPr>
            <c:extLst>
              <c:ext xmlns:c16="http://schemas.microsoft.com/office/drawing/2014/chart" uri="{C3380CC4-5D6E-409C-BE32-E72D297353CC}">
                <c16:uniqueId val="{0000000B-E56F-4340-8F85-A6D29DF791CB}"/>
              </c:ext>
            </c:extLst>
          </c:dPt>
          <c:cat>
            <c:strRef>
              <c:f>Analyzed_Data!$E$18:$E$24</c:f>
              <c:strCache>
                <c:ptCount val="6"/>
                <c:pt idx="0">
                  <c:v>James</c:v>
                </c:pt>
                <c:pt idx="1">
                  <c:v>Peter</c:v>
                </c:pt>
                <c:pt idx="2">
                  <c:v>Samuel</c:v>
                </c:pt>
                <c:pt idx="3">
                  <c:v>Linda</c:v>
                </c:pt>
                <c:pt idx="4">
                  <c:v>Diana</c:v>
                </c:pt>
                <c:pt idx="5">
                  <c:v>Grace</c:v>
                </c:pt>
              </c:strCache>
            </c:strRef>
          </c:cat>
          <c:val>
            <c:numRef>
              <c:f>Analyzed_Data!$F$18:$F$24</c:f>
              <c:numCache>
                <c:formatCode>_("$"* #,##0_);_("$"* \(#,##0\);_("$"* "-"??_);_(@_)</c:formatCode>
                <c:ptCount val="6"/>
                <c:pt idx="0">
                  <c:v>13896.71</c:v>
                </c:pt>
                <c:pt idx="1">
                  <c:v>13688.890000000003</c:v>
                </c:pt>
                <c:pt idx="2">
                  <c:v>13136.969999999998</c:v>
                </c:pt>
                <c:pt idx="3">
                  <c:v>12957.130000000005</c:v>
                </c:pt>
                <c:pt idx="4">
                  <c:v>12452.349999999997</c:v>
                </c:pt>
                <c:pt idx="5">
                  <c:v>12401.869999999992</c:v>
                </c:pt>
              </c:numCache>
            </c:numRef>
          </c:val>
          <c:extLst>
            <c:ext xmlns:c16="http://schemas.microsoft.com/office/drawing/2014/chart" uri="{C3380CC4-5D6E-409C-BE32-E72D297353CC}">
              <c16:uniqueId val="{0000000C-E56F-4340-8F85-A6D29DF791C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59094296061216756"/>
          <c:y val="0.29001797199742207"/>
          <c:w val="0.36579361218569911"/>
          <c:h val="0.695243800634102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Supermarket.xlsx]Analyzed_Data!PivotTable5</c:name>
    <c:fmtId val="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sales per month</a:t>
            </a:r>
          </a:p>
        </c:rich>
      </c:tx>
      <c:layout>
        <c:manualLayout>
          <c:xMode val="edge"/>
          <c:yMode val="edge"/>
          <c:x val="0.38394466218115458"/>
          <c:y val="8.1052645014943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45311303609814"/>
          <c:y val="0.22052108918708488"/>
          <c:w val="0.83024589314978603"/>
          <c:h val="0.6509626027289851"/>
        </c:manualLayout>
      </c:layout>
      <c:barChart>
        <c:barDir val="col"/>
        <c:grouping val="clustered"/>
        <c:varyColors val="0"/>
        <c:ser>
          <c:idx val="0"/>
          <c:order val="0"/>
          <c:tx>
            <c:strRef>
              <c:f>Analyzed_Data!$B$16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Analyzed_Data!$A$17:$A$29</c:f>
              <c:strCache>
                <c:ptCount val="12"/>
                <c:pt idx="0">
                  <c:v>Mar</c:v>
                </c:pt>
                <c:pt idx="1">
                  <c:v>Jun</c:v>
                </c:pt>
                <c:pt idx="2">
                  <c:v>May</c:v>
                </c:pt>
                <c:pt idx="3">
                  <c:v>Aug</c:v>
                </c:pt>
                <c:pt idx="4">
                  <c:v>Feb</c:v>
                </c:pt>
                <c:pt idx="5">
                  <c:v>Apr</c:v>
                </c:pt>
                <c:pt idx="6">
                  <c:v>Nov</c:v>
                </c:pt>
                <c:pt idx="7">
                  <c:v>Dec</c:v>
                </c:pt>
                <c:pt idx="8">
                  <c:v>Jul</c:v>
                </c:pt>
                <c:pt idx="9">
                  <c:v>Jan</c:v>
                </c:pt>
                <c:pt idx="10">
                  <c:v>Oct</c:v>
                </c:pt>
                <c:pt idx="11">
                  <c:v>Sep</c:v>
                </c:pt>
              </c:strCache>
            </c:strRef>
          </c:cat>
          <c:val>
            <c:numRef>
              <c:f>Analyzed_Data!$B$17:$B$29</c:f>
              <c:numCache>
                <c:formatCode>_("$"* #,##0_);_("$"* \(#,##0\);_("$"* "-"??_);_(@_)</c:formatCode>
                <c:ptCount val="12"/>
                <c:pt idx="0">
                  <c:v>5870.68</c:v>
                </c:pt>
                <c:pt idx="1">
                  <c:v>5910.8099999999986</c:v>
                </c:pt>
                <c:pt idx="2">
                  <c:v>5922.08</c:v>
                </c:pt>
                <c:pt idx="3">
                  <c:v>6153.26</c:v>
                </c:pt>
                <c:pt idx="4">
                  <c:v>6328.2999999999993</c:v>
                </c:pt>
                <c:pt idx="5">
                  <c:v>6367.5400000000009</c:v>
                </c:pt>
                <c:pt idx="6">
                  <c:v>6534.2499999999991</c:v>
                </c:pt>
                <c:pt idx="7">
                  <c:v>6917.5299999999952</c:v>
                </c:pt>
                <c:pt idx="8">
                  <c:v>6958.5900000000029</c:v>
                </c:pt>
                <c:pt idx="9">
                  <c:v>7001.4400000000023</c:v>
                </c:pt>
                <c:pt idx="10">
                  <c:v>7273.1399999999985</c:v>
                </c:pt>
                <c:pt idx="11">
                  <c:v>7296.3000000000011</c:v>
                </c:pt>
              </c:numCache>
            </c:numRef>
          </c:val>
          <c:extLst>
            <c:ext xmlns:c16="http://schemas.microsoft.com/office/drawing/2014/chart" uri="{C3380CC4-5D6E-409C-BE32-E72D297353CC}">
              <c16:uniqueId val="{00000000-EBE6-43C1-9556-7094C70A8D3D}"/>
            </c:ext>
          </c:extLst>
        </c:ser>
        <c:dLbls>
          <c:dLblPos val="outEnd"/>
          <c:showLegendKey val="0"/>
          <c:showVal val="1"/>
          <c:showCatName val="0"/>
          <c:showSerName val="0"/>
          <c:showPercent val="0"/>
          <c:showBubbleSize val="0"/>
        </c:dLbls>
        <c:gapWidth val="219"/>
        <c:axId val="1339119695"/>
        <c:axId val="1339123855"/>
      </c:barChart>
      <c:catAx>
        <c:axId val="133911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39123855"/>
        <c:crosses val="autoZero"/>
        <c:auto val="1"/>
        <c:lblAlgn val="ctr"/>
        <c:lblOffset val="100"/>
        <c:noMultiLvlLbl val="0"/>
      </c:catAx>
      <c:valAx>
        <c:axId val="13391238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3911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Supermarket.xlsx]Analyzed_Data!PivotTable4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14498914440063437"/>
          <c:y val="0"/>
          <c:w val="0.51189736149495535"/>
          <c:h val="0.83271875136582085"/>
        </c:manualLayout>
      </c:layout>
      <c:pieChart>
        <c:varyColors val="1"/>
        <c:ser>
          <c:idx val="0"/>
          <c:order val="0"/>
          <c:tx>
            <c:strRef>
              <c:f>Analyzed_Data!$B$7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C5-46BE-BCF9-93F6BA1485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C5-46BE-BCF9-93F6BA1485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C5-46BE-BCF9-93F6BA1485A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C5-46BE-BCF9-93F6BA1485A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C5-46BE-BCF9-93F6BA1485A3}"/>
              </c:ext>
            </c:extLst>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Analyzed_Data!$A$8:$A$13</c:f>
              <c:strCache>
                <c:ptCount val="5"/>
                <c:pt idx="0">
                  <c:v>Eldoret</c:v>
                </c:pt>
                <c:pt idx="1">
                  <c:v>Kisumu</c:v>
                </c:pt>
                <c:pt idx="2">
                  <c:v>Mombasa</c:v>
                </c:pt>
                <c:pt idx="3">
                  <c:v>Nairobi</c:v>
                </c:pt>
                <c:pt idx="4">
                  <c:v>Nakuru</c:v>
                </c:pt>
              </c:strCache>
            </c:strRef>
          </c:cat>
          <c:val>
            <c:numRef>
              <c:f>Analyzed_Data!$B$8:$B$13</c:f>
              <c:numCache>
                <c:formatCode>_("$"* #,##0_);_("$"* \(#,##0\);_("$"* "-"??_);_(@_)</c:formatCode>
                <c:ptCount val="5"/>
                <c:pt idx="0">
                  <c:v>15433.919999999996</c:v>
                </c:pt>
                <c:pt idx="1">
                  <c:v>17915.820000000003</c:v>
                </c:pt>
                <c:pt idx="2">
                  <c:v>16912.840000000004</c:v>
                </c:pt>
                <c:pt idx="3">
                  <c:v>13286.630000000001</c:v>
                </c:pt>
                <c:pt idx="4">
                  <c:v>14984.709999999992</c:v>
                </c:pt>
              </c:numCache>
            </c:numRef>
          </c:val>
          <c:extLst>
            <c:ext xmlns:c16="http://schemas.microsoft.com/office/drawing/2014/chart" uri="{C3380CC4-5D6E-409C-BE32-E72D297353CC}">
              <c16:uniqueId val="{0000000A-FAC5-46BE-BCF9-93F6BA1485A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Supermarket.xlsx]Profits!PivotTable12</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600" b="1">
                <a:solidFill>
                  <a:schemeClr val="bg1"/>
                </a:solidFill>
              </a:rPr>
              <a:t>Monthly Profit</a:t>
            </a:r>
          </a:p>
        </c:rich>
      </c:tx>
      <c:layout>
        <c:manualLayout>
          <c:xMode val="edge"/>
          <c:yMode val="edge"/>
          <c:x val="0.51850597412342181"/>
          <c:y val="2.1633253545738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7.4999999999999997E-2"/>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4.4444444444444446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w="19050">
            <a:solidFill>
              <a:schemeClr val="lt1"/>
            </a:solidFill>
          </a:ln>
          <a:effectLst/>
        </c:spPr>
        <c:dLbl>
          <c:idx val="0"/>
          <c:layout>
            <c:manualLayout>
              <c:x val="-2.7777777777777804E-2"/>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schemeClr>
          </a:solidFill>
          <a:ln w="19050">
            <a:solidFill>
              <a:schemeClr val="lt1"/>
            </a:solidFill>
          </a:ln>
          <a:effectLst/>
        </c:spPr>
        <c:dLbl>
          <c:idx val="0"/>
          <c:layout>
            <c:manualLayout>
              <c:x val="-2.2222222222222247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schemeClr>
          </a:solidFill>
          <a:ln w="19050">
            <a:solidFill>
              <a:schemeClr val="lt1"/>
            </a:solidFill>
          </a:ln>
          <a:effectLst/>
        </c:spPr>
        <c:dLbl>
          <c:idx val="0"/>
          <c:layout>
            <c:manualLayout>
              <c:x val="-1.666666666666669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7"/>
        <c:spPr>
          <a:solidFill>
            <a:schemeClr val="accent3">
              <a:lumMod val="60000"/>
            </a:schemeClr>
          </a:solidFill>
          <a:ln w="19050">
            <a:solidFill>
              <a:schemeClr val="lt1"/>
            </a:solid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60000"/>
            </a:schemeClr>
          </a:solidFill>
          <a:ln w="19050">
            <a:solidFill>
              <a:schemeClr val="lt1"/>
            </a:solidFill>
          </a:ln>
          <a:effectLst/>
        </c:spPr>
        <c:dLbl>
          <c:idx val="0"/>
          <c:layout>
            <c:manualLayout>
              <c:x val="-2.7777777777777779E-3"/>
              <c:y val="-0.111111111111111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schemeClr>
          </a:solidFill>
          <a:ln w="19050">
            <a:solidFill>
              <a:schemeClr val="lt1"/>
            </a:solidFill>
          </a:ln>
          <a:effectLst/>
        </c:spPr>
        <c:dLbl>
          <c:idx val="0"/>
          <c:layout>
            <c:manualLayout>
              <c:x val="-2.5000000000000001E-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schemeClr>
          </a:solidFill>
          <a:ln w="19050">
            <a:solidFill>
              <a:schemeClr val="lt1"/>
            </a:solidFill>
          </a:ln>
          <a:effectLst/>
        </c:spPr>
        <c:dLbl>
          <c:idx val="0"/>
          <c:layout>
            <c:manualLayout>
              <c:x val="5.2777777777777778E-2"/>
              <c:y val="-7.8703703703703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7.4999999999999997E-2"/>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4444444444444446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2.7777777777777804E-2"/>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2.2222222222222247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1.666666666666669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1.66666666666666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2.5000000000000001E-2"/>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2.7777777777777779E-3"/>
              <c:y val="-0.111111111111111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5.2777777777777778E-2"/>
              <c:y val="-7.8703703703703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7.4999999999999997E-2"/>
              <c:y val="-1.3888888888888931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4.4444444444444446E-2"/>
              <c:y val="-1.3888888888888888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dLbl>
          <c:idx val="0"/>
          <c:layout>
            <c:manualLayout>
              <c:x val="-1.6666666666666666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2.7777777777777804E-2"/>
              <c:y val="-1.6975112544026657E-16"/>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2.2222222222222247E-2"/>
              <c:y val="-8.4875562720133283E-17"/>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1.6666666666666691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dLbl>
          <c:idx val="0"/>
          <c:layout>
            <c:manualLayout>
              <c:x val="-1.6666666666666666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dLbl>
          <c:idx val="0"/>
          <c:layout>
            <c:manualLayout>
              <c:x val="-2.5000000000000001E-2"/>
              <c:y val="4.6296296296295869E-3"/>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dLbl>
          <c:idx val="0"/>
          <c:layout>
            <c:manualLayout>
              <c:x val="1.9281159843191162E-2"/>
              <c:y val="-1.1242631670899974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dLbl>
          <c:idx val="0"/>
          <c:layout>
            <c:manualLayout>
              <c:x val="5.2777777777777778E-2"/>
              <c:y val="-7.8703703703703748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0480214860738"/>
          <c:y val="0.13666792037015668"/>
          <c:w val="0.41351159230096241"/>
          <c:h val="0.68918598716827073"/>
        </c:manualLayout>
      </c:layout>
      <c:barChart>
        <c:barDir val="bar"/>
        <c:grouping val="clustered"/>
        <c:varyColors val="0"/>
        <c:ser>
          <c:idx val="0"/>
          <c:order val="0"/>
          <c:tx>
            <c:strRef>
              <c:f>Profits!$B$3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B36D-40A4-B705-A683109344F6}"/>
              </c:ext>
            </c:extLst>
          </c:dPt>
          <c:dPt>
            <c:idx val="1"/>
            <c:invertIfNegative val="0"/>
            <c:bubble3D val="0"/>
          </c:dPt>
          <c:dPt>
            <c:idx val="2"/>
            <c:invertIfNegative val="0"/>
            <c:bubble3D val="0"/>
            <c:spPr>
              <a:solidFill>
                <a:schemeClr val="accent1"/>
              </a:solidFill>
              <a:ln w="19050">
                <a:solidFill>
                  <a:schemeClr val="lt1"/>
                </a:solidFill>
              </a:ln>
              <a:effectLst/>
            </c:spPr>
          </c:dPt>
          <c:dPt>
            <c:idx val="3"/>
            <c:invertIfNegative val="0"/>
            <c:bubble3D val="0"/>
          </c:dPt>
          <c:dPt>
            <c:idx val="4"/>
            <c:invertIfNegative val="0"/>
            <c:bubble3D val="0"/>
          </c:dPt>
          <c:dPt>
            <c:idx val="5"/>
            <c:invertIfNegative val="0"/>
            <c:bubble3D val="0"/>
          </c:dPt>
          <c:dPt>
            <c:idx val="6"/>
            <c:invertIfNegative val="0"/>
            <c:bubble3D val="0"/>
          </c:dPt>
          <c:dPt>
            <c:idx val="7"/>
            <c:invertIfNegative val="0"/>
            <c:bubble3D val="0"/>
          </c:dPt>
          <c:dPt>
            <c:idx val="8"/>
            <c:invertIfNegative val="0"/>
            <c:bubble3D val="0"/>
          </c:dPt>
          <c:dPt>
            <c:idx val="9"/>
            <c:invertIfNegative val="0"/>
            <c:bubble3D val="0"/>
          </c:dPt>
          <c:dPt>
            <c:idx val="10"/>
            <c:invertIfNegative val="0"/>
            <c:bubble3D val="0"/>
          </c:dPt>
          <c:dPt>
            <c:idx val="11"/>
            <c:invertIfNegative val="0"/>
            <c:bubble3D val="0"/>
          </c:dPt>
          <c:dLbls>
            <c:dLbl>
              <c:idx val="0"/>
              <c:layout>
                <c:manualLayout>
                  <c:x val="7.4999999999999997E-2"/>
                  <c:y val="-1.3888888888888931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36D-40A4-B705-A683109344F6}"/>
                </c:ext>
              </c:extLst>
            </c:dLbl>
            <c:dLbl>
              <c:idx val="1"/>
              <c:layout>
                <c:manualLayout>
                  <c:x val="4.4444444444444446E-2"/>
                  <c:y val="-1.3888888888888888E-2"/>
                </c:manualLayout>
              </c:layout>
              <c:showLegendKey val="1"/>
              <c:showVal val="1"/>
              <c:showCatName val="0"/>
              <c:showSerName val="0"/>
              <c:showPercent val="0"/>
              <c:showBubbleSize val="0"/>
              <c:extLst>
                <c:ext xmlns:c15="http://schemas.microsoft.com/office/drawing/2012/chart" uri="{CE6537A1-D6FC-4f65-9D91-7224C49458BB}"/>
              </c:extLst>
            </c:dLbl>
            <c:dLbl>
              <c:idx val="4"/>
              <c:layout>
                <c:manualLayout>
                  <c:x val="-1.6666666666666666E-2"/>
                  <c:y val="0"/>
                </c:manualLayout>
              </c:layout>
              <c:showLegendKey val="1"/>
              <c:showVal val="1"/>
              <c:showCatName val="0"/>
              <c:showSerName val="0"/>
              <c:showPercent val="0"/>
              <c:showBubbleSize val="0"/>
              <c:extLst>
                <c:ext xmlns:c15="http://schemas.microsoft.com/office/drawing/2012/chart" uri="{CE6537A1-D6FC-4f65-9D91-7224C49458BB}"/>
              </c:extLst>
            </c:dLbl>
            <c:dLbl>
              <c:idx val="5"/>
              <c:layout>
                <c:manualLayout>
                  <c:x val="-2.7777777777777804E-2"/>
                  <c:y val="-1.6975112544026657E-16"/>
                </c:manualLayout>
              </c:layout>
              <c:showLegendKey val="1"/>
              <c:showVal val="1"/>
              <c:showCatName val="0"/>
              <c:showSerName val="0"/>
              <c:showPercent val="0"/>
              <c:showBubbleSize val="0"/>
              <c:extLst>
                <c:ext xmlns:c15="http://schemas.microsoft.com/office/drawing/2012/chart" uri="{CE6537A1-D6FC-4f65-9D91-7224C49458BB}"/>
              </c:extLst>
            </c:dLbl>
            <c:dLbl>
              <c:idx val="6"/>
              <c:layout>
                <c:manualLayout>
                  <c:x val="-2.2222222222222247E-2"/>
                  <c:y val="-8.4875562720133283E-17"/>
                </c:manualLayout>
              </c:layout>
              <c:showLegendKey val="1"/>
              <c:showVal val="1"/>
              <c:showCatName val="0"/>
              <c:showSerName val="0"/>
              <c:showPercent val="0"/>
              <c:showBubbleSize val="0"/>
              <c:extLst>
                <c:ext xmlns:c15="http://schemas.microsoft.com/office/drawing/2012/chart" uri="{CE6537A1-D6FC-4f65-9D91-7224C49458BB}"/>
              </c:extLst>
            </c:dLbl>
            <c:dLbl>
              <c:idx val="7"/>
              <c:layout>
                <c:manualLayout>
                  <c:x val="-1.6666666666666691E-2"/>
                  <c:y val="0"/>
                </c:manualLayout>
              </c:layout>
              <c:showLegendKey val="1"/>
              <c:showVal val="1"/>
              <c:showCatName val="0"/>
              <c:showSerName val="0"/>
              <c:showPercent val="0"/>
              <c:showBubbleSize val="0"/>
              <c:extLst>
                <c:ext xmlns:c15="http://schemas.microsoft.com/office/drawing/2012/chart" uri="{CE6537A1-D6FC-4f65-9D91-7224C49458BB}"/>
              </c:extLst>
            </c:dLbl>
            <c:dLbl>
              <c:idx val="8"/>
              <c:layout>
                <c:manualLayout>
                  <c:x val="-1.6666666666666666E-2"/>
                  <c:y val="0"/>
                </c:manualLayout>
              </c:layout>
              <c:showLegendKey val="1"/>
              <c:showVal val="1"/>
              <c:showCatName val="0"/>
              <c:showSerName val="0"/>
              <c:showPercent val="0"/>
              <c:showBubbleSize val="0"/>
              <c:extLst>
                <c:ext xmlns:c15="http://schemas.microsoft.com/office/drawing/2012/chart" uri="{CE6537A1-D6FC-4f65-9D91-7224C49458BB}"/>
              </c:extLst>
            </c:dLbl>
            <c:dLbl>
              <c:idx val="9"/>
              <c:layout>
                <c:manualLayout>
                  <c:x val="-2.5000000000000001E-2"/>
                  <c:y val="4.6296296296295869E-3"/>
                </c:manualLayout>
              </c:layout>
              <c:showLegendKey val="1"/>
              <c:showVal val="1"/>
              <c:showCatName val="0"/>
              <c:showSerName val="0"/>
              <c:showPercent val="0"/>
              <c:showBubbleSize val="0"/>
              <c:extLst>
                <c:ext xmlns:c15="http://schemas.microsoft.com/office/drawing/2012/chart" uri="{CE6537A1-D6FC-4f65-9D91-7224C49458BB}"/>
              </c:extLst>
            </c:dLbl>
            <c:dLbl>
              <c:idx val="10"/>
              <c:layout>
                <c:manualLayout>
                  <c:x val="1.9281159843191162E-2"/>
                  <c:y val="-1.1242631670899974E-2"/>
                </c:manualLayout>
              </c:layout>
              <c:showLegendKey val="1"/>
              <c:showVal val="1"/>
              <c:showCatName val="0"/>
              <c:showSerName val="0"/>
              <c:showPercent val="0"/>
              <c:showBubbleSize val="0"/>
              <c:extLst>
                <c:ext xmlns:c15="http://schemas.microsoft.com/office/drawing/2012/chart" uri="{CE6537A1-D6FC-4f65-9D91-7224C49458BB}"/>
              </c:extLst>
            </c:dLbl>
            <c:dLbl>
              <c:idx val="11"/>
              <c:layout>
                <c:manualLayout>
                  <c:x val="5.2777777777777778E-2"/>
                  <c:y val="-7.8703703703703748E-2"/>
                </c:manualLayout>
              </c:layout>
              <c:showLegendKey val="1"/>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Profits!$A$4:$A$16</c:f>
              <c:strCache>
                <c:ptCount val="12"/>
                <c:pt idx="0">
                  <c:v>Nov</c:v>
                </c:pt>
                <c:pt idx="1">
                  <c:v>Sep</c:v>
                </c:pt>
                <c:pt idx="2">
                  <c:v>Jun</c:v>
                </c:pt>
                <c:pt idx="3">
                  <c:v>Jan</c:v>
                </c:pt>
                <c:pt idx="4">
                  <c:v>Feb</c:v>
                </c:pt>
                <c:pt idx="5">
                  <c:v>Aug</c:v>
                </c:pt>
                <c:pt idx="6">
                  <c:v>Mar</c:v>
                </c:pt>
                <c:pt idx="7">
                  <c:v>Dec</c:v>
                </c:pt>
                <c:pt idx="8">
                  <c:v>Jul</c:v>
                </c:pt>
                <c:pt idx="9">
                  <c:v>Oct</c:v>
                </c:pt>
                <c:pt idx="10">
                  <c:v>May</c:v>
                </c:pt>
                <c:pt idx="11">
                  <c:v>Apr</c:v>
                </c:pt>
              </c:strCache>
            </c:strRef>
          </c:cat>
          <c:val>
            <c:numRef>
              <c:f>Profits!$B$4:$B$16</c:f>
              <c:numCache>
                <c:formatCode>_("$"* #,##0_);_("$"* \(#,##0\);_("$"* "-"??_);_(@_)</c:formatCode>
                <c:ptCount val="12"/>
                <c:pt idx="0">
                  <c:v>2345.67</c:v>
                </c:pt>
                <c:pt idx="1">
                  <c:v>1922.850000000001</c:v>
                </c:pt>
                <c:pt idx="2">
                  <c:v>1580.39</c:v>
                </c:pt>
                <c:pt idx="3">
                  <c:v>1310.8599999999997</c:v>
                </c:pt>
                <c:pt idx="4">
                  <c:v>1217.0199999999998</c:v>
                </c:pt>
                <c:pt idx="5">
                  <c:v>1071.7399999999998</c:v>
                </c:pt>
                <c:pt idx="6">
                  <c:v>977.04000000000008</c:v>
                </c:pt>
                <c:pt idx="7">
                  <c:v>964.85999999999967</c:v>
                </c:pt>
                <c:pt idx="8">
                  <c:v>930.52999999999975</c:v>
                </c:pt>
                <c:pt idx="9">
                  <c:v>809.11000000000013</c:v>
                </c:pt>
                <c:pt idx="10">
                  <c:v>209.52999999999992</c:v>
                </c:pt>
                <c:pt idx="11">
                  <c:v>162.50999999999991</c:v>
                </c:pt>
              </c:numCache>
            </c:numRef>
          </c:val>
          <c:extLst>
            <c:ext xmlns:c16="http://schemas.microsoft.com/office/drawing/2014/chart" uri="{C3380CC4-5D6E-409C-BE32-E72D297353CC}">
              <c16:uniqueId val="{00000018-B36D-40A4-B705-A683109344F6}"/>
            </c:ext>
          </c:extLst>
        </c:ser>
        <c:dLbls>
          <c:showLegendKey val="0"/>
          <c:showVal val="0"/>
          <c:showCatName val="0"/>
          <c:showSerName val="0"/>
          <c:showPercent val="0"/>
          <c:showBubbleSize val="0"/>
        </c:dLbls>
        <c:gapWidth val="100"/>
        <c:axId val="947112272"/>
        <c:axId val="947113520"/>
      </c:barChart>
      <c:valAx>
        <c:axId val="94711352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47112272"/>
        <c:crosses val="autoZero"/>
        <c:crossBetween val="between"/>
      </c:valAx>
      <c:catAx>
        <c:axId val="9471122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4711352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Supermarket.xlsx]Profits!PivotTable13</c:name>
    <c:fmtId val="6"/>
  </c:pivotSource>
  <c:chart>
    <c:title>
      <c:tx>
        <c:rich>
          <a:bodyPr rot="0" spcFirstLastPara="1" vertOverflow="ellipsis" vert="horz" wrap="square" anchor="ctr" anchorCtr="1"/>
          <a:lstStyle/>
          <a:p>
            <a:pPr>
              <a:defRPr sz="1600" b="0" i="0" u="none" strike="noStrike" kern="1200" spc="0" baseline="0">
                <a:solidFill>
                  <a:schemeClr val="dk1"/>
                </a:solidFill>
                <a:latin typeface="+mn-lt"/>
                <a:ea typeface="+mn-ea"/>
                <a:cs typeface="+mn-cs"/>
              </a:defRPr>
            </a:pPr>
            <a:r>
              <a:rPr lang="en-US" sz="1600" b="1">
                <a:solidFill>
                  <a:schemeClr val="bg1"/>
                </a:solidFill>
              </a:rPr>
              <a:t>Profit per Product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3888888888888788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7777777777777779E-3"/>
              <c:y val="-0.222222222222222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8.3333333333333332E-3"/>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3.0555555555555555E-2"/>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5555555555555558E-3"/>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8.3333333333333332E-3"/>
              <c:y val="-0.31018518518518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9444444444444344E-2"/>
              <c:y val="-0.212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944444444444434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0185067526415994E-16"/>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4.4444444444444446E-2"/>
              <c:y val="-0.337962962962963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4444444444444446E-2"/>
              <c:y val="-0.337962962962963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8.3333333333333332E-3"/>
              <c:y val="-0.31018518518518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5.5555555555555558E-3"/>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3.0555555555555555E-2"/>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8.3333333333333332E-3"/>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2.7777777777777779E-3"/>
              <c:y val="-0.222222222222222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1.3888888888888788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1.9444444444444344E-2"/>
              <c:y val="-0.212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1.944444444444434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1.0185067526415994E-16"/>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4.4444444444444446E-2"/>
              <c:y val="-0.337962962962963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dLbl>
          <c:idx val="0"/>
          <c:layout>
            <c:manualLayout>
              <c:x val="8.3333333333333332E-3"/>
              <c:y val="-0.31018518518518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layout>
            <c:manualLayout>
              <c:x val="5.5555555555555558E-3"/>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3.0555555555555555E-2"/>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layout>
            <c:manualLayout>
              <c:x val="-8.3333333333333332E-3"/>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layout>
            <c:manualLayout>
              <c:x val="2.7777777777777779E-3"/>
              <c:y val="-0.222222222222222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layout>
            <c:manualLayout>
              <c:x val="1.3888888888888788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layout>
            <c:manualLayout>
              <c:x val="1.9444444444444344E-2"/>
              <c:y val="-0.212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layout>
            <c:manualLayout>
              <c:x val="1.944444444444434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1.0185067526415994E-16"/>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4.4444444444444446E-2"/>
              <c:y val="-0.337962962962963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8.3333333333333332E-3"/>
              <c:y val="-0.31018518518518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5.5555555555555558E-3"/>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dLbl>
          <c:idx val="0"/>
          <c:layout>
            <c:manualLayout>
              <c:x val="3.0555555555555555E-2"/>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dLbl>
          <c:idx val="0"/>
          <c:layout>
            <c:manualLayout>
              <c:x val="-8.3333333333333332E-3"/>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dLbl>
          <c:idx val="0"/>
          <c:layout>
            <c:manualLayout>
              <c:x val="2.7777777777777779E-3"/>
              <c:y val="-0.222222222222222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dLbl>
          <c:idx val="0"/>
          <c:layout>
            <c:manualLayout>
              <c:x val="1.3888888888888788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dLbl>
          <c:idx val="0"/>
          <c:layout>
            <c:manualLayout>
              <c:x val="1.9444444444444344E-2"/>
              <c:y val="-0.212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layout>
            <c:manualLayout>
              <c:x val="1.944444444444434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layout>
            <c:manualLayout>
              <c:x val="-1.0185067526415994E-16"/>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layout>
            <c:manualLayout>
              <c:x val="4.4444444444444446E-2"/>
              <c:y val="-0.3379629629629630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layout>
            <c:manualLayout>
              <c:x val="8.3333333333333332E-3"/>
              <c:y val="-0.31018518518518517"/>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dLbl>
          <c:idx val="0"/>
          <c:layout>
            <c:manualLayout>
              <c:x val="5.5555555555555558E-3"/>
              <c:y val="-0.24537037037037038"/>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dLbl>
          <c:idx val="0"/>
          <c:layout>
            <c:manualLayout>
              <c:x val="3.0555555555555555E-2"/>
              <c:y val="-0.28703703703703703"/>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dLbl>
          <c:idx val="0"/>
          <c:layout>
            <c:manualLayout>
              <c:x val="-8.3333333333333332E-3"/>
              <c:y val="-0.25462962962962965"/>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dLbl>
          <c:idx val="0"/>
          <c:layout>
            <c:manualLayout>
              <c:x val="2.7777777777777779E-3"/>
              <c:y val="-0.22222222222222227"/>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dLbl>
          <c:idx val="0"/>
          <c:layout>
            <c:manualLayout>
              <c:x val="1.3888888888888788E-2"/>
              <c:y val="-0.20370370370370378"/>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dLbl>
          <c:idx val="0"/>
          <c:layout>
            <c:manualLayout>
              <c:x val="1.9444444444444344E-2"/>
              <c:y val="-0.21296296296296297"/>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dLbl>
          <c:idx val="0"/>
          <c:layout>
            <c:manualLayout>
              <c:x val="1.9444444444444344E-2"/>
              <c:y val="-0.19444444444444445"/>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dLbl>
          <c:idx val="0"/>
          <c:layout>
            <c:manualLayout>
              <c:x val="-1.0185067526415994E-16"/>
              <c:y val="-0.1111111111111111"/>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Profits!$B$20</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0-043A-4542-BEDB-BD1BACD6B927}"/>
              </c:ext>
            </c:extLst>
          </c:dPt>
          <c:dPt>
            <c:idx val="1"/>
            <c:bubble3D val="0"/>
            <c:extLst>
              <c:ext xmlns:c16="http://schemas.microsoft.com/office/drawing/2014/chart" uri="{C3380CC4-5D6E-409C-BE32-E72D297353CC}">
                <c16:uniqueId val="{00000001-043A-4542-BEDB-BD1BACD6B927}"/>
              </c:ext>
            </c:extLst>
          </c:dPt>
          <c:dPt>
            <c:idx val="2"/>
            <c:bubble3D val="0"/>
            <c:extLst>
              <c:ext xmlns:c16="http://schemas.microsoft.com/office/drawing/2014/chart" uri="{C3380CC4-5D6E-409C-BE32-E72D297353CC}">
                <c16:uniqueId val="{00000002-043A-4542-BEDB-BD1BACD6B927}"/>
              </c:ext>
            </c:extLst>
          </c:dPt>
          <c:dPt>
            <c:idx val="3"/>
            <c:bubble3D val="0"/>
            <c:extLst>
              <c:ext xmlns:c16="http://schemas.microsoft.com/office/drawing/2014/chart" uri="{C3380CC4-5D6E-409C-BE32-E72D297353CC}">
                <c16:uniqueId val="{00000003-043A-4542-BEDB-BD1BACD6B927}"/>
              </c:ext>
            </c:extLst>
          </c:dPt>
          <c:dPt>
            <c:idx val="4"/>
            <c:bubble3D val="0"/>
            <c:extLst>
              <c:ext xmlns:c16="http://schemas.microsoft.com/office/drawing/2014/chart" uri="{C3380CC4-5D6E-409C-BE32-E72D297353CC}">
                <c16:uniqueId val="{00000004-043A-4542-BEDB-BD1BACD6B927}"/>
              </c:ext>
            </c:extLst>
          </c:dPt>
          <c:dPt>
            <c:idx val="5"/>
            <c:bubble3D val="0"/>
            <c:extLst>
              <c:ext xmlns:c16="http://schemas.microsoft.com/office/drawing/2014/chart" uri="{C3380CC4-5D6E-409C-BE32-E72D297353CC}">
                <c16:uniqueId val="{00000005-043A-4542-BEDB-BD1BACD6B927}"/>
              </c:ext>
            </c:extLst>
          </c:dPt>
          <c:dPt>
            <c:idx val="6"/>
            <c:bubble3D val="0"/>
            <c:extLst>
              <c:ext xmlns:c16="http://schemas.microsoft.com/office/drawing/2014/chart" uri="{C3380CC4-5D6E-409C-BE32-E72D297353CC}">
                <c16:uniqueId val="{00000006-043A-4542-BEDB-BD1BACD6B927}"/>
              </c:ext>
            </c:extLst>
          </c:dPt>
          <c:dPt>
            <c:idx val="7"/>
            <c:bubble3D val="0"/>
            <c:extLst>
              <c:ext xmlns:c16="http://schemas.microsoft.com/office/drawing/2014/chart" uri="{C3380CC4-5D6E-409C-BE32-E72D297353CC}">
                <c16:uniqueId val="{00000007-043A-4542-BEDB-BD1BACD6B927}"/>
              </c:ext>
            </c:extLst>
          </c:dPt>
          <c:dPt>
            <c:idx val="8"/>
            <c:bubble3D val="0"/>
            <c:extLst>
              <c:ext xmlns:c16="http://schemas.microsoft.com/office/drawing/2014/chart" uri="{C3380CC4-5D6E-409C-BE32-E72D297353CC}">
                <c16:uniqueId val="{00000008-043A-4542-BEDB-BD1BACD6B927}"/>
              </c:ext>
            </c:extLst>
          </c:dPt>
          <c:dPt>
            <c:idx val="9"/>
            <c:bubble3D val="0"/>
            <c:extLst>
              <c:ext xmlns:c16="http://schemas.microsoft.com/office/drawing/2014/chart" uri="{C3380CC4-5D6E-409C-BE32-E72D297353CC}">
                <c16:uniqueId val="{00000009-043A-4542-BEDB-BD1BACD6B927}"/>
              </c:ext>
            </c:extLst>
          </c:dPt>
          <c:dLbls>
            <c:dLbl>
              <c:idx val="0"/>
              <c:layout>
                <c:manualLayout>
                  <c:x val="4.4444444444444446E-2"/>
                  <c:y val="-0.337962962962963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43A-4542-BEDB-BD1BACD6B927}"/>
                </c:ext>
              </c:extLst>
            </c:dLbl>
            <c:dLbl>
              <c:idx val="1"/>
              <c:layout>
                <c:manualLayout>
                  <c:x val="8.3333333333333332E-3"/>
                  <c:y val="-0.310185185185185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43A-4542-BEDB-BD1BACD6B927}"/>
                </c:ext>
              </c:extLst>
            </c:dLbl>
            <c:dLbl>
              <c:idx val="2"/>
              <c:layout>
                <c:manualLayout>
                  <c:x val="5.5555555555555558E-3"/>
                  <c:y val="-0.245370370370370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3A-4542-BEDB-BD1BACD6B927}"/>
                </c:ext>
              </c:extLst>
            </c:dLbl>
            <c:dLbl>
              <c:idx val="3"/>
              <c:layout>
                <c:manualLayout>
                  <c:x val="3.0555555555555555E-2"/>
                  <c:y val="-0.287037037037037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43A-4542-BEDB-BD1BACD6B927}"/>
                </c:ext>
              </c:extLst>
            </c:dLbl>
            <c:dLbl>
              <c:idx val="4"/>
              <c:layout>
                <c:manualLayout>
                  <c:x val="-8.3333333333333332E-3"/>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43A-4542-BEDB-BD1BACD6B927}"/>
                </c:ext>
              </c:extLst>
            </c:dLbl>
            <c:dLbl>
              <c:idx val="5"/>
              <c:layout>
                <c:manualLayout>
                  <c:x val="2.7777777777777779E-3"/>
                  <c:y val="-0.2222222222222222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43A-4542-BEDB-BD1BACD6B927}"/>
                </c:ext>
              </c:extLst>
            </c:dLbl>
            <c:dLbl>
              <c:idx val="6"/>
              <c:layout>
                <c:manualLayout>
                  <c:x val="1.3888888888888788E-2"/>
                  <c:y val="-0.203703703703703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43A-4542-BEDB-BD1BACD6B927}"/>
                </c:ext>
              </c:extLst>
            </c:dLbl>
            <c:dLbl>
              <c:idx val="7"/>
              <c:layout>
                <c:manualLayout>
                  <c:x val="1.9444444444444344E-2"/>
                  <c:y val="-0.212962962962962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43A-4542-BEDB-BD1BACD6B927}"/>
                </c:ext>
              </c:extLst>
            </c:dLbl>
            <c:dLbl>
              <c:idx val="8"/>
              <c:layout>
                <c:manualLayout>
                  <c:x val="1.9444444444444344E-2"/>
                  <c:y val="-0.194444444444444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43A-4542-BEDB-BD1BACD6B927}"/>
                </c:ext>
              </c:extLst>
            </c:dLbl>
            <c:dLbl>
              <c:idx val="9"/>
              <c:layout>
                <c:manualLayout>
                  <c:x val="-1.0185067526415994E-16"/>
                  <c:y val="-0.111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43A-4542-BEDB-BD1BACD6B927}"/>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dk1"/>
                      </a:solidFill>
                      <a:prstDash val="solid"/>
                      <a:miter lim="800000"/>
                    </a:ln>
                    <a:effectLst/>
                  </c:spPr>
                </c15:leaderLines>
              </c:ext>
            </c:extLst>
          </c:dLbls>
          <c:cat>
            <c:strRef>
              <c:f>Profits!$A$21:$A$31</c:f>
              <c:strCache>
                <c:ptCount val="10"/>
                <c:pt idx="0">
                  <c:v>Bread</c:v>
                </c:pt>
                <c:pt idx="1">
                  <c:v>Chicken</c:v>
                </c:pt>
                <c:pt idx="2">
                  <c:v>Beef</c:v>
                </c:pt>
                <c:pt idx="3">
                  <c:v>Onions</c:v>
                </c:pt>
                <c:pt idx="4">
                  <c:v>Milk</c:v>
                </c:pt>
                <c:pt idx="5">
                  <c:v>Beans</c:v>
                </c:pt>
                <c:pt idx="6">
                  <c:v>Tomatoes</c:v>
                </c:pt>
                <c:pt idx="7">
                  <c:v>Apples</c:v>
                </c:pt>
                <c:pt idx="8">
                  <c:v>Rice</c:v>
                </c:pt>
                <c:pt idx="9">
                  <c:v>Eggs</c:v>
                </c:pt>
              </c:strCache>
            </c:strRef>
          </c:cat>
          <c:val>
            <c:numRef>
              <c:f>Profits!$B$21:$B$31</c:f>
              <c:numCache>
                <c:formatCode>_("$"* #,##0_);_("$"* \(#,##0\);_("$"* "-"??_);_(@_)</c:formatCode>
                <c:ptCount val="10"/>
                <c:pt idx="0">
                  <c:v>3330.5700000000011</c:v>
                </c:pt>
                <c:pt idx="1">
                  <c:v>2089.0299999999997</c:v>
                </c:pt>
                <c:pt idx="2">
                  <c:v>1936.1899999999994</c:v>
                </c:pt>
                <c:pt idx="3">
                  <c:v>1699.3499999999997</c:v>
                </c:pt>
                <c:pt idx="4">
                  <c:v>1114.3</c:v>
                </c:pt>
                <c:pt idx="5">
                  <c:v>1012.0399999999998</c:v>
                </c:pt>
                <c:pt idx="6">
                  <c:v>997.33999999999992</c:v>
                </c:pt>
                <c:pt idx="7">
                  <c:v>593.19999999999982</c:v>
                </c:pt>
                <c:pt idx="8">
                  <c:v>483.73999999999978</c:v>
                </c:pt>
                <c:pt idx="9">
                  <c:v>246.35</c:v>
                </c:pt>
              </c:numCache>
            </c:numRef>
          </c:val>
          <c:extLst>
            <c:ext xmlns:c16="http://schemas.microsoft.com/office/drawing/2014/chart" uri="{C3380CC4-5D6E-409C-BE32-E72D297353CC}">
              <c16:uniqueId val="{0000000A-043A-4542-BEDB-BD1BACD6B927}"/>
            </c:ext>
          </c:extLst>
        </c:ser>
        <c:dLbls>
          <c:showLegendKey val="0"/>
          <c:showVal val="1"/>
          <c:showCatName val="0"/>
          <c:showSerName val="0"/>
          <c:showPercent val="0"/>
          <c:showBubbleSize val="0"/>
        </c:dLbls>
        <c:axId val="959554656"/>
        <c:axId val="959560064"/>
      </c:areaChart>
      <c:catAx>
        <c:axId val="959554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59560064"/>
        <c:crosses val="autoZero"/>
        <c:auto val="1"/>
        <c:lblAlgn val="ctr"/>
        <c:lblOffset val="100"/>
        <c:noMultiLvlLbl val="0"/>
      </c:catAx>
      <c:valAx>
        <c:axId val="9595600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595546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Supermarket.xlsx]Profits!PivotTable15</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600" b="1">
                <a:solidFill>
                  <a:schemeClr val="bg1"/>
                </a:solidFill>
              </a:rPr>
              <a:t>Profit</a:t>
            </a:r>
            <a:r>
              <a:rPr lang="en-US" sz="1600" b="1" baseline="0">
                <a:solidFill>
                  <a:schemeClr val="bg1"/>
                </a:solidFill>
              </a:rPr>
              <a:t> per Cashier</a:t>
            </a:r>
            <a:endParaRPr lang="en-US" sz="1600" b="1">
              <a:solidFill>
                <a:schemeClr val="bg1"/>
              </a:solidFill>
            </a:endParaRPr>
          </a:p>
        </c:rich>
      </c:tx>
      <c:layout>
        <c:manualLayout>
          <c:xMode val="edge"/>
          <c:yMode val="edge"/>
          <c:x val="0.23916043185156713"/>
          <c:y val="2.29964980136095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9.6322114321947622E-2"/>
              <c:y val="-8.30467824821007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6.4712436975527213E-2"/>
              <c:y val="2.50924386790232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12211013747020669"/>
              <c:y val="9.130696160128161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7324748855427317E-2"/>
              <c:y val="2.13034487504028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5.6574472055621154E-2"/>
              <c:y val="-8.9636546686512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6.9624642252490695E-2"/>
              <c:y val="-6.75268624447269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878540818733499"/>
          <c:y val="0.27951111618120517"/>
          <c:w val="0.45100061316092388"/>
          <c:h val="0.60500028971966002"/>
        </c:manualLayout>
      </c:layout>
      <c:pieChart>
        <c:varyColors val="1"/>
        <c:ser>
          <c:idx val="0"/>
          <c:order val="0"/>
          <c:tx>
            <c:strRef>
              <c:f>Profits!$L$4</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6-3C64-4551-9D74-8D1DEA3F25A6}"/>
              </c:ext>
            </c:extLst>
          </c:dPt>
          <c:dPt>
            <c:idx val="1"/>
            <c:bubble3D val="0"/>
            <c:spPr>
              <a:solidFill>
                <a:schemeClr val="accent2"/>
              </a:solidFill>
              <a:ln>
                <a:noFill/>
              </a:ln>
              <a:effectLst/>
            </c:spPr>
            <c:extLst>
              <c:ext xmlns:c16="http://schemas.microsoft.com/office/drawing/2014/chart" uri="{C3380CC4-5D6E-409C-BE32-E72D297353CC}">
                <c16:uniqueId val="{00000005-3C64-4551-9D74-8D1DEA3F25A6}"/>
              </c:ext>
            </c:extLst>
          </c:dPt>
          <c:dPt>
            <c:idx val="2"/>
            <c:bubble3D val="0"/>
            <c:spPr>
              <a:solidFill>
                <a:schemeClr val="accent3"/>
              </a:solidFill>
              <a:ln>
                <a:noFill/>
              </a:ln>
              <a:effectLst/>
            </c:spPr>
            <c:extLst>
              <c:ext xmlns:c16="http://schemas.microsoft.com/office/drawing/2014/chart" uri="{C3380CC4-5D6E-409C-BE32-E72D297353CC}">
                <c16:uniqueId val="{00000002-3C64-4551-9D74-8D1DEA3F25A6}"/>
              </c:ext>
            </c:extLst>
          </c:dPt>
          <c:dPt>
            <c:idx val="3"/>
            <c:bubble3D val="0"/>
            <c:spPr>
              <a:solidFill>
                <a:schemeClr val="accent4"/>
              </a:solidFill>
              <a:ln>
                <a:noFill/>
              </a:ln>
              <a:effectLst/>
            </c:spPr>
            <c:extLst>
              <c:ext xmlns:c16="http://schemas.microsoft.com/office/drawing/2014/chart" uri="{C3380CC4-5D6E-409C-BE32-E72D297353CC}">
                <c16:uniqueId val="{00000003-3C64-4551-9D74-8D1DEA3F25A6}"/>
              </c:ext>
            </c:extLst>
          </c:dPt>
          <c:dPt>
            <c:idx val="4"/>
            <c:bubble3D val="0"/>
            <c:spPr>
              <a:solidFill>
                <a:schemeClr val="accent5"/>
              </a:solidFill>
              <a:ln>
                <a:noFill/>
              </a:ln>
              <a:effectLst/>
            </c:spPr>
            <c:extLst>
              <c:ext xmlns:c16="http://schemas.microsoft.com/office/drawing/2014/chart" uri="{C3380CC4-5D6E-409C-BE32-E72D297353CC}">
                <c16:uniqueId val="{00000001-3C64-4551-9D74-8D1DEA3F25A6}"/>
              </c:ext>
            </c:extLst>
          </c:dPt>
          <c:dPt>
            <c:idx val="5"/>
            <c:bubble3D val="0"/>
            <c:spPr>
              <a:solidFill>
                <a:schemeClr val="accent6"/>
              </a:solidFill>
              <a:ln>
                <a:noFill/>
              </a:ln>
              <a:effectLst/>
            </c:spPr>
            <c:extLst>
              <c:ext xmlns:c16="http://schemas.microsoft.com/office/drawing/2014/chart" uri="{C3380CC4-5D6E-409C-BE32-E72D297353CC}">
                <c16:uniqueId val="{00000004-3C64-4551-9D74-8D1DEA3F25A6}"/>
              </c:ext>
            </c:extLst>
          </c:dPt>
          <c:dLbls>
            <c:dLbl>
              <c:idx val="0"/>
              <c:layout>
                <c:manualLayout>
                  <c:x val="6.9624642252490695E-2"/>
                  <c:y val="-6.752686244472691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C64-4551-9D74-8D1DEA3F25A6}"/>
                </c:ext>
              </c:extLst>
            </c:dLbl>
            <c:dLbl>
              <c:idx val="1"/>
              <c:layout>
                <c:manualLayout>
                  <c:x val="5.6574472055621154E-2"/>
                  <c:y val="-8.963654668651246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C64-4551-9D74-8D1DEA3F25A6}"/>
                </c:ext>
              </c:extLst>
            </c:dLbl>
            <c:dLbl>
              <c:idx val="2"/>
              <c:layout>
                <c:manualLayout>
                  <c:x val="6.4712436975527213E-2"/>
                  <c:y val="2.5092438679023212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C64-4551-9D74-8D1DEA3F25A6}"/>
                </c:ext>
              </c:extLst>
            </c:dLbl>
            <c:dLbl>
              <c:idx val="3"/>
              <c:layout>
                <c:manualLayout>
                  <c:x val="-0.12211013747020669"/>
                  <c:y val="9.1306961601281614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C64-4551-9D74-8D1DEA3F25A6}"/>
                </c:ext>
              </c:extLst>
            </c:dLbl>
            <c:dLbl>
              <c:idx val="4"/>
              <c:layout>
                <c:manualLayout>
                  <c:x val="-9.6322114321947622E-2"/>
                  <c:y val="-8.304678248210076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C64-4551-9D74-8D1DEA3F25A6}"/>
                </c:ext>
              </c:extLst>
            </c:dLbl>
            <c:dLbl>
              <c:idx val="5"/>
              <c:layout>
                <c:manualLayout>
                  <c:x val="-1.7324748855427317E-2"/>
                  <c:y val="2.130344875040289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C64-4551-9D74-8D1DEA3F25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strRef>
              <c:f>Profits!$K$5:$K$11</c:f>
              <c:strCache>
                <c:ptCount val="6"/>
                <c:pt idx="0">
                  <c:v>Diana</c:v>
                </c:pt>
                <c:pt idx="1">
                  <c:v>Grace</c:v>
                </c:pt>
                <c:pt idx="2">
                  <c:v>James</c:v>
                </c:pt>
                <c:pt idx="3">
                  <c:v>Linda</c:v>
                </c:pt>
                <c:pt idx="4">
                  <c:v>Peter</c:v>
                </c:pt>
                <c:pt idx="5">
                  <c:v>Samuel</c:v>
                </c:pt>
              </c:strCache>
            </c:strRef>
          </c:cat>
          <c:val>
            <c:numRef>
              <c:f>Profits!$L$5:$L$11</c:f>
              <c:numCache>
                <c:formatCode>_("$"* #,##0.00_);_("$"* \(#,##0.00\);_("$"* "-"??_);_(@_)</c:formatCode>
                <c:ptCount val="6"/>
                <c:pt idx="0">
                  <c:v>1441.9600000000007</c:v>
                </c:pt>
                <c:pt idx="1">
                  <c:v>3490.6900000000005</c:v>
                </c:pt>
                <c:pt idx="2">
                  <c:v>2088.4399999999996</c:v>
                </c:pt>
                <c:pt idx="3">
                  <c:v>2445.65</c:v>
                </c:pt>
                <c:pt idx="4">
                  <c:v>2623.0599999999995</c:v>
                </c:pt>
                <c:pt idx="5">
                  <c:v>1412.3099999999995</c:v>
                </c:pt>
              </c:numCache>
            </c:numRef>
          </c:val>
          <c:extLst>
            <c:ext xmlns:c16="http://schemas.microsoft.com/office/drawing/2014/chart" uri="{C3380CC4-5D6E-409C-BE32-E72D297353CC}">
              <c16:uniqueId val="{00000000-3C64-4551-9D74-8D1DEA3F25A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Supermarket.xlsx]Top_Product_Location!PivotTable8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 What is the top-selling products by location?</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Top_Product_Location!$C$3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movingAvg"/>
            <c:period val="4"/>
            <c:dispRSqr val="0"/>
            <c:dispEq val="0"/>
          </c:trendline>
          <c:cat>
            <c:multiLvlStrRef>
              <c:f>Top_Product_Location!$B$4:$B$59</c:f>
              <c:multiLvlStrCache>
                <c:ptCount val="50"/>
                <c:lvl>
                  <c:pt idx="0">
                    <c:v>Tomatoes</c:v>
                  </c:pt>
                  <c:pt idx="1">
                    <c:v>Milk</c:v>
                  </c:pt>
                  <c:pt idx="2">
                    <c:v>Onions</c:v>
                  </c:pt>
                  <c:pt idx="3">
                    <c:v>Beans</c:v>
                  </c:pt>
                  <c:pt idx="4">
                    <c:v>Chicken</c:v>
                  </c:pt>
                  <c:pt idx="5">
                    <c:v>Apples</c:v>
                  </c:pt>
                  <c:pt idx="6">
                    <c:v>Bread</c:v>
                  </c:pt>
                  <c:pt idx="7">
                    <c:v>Eggs</c:v>
                  </c:pt>
                  <c:pt idx="8">
                    <c:v>Rice</c:v>
                  </c:pt>
                  <c:pt idx="9">
                    <c:v>Beef</c:v>
                  </c:pt>
                  <c:pt idx="10">
                    <c:v>Beef</c:v>
                  </c:pt>
                  <c:pt idx="11">
                    <c:v>Rice</c:v>
                  </c:pt>
                  <c:pt idx="12">
                    <c:v>Bread</c:v>
                  </c:pt>
                  <c:pt idx="13">
                    <c:v>Milk</c:v>
                  </c:pt>
                  <c:pt idx="14">
                    <c:v>Beans</c:v>
                  </c:pt>
                  <c:pt idx="15">
                    <c:v>Tomatoes</c:v>
                  </c:pt>
                  <c:pt idx="16">
                    <c:v>Chicken</c:v>
                  </c:pt>
                  <c:pt idx="17">
                    <c:v>Apples</c:v>
                  </c:pt>
                  <c:pt idx="18">
                    <c:v>Onions</c:v>
                  </c:pt>
                  <c:pt idx="19">
                    <c:v>Eggs</c:v>
                  </c:pt>
                  <c:pt idx="20">
                    <c:v>Beef</c:v>
                  </c:pt>
                  <c:pt idx="21">
                    <c:v>Beans</c:v>
                  </c:pt>
                  <c:pt idx="22">
                    <c:v>Rice</c:v>
                  </c:pt>
                  <c:pt idx="23">
                    <c:v>Bread</c:v>
                  </c:pt>
                  <c:pt idx="24">
                    <c:v>Chicken</c:v>
                  </c:pt>
                  <c:pt idx="25">
                    <c:v>Onions</c:v>
                  </c:pt>
                  <c:pt idx="26">
                    <c:v>Milk</c:v>
                  </c:pt>
                  <c:pt idx="27">
                    <c:v>Eggs</c:v>
                  </c:pt>
                  <c:pt idx="28">
                    <c:v>Apples</c:v>
                  </c:pt>
                  <c:pt idx="29">
                    <c:v>Tomatoes</c:v>
                  </c:pt>
                  <c:pt idx="30">
                    <c:v>Rice</c:v>
                  </c:pt>
                  <c:pt idx="31">
                    <c:v>Milk</c:v>
                  </c:pt>
                  <c:pt idx="32">
                    <c:v>Bread</c:v>
                  </c:pt>
                  <c:pt idx="33">
                    <c:v>Chicken</c:v>
                  </c:pt>
                  <c:pt idx="34">
                    <c:v>Beef</c:v>
                  </c:pt>
                  <c:pt idx="35">
                    <c:v>Onions</c:v>
                  </c:pt>
                  <c:pt idx="36">
                    <c:v>Apples</c:v>
                  </c:pt>
                  <c:pt idx="37">
                    <c:v>Eggs</c:v>
                  </c:pt>
                  <c:pt idx="38">
                    <c:v>Tomatoes</c:v>
                  </c:pt>
                  <c:pt idx="39">
                    <c:v>Beans</c:v>
                  </c:pt>
                  <c:pt idx="40">
                    <c:v>Milk</c:v>
                  </c:pt>
                  <c:pt idx="41">
                    <c:v>Beef</c:v>
                  </c:pt>
                  <c:pt idx="42">
                    <c:v>Chicken</c:v>
                  </c:pt>
                  <c:pt idx="43">
                    <c:v>Tomatoes</c:v>
                  </c:pt>
                  <c:pt idx="44">
                    <c:v>Beans</c:v>
                  </c:pt>
                  <c:pt idx="45">
                    <c:v>Eggs</c:v>
                  </c:pt>
                  <c:pt idx="46">
                    <c:v>Rice</c:v>
                  </c:pt>
                  <c:pt idx="47">
                    <c:v>Apples</c:v>
                  </c:pt>
                  <c:pt idx="48">
                    <c:v>Onions</c:v>
                  </c:pt>
                  <c:pt idx="49">
                    <c:v>Bread</c:v>
                  </c:pt>
                </c:lvl>
                <c:lvl>
                  <c:pt idx="0">
                    <c:v>Nairobi</c:v>
                  </c:pt>
                  <c:pt idx="10">
                    <c:v>Eldoret</c:v>
                  </c:pt>
                  <c:pt idx="20">
                    <c:v>Mombasa</c:v>
                  </c:pt>
                  <c:pt idx="30">
                    <c:v>Nakuru</c:v>
                  </c:pt>
                  <c:pt idx="40">
                    <c:v>Kisumu</c:v>
                  </c:pt>
                </c:lvl>
              </c:multiLvlStrCache>
            </c:multiLvlStrRef>
          </c:cat>
          <c:val>
            <c:numRef>
              <c:f>Top_Product_Location!$C$4:$C$59</c:f>
              <c:numCache>
                <c:formatCode>General</c:formatCode>
                <c:ptCount val="50"/>
                <c:pt idx="0">
                  <c:v>287</c:v>
                </c:pt>
                <c:pt idx="1">
                  <c:v>230</c:v>
                </c:pt>
                <c:pt idx="2">
                  <c:v>224</c:v>
                </c:pt>
                <c:pt idx="3">
                  <c:v>219</c:v>
                </c:pt>
                <c:pt idx="4">
                  <c:v>213</c:v>
                </c:pt>
                <c:pt idx="5">
                  <c:v>201</c:v>
                </c:pt>
                <c:pt idx="6">
                  <c:v>201</c:v>
                </c:pt>
                <c:pt idx="7">
                  <c:v>155</c:v>
                </c:pt>
                <c:pt idx="8">
                  <c:v>152</c:v>
                </c:pt>
                <c:pt idx="9">
                  <c:v>110</c:v>
                </c:pt>
                <c:pt idx="10">
                  <c:v>265</c:v>
                </c:pt>
                <c:pt idx="11">
                  <c:v>247</c:v>
                </c:pt>
                <c:pt idx="12">
                  <c:v>244</c:v>
                </c:pt>
                <c:pt idx="13">
                  <c:v>219</c:v>
                </c:pt>
                <c:pt idx="14">
                  <c:v>217</c:v>
                </c:pt>
                <c:pt idx="15">
                  <c:v>200</c:v>
                </c:pt>
                <c:pt idx="16">
                  <c:v>190</c:v>
                </c:pt>
                <c:pt idx="17">
                  <c:v>179</c:v>
                </c:pt>
                <c:pt idx="18">
                  <c:v>163</c:v>
                </c:pt>
                <c:pt idx="19">
                  <c:v>139</c:v>
                </c:pt>
                <c:pt idx="20">
                  <c:v>277</c:v>
                </c:pt>
                <c:pt idx="21">
                  <c:v>259</c:v>
                </c:pt>
                <c:pt idx="22">
                  <c:v>244</c:v>
                </c:pt>
                <c:pt idx="23">
                  <c:v>224</c:v>
                </c:pt>
                <c:pt idx="24">
                  <c:v>211</c:v>
                </c:pt>
                <c:pt idx="25">
                  <c:v>206</c:v>
                </c:pt>
                <c:pt idx="26">
                  <c:v>193</c:v>
                </c:pt>
                <c:pt idx="27">
                  <c:v>177</c:v>
                </c:pt>
                <c:pt idx="28">
                  <c:v>155</c:v>
                </c:pt>
                <c:pt idx="29">
                  <c:v>144</c:v>
                </c:pt>
                <c:pt idx="30">
                  <c:v>316</c:v>
                </c:pt>
                <c:pt idx="31">
                  <c:v>286</c:v>
                </c:pt>
                <c:pt idx="32">
                  <c:v>264</c:v>
                </c:pt>
                <c:pt idx="33">
                  <c:v>261</c:v>
                </c:pt>
                <c:pt idx="34">
                  <c:v>228</c:v>
                </c:pt>
                <c:pt idx="35">
                  <c:v>223</c:v>
                </c:pt>
                <c:pt idx="36">
                  <c:v>180</c:v>
                </c:pt>
                <c:pt idx="37">
                  <c:v>161</c:v>
                </c:pt>
                <c:pt idx="38">
                  <c:v>156</c:v>
                </c:pt>
                <c:pt idx="39">
                  <c:v>115</c:v>
                </c:pt>
                <c:pt idx="40">
                  <c:v>337</c:v>
                </c:pt>
                <c:pt idx="41">
                  <c:v>281</c:v>
                </c:pt>
                <c:pt idx="42">
                  <c:v>266</c:v>
                </c:pt>
                <c:pt idx="43">
                  <c:v>261</c:v>
                </c:pt>
                <c:pt idx="44">
                  <c:v>244</c:v>
                </c:pt>
                <c:pt idx="45">
                  <c:v>227</c:v>
                </c:pt>
                <c:pt idx="46">
                  <c:v>198</c:v>
                </c:pt>
                <c:pt idx="47">
                  <c:v>188</c:v>
                </c:pt>
                <c:pt idx="48">
                  <c:v>161</c:v>
                </c:pt>
                <c:pt idx="49">
                  <c:v>144</c:v>
                </c:pt>
              </c:numCache>
            </c:numRef>
          </c:val>
          <c:extLst>
            <c:ext xmlns:c16="http://schemas.microsoft.com/office/drawing/2014/chart" uri="{C3380CC4-5D6E-409C-BE32-E72D297353CC}">
              <c16:uniqueId val="{00000000-7155-4CBA-8F6A-47E07E312252}"/>
            </c:ext>
          </c:extLst>
        </c:ser>
        <c:dLbls>
          <c:showLegendKey val="0"/>
          <c:showVal val="0"/>
          <c:showCatName val="0"/>
          <c:showSerName val="0"/>
          <c:showPercent val="0"/>
          <c:showBubbleSize val="0"/>
        </c:dLbls>
        <c:gapWidth val="75"/>
        <c:overlap val="-25"/>
        <c:axId val="1432389727"/>
        <c:axId val="1432390559"/>
      </c:barChart>
      <c:catAx>
        <c:axId val="143238972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Location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90559"/>
        <c:crosses val="autoZero"/>
        <c:auto val="1"/>
        <c:lblAlgn val="ctr"/>
        <c:lblOffset val="100"/>
        <c:noMultiLvlLbl val="0"/>
      </c:catAx>
      <c:valAx>
        <c:axId val="143239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Quantity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89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Supermarket.xlsx]Product_highest_sales!PivotTable4</c:name>
    <c:fmtId val="3"/>
  </c:pivotSource>
  <c:chart>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800" b="1">
                <a:effectLst/>
              </a:rPr>
              <a:t>Which product had the highest total sales?</a:t>
            </a:r>
            <a:endParaRPr lang="en-US" sz="18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n-US"/>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numFmt formatCode="#,##0_);\(#,##0\)"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numFmt formatCode="General" sourceLinked="0"/>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dLbl>
          <c:idx val="0"/>
          <c:numFmt formatCode="0.00\ \K"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10517435320586"/>
          <c:y val="0.29602441187907064"/>
          <c:w val="0.51672328458942629"/>
          <c:h val="0.58746992563429568"/>
        </c:manualLayout>
      </c:layout>
      <c:barChart>
        <c:barDir val="bar"/>
        <c:grouping val="clustered"/>
        <c:varyColors val="0"/>
        <c:ser>
          <c:idx val="0"/>
          <c:order val="0"/>
          <c:tx>
            <c:strRef>
              <c:f>Product_highest_sales!$B$3</c:f>
              <c:strCache>
                <c:ptCount val="1"/>
                <c:pt idx="0">
                  <c:v>Total</c:v>
                </c:pt>
              </c:strCache>
            </c:strRef>
          </c:tx>
          <c:invertIfNegative val="0"/>
          <c:dLbls>
            <c:numFmt formatCode="0.00\ \K"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Product_highest_sales!$A$4:$A$13</c:f>
              <c:strCache>
                <c:ptCount val="9"/>
                <c:pt idx="0">
                  <c:v>Beef</c:v>
                </c:pt>
                <c:pt idx="1">
                  <c:v>Bread</c:v>
                </c:pt>
                <c:pt idx="2">
                  <c:v>Apples</c:v>
                </c:pt>
                <c:pt idx="3">
                  <c:v>Chicken</c:v>
                </c:pt>
                <c:pt idx="4">
                  <c:v>Eggs</c:v>
                </c:pt>
                <c:pt idx="5">
                  <c:v>Rice</c:v>
                </c:pt>
                <c:pt idx="6">
                  <c:v>Tomatoes</c:v>
                </c:pt>
                <c:pt idx="7">
                  <c:v>Onions</c:v>
                </c:pt>
                <c:pt idx="8">
                  <c:v>Milk</c:v>
                </c:pt>
              </c:strCache>
            </c:strRef>
          </c:cat>
          <c:val>
            <c:numRef>
              <c:f>Product_highest_sales!$B$4:$B$13</c:f>
              <c:numCache>
                <c:formatCode>_("$"* #,##0.00_);_("$"* \(#,##0.00\);_("$"* "-"??_);_(@_)</c:formatCode>
                <c:ptCount val="9"/>
                <c:pt idx="0">
                  <c:v>406.38</c:v>
                </c:pt>
                <c:pt idx="1">
                  <c:v>378.82</c:v>
                </c:pt>
                <c:pt idx="2">
                  <c:v>288.41999999999996</c:v>
                </c:pt>
                <c:pt idx="3">
                  <c:v>283.77</c:v>
                </c:pt>
                <c:pt idx="4">
                  <c:v>272.88</c:v>
                </c:pt>
                <c:pt idx="5">
                  <c:v>194.75</c:v>
                </c:pt>
                <c:pt idx="6">
                  <c:v>170.72</c:v>
                </c:pt>
                <c:pt idx="7">
                  <c:v>87.11999999999999</c:v>
                </c:pt>
                <c:pt idx="8">
                  <c:v>65.69</c:v>
                </c:pt>
              </c:numCache>
            </c:numRef>
          </c:val>
          <c:extLst>
            <c:ext xmlns:c16="http://schemas.microsoft.com/office/drawing/2014/chart" uri="{C3380CC4-5D6E-409C-BE32-E72D297353CC}">
              <c16:uniqueId val="{00000010-CB71-435F-AAEA-784A0622494C}"/>
            </c:ext>
          </c:extLst>
        </c:ser>
        <c:dLbls>
          <c:dLblPos val="outEnd"/>
          <c:showLegendKey val="0"/>
          <c:showVal val="1"/>
          <c:showCatName val="0"/>
          <c:showSerName val="0"/>
          <c:showPercent val="0"/>
          <c:showBubbleSize val="0"/>
        </c:dLbls>
        <c:gapWidth val="238"/>
        <c:axId val="1435770543"/>
        <c:axId val="1435770127"/>
      </c:barChart>
      <c:catAx>
        <c:axId val="1435770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770127"/>
        <c:crosses val="autoZero"/>
        <c:auto val="1"/>
        <c:lblAlgn val="ctr"/>
        <c:lblOffset val="100"/>
        <c:noMultiLvlLbl val="0"/>
      </c:catAx>
      <c:valAx>
        <c:axId val="1435770127"/>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770543"/>
        <c:crosses val="autoZero"/>
        <c:crossBetween val="between"/>
      </c:valAx>
      <c:spPr>
        <a:noFill/>
        <a:ln w="25400">
          <a:noFill/>
        </a:ln>
        <a:effectLst/>
      </c:spPr>
    </c:plotArea>
    <c:legend>
      <c:legendPos val="r"/>
      <c:layout>
        <c:manualLayout>
          <c:xMode val="edge"/>
          <c:yMode val="edge"/>
          <c:x val="0.78397131608548931"/>
          <c:y val="0.74778118013026151"/>
          <c:w val="8.0652949041747135E-2"/>
          <c:h val="5.759842519685039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Supermarket.xlsx]Cashier!PivotTable5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 </a:t>
            </a:r>
            <a:r>
              <a:rPr lang="en-US" sz="1400" b="1" i="0" u="none" strike="noStrike" baseline="0">
                <a:solidFill>
                  <a:schemeClr val="tx1"/>
                </a:solidFill>
                <a:effectLst/>
              </a:rPr>
              <a:t>Who are the top 3 performing cashiers by total sales?</a:t>
            </a:r>
            <a:r>
              <a:rPr lang="en-US" sz="1400" b="1" i="0" u="none" strike="noStrike" baseline="0">
                <a:solidFill>
                  <a:schemeClr val="tx1"/>
                </a:solidFill>
              </a:rPr>
              <a:t>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Cashier!$C$3</c:f>
              <c:strCache>
                <c:ptCount val="1"/>
                <c:pt idx="0">
                  <c:v>Total</c:v>
                </c:pt>
              </c:strCache>
            </c:strRef>
          </c:tx>
          <c:spPr>
            <a:solidFill>
              <a:schemeClr val="accent1"/>
            </a:solidFill>
            <a:ln>
              <a:noFill/>
            </a:ln>
            <a:effectLst/>
          </c:spPr>
          <c:invertIfNegative val="0"/>
          <c:cat>
            <c:strRef>
              <c:f>Cashier!$B$4:$B$7</c:f>
              <c:strCache>
                <c:ptCount val="3"/>
                <c:pt idx="0">
                  <c:v>James</c:v>
                </c:pt>
                <c:pt idx="1">
                  <c:v>Peter</c:v>
                </c:pt>
                <c:pt idx="2">
                  <c:v>Samuel</c:v>
                </c:pt>
              </c:strCache>
            </c:strRef>
          </c:cat>
          <c:val>
            <c:numRef>
              <c:f>Cashier!$C$4:$C$7</c:f>
              <c:numCache>
                <c:formatCode>_("$"* #,##0.00_);_("$"* \(#,##0.00\);_("$"* "-"??_);_(@_)</c:formatCode>
                <c:ptCount val="3"/>
                <c:pt idx="0">
                  <c:v>13896.71</c:v>
                </c:pt>
                <c:pt idx="1">
                  <c:v>13688.890000000003</c:v>
                </c:pt>
                <c:pt idx="2">
                  <c:v>13136.969999999998</c:v>
                </c:pt>
              </c:numCache>
            </c:numRef>
          </c:val>
          <c:extLst>
            <c:ext xmlns:c16="http://schemas.microsoft.com/office/drawing/2014/chart" uri="{C3380CC4-5D6E-409C-BE32-E72D297353CC}">
              <c16:uniqueId val="{00000005-8165-4AE0-B08B-31C2721B990E}"/>
            </c:ext>
          </c:extLst>
        </c:ser>
        <c:dLbls>
          <c:showLegendKey val="0"/>
          <c:showVal val="0"/>
          <c:showCatName val="0"/>
          <c:showSerName val="0"/>
          <c:showPercent val="0"/>
          <c:showBubbleSize val="0"/>
        </c:dLbls>
        <c:gapWidth val="219"/>
        <c:overlap val="-27"/>
        <c:axId val="1548830751"/>
        <c:axId val="1548825343"/>
      </c:barChart>
      <c:catAx>
        <c:axId val="154883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825343"/>
        <c:crosses val="autoZero"/>
        <c:auto val="1"/>
        <c:lblAlgn val="ctr"/>
        <c:lblOffset val="100"/>
        <c:noMultiLvlLbl val="0"/>
      </c:catAx>
      <c:valAx>
        <c:axId val="15488253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83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[KK Supermarket.xlsx]Transactions!PivotTable7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 How many transactions happened in each month?</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Transactions!$C$3</c:f>
              <c:strCache>
                <c:ptCount val="1"/>
                <c:pt idx="0">
                  <c:v>Total</c:v>
                </c:pt>
              </c:strCache>
            </c:strRef>
          </c:tx>
          <c:spPr>
            <a:solidFill>
              <a:schemeClr val="accent1"/>
            </a:solidFill>
            <a:ln w="25400">
              <a:noFill/>
            </a:ln>
            <a:effectLst/>
          </c:spPr>
          <c:cat>
            <c:strRef>
              <c:f>Transactions!$B$4:$B$16</c:f>
              <c:strCache>
                <c:ptCount val="12"/>
                <c:pt idx="0">
                  <c:v>Nov</c:v>
                </c:pt>
                <c:pt idx="1">
                  <c:v>Jun</c:v>
                </c:pt>
                <c:pt idx="2">
                  <c:v>Mar</c:v>
                </c:pt>
                <c:pt idx="3">
                  <c:v>Aug</c:v>
                </c:pt>
                <c:pt idx="4">
                  <c:v>May</c:v>
                </c:pt>
                <c:pt idx="5">
                  <c:v>Feb</c:v>
                </c:pt>
                <c:pt idx="6">
                  <c:v>Sep</c:v>
                </c:pt>
                <c:pt idx="7">
                  <c:v>Jan</c:v>
                </c:pt>
                <c:pt idx="8">
                  <c:v>Jul</c:v>
                </c:pt>
                <c:pt idx="9">
                  <c:v>Dec</c:v>
                </c:pt>
                <c:pt idx="10">
                  <c:v>Apr</c:v>
                </c:pt>
                <c:pt idx="11">
                  <c:v>Oct</c:v>
                </c:pt>
              </c:strCache>
            </c:strRef>
          </c:cat>
          <c:val>
            <c:numRef>
              <c:f>Transactions!$C$4:$C$16</c:f>
              <c:numCache>
                <c:formatCode>General</c:formatCode>
                <c:ptCount val="12"/>
                <c:pt idx="0">
                  <c:v>731</c:v>
                </c:pt>
                <c:pt idx="1">
                  <c:v>735</c:v>
                </c:pt>
                <c:pt idx="2">
                  <c:v>780</c:v>
                </c:pt>
                <c:pt idx="3">
                  <c:v>798</c:v>
                </c:pt>
                <c:pt idx="4">
                  <c:v>887</c:v>
                </c:pt>
                <c:pt idx="5">
                  <c:v>913</c:v>
                </c:pt>
                <c:pt idx="6">
                  <c:v>915</c:v>
                </c:pt>
                <c:pt idx="7">
                  <c:v>932</c:v>
                </c:pt>
                <c:pt idx="8">
                  <c:v>956</c:v>
                </c:pt>
                <c:pt idx="9">
                  <c:v>961</c:v>
                </c:pt>
                <c:pt idx="10">
                  <c:v>964</c:v>
                </c:pt>
                <c:pt idx="11">
                  <c:v>1070</c:v>
                </c:pt>
              </c:numCache>
            </c:numRef>
          </c:val>
          <c:extLst>
            <c:ext xmlns:c16="http://schemas.microsoft.com/office/drawing/2014/chart" uri="{C3380CC4-5D6E-409C-BE32-E72D297353CC}">
              <c16:uniqueId val="{00000004-90AE-4AA4-9BD4-F86D696FAA37}"/>
            </c:ext>
          </c:extLst>
        </c:ser>
        <c:dLbls>
          <c:showLegendKey val="0"/>
          <c:showVal val="0"/>
          <c:showCatName val="0"/>
          <c:showSerName val="0"/>
          <c:showPercent val="0"/>
          <c:showBubbleSize val="0"/>
        </c:dLbls>
        <c:axId val="1548833247"/>
        <c:axId val="1548817439"/>
      </c:areaChart>
      <c:catAx>
        <c:axId val="1548833247"/>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Month</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817439"/>
        <c:crosses val="autoZero"/>
        <c:auto val="1"/>
        <c:lblAlgn val="ctr"/>
        <c:lblOffset val="100"/>
        <c:noMultiLvlLbl val="0"/>
      </c:catAx>
      <c:valAx>
        <c:axId val="1548817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Transactions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833247"/>
        <c:crosses val="autoZero"/>
        <c:crossBetween val="midCat"/>
      </c:valAx>
      <c:spPr>
        <a:pattFill prst="pct5">
          <a:fgClr>
            <a:schemeClr val="accent1"/>
          </a:fgClr>
          <a:bgClr>
            <a:schemeClr val="bg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CD3A4BCC-A47E-4816-B460-4BC1274D2D8E}">
          <cx:tx>
            <cx:txData>
              <cx:f>_xlchart.v5.2</cx:f>
              <cx:v>Sum of Total Price </cx:v>
            </cx:txData>
          </cx:tx>
          <cx:dataId val="0"/>
          <cx:layoutPr>
            <cx:geography cultureLanguage="en-US" cultureRegion="KE" attribution="Powered by Bing">
              <cx:geoCache provider="{E9337A44-BEBE-4D9F-B70C-5C5E7DAFC167}">
                <cx:binary>5HvZkty4kuWvyPQ8VBE7cO3WfQAZS0bu2jKlF1pWKgUQXECCO5/6H+YP50vGQ1tJKZU01dZtNt2t
KlVZBoME6AD8HD/H85/38z/uy4e78GSuyrr7x/38+1Pb980/fvutu7cP1V33rMrvg+/8+/7Zva9+
8+/f5/cPv70Ld1Nem99wjOhv9/Yu9A/z03/9E55mHvyZv7/rc19fDw9hef7QDWXf/eTaDy89uXtX
5XWad33I73v0+9PTvBuq4emTh7rP++Xl0jz8/vSb7zx98tvjJ3036pMSJtYP7+DeKH6GYqxQrJ4+
KX1tPn1M6DPBKBIilurjn89DXtxVcNvHaTxJ/FD3y+dLP5rNh7ncvXsXHroOXubD/7+7/ZsX+O7q
/XGQYwQNBBOuPtTL3dMneec/jB6WxB9f5HTz4c1/+zb2//rnow8gFo8++Wp5HgfuV5e+W51N+c6H
h/5nATkuz3/iDM599cddB/H5D9sg9FnMYoaUot/uEPWMc4G44OzjBhGfx/y4Qz5N5N+9RR7f/2iP
PL78X2iTXNwVQ/iPPcJYxlhg8vmsKvntUvFnsUAYFpF8XCr+7VL9ekI/PsWf73u0NJ8//i+1JHnw
f+Sfw/KjRPY30yp6hiXBjBAUf/yDHi+JRAJTRsUPT8/F3YcJ/btPz+P7v1uibx////FS/XhqX2e3
b77xN+EPPaMUKQ5L9e3yyGeUwGnhf7E8nzDor2fx4wPz6bZvJvyfDGh/DTVfWEF6199tPtCJr/Du
51c/A+WjW38GOh9jdfLu96eCUC4pxZgqhCSBrATp6gtpOT7y03M+Asmruy6vn+zyzg6PjsNfPuzh
rut/f0rYM6YQiSVTRLCnT6aHD5/SZ5IRKqXCGCGFKBzM2ofe/v40fqYoHFilBCdYyZhQwLTODx+v
xTGn6sNZZkJxxpD4wvSufLkYX3+J2aefn9RDdeXzuu9+f4oxEKzm4/c+zBsG55LDDsOYwWMZhxk2
93fPgU7C19H/EmVdl7XLbmz8vqRlq50t3pYRcXrgqL7wue9Pukg0O0NnlIy5LzemUGMayr5Owiok
1cIJNGvaMtNrntvo1Dsvz8iKmyQqizLN1zGcTCRqCm1bNm8GUd2GwKZLPweSZoiHrW9ltyF2JVpy
vx+6Ok5ZyPHF4MZpE2O56nLOokNb9CRtw/qO5sFdTWQtU+Xn3RgqqtecnmNe3a9FKy6iwvkztKzP
x9Hw07oxjV64LTe+Wp+r2r0djHwxk7bRpZ/f1b0vEnjj86Yzd1PXT5sim/IkVw2/orYXqYuMmnVJ
q6xMhBLBaJL1Uk/wEunqh7La4WlZlB5oW+e6EiIKeh7MiwU36czIrbTrmIipJduy9v0hxHWvLfG3
g4ieU2qGtFOySGxp7+tqulvXOuxHj6Xuqyqkbd251A9iSudV9u9LNRZp1vqryYVSi8Gb1+si8WXc
iwsvSFUmckWtVjRvr6Y6g7l6N/nNOIvmrKxGdRPVsbrmRpVxwjJUH+xazDs8imHTUl4kohqKTcXC
fYiqalPWKLtUuIx3zuBWt27InovgmjOcF70eu2rYmFyQNOZ2XzS9TSaMOr2KYtmGTvY7T8qg63JG
ekC1fT2JOXsj4vg0H1SuoxleinMUVFqPimm34lgLJPgbPPvlZdS5WuchHpIQEaSLIW71vKxuY8ZM
6rJkU8KVuQ81ORtXPKVeZe66VzHeZ6H+oxFMaWy503Iuqq2q2YPosuZ8mPqgQ9fBji1DtKSlaeS2
6PL1Cpkgz/g0RWlWdOWldaHaziPzW6lgq2el53qdwknERj9snXP1JjZ4KG9alYcuXWQnT6hzg+6k
HdM1cuueiEnpEPJy71A8bSrZ1ItulV80Fzm/haxk7ojKs1w3DX891SveTbYzsKxlGf8RRZSuG9Xy
i2me8Kh9xw8jj07GdR0furJUZ3AcpHakFXpQgeysWQ79WLpbmxfqpBEibGvvr+q5jBIIybIRJZK6
jbObEMRyGjelOtRhEptpysVNFGVtSqYIXrpHzaYKIiY6TOXL3q2vIz81W2Vdk/S95XsS5vrEKesv
0Nj2B1K79SxinL+bs6JOY6PoXtkcCqmgdixv3TbPomn7deH0TSq7980ScmM/1a1ffvzXZfNQv+jD
w0N/ftd8KGf+vPbtj3/WW8fE/qX0eQQcH6vjv0CVn178f4MciRCgjmQSxwDrHLI4ZP2/hpyXd3l/
93/+7X+/vBsf+i+11DFt//BBn+BGPcOAHbGCsggYxVeII54xgBwpj2D3EYo+AU6EnwESCq4kl5LF
UGx/wZuIPgNoEgBDBHHFGCzi34KbGDj+V3DDOJBNQTlWTArJEftw/Su46cdK0VFERqNpjcLJoPB0
EMzO534s214LRQq6MRxjsWVOZHsix/k6jmn5bq3KUmzmMFOnqaKQ1CQvs0bLYjSVzkrF8CngrNC5
IvR5Cci7r4Isd8salyZZ2rxZ9oGU+B2FR+wnNFbmoqL5Gm2FnVC3Wbt8XjVg6fBCNd3qU+pDaPdx
YRPYyGV+tjov+ndstqzYtCOh84kc8Y3vqqBZXKkN7mAc5epbVaICUnN+PjSjSuLSve3X9ooudLya
a+sT1XaRjkp1ORvOLzM0nPPczdtQWrEtF87P24ZazX19Q4b4j8nZLsFtcQG5rUxKR88mP6nUxJYl
tZS9DmzOdBhznFYZfV3X2V1ZZ/NVTmiXFNRPG8HG4oKYmu+mAPFpfNNu45asm2FZTBp1AJQam7Xf
LQWqdWn5qVt8SKpRhFSFnGplx26Xm/xNZ/NWU0mv3Dy8wK65WnE4ZChqLrKO2IT2huqC4m5v3Rpf
chST25B5ue2MV2dFg+/GdX6LODOaRVQmhGfotFpzdTlCgb/pMsj4UahP2EwuKDcvTG1r3a0TOaFN
sexXEuNLIwClaiyGPSVq0f3QHBDB5jT0sFB9iLq9Mj2kWZ+f2KW4LvLqXSx8/iIWo31BlsUyPZX8
tS3XWGNO6VYZ0Hi0AxbENQNYnDXJ68LrVVmbrmauz4Z4aqUeG1PSA/A8/qIqCp/2q7CbLi9CokrR
nUxzx/fZUrvEsnLcdVV+InvOihtXwbbKfCZLXZCIX9sIIjqhBrJ+hTOV9Miv7w3tm/hkyuWo46hY
u80gTb7N5yHSSi050ICM+l0th/Wk4+1rWO3+EEWd3K5lTROJ8163c/MWAjqmlI943Dm3qOWUi4j0
ad2TbEdpLPotxkHNyTwafLLKIjsRSGap7Fh3OjVztC1gR25HGplUMRrpSrUPTY8n3TBebF3UkEb3
swN2VvJuRxY7JkTgG6YiSnTX+OJE9MJfoWrsay3Hcl42DV7GqtHCSDMDsAHKXJmsIgKWqItof+FW
WnQbhZGcT/9HIIRUPGZYAj7wGMG/P0OIx/LTn9UNIMT3D/qCEIJT2KgKKwqVBoOS4FNRop4xTgCk
oOpQDAD+z6IkIs+gUgFIUTFCmMSUw12fipIjSDCANcCz45FmiP0tkECMPAIJrmjMBeR6LIhEDB1B
5CuQQO3sWbnKXM9tGx94SYq0xNN91Nl5k63DhsXFkla5ZxvE2B5S+wvmhhe+OS/8plfdeQQA4JdI
97I+Gbw7gwrwAJv/+cD5hfRYZ2rONaP2tK77F7OIjY4GY/VE8yJ1QVznJXvnAb+vRKYOis1pLK6r
yrwSS5RIOLKQtw9oGHYQlV3rsw2N2zFVcR42rgHYyajaS1udlj0ekrUvy3Rywxae9yqQ9m1oY6tt
3KGUj5d1tSQds6fCR9sBYKzKnNHWZZeCtkhTNpyXnQQSWbkZUl2caZVVp6YfBz3U0Ss6j2d1PCcE
KhdNxtimNh/fiWniZ9zPBx8vb5u6umS0tjqmy2Uvx9N2VAcTdy94ABxdAt7Mjdib0F5xVe3mMl6g
dphP4rVuktlOF92g+lQN1eXaIq+jhp9GFboDvn1Aff8KUu18zlnzYvRQykUDOataep5HE0A0LuaU
rlGsrRHnxJPzbmaN9plmPQxM6pumXQ7OmJcdoXvR+z5dnXlbN8N93gwpsNq80kPUwfrgm4rXl46N
F4J054sSlyQHqJxndxvX08VStwdXrDVQ4eE6b1eg1346K1d6FpXjNWL5dWWnFzLqX48CAoEyABUj
V//cifXWDuOF6th5M/dnlLrburXXTaA3nr93uJ4AUdZ2F8JQ6//+yemomCgMfgxmGLQJTuVPk9MN
CB1PrnzhvxgRn5WS7x7yRSkRCtKSIFyRIyGFc/9FLRFSxApSQgzfAPr8RS0B7spi0C4UmABIcobh
0qe8hJ5BEmRH5VMcOTckvb/FXY9v9xV3FSCViCNj5TFlChNCwIn4Oi2RCFceCq83XUM6IHirF/Yy
rHTEJwXCPUpav2QJw0W3Ra6YErw6qKxrzrbtUtcJ61mThFrSS0sX4EmZC+tV3w1vvbHXOa2qlC7V
SaimU5a7ITU5uq1RaLXn/sgEGNVQe/VJtjRXIeenQObV1pXxae/8QdaigdwxzsACDNJ9KU6Lsgl6
GKa3c1R1uiRtBaypu4yAR+hyGCBV1G2/7Y/lcGmAW0yZYKdrS66CpSqJbHzIjinUlgY4mSrlRtbA
zuIAT11YA1UxputOzcbpzqpLXCyv+LSgJA72rbC+1LieXw3x0CYDNcBDe9Lq1TVGj/l4Rih7UUjg
OkUAcaPGrtoN0l+5ZjDp3Nj+EMsx0otoxlM+enVdr1l3q/ocJAhg6m3SzVChLsS0aROrcD8VHpLP
ytttnRXAv4SrNl3nlsSt6L3ysj+FhOdPckyH/dxwIODOvYlzAXxvjp8La/lLCRjSDgppF/hpEOTc
dWuUdEi88KwjKQX+nZYRKFrKDw+8bomeZ3G2tibaWjq08jybyljPIhqSZuTA93IIFnXrfeYhYLRY
njerLSYgT0b1p10s+7BngxGJ6/kgN8ViET5069yfy8aPm9GocJUFKLBJMd4jYuRmXFqrAeaqvZMj
eUtMARQKqARiemhhjLwCuYqhfthNTd7cGJatoLeh4A5zHAGU5FAIjGqKzyGgRSJN1G2XPF/31NUv
g7WHSjTThpXNuFnHKuzGqg4imbOGbBbez5vVULJbZ1ekNCCfZHV347oO74osel6ivNY9ZadtqGGP
j0SZa+tkl0iUYjqmpA7b0fTnyp14DmwU5BbdtCKRZfaSEnc9dObN3HebDqBWR8WQQA3Nk849R4XT
ZfdgA03duKnsH4P5w+T1aY/MpjFrUqpG0wyWEdvnZfeuzU1ignkxt/x13M7at/UFlpmxb1VpuxIK
lTiTyTKu8ct46aqzuGraTY+z4j7QeMjeFL7I/Y4tmLxArCqHXdObBmCQNm5nGouRlkE0YrNE6jXr
cqWjhQ9JIUlx6QaQvOpeqWTFvUzwMsQaOHbQhYdFVnM9JJONd+PszE00WZDlRupBvaFdnusOx0Hb
widDta36l1U8JcvCT/P+ZJHnDG+jvjsM8Jp85qAu7ppqTm12hmA/dL6FIgqflXU6x7Vu8O3U307S
R5vg10OYAOjoVPR7PsXm9RBV641cxPIWdCxzOw9MHRYQB19zYOJvqlXGW5mVr4Z2wnrAhX1dy4jo
vI3zC+o8sC6oyGjelZtpzZY0tjD9OC577RtOXrMxe8UBVfubeZgC+x+AlsDAGcMcEQbtC+Au0GNv
w1+LPT9sZfik9Xz/nC+ASYDAk5hI+A+gHCDWF8AE2QbgLxaYAW4eofSLvRBjaBQ5+n0oRoLJ+Iim
n6l8/IyCIQAPiwnMHeQeIN+fBbFvRDnoLPn089f+ApLgYH0FmiD4QIlBMQdrWBJQfVD8LWj2CzbN
WNCbAshssoDbsK8GtybBdVYrzOFMFOilbeoL52eSoGKJ74tCvicNtpsgRqkNa6LtumYz1OttV70L
q4ye12KABNkuyxYQiN05l72G5AF4VRaRT8YhlskwT8O+qxDWY+/6k5Y1z0GYAWXTZvNlOXRcD8s4
JvFSsWQ19RXD47xhE2s3a9scVD5l56qojA4qzzcIFIC9o3TaRhW3u6gV4s57ccbnsc91m623M5gG
B2tLcmtwU4ACXxm0kW4hg47ZNO9Za2dwQRZldC+wuwE0WA6d6ZrtGrpzZzK36ZpiTNuRXgoQdhPe
d8+rjGOUltM67QrsIAzOFBvbl9WZDdIA/kxkRwsiF73U03KCh+VdW0BRMLboKuZNlciWDwc3tTSh
Tf9ireKruVP1memrAgjA9IBK/7wZ6ku0hlyTGXSMmo0GJR3ISBeVFefCuGsus0NO+3U7LP18p0YQ
rNVY9aeSr0GvEgT0kiD6GjVLu8lVVl+1CoqGdYTc0KIoPisy9BIkK5MMZM52y1TgdMwju52zMJ84
DpRdDxOmeo5dlNjJXnuT7weMT2wEOa4U5bUnUpx2U6l0bWxzBerHa0hkfeIqLJMKRDW91rTZTkOd
aVrPd5kax8Mxkae2KcJ5O1q/bRa+vsAxvPiarWGDTQc5EOT/q7KwQxoiOnQaVP06aThtJz0WVVXo
QsAnh3EsZZc2qGDy1TSsqtcs2PyNXWim8cJW7St8WxPIllPf4hdqxi/p2jXwLdQnbV+dLgxyOWkG
Lfw4aj7xk6ldXrYZbw50zl8VBdovNbthhV/SbC3NIe8Z2stM7Fg2vB0nAvUbIePBh/V5Tcezik0X
OMbLrXNCJBVpryISmq3DQ6PXeejP/9sUK/dfd2V9bpw4pk10dDp/km4/tm/9KZh8+P7HtErRMwX6
A1WQOwmkUQX+66e0CipIDFq44iRGGATxP+sQ9iwGWYQpsJSVAA39qJ18TqrQxQaCxvFzUHTAy6fq
b+VUGOSrlApVGAOr9qjlQ8OcBB0bpvd1HZKBgrhUNfqDzXWG8O2M3Mzh9EIn4XSr5rJhz1XWT9FJ
NA7uQS0LEbpW9RydZT7KpnSgco3ULhZsWEwCh7Nf3nwVyh9k/aNn/JWn/GGCUIpBCQLQB+XSsZD6
Sr/BRvgmK4Z3s+XIbwjUHFUChKoeEzQPjdj9fLRj2fXnaEcrhHPMCWAgWBQUDI5vRwNJOQQ6AFXM
DTIp7dbydTMXzfXfHwU0M2hCk1gRxB4F3YKYTCyunTZLC1GrXHdS1mK8+Pkox7k+fhfIlSC1iaMf
I45o+lXkZOyVEbh1ukGV247NFF+o2Q57qCLNaWEjtYlt80A7s/zi9b5dso9BBCkQ/CGOAfzlo9q2
bdXYTdSDMjMZ8EzQMp2ELiq2aAlt8vN3/NYC+jQUZZJykBIYjh9Fcq3nhrVrcJohVydDv4IbvrZ3
U7S+j0mFPlLHj/2Vv9yLMJoEAwsr8Hw49KV9aPL4OqKqykvkYmR1sZibnrbxRtLuYeFo/cVrHaf9
zdKBsQZDUIFAigBS9qiRwsVFEWhrc50hFKXY5dWmphPdtBxkJBZP9akK2XL581h+t/clOnZtAK9i
IOnCxvx2v2R0BOeohBqimIKoNuvUDO/RAD0cv4jiD8cBXZoJROFv/IjFjaDPK+5gnJVaf8sy4rXJ
G/fHz9/mg7D7KIYKgbJ0/CeGtXs0DAPTAvdYWiid+0HbBpfaqZGC91S8BFXuvDQ+BQds14Usaduw
h+2yL/h4ssYedMGh0ihAyczXq5/P60dvjyQF2QuUJxCmHmeYnNXeqshCiwKrTxBziy7G7Fcb6Lsj
CGuJoVqApI6g6Qs9Wst4dZUcKcS4msIEtRXyM9WsA1slKclSDL9Y0u+O4XE4YOYcupIATsij4ajK
iki6zOrIgYoxUfkWjfK0k+xgmDe/yNE/HozHINMRLOENv92nzENfB21hsIlWUAGscX+Nck+5LiKC
Nxlu219tpe+PI4ZTCH47ACU43vjRiBmbXZgQHEcQPdoLZ+Vth+RB+WlKCsJ1vO6i/jYHB3HuMDDC
Zk1JsSRibNuk7KNOUwOzBTvvtY18+EXov99PmMBKY85guaHx73j9qywPDVkCfDcgdYMZsIYpxQkm
1XLy8137/X6CUShEQQAvAdn00QKjLLcSRrJgtMV8OQVhzczp6Mps2hnQp9QvXgodUf3bwwvjQcEI
ywvZAAL/7VuRKYvbmhnQduLQVUCaOS8TD7LXexo8nTQjxtw6ZpxLotCBpNUSGd3E1lGZhmzyH0nr
Xyb+HwWZHNvbKJAxEKuPW/KrIPdDbSR0sVhdFWro9tO4DvN+BtUQ/+LFfzXQIzzzbrBssjBQ3bpy
74EmbBAKv8oOH3Lf4/ACOlMK8jfHhD7aNOU8tb51EF4TxdnzPocSFoTZzL6HDigwrfuMQA/R7IZ8
3+McikHauzBrNRRgb/39jUUUIaAisGOeerTQHpViyXtIh4WI1nSB1LitjACbqBmj/c+HAgf/8a46
AgIsH8Lg58Noj5Yx7khUO2IdVH5T1+5LNGaDpkF1YJZNtYnTIZfqJaZzxcFl78SY4HlBBoAKfpng
HcqQfJVXWR1JTaZ67BGgil8XEAejUfo/gOq39X2wZhAXKjQDlLbMWjKD2z+ZJinc2mZv+mYZ0EFU
tUN6rnMMwvCE5+I6mlBZJUMol/i5nXPAoHpqu1Bp069ZvQOtnFEMVtNURCmCMrFPMx+vF7aZDU0G
B3NKIuiN7LcKD20PPXq8H9MpzGRXSRVFSTO4/J2B5kPQTLsIGhmJV6tJJaqg066b+qLYdaohPTQK
1tCdhslCQM/IfRbSPp77aheUDO0Bjjx7C9yIVGdFKAPeVdB+NmhwBBhIyJSM0A+h51LYIbFjBdUF
OJAmx6B/hK4RpoSOhXEJ6jT2hgb3xjU1MgKaKGwxKj1aaCqk+0WhObKJDUEuMpWRCcOJ8Fl/R1vS
XzVVmV8L2UDF3nWVH8FkjWOVtDltlrQo0fqiUEVrdrFrYpEMTV28HaH58V0IUTNqAuVxk3YLyPrJ
OGXqqlhF9iavHAIiMPjMgADuyvyAbcPlCSqDLDZyBo8kzWdi85ROarQHnpH8zRjxOJyuNfApmyz9
QkIyAiUMt/FEWyj/TRm96UgpV5FKCBuvAD1YBAG2tD1kk6kjaHfNInplVF6LQ1sF6HmFJsnBpUMz
O546UFB361L6BjpK+qXR0Adm7tqi6had0awqtS8iZDfKlHlzasdmeU1ZJYdt1tJqTIc5o3vT5iHT
hviKlBr5qUVpKCoUa+i+gLbFAVpkoV/FDvNzG+q8SiK0yEsnW3VdKTGz7VrEa9ED0pq5S8OEm9Jr
AabAfO7AZoa2yHWNoIEPmJU0HQxc1iXsODGFGzMgBTYR/EbadeTLMUoWwsNZ11GVp0dNUbysyQqW
yVS50OmKDFbtGopW0GVUb8b69Tx3A+gkpo/B35l52EhcRwhsopILc6DUR7U8rUfeRfmJA9TKT6C4
qfm+ioIrQSE/9tLOToLxHsXujwm53p77OVcBOkTLHBpoolJeWNSVE7xRtBoN7dDCJYACbZl0Bkxr
zZYpi3S+dPaBLWVW6cJ2s4JOVii3wLRhXZw67FCpGaOr0l6NJNOQH3iWFmNTs0ThPh62tl3Fqnld
Q6cA6NrHRyIKjTDOOwjd0KIepB8y0zltpmou9lz2mKa4k+uZi2ZoKAINjNl0pIqFtFlVdwllnVeb
RrSrSZwPBdKtQLAhutiUZ7wCj0v3taFNmjVlU6RdTaYZ6swcLQk41gtO+JxLaMnJ+/UOqZXdlAui
02a2Y3mSG4JBVKsb8GdQHDVv7DRN6k2xtmt3QzNX2vSDz9GWEsEpWAPHO25orU598IwcPvoa8Ht4
VdgG3kEtHcqKvB2zvkTbtlkBdYiaW2iN5bG7t1JBh1O12HgP9k5ebxoXwAdsRcGZhijNSnfBte0W
CIHgiQWNhWsBB3pJoD5ZrJauqwjobHl70SFPb0s1uPe+5+DOTN2wDolpW0G0rVB1W6h4rfRU4caC
0FVDliCWdHYzTOPodJFlMzRv976CZmNbsOdmqEuelJwULOFr4+isJ+dJMi7Glqd12bfLi56jAqNE
Vn1LdxjbGkyeqLcBbbsixGEzQBOt19M055fRKtDRVKrztXg9Qb+xLPbA/4HPbtp8CA2sIriFQ98/
CJex8KayDetbjcaA7AJ78f+Sdx5LkiNZsv2V2b0VWsDJZhYAnAXnbGMSyQAYAAOnX/8OorKyMmuq
WqSW0zMiPU3Dw8PdAbtX9ah6yxU2MNYPNx/IlQZX+DYl0uiw1hwlY89p8vwsrUA0uONsvJTKKj3D
KHYDT5uj1ion14nZSabEPgTmoufNb2Pi98TF9w35t0zADzr2T//2vy9/T5X+Ss1+CP8/fuh/HW5r
IMeBrP5bHfDPCaWfBMEfP/3dbPGIqGI8ovCxCMJOMed9VwVdMoigEfwy+3eg6ne0FgbBBRkIUHR8
k2nbZgr/XRbcUj8kQDa5hXeTEd3/J7Kgrf86iGK1MH4T9GLyZlhCF+QP/3niNVrX6+bFfe/tOyfp
Pokuv8KwraLMTfMIyu5WS5dhrwNJlfOwA/d7J7Wwm4UKBffuwtG+oGue95w6XY6jbGWyP0tLrdjX
/lrHqW+XX7zeFztvhkT37CvTbu64ISdXfes0oVOXdpxw56pqq4VBb4tbzZmmcysY94gh5VPSGoOK
7HLCUS0i6Yh4gFNU0kEd8XfTkOxWV91583yu5HjBi/0IGZCF6cii1GoBGK66H63P5uxBVn5Vtfkp
UEtkaM1VxeHRc8a3rXOYPSs4Ei/eDSnrc7Zk+mEaAS7XVY/SRrejIq+dT/mcYtA6zZ2c/Od1ycNG
W/e2ZhCyUNzXsW/04NNqvdVpGc9T/ui41aGotCsgS9ACpizTea3hpGYYhKkLuOlWGLEvc/WpIuww
t27YG87Od1r+rvqgifoiK/VYm5ZDvt43tvHQZV/1VguRjUNLZg8Iprum0mNzCV663H3qUuMsAbef
xuaqHo0hHGXPLTyJx9z68FOypIz0RF1aXvBcWcMhM/VrRsnQWoPIzc4yHye9U2+Z9HZu8rXhnySA
7+TCpaQWVNqc3QmZveJjnBiRD0Hbb7xvKLpGhE1R69/cJPdDQ61HZam9MU4yTjT7IMfqGPTPPYea
6r1QzvZhqJZ9X6SnNk+OyvBePdu5qcrhym31vbNO5S5ppzw0V7HDJmt2dbmc5yjSRED2blGMMCpV
PBTyIbfMfSbX2zErLhnTeOz0MIB5LdlV6j4FSx77qbPvM2+K9Om9tNoroGJr11fKCSuCRZHShB/r
UxpDs51PldiXfNJrn3PEeR1TzYms0rHiIe/bPKwyO661/GhOY9Qv68FpRvOQWcN+5WCCXY4q9ZSo
dgfrbEQDS3qWBvLQ9L0T1nN32TlVcNKGVOz7wVHRKKpDGagDzmrID1lzcXRyUNmu8DihLg2xMgkA
YdR+vg+WOrJlcWrHOmrK0oyzoT7qvEZhkQURcuscq6V/1Sv9G5hLVPjmPsi4avH43LV8mGd+hV/B
CK7H3jh1vKyru0/W/LTwfslRv3VW8zxz1T5nN1lbklfrEumpdl8HkIBDccWCcEcogyGmdqBxmIGc
OouCTp6LAebFMtOb1TbjIGPtmMvgVpiaES2JduX0VQXesMaaqi+IQZ1nS/DaCGOfpiSOdE7jaklO
jT0/DQvMYl19WtYdPnQerm2zhHJ5NZrT4F2P9VumWZcGe6ndAa7I2ybjhiIu5OSd6e514Egg6IEz
3+BzOu1c42H1plfz0Es97Fefv8I5+m1y7g7okdnRrdYDJE40YYWNgsnJP3OS/GZN6mO9nmn1pZnY
+xxp20mT27l9SbRXW2VH07/lwxGv2c631tCB9KyrOy3HZca9VcWjFnzNgTTnLIvq3OT9amKDUStV
494MzmuCbdI0UVy7nW0vz26fHNdB7vK5CIPsrU++avCPc67tUhB91Y97rajO09Ih4lB8GVPnofTe
HK8KCVRH0iDAAMTvzfUx78V1sxTnciquoT53njBPibUwSy3x4A/cO+dI9wkytWBCdv/uyu6lHLPL
WljQ+OKxr4bj0Gc72b6VtR5JsUQOju/MJrqI/sLJ9CjIvJ3V5Me1fxkgWUnuFchdxS4lV2UDngye
Mz8DPraXufQ0Ph7NpqKpr6vRPmSqwLfv2v8ch/GXzPLPDiMqLXyEpQMmcsRj61lMBH/vOP6eR/9j
wvjLB/g+bLiERhFotwcFuMZT+DFsOBAam8eIbMshDyj+E9kBlcgTwmVkECHvYvFTfwwb/IcuZsGW
0N/4SuefDBtgJr/oMhsMiQuKUonrhhlmOpsa+JO8xv+gzw3hvpV5M7wNQW2+lWUDcr1dwxWXYWQS
2eT+Isd4HFvQt6RuHgLDayD18luVzoTSvDmL5RzIaw9ZBdh7nY9IlvBfi0n0r2aW6LNt2+rBd1ux
nhdjY4IQL3BnnqXAmlppTaGwxqsEyWveaXaa3fXeMp4axqNdlbmdzvKE1FCnMxwGjx27K4CwY0Eo
F6bWRY1AlDDqVuUoIau8arOOOy2jdxoF5agX3JWbL0bqX1dVG4OFvil7RYYohpBtxQlX1xShVVTg
14kiIJnNY9g1iRPjSH2yIL0QknziE2OgxcW2vGRJf1tPzZnhQz243kRIJuMeqA/8iM1cpY3lw0SA
6qJogTYasXyVqehOFonNF0M69VlXLcWpsjXvLLDb4q1YlmkNU69Lo7oQBIW2E21o12WX5tkcrmmh
wqZcOfbRJe3zTiuSFlGwNR5a0zAfcxk82iZxW1UWr7rl5ZHuOnf+VDMGmLLwbkat6qvLCTjikg1p
OJtNwDQvyU6ar5ab0bfzaJFw2ynH/jeUJLHXndy7rTtSZjCJg7zNtxMPJYc92l05DFJr8WIzKYqb
oHIvqnyoL8dWrwgjmXlYVqgJkalVVog6xSCqjHXfj0v2WBowqIUPeBhZRknIWPeMNlpEoRGx7Krr
bmFWCxG363Aa8uG2dDq/4T1Oh/fG1uR1OvDqGG5SHpBI53jQ/PXG8UrOgrL0xH5I7f7oDXN3LHhq
p2AeADay6sXyunW/NjY5Wqf1Y1NVPgoiIS63I28ZZivJG8df5JPO4QDFpzsaWlAvmsNo5Pl9M3sH
UfLXBJrLkRiMb/qaDTPj0GqM4ST6nF1XkIeCT5xCq5LurpqEiHqheIkRC+J1ys6s1C0u0sUkUmDY
I4ipsJITakB9ckqcImQDPdK6piRGIINd6tQDro7bWhFb6xWiVbdPWQQiNS/zvSaNZG/L8SlpnKdJ
lHWc9DIPJ31cD66B/Tp15RwFg3bX4dCFtevd905jRT3bPUJjbcWjX8qjkuUa5mvSxVavcTLWax1V
A8an7LuLYOiD85y3IV7qrNpr3CPiuigeakPyllgFB//YPllz2u+UI7svnt2S6G2sK88cvXhwJjhi
LdP2ZmOi7GLrdQOfs2kWfWR6LRyrv4jQV4J4dWcEx6bZKKrezi+0QYqzJCEwEloa/FXaWfIwL61W
hJNb9o+u1wwAi0k2zvHqTGsXD6N7O5VDZ+1mY02TT54ymr3W5VCofZNMl9UwkP1QBuKaDx+dK6hP
6ayRCtLlWIsMinUymAimgPCEM1xPhpnvzWRarsdE9GGilIqb1C/2NrwlIqZTHNrRavdZXg/PVT5O
34wkz6593yuyqEonphyz9HdWMWdRWwB9ppOc4yQYue9ZxcvCuxNOSz5dIz9YZ71MbjMjK+KiDrij
OcBRSeh7/BhJ3i01FwA7t26yUZzPxWpt0o1B6F0uvFHCJeTWGjd90HAl8Y9xjrragE11O5Qq6fJn
1tJ6qdfVrHazq76Uov5cTEW1z9q6viw8f50iuDxxqZI6uE3sPOh4clVGaM1dgs8dATE/DFCDj91A
cHCyAKiXepxCza7FlZQ2gXFSK1G5WPO9xYFyDPJFxD2J5SPDJfdSO8/zsLPbp5FIdBLmjT29B5Vx
1o59dbBmnz1CtUmkMAJvtKV8rFiRtQgkvxAEpSe1c4OJhUE1fnrR2GPgvzVaMk7xx0H+jySU/21Z
ZA5omnpc0/EZBXzSfCY2zt9PL6fia5n910Obvauk+PrzGPSXD/SDTwV54v88FzQhsDdc6gefCrJH
Yuyn/+a7ZPJvQCr7X5uDHFB7QbiZJLFr/JMZ5k+O2va8sYctKBTmIsSTLWr38wjzJ0xpdX0TW0VP
4tZZq+ept+z7rPIRp7u+v1Z2Zc7RCF7x06v4F3jKhw35h63325OA9bFsCBXaMv78JH7AXK2aqzVy
3TquBSYNSQMd4UQplisZjbm5XoyDGL0kyvyrtcmjskF+zMICF+vZShOZXedTakWL232RuVPCdQV7
PJ/sILqhna+KZrYY+mt92GHzp6dB1p+GevjCuf/J1FqXqBZYeYnGGw0kc45Fk1Xn0jasI8+5OCsC
fzgfW1cb4kqQXmSXTpHQdbodnsauNe479KUlTKgScL8hBG2Sgu1UcbX0uj9wx03Vq+QOs4QdWqbx
GzX1n339fQBJUIQBSRkTGMrj4vj76488X1KV739XPUMq85cH+nH9wTH6m2O8JfcRk36+/rb4PfQB
eLqBjPFji0CxRJWknACNk59jSfmxRACHc9HYQeA7kHZ0BXDP+Adw+G9X2C8ffiwF2ttMTHqei7tR
6j9fgR0R+9Ia62dij+wFIz5SMxBamGr7tOjDtCuSod3rHvUzljEEkbLTa0Ofb+vCfBg0q4uhkIfI
mZ1LQT8HXSLkUIg7ubumFy+j0kWUO50T6+MontaUMdRr0BQsc35usvKl6VbzxJ/IsLF0drx62gkr
Mj03Z+O2qzLOyXx8mpziTq/6Jy5A7xyBF/N0kDdig4ESaZmRFeRpiC+nIjcP3KhWI4tMMTV7lC8r
9jofPtmzpqjo9MeqJa8yKqwKa3ACYG711Hga20Sw3gSDUozOjG+1qdAyUplExE/sy050x6ScmrDU
tK/BiuO2Wt6nxdLrY2+l52WePgATXhh9Vh5bymHI39unKSeNhBzsHAZjeHJdcUVaSNutOh0qSc8s
wR2uiUUgbYRFH5dzbIGbcufSqcaEUckj1D44JzTAZ6SiPsrrNN2nVfd5UfVGZE9+ZGTl56Qr1M4v
sW2k1C+hC2/cUooLZZGD6yhSOOiTUUfrkqh4qOrglOVJfj8ibZH/Xx1MzMXNz9w8+aIXwZOaB9L9
zeqcD+bSoIomer1LDb/vorbZ6PjZXnbBuiZ3duKw9eFl7xiHirDObOdpzkb9ZjVycnVF0Z+mPgnC
eSINX2gzkgz2ozeH3RLU7+W06rdGv5qXPQszuTwhurfMo/3Ec9fsCgJI3c6zRqy29EsKYoJyGr+7
WohvaJbsIsMy306BYBsryiI2h+GimbXbLJ3Xe7cZlgdY3Eh1IuySZt/6og0rn63G0D7nY951YW9l
F5XeYC/PrWafzT4vqjtbwZntNCIaOsMOjcZx47F+MsUcCq2IrD6LmZy3Te9sas8CKmBQ4uzNaise
qGUgM1Xc1Ml8Yzlz5IDM6WYfjRWumNKPU2AcSCwcuonUgsNTc+4DXcOG03d92Z7c9tbW2nhqTlBi
XkQmIRxFufcnpKN2vFptbz8KJzKpfSosdocWdcnTabsR53kPkl+JSAZD2KiH2q9Dd7GOalEsyNql
zKFTSAtkI2HoBpUbsW1w+KgJenzU+molX5XGMGx8244TIxU7la47y7spEAy1MThkxt30QFJwZ+Cj
jRZVC/ciwXIVWwwiVXFN8+lTX2K0sxkFSIDk3VIxWftKkGIq+3mMyrW91ZbigZ4JO2on7d1f3bNk
TtsrvyzLkHQ5N5ZsxLtHjjus4HJRtxB3C4tgoctIJtjynlVFJvHlSC+nBxZyDIjxLp1ItDj56Me5
6VnsXo37rvz1KLLe/IyJZ8T+1kBlpZRj0WCyF56yY2qQtGPvpp8HexAnt6JkKUhVdm11XnXmVEif
NaDPVUCZUiwzpmRerzW0PHaCImD1kRlOhFYsPpfV2IV6MpKW1NPsksXYiNERHvHMtfNl7ar9/4Eh
97eON2MLOdk4dhTZ/LtD9vw9p1Y2+dtTlpK+Xx7pxymLEEjICkaJAttfS954AuwegPpElH9NYSHF
QTTxnDj7fPIBgE/ftTr9X4SgeSS6TpmF8POoQPhH5+wHXvnrOYtSh1yHggPRRGbg13O2GLMJHdl9
Qm3RomzEcht5xgeixXakLWuWRrO0x0eVNO1+SjmGewPaaO7ag1olGlhXF6Hfr9X5tPjTPhW4Xjpd
XifuSs0hpWOE25fuhZ63lFE7i7NiJLjV6vxovhTpPnDRY+biqtaz4WZLCJco2NGg9bdDOU74k8aL
u5Re1MvpsdFce4cF0APQjLdKFjzDEV1OpfdtZYhQrYvHnOkiYxNw2nWp+56VHTU2mVXsO7c7qsBf
JXwMfmDXVGRmXXtKTpZw+7tWBK/AJNV+9lf/rF3m6lEb1LTLphRQ1HFqNJm19cR1YfXrYZHr6oCa
JezUHgjSsAdv3M3TuLXAUQk2beVgyVYTZq9LyS+ydf8C7mrTlUZ/TxB8jZuPpjHhTG04NlXDVUoP
2VZIZmzVZAWx9jCgrQyl1zzaVZPfDlQrxErYF8sCaGEEE7djkqZF48idHDi+LXQvUsrUosm5VGS2
tqo0u/ZeNbHoYQWvFHofnWrJQr3aMm7JkGQ9n7fqtfGjhE3O/k4zuuoqn/Vvy2K+GqtJ8duqdZgd
loiJH8xxoIRHr4X26mXpGxU+BtV+urzvt2Oc1iAFnzIj622HfLkd98528JtMABmTgLeNBFrLcEDX
w+d8GxeallcoY4LIhZvsC7PoI0ya5xmVYt7GDaOnwkJrCF6vvGfTNpRo23gCGdLEScmRxJqJeLSN
MZnmX+GJPqlBdw7cyXW6+eyT5RPKTz23OFrMQ4MQ9wPzER52jVjlfPK30aksg6920DWhv7SsOKZ1
OW+DVrONXPkc+LuURWU/MY8tugdZ5eRPLR75vs207mBLtw5nuTwW20AHbMffCCuI90ufUl8Tam46
240GUYR9r8zQ3EZDPpZmZCYBrK8r5Q0b+QEmzzvXRfNUWfIuZ8b0V6GTgFtva7NJz3Xm0FxuR0Vm
0CmQtuapMeSLzdSqrJRhdRtkdZWJJx/rMx62MTfTvJfATtyda2ollhKYvMtU7NnVEI3boNwwMTvG
elsxQUuvDqLO1utDuY3XjU4yfGbidmtKe8Q2hA8O0tq6HSH5dphIThVtO16M7aDxm5LuIcUYIzti
ivl2IJXb0WRvhxRjI7rgdnClXZXGAabAlbsda9JZqjNApuza2w49sy7FSW/oNxITH1HR8eZSr0V8
rxjcY6Mmdeu5WIqt76g3r5e8NUN+pfL5Edt6/Bok7XhOKvBYeXX73OdWs59qp/rilZU6zoalhSYa
3r1bEmPd+g+bIBkYj4rm6Cj3QmByRiUGA9Zq2RxwqkU0Su0OSh0bIMinozd2zrEk+xc3cOCHyUI+
tTRD21n+uh4k2uFlIlN36xBsL7w1cJktUTrbvnhJrFpFkoKSkwAhu1CZrIDnSpRcdyjPan1xdpQa
UNuFv3PWFvxBuXr++M0k8KtT2nKvrachi6SOemfZ8mqtHG3n6fwZ7C96TC/Cw7CF+MXIVE6Wez3l
gbKizqV/rOm1deu6VJE/MLToFoTSf/4cwBJLEBu1h22OlLTNPPbv5gDMU2Su//dXc8BfPtL3OcDb
1mNCODYr/Zat/mPbdv+FR2ijsqGD/erZUXy/gTubaWeyqX8MKH9YdrT46cyGcEdET0iR/5MpABaI
U/6PKeC3X2NRgEk7Hn20xp8zXpXpUOep+e+9UywqynNWHLrKkNfR99Wr4/T+WdH4lgpXE+jClEy2
aw2Vaq3J9MQn2r6aOKGvbbtQESSlBizjXPS9hk2nI0vDFMiDA6wQCzsDBxwoXKucxr9Z/Ll81mdM
GTNoUZqb4Mjr6J968MzTRJbnCrnbndB5kzNL6K9i7R5bgVDfiNEI1SKGvZf574FZPmbG/G1SVOwF
xmnSc3JPnrftiwftwa6SU9Zp436YAoyjPngYhHWfjdnN2Kpzpy3bo/DLi9ZJOBW9+ywZ3gE68S+F
CSHAVaMQ+J1cG+NyqvSrrs7aw+q05nEpm+q8GrLPdU6XQ9ayGkyj/BwkFp6E38CcLPZdneJquf2S
n01L8WnpMc/XjjV2SWdmjKrfd0WR8WdAwExuAi1VOfqe/PBjURvgQxTP7ODD9J1MSa0vJiRPPikt
XMvevi/bmUaGhkvc7/T5ZK/qrkQ8j7TKvlJSx8QM6vyu8Uf32JrkuNt+fSW5UtEHyF11WXiHC8dy
r8eAgPakq5U6N+De1clG7vd0pyye578mFj9fiqSP7CorH/N5sMLGhKRPEmo5BkUVFfMIu1HyeWiG
WwwLcz+29XQi+pB+onvjddYC7m1dS6gPEPxdeA1oqJGJi9Rnhphxymrghgzpfu+mzmVGAjUkTcI+
vFRd7NP6VOgKXM3Llh0CPymwUfUnw5dZPJnlt5y32aNui8AMX8aQ0/ILD3uTWvLY03SH5EGpX3ad
GMCVAhAWIsV/MjyqpJLkptZok/Kyg56dKr3c6T0K6SJI59U+nx2CMhEvxoXb0RqyVEEEicJuTojF
01Kca9t8Y7q4qkxosCp3QNJVQetpuWty9TK6y9GfsnynKWSJ3pBH3RqmsJTuXcnsD99SqD3e5IWO
tQKGN9+brbWbPKWuR39ITm6ZZufD2vTn4zxWZ16e3JTTALGqFUyWXEUnSm6KnVjEi21kF2lTXWRj
28R5178uPkWFXqBuXLt8akAJjqILvBhH/DIXAMUEFO7awcDxTVtQJDe/9SsqAzhBz2jmqmKO+Gef
PpYwda10P07qxm6qIyUP6ynhAI2a3Dp4aXJopN7ul0RUdBco/WQtwRPhppugrL7JZWmiCYs97418
P42lG/cd0akyoV3XGio3tujZimxQW576crAzNv1SZFedromLQPPNS3sYnpfGqy7zNb1iZR+iTO8/
p56Fj283D6VysPMk+GIS/BYv+Y8WjrcTCMADwZcYprd1efzbnfbqva3yn/2av/z57yeY+y+qdQBa
Nor01xPMhkehxYQjjDgtv5+z7XfEFVXY8SBiuecS+t42ZNbL388wE2jWgY0B1+SYw3D5R4wr5/Wf
zzAWZeRne2vhIoJk/CkFZXWDs/Sqf4drkmeTa4nLcprYGAprfehmQfeVJthmVQD/FlThSED9UNOz
3OfjRSP75pycxUWWZ1/o4PEIHlLh3ZJc29ml7PdNTzjMXbyD0Q631DmsNP0Zr1075/tV+GQl1vLa
Wod7iKCXxUXWczTuj36rG9HkNMujITgEEtO7KvsObo2VN2rTUduLZL4bRlTPfvKvkrp9GyrHjLLJ
v03HzUG26hsbNDMyWqCWouXY9ObrrJwuFtu/LjwT5TaDAiidDWRJvrhbTURg0ThWrW4aefQMRrUz
v7NAupFZV5yZK+U8RbI4hJH7p6HjdrBFQpa8Eydp01/hK06BdqTbq5/s7qCN87fF1Ef+3uJCF+Ix
Wa3TWBsm1iy1Tnnz4A7ruznUbaS8YNnVmZxiw1H53WiKrZU24VbvpV3j3coSmazReNZX/kQxaEUB
eeOf9ZNjVOe2AwjkfViydJqwHn4YtVXqOVok2xz7Fh9Xbo7u2id+2G0ur8DuLTbfd/qwgLtseEoK
cB1Ym2UM07nXjmJzjVdl5AiPOMnz5innm7tMd4y4WjfHed68Z73U6lBsfnT/YU2LzaW25ZJq4eTM
fodPhY9dwsBezpTUUDDeaxUfMBxvYIPPCxZ4tfYUvmBOs9H1hv5C5GGNvM0v77qCFTZnVj+rKp9t
0Jmk2UbstDfsvOQJdD2PTXBwFwsPF77EjpfY8vVkIYdvTr29efbB5t67H0Z++WHqy83fHzD6283x
r9pxugY6LEOKnaiaYTEOgF5ivlLJY3eCGhg2foD0kHnQ/RyooO6d9JpmmekbB0T/bAUTGY+NQ5jI
KsTNahT7KefLn6Tu9mGpigXUacr3fT8M1xZYA9DUuDdAEaI2d+cj+Z81GpVE92VeUhsZUW+MxLDR
EgmZtCHyN4bC5/PbHmRnr8kl7pVlxgDI1kWlBpcLiYzNZ88e84dyyeW55vn+SbPqM02szi4Hb6H4
XbsZukqdzcVMAMNPmptxRq1a2/k6UJ1Fv9zyMujr0ZlykBGIsXD0gxQxKqGab2zaUAJb98K5bHxN
EupJb5s0t9ny5aVU1RSLbD6fpqHaLSvFZ9Vq2GfNQF9nbkF2UhZ5vtCjC9qjg0RJrJxEzq9tJrk6
qK9Manp+aaG5rLySf+G6h6wXj3mafjW04roQxnJh1uJsWq1zt1EnbK4sBhC+IU9EP12HhhYIcdeQ
bNwDZ5lhK8osZi8mb5LQFkqTHgMsQRIsCb4rIJNmvUuEMh/JDrkHkxAXcd4llf0OSIxQF9pcvfTo
5vbR6iFocKJI4ebaZ8pD/UOfpju7sm6rVDmXY2ndjUuAIwHVjE2Cwn7OeAxc16JWLfNlgzpOkld+
LYG8jzP7ND6IP9xzfzdvF9pSdgIvHJirwaXo+nTiYm9pLe7M/KDGsTlqaT3unFSkl6AWGW1l0KMG
G9OloJ7oNzil6oz2uL03Ws9tKNCpdrIdEgdqXNjEKxJJI+7auqYHvgvBoHLYck076hoQZjI6TpIY
10U6FyVtJyYZxCLP62DfGWn/3qfC3LS2gBazN2mbbRljaFr5l//8HXhr76SchjA026QHvWli7P69
4fzACtxpaAvZX63Bf/lgP+Rw3g5mAd/ZmgU+RO8f0IdD6zv4AJlhqnUCnsD3IWL7niIGC2YIExqD
6Arn+g81nFsi6jW1OxukEdC88g88Zwrff5kgAC5Q03kalEvwe7Zasl+18FmmUlpd9qKyPN/1nTF0
0VqnFIMJAcY+rdzV2s4xrw08SVaRL5qUBWW3JrAUCi9hUwHJry3yzUIddcbc3wm9muNpk041N+9j
fZNTZ3RVib4qNqHVbi1/1zJVEeEEEtRIaR/U3C5o7Q4eTgNsykF+rMgFx8CMIBrb12toXldf1NtX
blis0WRye0aZItGum4+v5uA7Otztyzrq7Ws7jO0LPEgBzAd7+1KPhqpSyNftqz5mvq7ruXYFEcUa
blY3AsLNDXzu7Lv3pay6k2SMuiF7dqkvrnOe2i4i80zxVhp4oK7TrCbQ2UWIc8EXmWzrQrriBabO
QWGbFQfPLrUdFVrAHrK3nvKaPY9LkeK2ylnipCkL2r3FHYHXYcd5l11VPn7BuBUMjlvVYPDROSiN
vbfVEK5bIeGCPU4gINCeg62usJwdAHvErqeqLGR/hD4jsXnb1NdNm7yivSdhJwhmuFCEklLo2aUX
zmpm0AHQF4Yh/6maVAeDSWfc6Dnw/M64C3q+dKWqqE1shrz7rG0Ni5ZVBN88rZaAvcsxD7wxxExZ
Irdqb/ES1C4z+QC4HDrSj5Il8U68OvX+t/zjPBS3xWYZTx/usbsZySCvxFc2c9kwp+6t+3Cc9c18
ptRNv203Q9r58KbzD58a42OKx828DjYbe9kMbRZgne/3weR2B7TBYDO+rc0CR4pM7vRxWXb/N+5u
WzLPoziJ/wf18m9xtoehzd/V393Z/scD/ViPAN0Z0bhzgb9/oPd/9IL5Hl2K9NZs32+xrWTf72ww
axR8IOJRYGzR97FtTj/ubDyOyW7k8WNe4Oj2Pyso9v7nrY0XgDssHAp8jv3nxg+yPKIqZPO2YoFp
4SzMbKbu0MdoMiwyH8yY7kOHivFJpDYJaL2w5L2X6fqXDg3hdls8BkgdoiYWvaM6M2qWtVS4ZrJ+
rrK8jEn22rdbg+6zT/y8I6xLpDdpWYmoIyjXU6/a9ZClZn/javDAzuhzdRnuXHWRZpNsawb5SJi8
jYhMP0oYZM3vesoKue4T+KVoUNUC1o7nGKZZVVMNbGv5CzuJd++McvMfdAXhQwxgiA1ouD3m/Hio
SVEc/z95Z7LcxrVu6VepqHkqsm8GNclET5AESVGiOMmgGma7s++f/n4bki2KlnWuTtWNqPCxJwor
DAIgsJv1r/WtFD8FRJclek5J9TxasZ5Y+w4pfmP2anYRRUNLRG1msgUZtYnWfZTMQW2I+tj0Np7u
JvG023pmoo9TlaO9OVgckFUW/VHE9w3kiBJbrHRmcAikjIccnudHfftOa8VVXWvPiZU0l+bodh/F
5BSrkJT67Ncjw4RAks/am9Scs51auuaGayKBaitWwkuVveDUj8I031aeQiirys1s0xMxfp/jPxyy
8dEOgTfm9OpEk83FknkoClbF5SiPezAF1UDqQlEqQ13RdXEUsTGc+jR3n0TbZgSZFiV71me3obRH
NzHjsHOngROphzZzNIiJpBxWi+Ko8Y5iovq6HapK5z5ntUwipjRfwQRjSMNiSteWPS3r0hPmXs2d
IwjObFNONbbIlEfZ17bew9Uxq/HGIEkZBWHJBbx2p/iwuNR4LVHjJGs71ez35P6mcdu2Nrzdg4vp
Sl/P4J3xa9tZXD4vCzyCWJ/nd0sVqlfcUptrt2zbwm/GFGRvPimdVhPT8xr8kOAkl6M7zXWeHb1p
EVa6qrNeIqjTM2EA0ufwtveKOFk7lHvp2PfH5DOx8vq570V5Sd2r9eE7dCDuzRzLZ9Xe1PRwPIO5
AMT/SwaBBf5h6wwRKsRLEAEtstPsq9rEdSExPykhsUOu6jiuiqG8MGbSnkZZlO8aj/27znOCWmUk
io0FC+f0FVcwl06krVruFGj0TCofDbMgLraMXcwpXCILpnRorKCB8/FZXdpMDSpg2L0/j+b4QVXc
zA5svDY7hlvTByOp4itETXX3El/gmUQJt62b5xsaTIr7QamTB/0XHAMNWCr3QSXHqformEEmdDX1
h96ubvjVV0FlVt6BUyHXnWGcUWr6iZGnxvngsWUH5AJt2+17Xlt6syiLHrQij3d8zZqNhbTYbc6g
g4p/GIlHXXSp0/BiqxHBDKMiBZmNUYR3Cl99tI1QKnq+uQnf7sZM1JU5pOWMexcwtikR2QNtN094
IDVLmtk8de3MsXGlap05rxwJ4G4kihthACr3MJoD9XceRjgSjmeKt1lwwvbrxtDCRwhO+jGBGs7R
AfuAcLn+bKtQZNfECzTVV2AuqlddCZZROi+8aB3z6mBO9LVrV+jOInQ0yixUh5RyGCfu2szq8ppZ
KLP3csw1mOsRK9J/yBaPzYaNllO8xYb5yy3+XRInf2vlwTz94+N82+FNWk4whOOTMR2oei+qURBA
JcKZ6wcXG4e6xD93ePUNVDh5Z5E4NcfF6MPg7Q/9Ey+PCVyNv8Qzq2ngKWnk+o37CyStH+4vqKim
ecYaOJjxbKy6PJGXnlkzEp4ncutdETlM36MIsnjRv+M/4j8wR5TAKj/Ws33ZSVwuMtbbJEY3ie3o
QwZJN5JIXYSkPYLRjq67dknutLFUAlZGk8gXhVpJWzdkT7JLGufC62IGlWMK9Yuw+n3XiCKQ7SH0
Jo5EL5x3ukAG1cv0bpnqDV+YVTnFMalT7W0l0b+Fw6TbrqwbpomXRZgeaZC8HuskC7o8ujMq0nJ5
hGG0Pi2FdKQKGr+q8pSHjvQK7EOXhqN0fkhmHf57Wr/N3eE+dZn4D0zD+AMIdFvslda84FjP+Wen
L941c8gDxvQLrdVCiTQiUV1beBGni5J6Lj8khYZjgo24U5P7OOebWuc7FM3kqipQNkynug4HfJdg
i7YyQUUH5MUUO3etRiwRDU0mzmqSOZZ5qU4VYfjO3DMbuU9qLg5mmNzZepeiP3c3xaA7KyXST6WZ
EgUssuaG/ryneTSuhSIuKyO8tQW2hkY8A6Vy2Mfnd8LGI4sZIdXjq8HBpsTzsgt3i2/4hvDvbTUn
l5CE2gAjMleL7t7MsdbUTXmd4qMCpTcyOsJZpfY35Tzcq7CSRCveA1ME7ZNDzRcG/5/d3rhN8iWd
6pMwYStLr5Y3DxctNjB09APVnMdeU/nMGBdCUd9abncTx84VS3kS8O1AfxUukGfAQqxa+UOmJzhr
tHGTNsptX4qdp7Pmj7m7bdNwS6nhdSmdZMrQ3XuE0B0jJz4QWRd5Ka4InN3GJMPMNvzAtONguvUN
P3faa3F7uSSwJgVumWImQtTH6nSq6/khbLBBYfL8bA6YdRSsoLGe3bspQmtrZMeorJTAmeRpLjxA
Afyk19HMZ46IeEblZzpx2KMIh9DVLjTMS0xEJSfK7tgZPWdPCuq5wo4PRu9dV0P+qNg4Kj39S5k0
Ryi7X8Rkb9we2dzImg1fQ2LT1eAGpb080bPwGbrPpZaPx8jqnk2H4GMuCdX//AUczYUrkM3Cit1R
Gh4kRPfvFSgKDvrkJ4GHnz7Mt/Xbo2KcZZY4BSjNr+Hobzc02g/ZMGQJDKqP1H/+XL+xYMiYA/cw
j3w0aQiNEdP3FdzgIclJyBVclZsDI6ffWL/Bs75ev3V5Q9R5H9jIYGa90p8ST8mTznCfl4SjmN9r
rhNgUezJfMo2vqqwyZp6oYoBTqgR7UbuhOsRCbbzPSeun8025cQSkKtMW2M/Cku5iYyF6TZ2P5TW
qnSoQFmUoeSmAv3O2LUmtRwO44lCcJtRxbCsW0GLFSx0jjRBmnUV6CvPSMWTg5UTtSNLchu/dxGK
QjqgBS1ZwWK0uP19LUtauHgJUJfqIZuc5a3TD4JjXegWgefAtVj41T8MZq9pSOxdcTKGWeuDUtfq
B4H8cacWjTr6dabnDDyGyqFKDq56QI2dF63qEZaOry2hAthFzdJtEffxh4KQ02rA1rGeNxARrKiZ
9+08eFdZ0fWZPy80V+W2XnenLp7p3rW0onjXGDZClFkWqDxqMcvMaYLGFdKgEkyNVQKNybpuyymT
ldTMyJU7vV3fOXMhbjO75twVa6G4WQjmcq5XR/eQqeCK3dRUDl04ecHMpe6jR6CYCXyWjfRaqdQu
BqTi1U2lKk2yLZfMnC41rBGNr80ylEqYnPpe7MBzt4JcppVvw0nkD5Pmso1X5WwggWdM6u3Grpij
CPwxOXIjNPrC6G7QSdXL2qyiez0ZIkKnSoek6LpTLQdIOQsN5LfmxrNCdT2HlXYZWZG+wyHjBHmF
A0ReRiDFzHqLySHqNoKu61M9Tscma9pk7c0qAqNhxOSxDQhmTYypL9FH61MxZTIwasefpwmFf0z6
8sKJuZLqaak/VQatvCteggE1NdUIREjAHndETb1szWp6iJBBtjrjilVW28tqqsdw9LOphJkDJINx
BWS9L0kn4oNZNdm0mfUQWgV5EFq3DK8yrxlXG4y4uoo8vrMM2udwsf3a0guKc0R5MYGsXjn57N2r
4cRpxGvLIBoLlFYxzeJiSZ301hSGPdylit2tNZOeGGUKnzAAW52vOq3+wObfrmyP0ekMx3/ttfC4
MMOmrs/dogxKjCiX1eISw8mTdqQuYKGUMrLIG8n9Pu+sKxp2qWZkoJopmO4YQekcbhQlkqQAwt4N
gRiSPFSIRhV0ka7fdJkZ/wcId6zm0pqHbR5nHPZ0VsZfbwpNUsxPPz3Y//Shvm0MePPw0kHZkqAu
9MHv3jywXgRTHdBeBtZ4DugvNwbJJ5e9hvLoT07WfuFsUN+wgMsbga3pEDUwYvwm1f9v7Hl0toCz
p9aF9+HlwT6sF11Qj/k0paj9ea0ktzPW6aOatNlKqWiZNScHCtNMm5LaUedduAzLilLBk5aIYoVT
ND9gMowvrXkYEFTo7hSdznR8yS/Z8/JNAh/ymNT5pQ30H1/dlB2ThcxoAx4qcCr6U7Netbd9BmPO
FH2/gRlJ/RMkIEo1dMorMqXaumN4n2rW0cnVQ68zgvRG0k9zqa+gWWoHiIHQlXp0QlG1zoZ+gvfa
9FnpmhhwNzwxd5wE/WTxxzRvs41ZlfpuZBnflwpMrIJ2k1EBw5zwdWy28BIj/Xqae0aSFnN+9bqD
vlHuBzxlIrA9pbuFJaLsSkwAKHLKzZIRIsiX4b0yWoo/lG75ZSy7io6N8AKNLcL0VN9FcfiO4eKe
5iXVb5XyWVWG+9GY76Ykf1b0ot9OFBb4g5EagWHRIDtOd7leqwxFxlM2JurRaRgBUznT+o6IbmOk
05q+riDWFkJ9Q2/5RgM0iPUQ6podfcJpYoL9xDtYYCKcS2IUs/QVEt9ttj2u/au8z8aV5AvEhbcw
zsSRGIn+ESrt04RVsdBibN750ZQexsaEDYSpEd7vnasqbzvpdoyl79HoC8g/05ZKkItQNEC+evsh
xTAZD9m9MlhPQjopK+mprKW70sNm+R9xKOU4Kk+LeJgYMELc+dX6czU/FZ+fmv7plaXqr4/xfWYA
k4dZgVzXvp1FbRQD0MnMHn8s4lbfaAgPUiywCQfh+iXg/kJJYGIr/w7lnZXOVH/vIPq1Z+GVHZgM
vYn5wmTsZBqvrFSznbOvT9NjPJIyIQHqrHO63oN8NB4W3Sme6bmYPziF2/LBm9ULq1ajj+G4HCU+
It/qteXtbSeH8ZM1WIZjq8fUPwvOi9Mh5exwCNNWf1cOWEYcZgULvwSEgppqaD09NiqZyjF7a9Rs
1R7WLbv06HjDGVpiEe09qoPSLH2spXtUkT7SQTpKu5HYDe1r1pq6+A/aNMYfR+lAdZcWLyqm1FbO
QjOMJafI4U8mhY0bZG0LlChEsq5lE6fo7YjEjf9gEh/qJpk3zdS7AOG48Ht6jrHKjpJ13g7OHoCz
uYrbKsKq2mUfjXScL/J4vE8XlNe2aG90JqePmW5mkjcLda1GyswkK6XlEROnr96aSqXlV4CGstyf
PMTn0IlNfwb+qfpF2h1jTNhGoIZ0qPq5bQ37Nivmld3QpIjwQuHq5KoERiilcgro12IhEiFanmrk
MKNpGmg4UTXjhmhONL5oRBcTR1w0Xl3uzUyjARCAq3nnRHa6x2CGWS0r6/LQR+Zo+D0xyhEQvm1P
m8pmlhukM57UYjx6pdGctNZTW58u1+FDD0AnwOlirrDmtniXq7c2J81VFWEJd/v8PbOMDm4L77Y7
qTqrT34dxcsEpZzsSaSxdyGbaIHnJtO1LrRL5N/5wogBIC7h2JSXEMfsE1IC1CFQHu5aQCMydLBE
bavcY0LW790eZBERNKVG1gdkVJ2ZRrPEG+VqDv5cIo966OBBKTFIkQQiZV/ZSIqVP5oMXg6NRCep
EqIEidJ7SCRYqQrnL1kDammQ0KUQ+pImMUx2ijfKkmgmC0aTKmFNJdSmWkGZkBinzjYUkM+gnXQJ
eRKV87GR2Cc+KIPvmIgZ3G8INDmAargbyc5x9s9pEAFL0SOAwlWc2dcZbKlqjhjFDTGJlPrMnjIk
hmqqmbNTz8u1IJOYKlMCqxKw7vRtAbFix+vxatEuX5wZVxwdvLW11MM+lAgsRZM0LA8ultVIQtaA
dwBrHON/CzQDNx0J0/rnL/3SxOLJKmspqkoz7a8Bbv4TR8+ofLnw//QR/lz4ZeADvwqKsEZTFEv5
t+XfegOajXUXQy1ixZnt9qcN5iuNRJLVXDnNRiD5riTrHAtJBJIvwfuLPq3/jhDBg/0gREgjjCS4
SSUcXiw7zishWejwA1pjesgZM/hY4cAEQVgC3JYVOh9iUN6Tn/fzo+WFHpXZDXEAxwUoQK6qn/Jm
y7wjgrZIWICjqURgAeMChnXmYnl4JgM2AJSxZnKhizkRaf9l2XB7Kh9C6FpW0uV7BT7DTphKt7PO
FK480pQPnURzJRLSpUpcVyTBXXNbZ9eZhHnlluR6DRLxxb2x8psz96uIjfLa9irFr8hHNmTtQYRR
9sDkmWyau66UgjBd77SYVfsFP/kokWOVhI+FUMgoiM5PkQSTWWdGWS1xZakEl8UChJkZm2pQt/N9
2WNUZKrz0DdJvNEJr77FfyH2kzpXBOPhs04xYQkzH5rtHE3I0Q536Nms3KuptKs9xHzG60rjHt1M
DOu6MpuTmhCBJVEp28tnjplVi/8XC9GmKBGInmaXPrtE1aO1NbnDWzXjmOgmucGIWVHncd0QFUNk
qaaJJ+ZVFBuYhbX1lqa8GBikkqoBIb2LDRp0lYXUKPNltl6P0TFjaXVVEebxF028b5I8Xxf4mg5t
h3M2thYI+Wr05RzoGWcxctkXkp5rNmtRgpc1xw4mlbdMe0VOrfiUOFf13MFqrzj8eHtjoE91nY+K
raF4lA6Q1dKqaCbV2q2V5015LCgYdf0sncP5E34NhWDdeUAWeuKUam6+hTKfgtSnKFg3rbsGrwBQ
/MhXM2ItnawV7mvqWjSahm0575VStzWydQLcvm9oJYa7jibST5gS6rTcLA0eQzfljp7qCqed2KNh
vJIRRNqOBwE5F7fhKaKq4YK9utzSkNxA8KImuRqreMUaIj1g9XU8CXxRslZZ97rHVBYt0xt5Qa2D
5utdO/mOrGO2ZnEA+HsxRaq3gXB60avFKY49PswAHoHUJclGaE3tU9P+QGCqX9V0P0v4XAySblVG
Cjni5lEhA3xvxPgk0QR3c+wd6CxsyO2Mx0WxLhnZAq6N6YywqLBoi1Ks3TBetpNhqcESOhfRJG6b
gSJKEhnLbRSN98JsnNVUYhvAiHTtNHO2tVSbRK1xtPJw1+dFQ5rRPmQiHyFMaEd75s3r9eItFcPK
igwqbYREl9EJ9RMj0Ns4SckglenV4IUGlOYYZGOOvUIzsssxsZxtGhp7qHSQeQUzKRLCSHrV6Rwj
HvXsWvTmcYzriiMcnDpfd+rNXGlXRmQr/PaMHT2UF0q+ZBt7JlZOt0TiF0Qxy655b5nWppD3x4hp
6zZpiytrHpOghZYxRX21dhdtr4p2leHgnQxok317wRtFAQUGu6Xw3qsuRfcA5Q9kOhGJln3eUkad
g4gE4aFZAcUjOmpaYX/keELN5FQTu0wv4t5Ye0kNYlJmzTvt0TXg0aKBJnAtOfWjag476qw+VcDx
IgMf2Wj0666c6djIeP5eT1Vd5jSfjcS4m4tkG7f6B7tA6XMGa12V1WEZjANv575Halwa5aqNbD49
IDULw7yhBxLbGgOM2e5RIiPzuW4QJwus9rvR1dMTDG4KJ1IGQz2FeMxP8g9dSbkJMu49A/x9TGA8
bug7csjM1u07moroybE5watrYcHEddRmjzMd6FSvB6HOiLpsxr1aWqtBUzJMkPKLp3NVn8q0wXni
wsUebI2VxduHkBExqXj5TsGltF5wtadLNcEwKe1TbbuQmCdcAFGcZmueshVoxA12LXVU1EjYR9Ow
3tWe3a4rsmq+Pi23wsAkzmqxq2fg3hE9Th2QnqBImSO6WTzxbot1My1JENLARqKYhg03BDBTqnRx
o4/me3MS8Q14/5tBVLjI42UmNT/q+zwZFWIgM09ftG/NbCnxaCrqioaEwYc7c2mQ/79GVDoMWleH
KyshED02gt4PheIPmDILsU6/CPFJKymEFKdK8rVi8PQyl4g18592L6amuOpNj29InmebvFatZ2s0
KbJReDZXmj7ZO5ACn9pFDfFqFeQKrbzbxMwel3GkFZcRI+PDqYLK1y/iAqFEBU/I7jpKCGQpcZCZ
ZhKc8kbaRnWJixyi+BBi0Fi1EiVZtlSrMqa11//8Yx+XZxdQLjZkqFjM8y2Vm/nfj6GOT6J/eeb7
6f/+9cxHcSiPSDaLZlCII+ch09czn4lJAJVTovZUqjjO+uMf+SmN9gDawLjYQ9wCKCynYn8c+vQ3
uKHlY5GF5AipQvD6jeETr+tFAFg+cTzWL7oQpbXgBbP33+9CRIr4y08CDfy9DBG59eVPel2GqMks
Th5fzgX06mr24+sGRcI/VyNObWRxnaX62Ejw3I5KFbQLWNIXv7Ofcfb++oQArmDpANUiixJfiR3/
Y0WJnPpfvvD/qaJE+Zt+8Zv8/6UoUV45Xjyt4d8rSvzRAXP+GP9QlPjqd/miKDFJ8quRk8ltVi3W
JYJHcXIn573VtpQmttNkXAP5N/a//ijJz+533ezbjzflN5V4A96eVz/+/6448aevVRqKvxUnvnpH
KZp5WZwYDdlwYHzWEmxMbQz45XTqTG0K/rs1ivZffz5SJTFMZt8uVmXunD/8RkVZ5+Pk2JwjnMrg
RkBaWcrzzfI+OvealZrefdHobv8Qvu42yxu0ryChtOcBBpetr2whnn9VcuZ0XUpRekh0LZ8AABkv
6s6oBqOuQI09QllfS8+aeqkBcA9Vt9XPzWdhaBI+s3HH7jswPNSfKZk9A8M21I1wChoFXjShGbDa
9uDIG3MtznVoSt+qmBSjQnfwTGZmtKkg5dn480qi2a6WA0jhwkTL0si1bYXASdA6b5dRv9YVtXc/
e2oIh5p2vimf9yFBNnJLg13UBTyBfkrAA9cdBk5qyOi8WPI8WntFMk03CbNdcUUkpZ02ybLYp3we
RoLiAgiLb+i1fefECpVoKFFze//rj7L2owZw3sp+aMl89fH6N1oyhZphjwV48v+8JVPOy14sJmSC
8Gr8dkvmKz/d+S34oSbz1Sf8e02mmJeJ8poMSnqX1w8mvVVHE9zDtVOE0SZm6EJKp8veKXnbXeiu
qOW1sDzFmOdv66lkvlZm3MWcTOxGLtmrpCv1K6DK9e2vf2lyIvlqAfqxaPPVAvS9aHNu4nHTKF26
jZFePnlmGV7MQhhXCinUL9pgUTM1jdi+SCn5UB21tV4si99mXnQovUnmlaxuo3SO2LaGnVEiY3Pf
dpLoQCe6wmVAjw+uHalcG2gfrD2mgQ08pMfGwb86uUX5Prcrg9FbNaxqqJebyYNrWWGtv0S41xGb
3XSNKrkwg+8psQaxjarSKOtfvyG6fME/rsic59CzyF6omCLNV5aa71WfYVflKy0MQYnhrVsBuazv
GOxyR8SSt1aU7pEbWM8MTSvWgLQsvrqgDjIqXSD2hBzZ7TD17Ti9XyxxUuPuXkka7zIerGu7UCgM
chVrO0+evZ6dtt/++lX8qxchV+IXH/d/s0b0VW/D14/7yxrRV9+q7zWiVUqRUlOGs6/jtl0ZYgHq
NpeIy5mBTtdFYNBGbpcdLQsrWvYAaozxpYtwg5+NzxNGT3wQMdn52TSVzWxRAzpBNVsllkbND86P
nTbq6so2Z7oJhCN28SKonbTzeA3k4ROe0nE3GhS0TbFothQV1nvcYxWLIEVD4JDHTb/MfOcsJ76K
sn4IwhAISalT9Yd8D6FlJt05hPBPLBz9/2KT/+tRmY/Ui47TV9+x/0bH6T8aQnEWvk3uLVygaADB
OMEb+Pd3KEC9X+ZSuXxqnrLxS/cTU99PH/Cbkm69cXRZs8L95xWVwnqDQUP3sGeYf9j9/lTSDQ0b
BWo5nhId0iLP78/YlSa9d9yp+IdbIK6T37lUsVn8sPxIIV0mSpkkGJZkUrivLju9OaX1KMoHp++a
cJU07sGB4nVNr/ZVK2WEjorTlVmTIHXb/q2OHMzXA6gDGT59r0opwnE7oukYhhFW4xuaFvP9WISA
1CTDQhROvFaksKEsRhLYaB2Q5diqpPzRSyHETBxohkgjjW3T14VYgsByi5mOxIwUUlAJ3oUoK21M
bF+XYkspZZdYCjCmlGKSObYDU8ozmRRqFNi/UYh0I8kzBLqRc7Bf7DnOAEWWUk/e04aCCZjTVTnU
gaPTzamhDUX2tCfYqa9GKRvlhXV00ZEKKSiJVlsXKEzY2n0XxYlK2c/dNAWJVKLiZK+iTMUFclvY
lh9EQ6mJiBDcSsee2WqQtFKvrhGAikLKIc81ZougQQGLRkzZJZoYIigNmqhkQxFfD6hmFa+CJN+h
Rk1TZn6ylNcSdDZiGGBosE9M/ecKz9YqkZJcpZP+Jx2yNnNloA+OyKaZf7LR8bgGUFOjBJb0OKLz
FaHxaMY6TxUF0AMiBKDyogB7UXQtEiFaoaHyjfB1lC27C/ppohek2DKC2meojHnZH1SQmkGhKu8z
KUTyxiKr9hcjCiW9m6uMFLGHckkRLbrUFK9sKWrWorqKpcxZSsGzU+xNhQJaooRGMc+fbZbMLWNR
TDfuRYpuukTUli4oqRqK6njWVs2JuGqB3mrO4voMZnbS5gS9+UMspVlP72kq66y9OUTuVke/hSZB
xE8a3ZYF5FTNhUvrmDovVnSXo/+qUYg+GVLRV0hxWHert3VSl5uxNI4q+d4VA4uD3iOkw0HeEaw+
0qV0VbRWtoXBDMpByu8VJsCxnOGPLrftWatGYr9VUa+9OlSDtqiWbSel7a72qHJH7FYz+tpU9G/d
6o98UBoMCB6RgXBnSqk8HevpnqD2fNJmT6aNm8m8xpkJmUTqpEZhWxvGrNNWT8nneVkIEqOEYonN
s9WoUqlgIxRqCzgD1yxYybkfG7iakbt0BJExQMm4M8wlZS3OGWhNxqGdczLakyHpRcalh3NyOjqn
qHUZqNalsYvDBoRrnKiJjF0LMsl7mfTrZSRbBbCBk5M5bSkD2/2Ey6sMtXI9FCG1HEwVq5OzkFIv
HEPkzLetq8GY9Gu7L6N3Q9pg4a/LUwYFfJWbbfdc9CBAq4IhSitEA4Nbd3HLFs1OiPFJt5WPJFIp
oJno7h4c5dargKKrACfAX7cHe6yNjRMvA1ga7WEG5h960aT5obAFRIcRLiY2UtnYOzRQdPSQyDel
MzzPKh08Ln7gmiYfErazir3KPqUhn+Gh7YBttNFTEyWXaZVlQcWXcDRqLkuRe0dF/COT/dskocPZ
SVj8+oGTpwpHOczS8jhntXOl2eLTnJiXC0BnUvHjttT7HPGoSU+1On6etcJYxYumHBbdZRVJwXuY
TaJfdS3zrkzUu5Q30i/LBO+aZgO85Yq6GvgVX/d99uCVyyRX5jrzEZKafZjDA9EX6DEQ1dzjeRf8
p2/9+CfZXFXbcHGnWzoa199v/ez57dPH5G/2/L8+0rc934NERS0JGzSJaYJ43/2aNokqD4Sra7Ht
49rnyvpn1Nq0LMz6oA3lrq5JXffbng9fwpa2fk4reJ6kDfR3tnzG96+3fCpbbYYiJtYBW3Vfa0CV
t3RM2MKPpG3NTxoJP6Z+0SjQSALBJeowTmW1fKAoVQ/xF5Wjbm0iOwdbM0AGjB8h2MyQG7B70m86
FRWgN8oBEj+inJHmxhAi7FtIjnW8t4oeXH+0qE79CIy1oK4ycpqd64mRpo4OhAxTPJfmHseN3S/J
sDCYELS1NyQB9OhLqnHOgPT4NEZzuASR1nT6OtWLtDiWsVYQThos8rmLOhuHnEPD+7E1lJveiAw4
NUrWBqW1KB9eNpdTdjWu41q2xiIMZbge3XynJW3KU1hqdaNWDhbG3hveV6nTfrDost5gHshPYxK6
7LJAnC9SS2YaYBTJhvNcC0HoaCJu/VyJxp1WqMOmISy9IT8wrcNKVQNjYYEY2jE7ZnSCQ6ZSlrVZ
VLSJ/aIHvQtbrWUnp+3CIp8eWfYjOLDhHdKZXAdL+p0vjQw60oVlNwNov1pXprKjs4pA8srBEqp+
nofJLILcU91TJxi9+LOrqJezQS160w5ZhN9K12+WsnpwzdCeTi/70d0K7i+lp3TudjmpDS46i8r/
N7Od+mFnZOoJHGaI0a5tYm3tnHPQzddQNANyEtKWDEvP59y04mrjupJhaginJA4iWtaDRYatq3Pu
2qg1gYl2RAtM+zKDfGEdx4n5oStD2xxPSXJbFpttdE51Mw3rZAUpWW9Xxr7ncwJ8OKfBGxkM59Z/
mM9Zcb2RuXFNRshTe8ie83OuvJMR81yGzen2PYbn/LlTySw6ig1LfnHOqOcyrq6MNoBP0gKzRVRZ
mx/P5BFKwd6XMuyukU9YVwbJ/NYMp30R9tZ9OZjLNhq1EEuC1dLkV0ZU/BqmjoFqnLs+Yi/D8yp8
F1Hy2cL7FW/CBv/Y2kPSaldw3IgKaIgQHxtHZ/Y9FQ2EEMI6nBpp81PDzRxnJBJHY3CP3ZLwsjpA
H1exEWn1Kh/irlI5URnALpmpVDsrj6iktbuC+XQinQ4iVXFDkCiJd26q3w6FwrmUKvgvud3b+NlC
ukWisScB7Q5uOO71QXoxohrk5+Gfv4dIGcLFhq9qHkZWfLe/ZhheJHny/DdRsL8+zrdZHBM3k0Ec
cA0M9TZ//NN/RUjMdVz0bAuvLd5/9q8/ZnH6G+os2W9US5P7jy717j9mccYbLpPc8yAYQV88O7p+
YxYnowOvRCveAbYvh0ZFacCSObEXeo+ntVWzlLRjOD63w8AN3l1ccr0K5mBZ6QF8OP+z8LEd+R8T
X1+X/gWNuD7U/KD0P2o+mZSgWJFL3b0/cO1Zf4j8gX/J1fpJAJOQf5c1X7dA9b3VMxDUA/XTW6A+
frSK16k/85NebOunr3Lb/yp6AWqGe8z/+d/Sz/zLF/Rq9IXArmQDTCC/9LlJ+Jn/OPJHKmhXFPls
4tV7Ldgenyr/sFVXWsBN5188AffHZN3XzxTWaZ0wB7Tlc5Dk5Tuq4X0cZ1L/fuk2aOmjTUg3HTks
MMjvzMd4MBkhpIrqXuJxSU5NBJzIN4xEh9JGjK3E71El/c3YDG0oG3iYeuh6Q8tjOEQqzciuF101
npKZ10mnwaiDolx0Kz5IXXRWwyOqhw0Bthg2yhikSkmIzMht7DQz9c38QhzZaxkVhZNdOKJIKQov
El0JwAw06cbUM/CKfVcBZiwbbUNRkETme0W5I7wyf9QIfid0Kec9NOXKbRyVJsDWcJhriMSuK8Jz
9D5m6xk+EzQO5gfiNDhxEoO2zzNj3DeTkfXaKqtmI1qNMKX4C7fum1Vrc0+AtzBnxi7qXXAQHmWM
ZEuKUb2gUWA2N7mGPufH+qIg/Kd4/EAcuOqmmwqqFQWKNKdlT43XtdWoF2HdueusyKl0mvAy+VYf
Oc9hHcHNSt1suQqHRTYwRaO11htactKFrBevNwHmQFCNOoRpLO86pW/e/vOXSoQxyQ2S9cIMOwwO
sHzv/v64ffckPvZN/9Kw8NNH+HbMdgm3AkGTFWGcZ388ZuvM739WM6y/YXHkDO4SfsL4I+WwP5U1
Ga/C4mPxdypne+O3LKoAbX9YUlDW5NrogXwlKoHE93qNLGoGeLrVPnEhcC/HlA/iQMTxxhhCJnBh
j7vTEp5+bWKEr4moZs1dmTfzwa694aarHfSvjgZJqG5KztVb64bm0k7n6ejERkJlrwYxlLOwXQcY
F4d+46W50a7BsG0qIZjSDWCuMeyyvvL2ndy6WS56zEW3mCln+4G9R4LX4EGuKQmwaVodDb4HsZ4r
5nvjvN97573fXDxcYjpOUX0/8WUwgimrT6GTTUfQZpyQ0rN3sg3FxyhXgZWyaf4XeeexJLmRNd1X
+V8ANGixRerMyiwtujawagUEtAjIp/9P5HCazaEw4/YjF7OYJqu7qxKBG37dj9f7QO+z3KI/3p+0
d3GdS/DbZ9+n1q/qfa9mFljOjC8gSYazeR1q+A4y4GhzFN8vvtY9LFYb3Ti0PBxrawk+O22J19wc
Of3WcWed28LoaBZvWvSXQE1SnnA6cZNHidRfvFgjKhvDesy5BTCEjXwe8g01wtXaL9pi5XE0rrQa
KKlcUCj1OLDxuzLMGTmwcsCyimrka0V6F3h0hOpX6lE2GPbWN3v6URA1vFPpG90nURCgXQUJf5qw
YJ2/tk0pPyeKqNSM83c9KxSprTdhjo78XGbAPnaoleQ8Id2AZxoUqGnqKmc3KHhTrTBOjQI65XZw
S64u33d+2z7VCvfE6cmfmmVHjPcMcGqsJ21yGPGfnhAXaXd1tHepF4nDWgiQVFqkyfdMwaUk3Ii9
5ZTDzlToqaCfAJbjjoVIBV4GOBVu80eiYTRAXNlViWHzU0e2mo+TKL8ytD70inQVKeYVDKkXwBQA
C0SHUJnCu8+CN7h0SGuBgQgTQrzAmKhYWp2iavlOvxxgyYLaGj1W8EHCS4aaYADehqJyxVkN6lKR
ulyCt2sGLpSaQfpnmnzsbV1qD3o/lzw5qfF1UdwvhD0+C62igcnGd56yKyKsT6jqkL6eTBurLYCI
VcofTAjbeEvZgqp2LzHS9sLV7s3uZ5Ad7dKYMVg9aT7P1qy6rImZqPSOU3wJhtb1V8rGVgDCYKFY
yOELnmzrZjT96R7ZMV3bml3QlKFNLwvtQ6B5hJDboa+b9TS15ofVAkua47j7UpQxvTV2OT9LMcwu
KZTYpguaJE2zgYdiZ7um48KKFuqmK/5y4tK3bYO73R36MO7g3LKyilMAHDibJ0A8dvh//+3C0MQM
qgqmdD4RJFmVQ+Cv3y47IhBd9/Hz2+VPv8KvI/jVDkeijopJRbj7qcTe/8Vlb8RxxO9LAEHFcX8d
wXWmbDji0Baw53mKCsoi9L8juPmLTgIOALgLL0+hGv4RS8dwf/9+ASnHFO/ywqKFFmYeb5rfz+DV
rBsGJz20j2gYfHwNliXvxVxGn5ImCNJdS1D/xuns9A03O5At9gPmvNw7wslTCzSxl0AYial7FlRL
+pMzPNqyd6aBhjd8O29CL7KWnFCWtfJQeAGHt6zpZ5/g3+pbl7fQa02+4OvMFfmhKAj+bvqkmPTV
jAXkNVHISxye2Yy7ena47RLD2hs6vdZ+ZC2bEpTlKSi8Zljrjd1+FXix3ZAjPgsuItJEek7GorHA
tlRSQvaexycweA03gWJJH6jLYtmi2X4FMtrVZ7kjrORoJxOAcTDnfrMx46R4mC10qQvytniLjVo8
iSX2jfd6NCt9hSxfadSk10G3LXRHWrd9rMPZ4s2GW91P+2bj0pp3MYqKCdlvrPlQucKG4EdojBCy
XXzpMO0gykc+3CKfTrCkpc8biwGlT1Ex2ShfWvKRxANDeNyVPPWEtizjCNNLnoRRBPfBYHebuMee
s2qndnqUctBop134sYMQwFXzXFUWOTgvLfhXIist620a4OoIATP3965XaA7NPAVbJr1q05e4FmBG
PQX/jt3EnkOGM94SCbwA/zQbKUVYPp74PFzGOfnMW1lqqxwKMu9EXYCSoNZ9+Obx6RC7trY+u9qk
wtxGnr8TwYG85+s2ln+V2sZeDLp+2OaT13zC+FvuSjcxP7wZHX81Jb44iRZaNrxPIg8gKbdO9WCN
vXWorAi4hOiC7oAdDOoy2ektj1HmhJh+9XjPSmA+s5Lj4lPmaUzZCkHifrCJixkK/LjFQp4/95RT
hhSm8d9ARvVJmlWFeZcNta+DNnW6ek2AMdOpSAqmTZ9Kqiyxb4o3AwcrRu08d1jaJA3lvr1w512e
Oekj7cn4QTpBfI+r2LF0hHGWIuCNPqEVttt0mNiQ2RPXMHIJ7r/gAGY49wMqApUlmDON0oW/He/P
pI+/tX/BLf3jF/pxDgc6ETcEFy4S/5HMf42iBUAMHHQSwDzcLZixf5zDNkRmFvwBUjrWP5Vg/nEM
0+ngKcQz/3Ckcnj/MzFd7Qt+Eg5QgXDI47bhWEeK5Y/3P6cwRjKgG6PyGJodxUGylEv31hVLpy8k
HQtuiVLWjGZBhXrs8URWwZe2L1HJQ7+/1t7Zcz706zIPIvl9YXztzZA5WhvXNI5Y4ajTJbs3loH8
Bw8A+P7AKI60fQI8o9roiEGQCcHP+xXN3+BIWGCf7MaSdwDAxP3cJU26RgfOQNi3vM1WcWOLfSOM
Xt2sjeWxaptAUHOCKUob3PrLEJteqM/eR9C1y7NwiafqeT6nq6KK9JMdJ8Od3WeIE1bGSnI9C814
DyawMZbRmue54uRKDfZ/se/HO/bDI4aXvAneus6J1mlmtFveTdZNUaO+Sm+SzYZ6Vju0uXb7wHOK
5NbQtPaLkbds0TKfTTJtvnTtCDFlB4fKi1vcnjN1ipktN32Xl5xdgUW0uTTfSgib2A4xhx00jkVz
o+t1PyzsLTJKcoI6HvokpG4hPQDyN8x9XaXJse0dc245942craXfT8bZaYx7hxrm+hDRdFm/BaSJ
aRHKA0sOK2/OezCdDkUW38ehzF8KL9ENld1r8nSVdSxNnM69AfJG2pjEVPrFkL740HBnLgRpFrlw
xqnU3lSgNDPNHsfBEm/uxL4gqeulYaSGvAxLIh1O1yAIn3XP3vKZjnZJG2nvJC09MmSw9j5bRREd
SxNyN3KIFt/7uU19nqNZLOelDVLp//6UyCGlhkNaKCkRNR0YWLjG/npKfP1IRfvnHp8/fpkfai25
VjWB/cfH8xMswf+FKCygFSCKarv3E7jL+oXjiZ8ZXBY+Q4xxHCw/lAiyDoi06oTiqGK++2eToqNs
cb9ZDDmj+K3QNAIucQiGHNa/nxQduLPS8KKviXBaQj525p48NYShbxmbEX4gWBaChcN1WpMiFklI
Pcn4amKe0VcFrlmqsfjbPGBdS7827WC95h1x1K2hC0qKe13m36Np7uQBjGtUphtOhiY1wxzKqHxk
e+H3XL6qyAR+0AMRgOl8/XC66nMaXD+yufr0VtcPclsHwbG/frqvH3ShPvMcwNHOuj4IV1/RpJ6O
5vqgUIXIQ+NigN1M6kmq1DNVXh+vSno30/WRixv1+CV+k37w1ki/9NfH0+VBzeog2jbXhxevknqS
J/VUu+r59v/zrA//efKpp+IYiIIkbt7c6/FQOzJDsa5sKqw9NqJD6JY1xZ9kmurlMLeopx5cHL7b
8XRD4qpPyd1PqbvOIHltpqJtOOsxeqPkGlb8IRafeVBtLs2+NtPVaLXafaY2m/N1yRmpfWd5XX2K
6xo01qoOeZ1WnGWlT9OH1hAIkzbFkT1G0zZ0B2izZL1m75vuCxatjKXsPr3rAhYnsFylALEL0rSN
HN+0NuFe6bHSTQ5JWnflE7fNYdnGs8vyczGmJtj4w6KsYNcV8BRpjh5KubiI+VPQrT0t9vbAgYp+
i3+FLuzUdDSquGt00oj91TZteyQOdAd3W3Z55ByY/HTtYhXwhDtqaruwn3lNroxCPFolxozEs3q4
z7JgX2XaU+Yhc3XBBH5hhJWfFBH3A7hwblKbuDoCXrnX4T65Dvqazszvq+l/ul4EDHUn4EfK9QAq
8W10vTLI6/Uhul4lkuu1Igui9EHTei4bLJ65d1yvICzI1XXkejVprteU5HplWdTt5f/+KctNmhOW
vZRDVh9fIprs352yYd/9aTXHn36ZX+Ve+xcwL+ipmBSRo67X7l8HQZZbHKHssR2QCNb1JvzjQg7Y
nl9iXwZ0wDR+z8AizUbZpfpHrV1Uou6fGCv+09/18zmLHgGCCyAcS3nIW1fjxU9bMYwEsRHgZipM
GuFXpZu6gOA6SAHlUr6nSz7JvRFk+VEy0m1yLZnOmiXtfesYZ4BOcmV2XbBbgpxWjim7zI2keX7K
021fWdYePO+bGxXVgehmcLDjYTgJ1xqP/qDf5F2Ufo19wYZct4Yt5Yvkz+GxEsTwy8fCMQjNMru+
c/eywziL+j03Zdi2rW7saIIlHyuHfDPXOX6+cWqaz24DNKB0h3IP8an+OhlBs61KC8deFu2jmP5a
TTXZVlTaCqpttTwA0qjabkvy1iE86PI+Tk13bzv4GoOOyHs/qDh7M2tUUCRfTNUk37fSXlec9NsF
4i0E1+WBkm2DNmw66OHV7H3VSu9HhBpc1VQvRqTRgPJ6bdQOnZyfUCVqQA0+28QuH9ZJBRzQtyog
Ndh/gKUyJe9aTgf4elawCoqiwLCStJes8I+clB99XaJfO+VTvrT3DIDDqo7YFIlotLaT16bHGqDC
qtZ4ezVSVC9G42O0YF+EEfRWw/7B6WCMN6n1VMP8rjRKu5Odj4s2sNgLBXfyadEfTOAoWv4YF59d
H3uZsWoFlsrJI7h9Ho12k1TRwZwL2oItmp2Q6dd82O+aBURD194YdXoEubBsZKHtYkgQB/BG/Dbj
p5jMTuhrAfj/KNlUJiSXasS4Zxv3toHI6ukB7UnNcaS/c8n9E6LxvkaX54oAhEsD+N5k2qdCX8Ta
HaPvS01Jl14cdZaIupvup6K+8Xr/WGrphobqL05SfQow3DViYI8RHAam4zjvnvyl+AR1gPnZ4eXe
lQztRUx42TJuGlcckqX+IMkQrEucsdKcPwnIEjRa2Y8Y9wBJZPcBthkThhuCF/tdY9noPgSAZL6j
mOxs2g1WXXlxZLSx7L4Pc2q3WFQeGzq+w3GwH1pVsZ21n1JT7unVXFeNuathi5oSbmXZbdPGuPPH
dlyNTX+iZ+zV0/M1RQWPA9pR3cdHAOX3AbC4N+mKbm/RvHYbAXAI7cXfiBxJuxP5fJ+hirxiNmzO
vetr29RuH4MmxsrRtZS2BlhR+qFxXzVvSdaz5t4tXbeRQQKHObz3k5uGn0jIdqFrjjYORv0hex2w
bI7oz1SkiFXuzBuZgnQQVHY2Eg6PSzWc0KJD7QY0j7IY51M9ZC+VUW7zYix5G1Ysjeoy7GrbCo3Y
uJPCX7VUXQ5FFlIbFQrrphwrcBH3QZEee+NzR0hCNu0hs50BEDbl58lGYKWZAQNZuXG7dAOfoRTg
J12eKzc7xy1VoNLdEho6NRVWSMPfTeQWNCSTNnAOZjRuqzbLWE55m9Qzji1HThtTxYbhZ+0M9av/
ZJWvEZ3t2TyOPC6hLOINhfWbRp9gpdYkAFnn1P0EZClIYLFUOLCzZ8u35Kqrcr8+0YCGqv/veMHi
1Ld9W71lWHbqXBj++hrzKD7mP1Na1Av2D1/mxwuWfeVfvWC5RGEbUdkDriu/KS268pyouwqJaSVr
o7r8uMfAJrYRh/BBYmlA78a48s/Elise/rcXrCId4YygbtrkSoOscw2X/fSCjel3M6ogeMkQOE6B
PwQ6HPfJ9fYaYdrHxJt0Bm4P8TYkkiGOZIPMajdmBU9E49oN4FZa0VedZvdczbuiX1P6Ut9FsxO/
kZdtKcNqs3VAuOfRjcpqm5d9ew4S31qzPtL39GxEIdzDG+BB7Ohga1fwLVdLt9igaEyb2ZRbVBkl
9EKhj/Ou1+ROFt0rLBEDlI3HE6vKzVtVc667dbzS5w6AmipBjzIv3uKx5oA1yidfVaVrTlNtgFZQ
nx4lF6FTshjIRqwkyg7eMerWrRZYaz/Wrx1N7J2qZPdUOTtLM2dTSqs4Wqq6vVIl7r02LTcaP75D
wqEBYyR/o+yhgruYeGGhiuATVQk/4Cs/26omHi1Y24wL7LQ5sZKdGdOyWC6Zs7eNbtxff+e2TNgZ
wvGMBEX0/TzUW+7fycqlpT43IL61AcX1Vw84rMlvliq1nw3q7Wdr0Qn3MWfM9UxWtlbTx7Doxpov
Z+wKXcGPO7PnoFROlUoyueBTOThqmsnUXKOsG7tEzToxZYShA3vna+fMNy48oqPt5cOJlJ9/cPkx
HlBz3sxusPaZmqUmNVUFjFeWAUbHZHO58/uC04YhzPNymwivNZ47NaE5SFDHMnYHuW9htb0v7LRZ
AjDVqbVLDudibueTVgHNpbe6qIbokuWYW/btILTHzE5dOq8NuHWmE5dpWGZ4HyemtP2sker9Vxxp
yO0qHG75Cm3AbuzvjrTzx5fkI6u6PxFnONX++JV+PdW8XziYHCi42OK8/7DTf702uL8oJ53iUvzA
6v7XSgcfF28b3HQs1zpBeSX7/nePZyA7KwgUfDQ+ztxE/lECy/Z+ryBzqNEL6/ucRR4UX/4kXJx+
dn5NLUUpXjd/Jtp0sLKxuMkKbVmD8IcwGNSNnazHjL4smLdLsYSONAUSaPZs4Hk6wlB0qMEw2a74
NMU5SLg7M5qineSIOrRNQvB78vRNKZr42Gmj/skyqge/Sr+NvnCOnT3PYQXfjLorvCKhwVb8ltEJ
V1anfx8WQK9lbeM4aQdgMAOgdgSFx6QCB9vSP68EC28nO316CJLqKZX6cenRYspmuLi5HJ+8Oor2
cQeAphRJejPO3otJM0aKZBUmYzaDAePAnXsbVFUzXeihP+cW06Mdzw9Ok+gPlU6vbxubTwCph1Wu
dfNFKLCVuVDzwa3nK+LxGVgpTrbBOVmauAEiczPBjtqnAurg2JZvqYbtAopUfp59tG3PYMvjRv2L
UNXLqfQZq90c1JDt3poGODMtpqG49mWxGtIpPfhWeecI5HqRA950iwqaYkKhVNTBhpPcOkM0gSaE
mYRFFqTSinL5Q+ESQHPs8bnEArDp+tnGe+I8Fi0QM7IgoCzb4tax0f31Zbnp/KkjSAoflCOKX2Pf
EBp5MZxbR8u3TNYvRQYTEUijcdf22pn54MYyarg7ZeeqPrKT3Y2sHhvgn0ZLu0Z/Ja5XyMw5Qth5
MrNpPXToWdhM6C4SwALoRp3XbRkda3uOv+WtedEH86lKjVedD8DdwnQeOyQCspl/D3x+tfMGb9oZ
TfXkp5QMRUkD+TGgiisG2umXhLjcQOoXDCAv8VgN4VRX1UmMy5sVkwjk7TWd5SQBRxFnSlZ5FEna
TADwPXmd064nBm/OfOeSaqmyky8wWhV6vuyW7miUzNrHStdYHVpt+TDnVMXYSew9VAN5b5kT6Ktn
XPm+my23PDm3E/06GwcoFFhQ8Yy23lDW0bx4WnnLFlKuKJ3CZjiJG2kvt3yyL9JNb4LFOQQpiPzM
Y0oYJnFsZv177qeXdJne8yQ7T+MwI21odG+m/mU2GjIRgbvDJh+vTBl/cZpYAaLNhdwc4LeUpng/
IAZ8bbO2VSJ9cYYXy8SI3aEhbTNuKpPBUj3gJcebfNFZ5BJuzILkkVxEEboWpYnU4z6TQjwnE4WK
cuD1DXx/2WUkpNYuGtsJlbmheJesj516bujr6UUXZb7WFsN/KJsFy6ewD1mgdRvRNB5ZqIK4Yz42
WwevJCiHtsUmYz9GhX4UfQwJvx1pBdeKhwbmfZiNGfsRfg0JEQDURKcncT1qnZNzAeAQbr4JdM3z
v3LwfMqxLK3p4fzWdMarlpBvnGzjzYoaYx0ULkVy6A66aX83EnW5sLRqPWEzWoOncykLQ39Air3E
CZFSOI1VKIzgOdHidytndwV81yMrlw2hFcUpRhtv7xfmU+ZwdE39ZG/TNCG/YY3FCbrBMYN4AVdP
O/ApWVYy5eFvBGUmTuWeKuEGKxP30aroVVV6wG3eKDznQJtXHCZD8lxy4w9JN4g1FBYgfk70XFKu
sqp694Umu71fC3Of1sW4IhN5I3T7nJriHHVMLIaysqadex8Adqxm7W52GfHyPN+BLRzXs1IsVKcQ
DQR37K7FWtZi2FQDJzO1AYwP86cOc0IrA4oyRzeOLokwiwNMTP9QN4AZq7FdLRMUycnHTzs1g0NL
NBi+0A5Ev56bON11eleENRML5QZYliYH+B12KPbkZMUEt8lLOi7Di15ToWekqCuzOYuL8GPz0ugW
3g2WiOWnoNQlRu4F6djxMMziUAr2hcz4Fgnbe6UrfPzUZrSAQC+nYUNZUkIWczAh86Ta6jjr6iCO
zqal3WmVvMnkMmzcliOJ1We5l93S7iLilCshuaEHPRL+2GvykboF7OLEILua/UJuchZrJdNqa0cd
B1ZmbjLZ3nvacAPe88FZujHsU3EP1RwgvKu/MSanK0pq05XEEL1yC79dYzBmSvNixCKX6I/w5oaA
n73LmuR50lw+grF+58X2svdsGg4jx3k2pEi3kOa+aE58Htn94fDoORkSJ3+hyaK75KaW3eM9HD8J
IXgba1N8sezmAU3rYmn20eZfd8MADRt6IEd5K9zpafH0U+ZoX4OhfJFgrNcz+MD9qCf6o1BEvqhr
afmmuKMcyKNacbLJUw/ZrF3aM66Z6TXoAayvzb4MNlIGVYtoPiQ78slxWAyGGWoCLX6I8qeRhUoT
1myudz7KJFuX+j5p9XrfWZ15QMm5SVCvQ+KbvaIfdCsj5RHcaEWu4XkZy0q/03sv3+bSfJV6+qxZ
ibuZrO6m1v1208Pn32ABvf1XTLKcMdgfCO3jSFCxjr+bZPdV8fH/wo/5zyfZP36lXydZ5xfm0MCg
AUjnt8Bd9iMUggBu4lNDfXYsWhJUou+3SRbMAQZs/kGap+vBYjv431FWZzYGJ8evMYBzuQbx9k8U
cIP7/M+bxusF3WI6Jl3IVM/sozaRP13Q8cQ1EHHHVyF1GLBBfymq4N43MCtVtZfv/ABKAK3Fd0M0
Tzs4mOZKRAHz3GjlpqpDs/NDM2ftLUhSPM5Tb9gE/lR5q6FJ2KNVUSINUuwsRErUkIrqMbOqUyZ0
wuXGeUoN794al+9lwljmzLg/a2IV912H7Lz0rtgugQkrcepXUUO1NSxWf6116fzcDiNR/0hCX9UX
LF3iq9/DwW7iZu1X5mmgZ2ulVxSI5raDlI1q7kMZIAacFJq2JVynY0xr47XFY7J2I3NYdZhIV1Gu
MZ8JRFdNN+eDkVp44ORcoClX3w3PHMMcClPY5gsHhCSwGySN/BZ0Ws+mrv7wse2Cv+QE81TLduUC
9l3w76Vhhr+5C2Uw5GtnZN7R2rSnj8lPB0IItC0NI/1gHiGGQSkMqrRsCeanSS76DmojR0sPLB8x
vthnDVqGPvXynLF0DGO7rbeT2d6Bi/HAD1fzWx/1l8oebkj8PMBjGlTiMlET9LtfBbtUOsZeW/L4
yMJ0Vu05r7617EcnwxbsUl+Rjk8NhmS/GgZQPFRbimrg1Vac3NaQK9slIRpNJn+2xnysLPLudWG+
WbPDwE3ejB1FIj5N/RKga4xYLp9TrfS6dYkwjhqcawvhfNrTHt0GuX8/NXw6Q9ww8gS5U9/O6rqN
LFyF1vUOHlzv47m6mnfqkp5f7+vd9e5eawZIYV9UxVEs/DcH2y1icUqQL6kLj7y2vpjSNJncmP4r
R38Ds7ts2ty315bLuwUssHYyxvS9dGjEmE1tORLRGj77NqWCNOzcegvf4G6JIda37DNTP+lhwMYA
LoP+xYyS+ZAKL+FPqjerohOSriK41Uvf+ndxadCsNalE4r/ltIU+jrmLQwa//N/uGk+C5dlfHrX/
82V+O2oNLGU++0bQLYBWfhy1VGLrPsXXlF+glYKk/PmodaCocNQCU+Yw5cD9STXAGsz/zSaSNwSi
gkE+7x8dtaov9CdTx/WoxWNMEweAdr4VytXyu6PWUdAnN32L88k5V41z3yGrgzAKQGxoX0jOcFZo
urdmXbv3RbvIjTVHBU9CmkJP33TZtOk8ZUnL5idbmye4vrF4wmUehZ2s362Y8QLkxa01J6ylyuY9
GDyYdQJbKlpWZPVs7Ok7g5EMUdmGtIBDBH6WXT3XDecDF5c2bNh4Ums1rtnAPFdJna66LprXdu1h
bOu4+kNx+Q7bIz7yneMxMmoIJq370HSxzsZycTfL4Ox9NmWOQ15GXeQT090UAWxu7iRLrZkcqtO3
mq3ebuzST8QSMq5kAd4Js2MSSobbMQvuRqIVG27Bn7oU4K+HJzecrPLWyN2KODieVoATy2kGB7iW
bLjX9Ft+OJHbr5ze7b5V5dAeNIjM64kCHITjhR0NB3hN4HBVz0O699pe2YN7znl14ncozCtPvQXS
fkjXzNjxuiAYcZQVsKmxis+A0A/4anYsopwQIWczXt8wun5iHbXOStytooq/RvW4rCpeS/SKtodl
NqfnocOLV6GyhMZsp9tFk5DL5HKzpJb37gha+Ra2Q7h/KXY4afGqsula2iTC+J5UKV4JObV1aLul
wxHT95tswbFh+BejqQV6twkYebK1VTnG79rCwqxFRte0sdikObF8coXbIqL0ww8qd1eU+j7majQ2
1nRwCFDvfTx7ImYfLKsyDFqajcokP+G4OI4mSqm2tuk0bQ/Uzq3GyG0Oi89lsy+sh3/JoeaQE+NA
U2MkaYa/GyGp8inEn3pprxue//1Cvx1r9PDglUDA/L0WaiN4gsNgV2PC7HXUgffbBGkbCg7F46v8
Y5yKvxsgEUf5NSRWRFZP8aX+Qa6Y0Pufn2qUTCqABsm0359qNMHPvNL7N02+5ZbThpmfP5DETulb
7Z6G2Xo0XVzlopE4Hdx9Zo6XcawMnlrjIFmoVAJqJ80W1aFqZdZhojfxqlsVDvSCLCjltyQ3AQvS
aBUyjXW7uvL3RuQdTHs4TiZd1na8iruvZPbXdLK/4kRZAZ4Kl2p4KIU8udW8deR4m1bLc9/IV46l
ZqU1+h7g1dZI+o03usCcxr1TItxoOUA6z7/rUEtEae9ot9x3Q7dp2cGsfFx2JvAcFsbQoS49uIOO
DpSiio9NXZ00S1xs0DirjtVHOOju/VTRm6IZydEt51s+R3s780+yt+40VvyhXs/PqtYnIxYIp/O1
L4ZH/B1kq/RDAU4brs291tNzLKR/n8cXu/ziDXgGuOGfo0I7uJY8Nzr9Z8iAO01l0Ox+TV/FFLrw
jKO0JToLGR6c3pgv+8LJaT6svo60NY55Z64tNixUB7ALd9s19WKwiuKwndvbqY6edFl3iNjpru8Y
aoz2YHEz3VBqsfUkczrC3WRO75ExcFTlO7sfuWTCaYcq/jUnvLCm58bd0o75boAyouHWe1mstGZW
a0DnzEu8cxm0kaYzf+8VifUlW5qz207dNvfneNfN8uD3Q2gn/C2Zo01sun7s3fd+vo1hf8H+eUu7
z4wDYVB06DZ1ONPTXvTBKcY87JTLjaj0/VCeRjEdmyRBZpJHbHyUCeXJyuhyZr/xY5nLT4TAmnBy
3O9z6oSlHdFCrLJomAlqe1vqfq/UrXUFWKGsUDg6E3/AQO+cqNapiA9WcqkYEfPxqfVQwjwn3Sk3
XMRbbJItqK38gt/wls6d59YKNl1dnhuyHi3LAaiGG5PUhaCpZ9U0KUNwU2yrpNxrsbau2/4b/AsH
/pqGjpu/5F67sshS8CLFSIjFAnxkjDW7XfZ5LS9jluwxcGnC3usaZQaDsaHBNIzoVIj6Zu2B8/D6
j6UOdoWgsLskcl5V9oMz2V8amZzsKNuRSQ1T701tLUcrKcJ8sZSsyEc+J71iv3cxQBKezksdP7bu
W9vp9/NYfqtiuGMEEvWsRmcJjgghF3TDHVZ4K2ypqC58rniVxxWPaSJz5LPsu30+VdwU8m6vbm98
pjZddUen+E6H+iUTifDRnGXMCJLpr0Tjb8yRXgmNqu9yOOpafOONrPhmIuFDvennaW1m4t3pjNCr
53UZ33bd8sKO9Asz+WnE05nI6tTVwafRa0DVF3y/gbNZUQJlrfTvfXoFI70+2/N41r2B2iyaqQph
fORW/V5W7t7xb/UpCXkO5vKsV+OpZroy1Zil1d4tRvG1FZV3aRG9z3W1Hgfz1I1d6DrFKplhsuj3
Eb2HBUlgB+qna6tHCr+Kkb9y+V/ZA07JTMxQpAIM9/NTwFUGjYrpafKOVvWdAOjeyh8j0ct1PRXb
ToybtDROVpQ63H8HUe/+HW9jqpjJnPBGhh9NtOPv3sZnEVftX90x/vB1fn0Z88q9ZhehUSHbQIr6
ccdAzuFeo2pFTe4KP/sZsVS4DvtKXrg2uQbuGR5v0P/KOcYvlq+6SAOM5vyvxZf8By9jw/4TNUfd
dNhPKg8lss7vX8a+raGL9tZbki4L0ITKYdirhpmN/zji1Yn0SQ/jHl91zxauJhe4DzxSfM5A1Rc7
CfPcFEQQWi0Wu9wvxTkWtZK5aeE1OjPb4TqAL0n+bNWkKPhaSVw7XPg7byi9Mu+LpB4eDcBn+AuS
bl8NWfatYpyM1FwZ90yYpFMuASOnq2bPihjuYUQA6RdjH6j5FIwNaXVGVhzjMPYcs9gkap7F+nSq
GHDrPtCwIZCgn8xBbB3G4JxxWC3pNo6akKHs8TKQkpZkwQA9p+d+Wkc3KWiQavhm2cVKmqB2tCH3
32dmcF0N4yAyFQ/DJLivRnXjqjFd1Sa7Q2lBgBqELrbQNDWwk+ZwT/4HQGGus5o0x+8BtdL3ubWc
s3K+XMuKU2SuZvGLbe5x33C5m1C8WSCHDbqWrwNwQxQV1chls0e/j1Qa2nSV09KrtAZjEXOa0tuo
aSo5Fq8SHFpc4cv7vvDuFyEvriaz7azkheSqNOhKdGB5SqezEiJgyrDV1QKudUqmqNEraPoWh0xJ
GI0SM6SSNXwlcGgoHST+4lWhlcNn1t0LrhRtoNImea/p2jt5PrtCdGp77fSCnEs7k5cC8dRbsxlW
V52FrWVpwnZGb9/Se6K3mxjpEDNstBxj3h7EzEsmIzk8aosHS8ruSm3v6lqwYk4d4tXkVjZQ0AI3
CH1NVT7E0/pfcaihXYBew5yM0osN6G/9Fpf5Wyv+Jy39x//+18PM+wVHlfP/yTuTHbmtbU2/SqHm
NNg3BdxJBKOPyD5TqZwQKVli329yk3z6+nb4XFmSjw1obA8Mw5JCqRS5mn/9DeRs6uWP2fUugAn6
JN2wIVsrpeC3zUL/DeoFFYt/0LhQymy4EH9WM0od+SEgJg5gCiyMX8NLfDDwH/ESNIIupFdsk7if
s+38WMzgcvXTUkdvLJ+fYGjmxzohMi033Yd4lH7oiTJd6yoAV0xusO1UKC7+Nfc+Kbm5isv1VXBu
oSJ08SG9K82WoYt03cwt72GqWkR7ErwbW0TwBuSP4r71CB763IET4L9PnZz1Q9zHH3RSfCcV54tK
4yx9o4GgS9SvJwPyokj/HYPWW2NP/VALnZSnpefBtrrhwRshfzNflEZ9COBGGBzxIkaFbtaG9HfO
mZeqw2RS2H1wSqscjrHvS3Ybx9xZMaTmOBIc2PHsJYfSBAZo7F3vZ6cl0dhgkHxMZHxWORemTmB7
IF0UsDgRZ1jYeYoy7sfrtBqG3WBF+k2necFjOZlBiLtmgwcn5hlFW6ZhpbnlCWOE4hXst6f0uzMO
PiJJJYlP1lKsnTj+hK0UZ0yJWc+qCDhhCg0nkpRbbx/kdVh0RnnC9+EDB7rjbLdsFYhIcOhkBJrx
GIX5ltbrnJlq3/cGZ1i4ME96oMObQMzdPvJlVKvS4Fg/Lojv4GWhpFymejQo9fgtkBTFhZbUWJOL
GtzyD7NIm6dehZ520ArX0BreCFwzT5mKRjVUSCokm3tcEslPssWzCTH9lKhI1ViFqxLLZod5T+Aq
4hTwtz6eQ3gXE9AXn9ioiFYnzT/WDdyRWsW39r0gH5lAV6zrCFtWIa8aWqN15hH8SrAMEbBV9jlh
KlhH2nhJYiL53Anwt5gGvm5sTZ4xERdrzRzdfasxhQZjjQVoBTZWO6NGV1ANOZjbTY5/gEqgZviO
YOBPeICGrVg+VjpodePz61PdyB86VOjrqLZvBgc6fG02D3hUTgeoOdYa7wxzZQ2O/ZghKmBNYwth
vR32C+PCRgee3OSNEYTIip5tMPHt6AJduenSAowX6RabG8FpcXqee86t4FTd5V9Rh+GNwWD1dZBg
xPwKRP57Ku8Nsum/nS1//phvQI8SoiBvNvGpgJ/752zJ1ImdHLMc5nHXmKfvyrHj6hZUXqjFaKSV
YPD7YgxshApbgdqws9DL/BLrDfj2h3KMFIfrIFJEtKrXBmCpH//uUhgtmE1I1//QxbqniFOc1J28
7qpw8LLhaWGjynjweu7enjET4Z4tZ3NsxRFqTH1jd1N1GETCLtUSgdc5ZrPts+VlJOdvGKRhrWZh
NBsbCss2jnHDniTM/7qT3kZnrz/2eGOc0iR5dQs2p6Cr5k2HHSlLbH3Xeh6L8EKNGsYie03j+Whi
LrbLrRYvthyjYFEUwVkuy/hFutoBE+4jQRXmuIpa9yaOHXvZ+EWhfyqFE7+0ZP/th94iL6pxX6Bn
YJpqGn78PlNaXt0B0yAUStUMYRnYo0JVvLfpBagCs2Uv/GQMiUsaVu6Q+wfMLLo+9I22Lz7kWUYK
BPFuXIWYzh1IY2LZzZ0X3dpOY4CTw7KHxTBUckOzq58DrfWP5FfU2zYKPpqRKx5IsZIxJEFocDmM
l2MGsk3BdPt9nAEOBEQwD6soNu+03iv2bVtl2H7M1q7P0pnrnA0t+Jry1kYcOQu6Bona6U3Zx3hI
cN8bYrIrKzme3DFvd4iRa6x8smM8c7nE1DRoHVh3U+u+tbMcN5oxvmq+vy3mBsZNyY6aouwIMI3u
UbXoeRoc4F3hiFpb9whEcTqNyC8B9QLYD1LnpbKlv9Vzi+1cH8Wp0riVlrEm32FcL1vHj44wKe6n
3L10VRXdeF6TGGtz8vrDNFEO66G6bbLyIa7kF7IZ8aD2y/qsl/qdHMbHVDJzggOOR+g6mEc11l2T
T+MZvuTvc1TN8DYtf17NrbR2BiLCc8Cofh69It8gutC2jeXKXRExBIWO6B8sTorrZrRv85nwEc3C
yV7LhktHR9nGOZ23x/fzQy3TIIaG47vsGVqJdF1EXdCg7UA5ksnIuPu3lFK4+Q4DogORmLL0D6X0
xET7Oan/5hgINeLHD/pWTBW6jWnzX2ZbGBn8trjFIa3mK/jOjJPZ1nQwoeMfi1qnW4Du31dTGBKK
lEEJZrrlavhLmzqBsT9UU3UMhMXB12BCLwYz0PkufF9NxbBolRyaV8Jgx101ee6xc4U4xWZwq+G8
eC66GIf2uG7Ib2/AbCPDe3Fi2BW5iatCNZY3FQQm3rt6PEsd1sFUefccxe6Vj+2OtBzIFw6GwJVv
H6YGcWMxAZFWqGbXI/YVUErTHpC4nXf67JLxG/iPwzjd8pJNYZq2D3hc3UsP92DkGdA34qJ8lUuM
9mkW8XpuLHPlBwPCwQYwN/epJ3Cc7JXvSWdF5nu9neFPYM8cI4bSY1t/aeb5E4xA1OxWhkdNU5Hy
3OoI+KahuLXbdjkjUw1WjlNynCviYIUqCTqHMOPtBLNkG2smgqtUiEfMsAliGd173SGeICT/Z+RL
joIBJeSyAC/GAS6RGM5lO0quQQ5PjugiGrLoOGpDfm5aXlrRBcFe7ylYUJujleERnDySR73OF5/h
1mYEM1rzCZMgbTsIwpyt2iDGtnBuKoNUWBx7+t9tCMAb2xEv+Eoz7QUlFg9d9QTtoCWVhu8BgTYc
TLEUOOWiP0tmvdBslmZtCxqczy2XUA0I4h3xz/sBfw06KePy4DDUtq736Dd8v7EcebD9dlrPYJYE
IJvLLhGk40wRIL+t81Bk44s3oEXBEARDIpXpWS3ys6lSPsEP7Bv3j+jPtne+SpUHOqpk0EkD0iZL
Hm8lqNBZ/zWLNLl1maO3sc5FOkrSLzkeP/s5wkqZVoEsUvV2sp1o87RH8WRfm79EyPliVTEjQa4q
nKVq3XAte4lukiMaU8HJoedmfOhne9p72WwNUAUxMtCMBrfEOCmsV0m69rGJllfsrATFfXLOntF7
7zEuRTvI9JxM59Tf90GabjDOiwnDkJj8tc3RlY4yfhonKPMFAQylwwMO9bwcesS8cEFuo4LJwiW2
T4pMHOBlm6txYiKWg+6vefPqdVN7E38223spet1+Jyd53i52BqdmkdqDmQTF72PWgp3ZXqpttYj7
wLJIUl8bB7vAWf9MH21DAPdj3sDlMQfO1dLMeHUZom/jtnnLbLvYWoVWrEfOLb4R9y9BVD1qZWdh
/9/DzjbjY2ZD33YEob1cfOCt6xckL1pIxvQHzee8kCfymSBzsXdbedvCodgthQQ14/DUcIBy9OUL
3AtseafgoI+ed1jG7NJCkFzJoiPR1ZPP0HTwI+ydE0vUW+NXjCSOj0VCRdyYnNO31oQI2xSxc7aa
BA2wDvH539G0PDRziDAVnQ/xOajH38//CDC+iJ9wGJrNT7/+W69ipfjRHvo/ahd6FVq8PzyjlUPJ
d+dd1CxKhoM1iDo9/9mmDBzrsHpT5iZ0sivZ5Vfw5J88jlWXUnpAEkw93zVs5+fggXmoM1/Lo1cy
dXbIcAvsb+pbDTgwJDfDhOo1ZGzLyWMQZ1ggd9B3i6C6k5VMQ6+tDiwJp9LXjs2szWcE7Le+nX1J
RPQMA3knozZbD6m41D2/bsHYFHfk/Kyl00eytqxQJEpbV0WjYjOfcpusNSYrfMOGyD66y8jNUQ61
SlM+5RVCbL9GL2LVeFubyX0bE/ahQG71lVcO0uJCZYpxpUt3V06YSKHVjzqjvqG/JtporfSO9ldB
Y6+jrr0rSlDKQZPVMe2Sez9ObUh/rrPx6u6YtUVwqGaCj3wbdbNmCv0z1BK33+aLsM6RTsQlGWaj
AW1kQCm7m40liT9NlCRrk8CJDJMoFo91IOdNAW1vg8tlvLVIX4QIR+szahqCo9qhJD7pPNMh5wJa
tWjopmK02lXiaPjwtfRUQzVXP8WstI3hRW1tsum3gWrDkWrIhWrNLCHxjrxIruKqcTczd/dJNfMY
q8HRGGnvljehesus+1mrHlw1BAimAXRAj9cEmchL513pQ8oe1PBQqjEiVwMF7n85FExmDDVsBJJo
dm1kAIn77j5ghKgT8hnwQBjPpRpXbDW4+Fl5ABknCrNzXrg2A0s4M+5YTeXzHKCbONe2d1uZuTh1
Bsnwg9ePu1FVIlvVJGMw7XOn6hQt4W1oyeFmcZ5WwhTVZqGsLQS4d+BNa0nBm1Tl61QNhAt9ydPF
O/QJm+JsPuKfDzzWOc9LDX280vGkcyEDZB7gn61oAnWg4WUlh1urHL1NwlmBvmzoT4FI4hX0mmA4
d1LzrC1jY41wntDrXEJcyDozByMyvgi3ecJttgyt3mE6mWHJb/jLdeaTl4maz66zydn8K+orOUxM
1WScOFj0c137p/p6fk/ztPk7O5K/ftKfiDd6aGV4AoSDkQgYzjddoYK5fR+MHQwFEty3Yqv41rjZ
qaXADrjrIVv8s9ri+Q9Fm2rrsywoxs2vRbuxbPy8FIDheL7Fv8ngVXfMH5cCh1mx1zKofNVUvNYK
mnW4YoZSFM4+MVTk1xXClWOthLLMElWRn4dsLg6Jwns5RuMxpzDgSaHB8goMY4/cXYrZBS72MZcw
IuQ4qygv2o0ATSaVHpaLApjj2D7U5sQHKPC5kcbOU3B0ckWmp4wh1sNcOUQZmx5g/enhkOI1DLU7
eIGTCFYqhvQmqUt7tUymeUkb098ag5Ps4V8cq1wPTtzacDXAt3Wf4rHm1UaEUjk4mjluGPhLNg9Z
Pi6PdmHBqetmEBHRtvVxql0XunPsrpMBEk5dNRKpRHYJLHkKBvdE7Ea5L/r8bZoRRk+VfWmIz1jr
mZesO9945Zx31Cx+53mCTZfFs7GB71mvkohWMAr7pUujF5cOsk2D+TQKRkfSYcyLywE+7bBa1esW
tThhkuQyNXmIYHjclC4TP1YeBrs9WG7eNAQRdCY8u448g1BLvCgsCQ1BudTdpfWUried6+HgZzlU
puiYYg7i7Y26kD0gDH/4aZUjCRVoYvCzzLN1atbvTIPKctA9YPVFjUoPrR+dE3tcoKrjCcVuNG6r
uDlLFA5rVh2SzNPlyHSQrn0xO8dWK9dg5yUuI6WzH3J9vrNbrGExrbHgd3Ks4MlJNwncio3n1xvP
iz5l0j1ZPn5WyYRBTFc2d7k34CKYVfBkoB4291qTfIqx/linS34TDRpH13nu2X/KWKBVgs+kvJiz
Xhm15Nn4NhcxNs2lHpvPkUTPNkyp3Hswo6A8Ohc7tc1lbzdGxfwMcGf0ZOyZbf3ie94xmdP6JAls
x4+6aSbuCu44HTSZpXcm/FcJkl1j9pljC3Wyke89sXHEG3bf6T0znUx/j0uZb0WtPWSkzuhIuavm
snBiXM+l6O7wb2burlL/zBxmw/J0mwMmsFAr1TY4cSSBdjFCU01A9NFsEmOgz812GWcspM1UPg2x
H2/1an6tYx3peiafJbqCdd17OguCA4tjkEW0Nfza+ZpquvaRBp2vI7+a7xKP1wif2xMHh4ELad5f
hqp/dG3zKS20GV9c85KYYro1PWEwkTQkLDV+H9Z+ND2UWXWbc6c9CYdjBEvUEGIbVHyAFXDDEtCF
bt08WQJzLrfM7PD61GWaHD/SsfmfDq7LakY7Yz18SwhSNq4JgnanLW7BkWSzImwKFd5cH0c3Rwzv
xm526AvDfpQ1znKrlti3Q5ciIuWmZvKWSEYlNHxAYSYW4KXHMSVauORoBKjBtGU/W2pD33W2XfOb
zxjqcCoPkzSVhyVyHTQMua5eHcL1Rr6vxnqUyF+zYWAkHGSXXxp1Iko9o8VLQPnTIhnInzp1TMrU
WSlPo4oXjN3ZUEcn3Pk0JHUV1u3NdEwa+0PS9uUpd7UqxDW3Xkl1wOK7eQ+ngJsPimZlzxR/4n0r
AA2vt6/rHQyclJvYv6Q/E9wAdkb3tDgc07n+fv/ZEArx0/oD8f+nX/6tKQd0fQj6f/iUKIOQ/zRl
7zdaFScRjr//S339cwPiCspRHI8AUgDo2j+6hOHordT+rkEyyzVz51dINdw3/tKVmRU4hF8XK1zH
FAP2u8NHTqlBk+y/Zx14+jjyXOVXWWvMxa8Ys7c20p4js+a5siZ7zYXgplOyWLscXFo3UtnSy5vQ
VPJZX3pfIUJit6OUtb00QonW1isdHPht7IpQ4SatXEJc8t469LlohZHOo9JdCbS7pDr5WPrEj7lE
iuxo6HvdulvPQQD8h/bX1nQDAnvMK86P4fL3iMobUyVA7k0MvwXZE+YDrjd6EFgpxYkSGZeojSMl
O16UANlHeGQpSbL02LdKnDdDV+u5rSrp8kiUyq5XcmZAHW7TKJwNd3x2lOS5gHgedl75OeEktcpa
GYeNYX7xRyLL9eoVs+wPIrFayj8KmTTx3bWVaMbenONpZ4mGsMXOqbEKkLdUPX1lQvxb0UqrXWl1
+Urrg/LFMIduY1WNsY17ad56RT3BWVfMWO4RH5zO6W9FM7gPo9G3MEzj0XrKWub9pp4+jRHa7LzQ
DmNRu6tm4S+RFYEq0ATz3jXxIgnqp7IJ0Dex99hjcpe63rHMsWnsmuFMQs7dWKYkCVWOsSbP51Y2
9n3fNTCT267fzkvLBjR3eydRR/RcWOFsi+yCbkKEEpmywkOf0B6f4AOMOw6yxpoTTY1cHF4uirL5
hp/AAJTP2wYJ9yWOMQTrBck9ddyH9kTeVy4GHBRij0BRXXtKY4x0RZCJT4DspPaSlr438sYlKcI9
NVj98qnimbNhtw4sOKYcvGU4uHp2BFe6y/P8xhCWvsv1DCNbHZ9aKucRMoaUhNL7M+whOQ+Le2zq
IDZvE5n23W7UiODVRzfbVJrxNKpcWBs/+j1O5Pm2maN3XYCbcugSx0h0SahPv8Oa/1A0vUcKbGDf
BwK6cjw2BohAbTKDDOfBDvqNW+hHBCqwOqNnN9eanXTnYTXHGqe7AL27XCpS7YhWIb9YuDu3yZO1
NbHZYnd5JVbmZyePjFUL4SsrA+9MjmGxLf3sUiF53afd0H5BsTfieDclF4/38ThrMR6Yg4sQOiZi
whBec05wVd06k5eFXpwhkIeVEbZcCs8JnmsPUuHWPTae+wrdd68E4J6SghtowtFjX1L+HtaFkotP
ePlPSkBeoSSfvPI2RVmuK4k5PE97laI6b4V7yVGhj3gccZ1CmD6k+R4MgWEa/pyBdp2ezPGMCTRc
Zp6UWCnccV5d6Ur0Hmg4YJgkxK4NA0l8pcTxNir5Rsnle1i6ECYCsr3Q0mdKVF8k3ZFUpvI0Grjl
SyW9ZyLDOxQ1/oAq/9/S47AD92ykXh6OkP/Y4y5fuuG/X6VodT99yn9anf+bbSKQIIPNJOoIYfB3
rQ6+C5upiQgATcd32ydbKcQD+hxWO5gFGD8oOUzcxWhxHP/hatEGf0nJgbD4L32OLgfHDMQXZheI
3099rmyTJunS96zBKqnFQH+X6Y23jbT5M28hj+nkXFxnvHCCzXZJkeshnPdq0zieFiaYP2HMWIvn
RIfXIgue0Ry1ahj4RbbxMluQXUT2wjDifgcuPWnDIfX6+Zi5wNhVgwuer83vTlO6N9d5Ne7KAfg+
CX1hb3yjzsgUDXTYMBwaPFmY6m6vtBJmShDdUD8t9ogUrNG9c9CPz42lRzd1IbKt5Ra3lVbDXDIa
TEt0XpbIzvf1LCGOjwP+28La4CeOaU1X3/ZGBg0yap6ymZfDQAa2Vv67GCYHXCCcpN2NswdWNFTF
xpjmhrOQKgpFVq/1ZvTRW8WsJa4IJFmf2Yz794LiCs6Oeulz/jx6vQkmqD2sdacYu8FNShr0qpn0
eNPEwbhixR42NnAepa2k5tMadnjypHBk+cqSRn8ovbncVOqQMwzlaRkLd202uNGUhkRA2LQVVo6l
EkzY8J+WHClMK0cn9JwOs8uZEDSG9im00gCvMXkYJJNKZPl8+xVcmKfkjHOq4E+MSDgjJO1gzdzl
oWdShuTyUEKkOgWORm6QQ53q7N7fLr1LSLn+0RHuqTBQ74zYF4c+AsepC45GOg17rq1fa9GTxc48
oE/NB3yjb+he2DFa0IKTMSX12KN0YsJPuEnWNl9mA55WZ8lhhSF+dMSzDSVakk8rOA4+G732u8tO
xpPGgShWkSiJg1cN6EqM+2qWwrAVIKuGXXLFsXPrMYKrVmwXvbWDrzX11dwucky6s7cgpKHJu/Xz
MgdmsV9waJoYD+xaHT+rHE8cmPyUYos0OtvO5WaIBfhqadnaOXW7+jRatgXDJSXUliluV2lYgAZU
GBaT5pXkiTmkkxpLmBKsi6QaJOkprbVuTbJ6+5Yk7QvqSUJWyzo7InA/tqAWPhZueEzCxZMgGihf
ySLJs7cEcHKvnh0f9MMr0wu3PEKlFDDiI/dCb89izi9Vq1vE7yUjoZ+sIF0eMdtuHiwFtajo8krQ
83Cq+Gz6Ith7PiwPultwaifoMdEEaCNGf6sNvXmBQAmdsMzTm17BPKJz/BeMVuajrkAgQ8FBrgKG
SkVmpA9dEKnDb0yuXEf+IvNq58W6g99ny3XLxvR/GUxrxwMoOPNVr+PSrADYip05+8kmyONk/e9o
RgZMfhd/MQOKBNSEf1q4npL37j1/125SmJk/b15/+Zxv7QjUkk3OVYApt50/4dD/Qg3+z+YFSYKf
q+wnPKhqCAvN78QM+m98CgArdyn7SstgK/uF65OJEvEvBGC6oom6EcWiTzT3jw0pm7Mp9Rb5XhXQ
peKpmNe1mo0tp523HLAfuJHNN60TsbbEjXIeYv3BSAA+hV+d5tJ6klJ4W9rrsRAw1Wc0aJdqma3Q
4AnFmNbFHSzpD3An+22nZvmRob6pyluSk5ny1bxPktddywIAMLqsE1YCRvFbixWhULtCx9Iwx8nv
tdoiWrVPMODCrVA7BsjJcVBbh99hk5sn7mnxsUho9am4qwLOTNU47BsuMR7ehKFPxvc6IsFs3STa
ZwvFwFxvOqiCG0NGqhFOj4Y5tTcR+AmsovETaYC4v/S6tYsLY9zNJAatXdKVtkXkdzeuQQXWp7Lc
OHLiZuLMDQO0VhAHB6bYoxg78NBhcTmn4C4de1mXAi/XonxyetytOr+o11bHjAm3xDzn0ol2iys/
GR1J2SttyS7C72892f1u5ug3Qcdvx9qBttqx2Ay6s617Yw5HzoObuegZgK10PAapqO5qZAibXok+
eyTSIJBmfpaNNxwwsozXY02/Ug4bu1S1P0c1QpwYh02rmiMX+HiTuq7Sc9E61aYTqWZaq7aaqQZL
GgCtVjVd4IYJYJtGDJAnN8a1OwvVqDPwxZWpmvdiJMUGizueBdNtdmBucouDBVgS4ox1rkaAyKqe
hBoKoPHeumpMCNTAMDI5NGqEmLN8P6uholTjRa0GDZuJw7bLbFurIWTKxfOgxpIKH8uQg+VTbKXM
LPYg9HtwYuNmBslGCslw0+dW9l6U4qC1DD8D+VtrQVW/8ZiMSjUipWpYSrN8PlLTo+HAflrZh6bE
HU6TvgBaZNgq1NhFWJhzKErENeTY9c9FBN4qclNDX0Y8FdKer4YdYVxNdtSuTYaLz2yXDFhjDa38
nKuxr7WCFosi2DCRqsmWqs48PcVOUrAbCndnctPSVS13KOq5qu7+tdDznxT96o8tkmmZlTJW26Wj
9sw8KV91tXmy694UrKLY+WfHTm2nvtpTwYI6sLzxuVY7rGp1CAvdbaH2W+46inPOzpuo7bfzk+dc
7cOZ2owttSNrMXyaf0n7cMzAJOULn3xAu38m2aXv/wWxA2L78QO+IXaWa3Ao88DdSHhSMSjfzmis
NTSVK7FOdaw/8ToP9wxosQAIlomGRGk9vtPAIWRTQXuOsis2XeNXugb0hL92DUV8YFmCqOeCfvzY
Ndyms9vSrN6HDluEZq5eUOhCrA0y97O9mKd81O/bMXqoNAFrdtnzLnQkkmmX0je3ielNuNPIj2Pm
TZslBrLTndHeGrL+2rFGk0Sb4DVhlQd7iWD/O3VwMJrh0ghB3ruHsxBXA4PEoR4LQbatXT8vO8y3
76vUDgUWaBh9l44V0l2zMKp9GoNnfiy1yAcIHBy0bx38OZFhRZmkt9D8BFK44kEfeH3n3LVWXsH5
PTWirZgX92R3vMxCIJMznNnfelryRTJqhyABO/yjkAS3NZ54Q8OaNjgoMTqBEMvf4YcEU8sbdp0Z
xDu/9smL9YIP3DM+Rqj5VqKWy77i/LeaO/wvbX/8oi148+SLtvL07jwNzc7oLQQYw/CoyajYuG5W
rWLPsDZ1n17ycvEVj+1Bz7mlO0WfSeBQAgomj5Ni2SBsce0en4mMUlwrc7cqo+GM9khalkh6AvA4
wzEsZ+tJlBjD1dartXAiGPGMKzKMySNc5Hzc5Hwh7oXfmhuNHK/jYo31tlTmc7kNtbDFj04oG/Pp
alEnnWkz+1x/zAnSgiPdblcuZb1v+266ZAKju0wbzgbOd9C2o4tKmU0N7oIsr5KShFHefPXMa5V9
XqWM9FRy4Yeogo5mZ/29zFpWvGJ8AgkaD27Ufh6mcVj3jnZZWq++xFn/IdJ88yJ0LTpXWE1CnSlW
KalhO6e1d3bmoYUmaiUE+2Zn6CNSfcbSDX1oi9sJO0WtGpD+kN0DpH7nVd7LNGnLYYmjetVl9AfL
jbYNzHcbuwQWSDJccaTec+UDzbSSrR4ADetkuBIHWIe5aslk+nJcSxEod96qHwz83ElrLKIlWvE9
u4C7eixhnr6f0+bFh9sDPbJe5UH7MRk7zOn1El/T9Gzm/mvhWcXGaYfxQP5xuYXdSkPI4zs5jawj
SytYWJL0RBhjfJjw67yNsBRwcgYbo4vXbVKes6yothVRJStTs3CuGuTKadM9LCJCikmm3Cylvud2
9GpXJcMRaQ+5M64w6Sz5GoebxDbfeBg5+/TlMZdeyYnUX3t9O60MQnDjjEgxUei7JZL2xuB2hpt/
sfHFU6vhk8sB6G6GVAO984UFjlnCMLhtFentlBd8o/WT6Pla4EPd2bVzg7P52m8Rsedi2k1m+dUk
XBfoVOsP/QjtMYMxsyn1CmCgGmHN1H0IH0Dliy1PXtqszbK/o+muUywyz0NQ73W0HFzdiNmtvXmv
Zb2JOMJuj/BNj1YzY+SbLsNmyDulom2grLZOcEiguBS7QC5nt9XjT1Y36ye38vtz2s7TR9b66muT
Gq+5wDwsqwtvA7OP578eHvsU8DxpOGgvFteH2PdJ6gCl37sTp+wUCPO2DPo0JPVMI6SgxBPOa0M7
BWnxLF7ngUzh0EDfuUK0xOs0SO8YlaW2MmfPeDM9T7xBU8BVVow82rmW4HWZD8QlwaGM8PYZkrmd
D6Nosfzwsw//jp5Na+TbiI6cgRn99vUP/Xn6f/GXOnwX7//nCw6mYr55L7/8z/899Gld1D/ven/5
gP/07OA32+Xx4nZFV/7WrcmgReZDE6f/sl9969fk3qIcckEdDYeGDZHwz27NBugDSbIBXvVISpH0
SzJPU//rlodQiVUX2g+nReDXH/u1SggkD4/rq50tb14hAbcbWHVFnFMWI7tYN6zJ664d8ocRc7jz
bPj0Gh+fok2PTgV6WavlZy+P04+mNJDYmZP82knoY5BFlnwr+VbvrFICgF+TWFFvkMpqGTEiaFyS
OWjX+Mo823+EuLI+kujaq3BXUCV+CkEmXMpU+KuVqhhYd3SMox0HswuZxCEp1pb5ezRmnLHh4ykF
DGKXfVAk8Mf0DBcq+pdfWWxXjoqgLYgUv8SGTi5trmvzAT9PnDvTynduIno7L8aAY9VgiGZGy2eN
1q0bDBH7aZW12sFUiVnMVyo9K/0jS8u+Bms5WaxNp2iwC2+LASxfN02IIC5bZXIVRmcaa3GN67I5
/4T4AxHiVV8DvaJi0NI1DrHGNrjmfmEOTAbYqOLAHMsiGcwuzPlluIaGzdcAMXieTfImbckpT4kY
TGerjQtDSVw65fIxymdEQ/FkshE0E8Hh1N8ptj9jmEOcGlRLYuuba4S9fo2zFx4DgHkNuRcq794j
UufEuuPeBWgyopVatoTNzsTdfkP8gMnBqKyHYetEzbijy91Pc0Q4mF29oUTjipJUaQzqWU/naSy6
ixwXGyqzzf2ILOCGtHOvDcb7WmAAq/FD/EUvJX3VAVtzvPwmjuyLVpkoKDzNtpnVzAFjHO8pq/Vy
yynY3to2PIf5GuqdZAB1zUTSt4zZalfckMZhNaoscFdzpkNRKS7pWKK/7AMuPbpvn21Ure0GN1ko
RsM1XTx2CBpnjvCZOeP+s40H+QnamYFjS45RdKpCygkGHXbmOE+YxhNiPpKgEEopW21TKZIP75H3
bLBb3rXOOOIwZsFUb7s0XfmzM3bRtnBTrq54UXoz1uU8ynwnrKPB7xByrBtC8FZx1pwkGbiKTngd
xSCTdme0bzOuCqzmufs0ek0WnUW11Dd4PxCDk1WZfWPn8dizwipUlGR0uDNJ1aODk3mlLFJg3TwT
ZsEJoGIB787VFX3lxAgS6y/kexx1hdJyRia0XZuC2A+tOLfmbQ4hj5OanxifZKLZ+x7twWciu8x9
q3DnfPKCLYALNzEN5Uu60vQOsV+nQO6KdVv/l2yCsAnxBGET0m1UpP8IJJ7I0nz//W/kVlTonz7o
20aoPExMz6Rn8F/ftxiuU7QyXMN0zHYVd/J/V0KY6pgHKLCQRHRczJzvLlvWb8og0eYeBgsSWTLe
Zr+AIwKG/7wR4pgIUVOZOULWBFP9scMMtT1VrAdfwOCz5iJct/hS9YQyiDof2AHqCnMPWer9pp40
qoztt/qhme3lq7FMOFRMOgLNFTiWG1p+tUAnnkft4gIJni1zFDWn+6VliZQJ5KL7uDKxJ9cGq0Kk
o3UFcVkxTo7lYst11MOPa/t+/AyTjNipxXHfHCIs4ULo5L8Ru7tq9Ka71AoEiiq9agmvRJGwEkvk
v5R+zQoao8raR7ae3tUBO1iIS7q70sfU2ZUegFqQLPZwLjwDxncKVaotk9wNG+n3B6JlMEvgRFEb
q6kfqINZIprfxaDDOsRAS3vgnfS+DOwxoQ4J4Bxg2XrS6/xeIiA70xcOednWuLhrNGCC4YvtpByn
4+rqPm3+f/LOYzeOJM3jr9KYy55Sm94AO30oRy96UupLoiiW0nufp32HfcN9kv1FkSXRiUuqiJkB
hocG1CxmVEZGRnzmb9ZS1Hkrhyej5mTXuLXku1jqZce6kmo4qKVFdtzGtOCmmlDC9mMXTKXmVtax
1dgQ3V3tBCQX7Cp9aHHdcvUQhKtbWjimo4pOxlUWMvKziGa26+DRWAeSqKYTVtd6H6IIJXkt2gFx
1pKSweSS1UM98W0s0kZTAvJZ0ZQ5keDPWqeRV6TzbESFd0cxfP1bKRkqbRGEyk3ZS298n4BjSp1Y
3aFDqE4hs1XHcel8a/GCWAIbiM809PunI4j2HUB/6rTTM9z6+nhR+K20QEs/ptmZNxct1epLhLKc
b2psBFcykp47emr3l7RiW/BwsCn2A9s+g3Sjn4Vj3eWIoWguqVcR7nPey2OMR3WMFM08xfFCOQw6
feg1gPNwjVh0GbDam5Fn0M/ztkR0hoqjP/57SHxbQNVonci0yTWV+Pe1gPpoGTWr9Gn35PkVfnRP
1gg0dJsehNTWJzRTqN3QyOe/D9mlkvIJGj6mwSiasEsCP2cT2lTA1E+CsKNg+WsSAgveznv2O4Lm
p/sdRTFbJbrXQLVD2nnSyJf0QgGQlH2X9ewW7epTU8EUxauHieGnNa090DO5KnkHZlLsewUGDL5O
5RUJk3zSOrBLUFKZa5Gc7dB9Pcvc8TYZWn0StjEdhwK6nGs0HZhUuTuy2rCetbFy5VY6sOewtGZg
1wUtNFYmcPuhmCLJhApFfFXK5nU+VGTN6XBb4jeCSl6l7qipNkxtk7J/6ehfw9i/Cavkm6sUaCk7
J5LuAH2jD8Je2trVYoQ5OQFGLEQNA+fYqApQO1kBKCa0wrMUK5mJ61OtphV+E9BaTxGU9aZhUCxs
u4XS6fYlFJvBuax7yEy+ivSr7fToEcgV2o7hQLHKNSdF2OWTLqpOAWxdOxHCWWGiLFs/BRIA4x61
RB9VRj3BQ8ADz9Qb6gmikRm1lainT2tI9NBNtELUNvzeNjVpvW2jA0VNEad1W8f4W56XkFgyqYtp
b7ddPrPj3plkVnegNjamlobTzxTER64DBI+RwAzUGVF1PQ0aA96iiwx3KafoDQJaRGvRMudeK8gp
KZ7wQztEiwxJBE4K/9Q1Q5AXVJhOSt+/DJNqV/Fcj/OG5+ZjILfjI12PRSSgXCV3a6QQe8RUfGM6
Fj4lKBAh9LnHeoZNJCYWAOimFD73XdQ4D+DUGHtG31snbZdwoljtbeYGyp45inqezgAa4T3C5oW2
UFsBWsT4AHtglDVDj4ZKDFbMIUyd9ArMWa+GcGr6t52FQpiM8Y4GhGxiaEC5bbCGToVFC3Rfb+Y5
hTyLO+/Wz7ILrfWW9FWudL0511WQFJ7i1VeplF706XhcDHFCc9wyaZTxDW2AZ7RDMFhLffsyQLKP
aez6Q7/vh321pSwWt6dA2U9HDUtUf8CbNDbSCySIoD0E3XAKkrzi7IrqWWxZ1rQfEFxvS8Dh1AzH
idb7l6UMOLKVqvORlT6pjPCybXR5oSaBATQshi4UfC46AlaXTH5XapOLvlRQROtZwogaEP6njTbT
KMsc+IndHMlWx5oRFkO1iZOJ3KPEMOI/pHRFQ3MkOqah5U1SUaRFfPW8FrZFZZdnc4QiLmNauYD6
cUBTgYLpwu4Iqf8cjjXKZah+2rPMQ8WrkEGEhWurJGGaVKn5SSdslAqbJYWV8jBLErw+Wg6fY18Y
L6GosWOO2F1YeDLZCuZMow3grAWmdsTLj1JzSVsfOhQdV2yd/LQ9DBV415F1YGoYP3XCASr0V5qw
hDIdXq9E2ERpOTVfgvuLLqYDaQozKd1pzxJhL6Vk3ZGP39TY6OBhpQR0Y4zMqJTgv6PhT6WnxlUm
DKv8CusqW5hYBfBYLjJ8rdqoLaatNeyT313kfdaf+cIEq9Cxw/KEMVaDQ5a29soyhW1Wgn9WM2Kk
BRf4eyustWRhsqXEMZJ3ubDeAuFECiXsuKLeW2GEcxa5gfx1RDppP1B8BdNQX99rhKFXU9M5NSVM
vvDos6/wo/GvC6ejTIaG9H5UB5dGqMPI9ZpGnbaRcA2z1w5ieW8UEqobxoh4Z5IcIgRwmCsF/AXi
sVz1QrAaoHxkHV4g8OUvaunmM0TcjF0D/7RdS4IJYXnq95T6G1ofxufag4UCD+eL6WXNZw3NkNjo
s71WM04dCQ6LVGNDZRYZbmYjfeM0hEEJTClUJshqW8c04boDkJy7mQglXRiAU4Cq8cSgF4B2EvHX
ZBTxZiQiT8mvmnzfxiBlpipo8Y0iPPVdOhDpOmYth0je7Rsg01gF8/pEPgpaaYn8gWcWZyB97Cvg
ygA60bolBu4TqZzFA56QmYiONezNMUXQFVatn7FTQzOfqa2CS46DnaNaqV9waPsry2OcWvIEY5zB
vnTMADnUiIIkxXl1KtUlO16tw65u+EQatah6dyUa26p5YAD53qtGlrq7DuMJuFR7B0umNtqHToSa
DDqjguQ4ROypQe4du14cnQetDvEQOaUvjl3nE0uJkG4RqQKtXnNOyeGrZ3OEhlAc573IJpyMhi11
nB5zSS22o2uy4b1agu2YqFBi9QbBZBunub2oBuZt0MVCRB3FLVCG5nkDSk/fr+WuoEvj9enh4ICW
U8Gs4sbmxHJPUSnGywbqasULxF6wiAlpAGeZV+ow+MZktFr/fLSy4PzfovpKIgqFDx8UlPlFGfa1
YPGgW8arJ8XX53//o/gKplJTuCTiSc5DoA2IUNwKbOqXDs+M+O9nfqx9MixRA4auyBdy1rYFm3jx
ThFKp5tKSg3/EFXAd+THpOcPZPYQH+eLqyaOjhr5MSJUT5RI2rEvS72JCNo4PGd6NcZXYMegZ2l2
sPNgkk7ufF//QEP/BGR+Xf39by8NxdzC3AAGS3GZnP8hk8L3kWXCYCxEW68AYJGE1R59IVRyAZjM
Xx9KeRwE390Wmqy0sC3KDPbTsrItA1y31CKcONRDJ8lgWAsqos1ELVNnXzewLandUJrEdGvIUhvY
bb7kzGU/X+UtJC54Rs7B619JTORPL9z7b6QZhmabnO6ILz6++4IdoCJLJBwmUBNuAxUAF6Oa14F3
XSKVtFCGspi+PuZjTO/9mNCfWdfAmllkj8cc0z43CrLciaGEgDrrsZ74Y7HspPG7rBETvT6aKPU8
vkXgZLB4ha8wTFlaxY+HkytNSimIYonVNU28M4xKhrFsC4JJLx3szfDB9gRz1HYuVL1PwFOaLvGu
epRUHWXwzAcTVSpZgoBpE3p41w9+MFVcxb4csFccvQmVWjpk8O6gN3pdT/TSdTHeebZyTe2PKLso
ak6MXJEAJ5ZKKl9qQ6tcN1JTXiiynZ0neZzedBSIRYEg7ZuFVlbuWmQeZCxb8TWIl/EzfuKSgoaX
Z32nz68BbEoR+JDoJ84HivcHASX4eeP4aJ43wtmW36N20+t9CRhVHSUMZxVaEGRSoawvsrSTD3x4
6yBYATePWAzzIuzWnKvdVFjZlDOq9+jYa3bltkd2B1mQE6Eo6AaMKJMs/DarQMsocrKr+3V3iwsf
ImVWmZbRIQ7PFlz30HY85dJPY7fcg/RfOZeR3lUImihogWcEEiWFmandl3U9bQGI0nhfP/v/vOs/
3b/c1Xqf+ZblA7L7fv3kn38e56v0vC5Xq/pomf+X+NMfH/3z8T/5y/sri87Wo3/M112u02ZVDmer
qonrzd4mPvnWX973yi6GnF7Z8hZ+4CyoarSk6ie7NigRRFDZZEnMMQFjwf6a13axTJd/nAXtqnwZ
+f/8WncngC4jHK1j06DgT2MJKeQfTbgXOAGbCimdNqqfdOH4Ad1P/UIXkP3NIaABxXQ0wYGjX4id
zPtqpKIM/ODNha/rIBmNWTmHH1njmub+cGuG6GoVCG+iyVnjPbrv2J0afC0DxPpOck+L8DKsPLOO
oGaqcVnPyyIqLMD5lA/O4HuHNjbavpTulDhzqqqWkvzn373a8pxjGHBk5XmeW2hKw0r44vdjGszp
Cfo4OkhGshB6K3iweDblg7p2RmD++qjPTRuMG8CALsWGvsuLk3Ywlo6EUxllN+UEaajvdRZfNoF3
EcjO4Zgqu0VS/5WQT2K3ZdgTVYX94tTSAp/V81wfLyKtqvoFsHYt+QwGEhA6HxTbUEagFLU9RQA6
VUm5aAIHYnFmBMoRid9+HSTx10oRqU4SGeE5xoTmsAOwErU90gIsewgtoPymevCFiohXLNzA6ed2
k0fyIhvVOp/FbW7L0zxRT4CAoDRRm1Xr4fgiY1pm1TEaob5OQbUFA+NMaU42yywOPTT1YtuaWIM3
HnWeL3u7tO4iA6HqSDsKIrU+yTUXj1UdsMXe6IOH90eYs2WWQp/y7eDAHsIyRmC/U5ey7MKm663i
K+ifvl1kGTAQTke9LCbgy5UQDGMc/2VJZB6TKtduABNqKPIrbbty4M1WNAnpNc7GyqikqYyaxU1V
UwQG0B7ayiQAgWqDSzdcGGRKrdEYbeDlwVkI/CubysCVbCbmgJxYIgkSolWfqqIp24r2bCoatZD6
6NmWon3bjDWh77qla5M61us+LxQ2ICDr7m84DsGhNgbRWeyr9pRaMW1i3e536AhGlFxTY69ulOGv
bN0G8jU0ur+gSFh5+XTQKk8YXyYp6X/iJulQTcIgNl28FnxLstlKHS1MkKCocxe9Lj8opmViu875
QN43zuVGgY1V1WBVrDmEOFnb1XDnoTQURBD3i9xDQb3LAiAlfWJIpwCwwgqf6CpEJXJaISCy72kJ
2i5YRwZ7lTtSfMdNPQMPW9VXQ2siSJiFuvovtD0/2Mmf7c93R8Q9gmEdF15kv/ehh8fA8wu9fcNn
S0XnTyFKIXqWQS8+2vDXV14fPq9dMV6CxGhuOVsk/RPhrEFhl+A9zlLv/v9rzifCILZlEor1z93J
8mCqnt/D8+Pu9z7z6Jt/QwizFkepF2Tpw8MPbam33fuTK/y8d4X0hbfT1jjPHt46h5omKClCGkX8
/LNu/bVz30A3C6INKHdDESTyt03Fkyv+nApsHhRZCPdyoYdTQapG4M0oa2FJ5mI9zj9+FTz54qt1
jLV3+/e/kSJw+JOUQWyH24Eu5tMQ6N1vBLI4dNaQJtvcs0PW8XBSzE8yopdi4tfLQ+hs8g7+C02K
IhMLwR7ZdlEozIQGRlqj5Lb+Ybd5PBEUBdAG/Y0X5Q2z9WPrndJ4vl1vusGqehBY/78f2Gy5zy9w
v8WIFST2kUcfFEH33aXvlpn495+PFuD6WT/45ebZr8e5//P7G3w+9KOxNne1+Z+7wapclt/8Yf2L
4f5r3kHmPi+DMrt5SZj75/P++aWepQ0/jonXxtiLV0nwxwUs2dR7XCFCQJs3AgCeUJnC0Gyt7rTt
cAewvpKVt3whHyHjAGYvuMxkCHek483u/2JW9Kbbu1xCev9jJ6j8l8jP90NC5KJzRKQHBn/7IS/K
ZVpJn9E3euUu6bUCwgBeDq16+yEnTeoJw+epODqHzfXEWl/fIbUN4YWjk5Ct7S+2fYhXgR/88hEC
BaVACGUcNgN70ubL/P4jvF5V9R8nWZQ9yoTFjUHA0OlmA8XUgIN+xDwuy4CZ3HznzQQ6PCuSYHCu
6DCL42bbCQS1vBoy6UiQILtV/YvnRoudtw8BZxGbiOLbtsNeNGUkKgIvLxOquZyBPDgYLdZHDMft
Vcub4Be3J3gzlBUpygoFgY94C84FKahsNvN0//QstPlElMD7rTGXHzCNR7glsGm/PI3UEwEzAGOg
pEh09QHDXQNxe6l+wxvgKEDRKIE4rBOg0VSUt10iKCG/uG2JqAtHeKFFCDYN7DPewlsPdh4sh5em
UQxmiPFQL7T0+6Rn2zvDo7lJXjoE1qM9ja23HW1XbMeT5fDCIlmPx1YiLFhRU2dSP2BHeZ8D9TqY
/v0d+b3OsFsO907ruy1He58XypaDvdctYMvhPgMZe7xBisX4LJvadvG/UU5625sZ2IeXZbPcbERi
wxf3A3aWwJUzhWCHjX/z6y3W+7LMos1l7kehEGMQVomIQFZVkUVvO2vvFondev6wqth87R939dS8
bdu7epu03pa38i5toy3Heqd0xZajHTVkE95//OKUpCCEjZIKUNMWOM4PWOoHARHwsHwxuufdEgMK
6DzKw8gtCSDptuvj4I1U7i3n8a3ssy2HOVp+85dRVr187NNTobYIcIG+G8nLB+wZ76U/bH17b4Qc
bznOxTKol//73/9zsWxX9dP9nbiXeoQKWFkTvcYPSPsOKIG/VGVhwZM94MwjDHT4UYUqwdYL/m1I
nC1ncIdMtqqeTZ3IgwScTiQOqgA7bHs3v9Fh3vLODpfJoxSPh0QTlhSPLgnJskVvY/vbOoAm/f0X
S0IE7CreGMi+E2J8xMl/lCU3y+oXe7wAqDxu/7z+zF4qQ/6oVT8vTm5aOC/92ePKq/jEt3i1LP/8
PwAAAP//</cx:binary>
              </cx:geoCache>
            </cx:geography>
          </cx:layoutPr>
        </cx:series>
      </cx:plotAreaRegion>
    </cx:plotArea>
    <cx:legend pos="r" align="min" overlay="0">
      <cx:spPr>
        <a:solidFill>
          <a:schemeClr val="bg1"/>
        </a:solidFill>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9DA996D5-D62E-4BB6-96BD-B4B80C792C47}">
          <cx:dataId val="0"/>
          <cx:layoutPr>
            <cx:geography cultureLanguage="en-US" cultureRegion="KE" attribution="Powered by Bing">
              <cx:geoCache provider="{E9337A44-BEBE-4D9F-B70C-5C5E7DAFC167}">
                <cx:binary>5HvZct24luWvZPi56SRm4MbNegB5Bh3NktOS/cJQyjJAcAAJznzqf+g/7C/pfWynry077c6Kroiu
qhxD4jkEsAHstfZa2/98nP/xWD49hF/mqqy7fzzOv72wfd/849dfu0f7VD10L6v8MfjOv+9fPvrq
V//+ff749Ou78DDltfkVx4j++mgfQv80v/i3f8LbzJM/848Pfe7r6+EpLDdP3VD23Q+efffRLw/v
qrxO864P+WOPfntx7qs/HrqHF7881X3eL6+W5um3F1996MUvvz5/1TfD/lLCzPrhHXw3oi9jFjOk
FH3xS+lr8+n3RL3kXCAuOFMf/hJ/jnnxUMH3Pk3kl8QPdb/8+ex78/kwm4d378JT18F6Pvz/2+9/
tYZvHz8ehzmG0UBEf3tx+lQvEIS88x/GD0vij4s53XxY/a9fb8C//fPZLyAez37zxR49D97PHn2z
RZvynQ9P/Y9Cctyi/8AZnObdUA0/m8DXQfrhGYlfohgrFKuvjwh9KRhFQsTy4xGBxx+P5ccj8nEa
/+4T8uzrzw7Is6f/ic7HxUMe/B/5n7H63pX5m1cYvcSSYEYIij/+hb7eJ/5SIoEpo+K7V/nThP7d
G/X8+8926vnj/1RbVQzh/+1FwjLGApM/b4ySz7cqFghDPiYft4r/eUw+XqmLh59N6PvZ9s/vfbM1
H1/3//GWfH9qX6LfV5/4m+iHXlKKFIfb8/U2yJeUwBbwv7gxn+Dnr2fx/V349LWvJvwfjGV/jTKf
E3760D9sPrCJL6Dux0//xMhnX/0RKfkYq5N3v70QhHJJKcZUISQJHHW4A585y/GVX6HI7w9dXv+y
yzs7PMtQf/myp4eu/+0FYS+ZQiSWTBHBXvwyPX34LX0pGaFSKowRUohCrqx96O1vL+KXikIOVUpw
gpWMCQXO0/nh47M45lR9SK9MKM4YEp+Z3pUvF+PrzzH79PMv9VBd+bzuu99eYAzg2Hz83Id5w+Bc
cjhhGDN4LeMww+bx4QboJHwc/Q9R1nVZu+zOxu9LWrba2eJtGRGnB47qC5/7/qSLRLMzdEbJmPty
Ywo1pqHs6ySsQlItnECzpi0zvea5jU698/KMrLhJorIo03wdw8lEoqbQtmXzZhDVfQhsuvRzIGmG
eNj6VnYbYleiJff7oavjlIUcXwxunDYxlqsu5yw6tEVP0jas72ge3NVE1jJVft6NoaJ6zek55tXj
WrTiIiqcP0PLejOOhp/WjWn0wm258dV6o2r3djDydiZto0s/v6t7XySw4vOmMw9T10+bIpvyJFcN
v6K2F6mLjJp1SausTIQSwWiS9VJPsIh09UNZ7fC0LEoPtK1zXQkRBT0P5nbBTTozci/tOiZiasm2
rH1/CHHda0v8/SCiG0rNkHZKFokt7WNdTQ/rWof96LHUfVWFtK07l/pBTOm8yv59qcYizVp/NblQ
ajF483pdJL6Me3HhBanKRK6o1Yrm7dVUZzBX7ya/GWfRnJXVqO6iOlbX3KgyTliG6oNdi3mHRzFs
WsqLRFRDsalYeAxRVW3KGmWXCpfxzhnc6tYN2Y0IrjnDedHrsauGjckFSWNu90XT22TCqNOrKJZt
6GS/86QMui5npAdU29eTmLM3Io5P80HlOpphUZyjoNJ6VEy7FcdaIMHf4Nkvr6LO1ToP8ZCEiCBd
DHGr52V1GzNmUpclmxKuzGOoydm44in1KnPXvYrxPgv1H41gSmPLnZZzUW1VzZ5ElzXnw9QHHboO
TmwZoiUtTSO3RZevV8gEecanKUqzoisvrQvVdh6Z30oFRz0rPdfrFE4iNvph65yrN7HBQ3nXqjx0
6SI7eUKdG3Qn7ZiukVv3RExKh5CXe4fiaVPJpl50q/yiucj5PWQl80BUnuW6afjrqV7xbrKdgW0t
y/iPKKJ03aiWX0zzhEftO34YeXQyruv41JWlOoPrILUjrdCDCmRnzXLox9Ld27xQJ40QYVt7f1XP
ZZRASJaNKJHUbZzdhSCW07gp1aEOk9hMUy7uoihrUzJFsOgeNZsqiJjoMJWvere+jvzUbJV1TdL3
lu9JmOsTp6y/QGPbH0jt1rOIcf5uzoo6jY2ie2VzqKGC2rG8dds8i6btlzXTV6ns0TdLyI39VLd+
/vHfLpun+rYPT0/9+UPzoZL517Ovf4Sc+AmCjon9qx++wZy/QJWPpfNfPPy/gxyJEKCOZBLHAOsc
sjhk/b+GnFcPef/wv//n/3r1MD71UGb+C7u++6JPcKNeYsCOWEHZDIziC8QRLxlAjpRHsPsIRZ8A
J8IvAQkFV5JLyWKooz7jDZTlAE0CYIggrhiDTfxbcBMDcfwCbhgH/i8ox4pJITliH55/ATf9WCk6
ishoNK1ROBkUng6C2fncj2Xba6FIQTeGYyy2zIlsT+Q4X8cxLd+tVVmKzRxm6jRVFJKa5GXWaFmM
ptJZqRg+BZwVOleE3pSAvPsqyHK3rHFpkqXNm2UfSInfUXjFfkJjZS4qmq/RVtgJdZu1y+dVA5YO
t6rpVp9SH0K7jwubwEEu87PVedG/Y7NlxaYdCZ1P5IjvfFcFzeJKbXAH4yhX36sSFZCa8/OhGVUS
l+5tv7ZXdKHj1Vxbn6i2i3RUqsvZcH6ZoeGc527ehtKKbblwft421Gru6zsyxH9MznYJbosLyG1l
Ujp6NvlJpSa2LKml7HVgc6bDmOO0yujrus4eyjqbr3JCu6SgftoINhYXxNR8NwWIT+Obdhu3ZN0M
y2LSqAOg1Nis/W4pUK1Ly0/d4kNSjSKkKuRUKzt2u9zkbzqbt5pKeuXm4Ra75mrF4ZChqLnIOmIT
2huqC4q7vXVrfMlRTO5D5uW2M16dFQ1+GNf5LeLMaBZRmRCeodNqzdXlCALQpssg40ehPmEzuaDc
3Jra1rpbJ3JCm2LZryTGl0YAStVYDHtK1KL7oTkggs1p6GGj+hB1e2V6SLM+P7FLcV3k1btY+Pw2
FqO9JctimZ5K/tqWa6wxp3SrDMg72gEL4poBLM6a5HXh9aqsTVcz12dDPLVSj40p6QF4Hr+tisKn
/SrspsuLkKhSdCfT3PF9ttQusawcd12Vn8ies+LOVXCsMp/JUhck4tc2gohOqIGsX+FMJT3y63tD
+yY+mXI56jgq1m4zSJNv83mItFJLDjQgo35Xy2E96Xj7Gna7P0RRJ7drWdNE4rzX7dy8hYCOKeUj
HnfOLWo55SIifVr3JNtRGot+i3FQczKPBp+ssshOBJJZKjvWnU7NHG0LOJHbkUYmVYxGulLtU9Pj
STeMF1sXNaTR/eyAnZW825HFjgkR+I6piBLdNb44Eb3wV6ga+1rLsZyXTYOXsWq0MNLMAGyAMlcm
q4iALeoi2l+4lRbdRmEk59P/FgghFY8ZloAPPEbwz48Q4vvq55HYA0J8+6LPCCE4hYOqsKJQaTAo
CT4VJeol4wRACqoOxQDg/1WUROQlVCoAKSpGCJOYcvjWp6LkCBIMYA3w7HilGWJ/CyQQI89Agisa
cwG5HgsiEUNHEPkCJFA7e1auMtdz28YHXpIiLfH0GHV23mTrsGFxsaRV7tkGMbaH1H7L3HDrm/PC
b3rVnUcAAH6JdC/rk8G7M6gAD3D4bwbOL6THOlNzrhm1p3Xd384iNjoajNUTzYvUBXGdl+ydB/y+
Epk6KDansbiuKvO7WKJEwpWFvH1Aw7CDqOxan21o3I6pivOwcQ3ATkbVXtrqtOzxkKx9WaaTG7bw
vt8Dad+GNrbaxh1K+XhZV0vSMXsqfLQdAMaqzBltXXYpaIs0ZcN52UkgkZWbIdXFmVZZdWr6cdBD
Hf1O5/GsjueEQOWiyRjb1ObjOzFN/Iz7+eDj5W1TV5eM1lbHdLns5Xjajupg4u6WB8DRJeDN3Ii9
Ce0VV9VuLuMFaof5JF7rJpntdNENqk/VUF2uLfI6avhpVKEH4NsH1Pe/Q6qdzzlrbkcPpVw0kLOq
ped5NAFE42JO6RrF2hpxTjw572bWaJ9p1sPApL5r2uXgjHnVEboXve/T1Zm3dTM85s2QAqvNKz1E
HewPvqt4fenYeCFId74ocUlygMp5dvdxPV0sdXtwxVoDFR6u83YFeu2ns3KlZ1E5XiOWX1d2upVR
/3oUEAiUAagYufobJ9Z7O4wXqmPnzdyfUeru69ZeN4Heef7e4XoCRFnbXQhDrf/rJ6ejYqIwSO2Y
YdAmOJU/TE53IHT8cuUL/9mD+FMp+eYln5USoSAtCcIVORJSuPef1RIhRawgJcTwCaDPn9US4K4s
Bu1CgUmEJGcYHn3KS+glJEF2FKPFkXND0vtb3PW4ui+4qwCpRBwZK48pU5gQAk7Vl2mJRLjyUHi9
6RrSAcFbvbCXYaUjPikQ7lHS+iVLGC66LXLFlODVQWVdc7Ztl7pOWM+aJNSSXlq6AE/KXFiv+m54
6429zmlVpXSpTkI1nbLcDanJ0X2NQqs990cmwKiG2qtPsqW5Cjk/BTKvtq6MT3vnD7IWDeSOcQYW
YJDuS3FalE3QwzC9naOq0yVpK2BN3WUEPEKXwwCpom77bX8sh0sD3GLKBDtdW3IVLFVJZONDdkyh
tjTAyVQpN7IGdhYHeOvCGqiKMV13ajZOd1Zd4mL5nU8LSuJg3wrrS43r+fchHtpkoAZ4aE9avbrG
6DEfzwhlt4UErlMEEDdq7KrdIP2VawaTzo3tD7EcI72IZjzlo1fX9Zp196rPQYIApt4m3QwV6kJM
mzaxCo9T4SH5rLzd1lkB/Eu4atN1bkncit4rL/tTSHj+JMd02M8NBwLu3Js4F8D35vhGWMtfScCQ
dlBIu8BPgyDnrlujpEPi1rOOpBT4d1pGoGgpPzzxuiV6nsXZ2ppoa+nQyvNsKmM9i2hImpED38sh
WNStj5mHgNFiuWlWW0xAnozqT7tY9mHPBiMS1/NBborFInzo1rk/l40fN6NR4SoLUGCTYnxExMjN
uLRWA8xVeydH8paYAigUUAnE9NDCGHkFchVD/bCbmry5MyxbQW9DwR3mOAIoyaEQGNUUn0NAi0Sa
qNsueb7uqatfBWsPlWimDSubcbOOVdiNVR1EMmcN2Sy8nzeroWS3zq5IaUA+yeruznUd3hVZdFOi
vNY9ZadtqOGMj0SZa+tkl0iUYjqmpA7b0fTnyp14DmwU5BbdtCKRZfaKEnc9dObN3HebDqBWR8WQ
QA3Nk87doMLpsnuygaZu3FT2j8H8YfL6tEdm05g1KVWjaQbbiO1N2b1rc5OYYG7nlr+O21n7tr7A
MjP2rSptV0KhEmcyWcY1fhUvXXUWV0276XFWPAYaD9mbwhe537EFk1vEqnLYNb1pAAZp43amsRhp
GUQjNkukXrMuVzpa+JAUkhSXbgDJq+6VSlbcywQvQ6yBYwddeNhkNddDMtl4N87O3EWTBVlupB7U
G9rlue5wHLQtfDJU26p/VcVTsiz8NO9PFnnO8Dbqu8MAy+QzB3Vx11RzarMzBOeh8y0UUfisrNM5
rnWD76f+fpI+2gS/HsIEQEenot/zKTavh6ha7+QilregY5n7eWDqsIA4+JoDE39TrTLeyqz8fWgn
rAdc2Ne1jIjO2zi/oM4D64KKjOZduZnWbEljC9OP47LXvuHkNRuz3zmgan83D1Ng/w3QEhg4Y5gj
wsCZBneBHm3rvxZ7nhnJX2k9377nM2ASIPAkJhL+AygHiPUZMEG2AfiLBWaAm0co/WwvxBgaRY6+
HoqRYDI+oumfVD5+ScEQgJfFBOYOcg+Q7z81r69EOegs+fTzl/4CkuBgfQGaIPhAiUExB79RElB9
UPw1aPYLNs1Y0LsCyGyygNuwrwa3JsF1VivM4U4U6JVt6gvnZ5KgYokfi0K+Jw22myBGqQ1rou26
ZjPU621XvQurjG5qMUCCbJdlCwjEHpzLXkPyALwqi8gn4xDLZJinYd9VCOuxd/1Jy5obEGZA2bTZ
fFkOHdfDMo5JvFQsWU19xfA4b9jE2s3aNgeVT9m5Kiqjg8rzDQIFYO8onbZRxe0uaoV48F6c8Xns
c91m6/0MpsHB2pLcG9wUoMBXBm2kW8igYzbNe9baGVyQRRndC+zuAA2WQ2e6ZruG7tyZzG26phjT
dqSXAoTdhPfdTZVxjNJyWqddgR2EwZliY/uyOrNBGsCfiexoQeSil3paTvCwvGsLKArGFl3FvKkS
2fLh4KaWJrTpb9cqvpo7VZ+ZviqAAExPqPQ3zVBfojXkmsygY9RsNCjpQEa6qKw4F8Zdc5kdctqv
22Hp5wc1gmCtxqo/lXwNepUgoJcE0deoWdpNrrL6qlVQNKwj5IYWRfFZkaFXIFmZZCBztlumAqdj
HtntnIX5xHGg7HqYMNVz7KLETvbam3w/YHxiI8hxpSivPZHitJtKpWtjmytQP15DIusTV2GZVCCq
6bWmzXYa6kzTen7I1Dgejok8tU0RztvR+m2z8PUWx7DwNVvDBpsOciDI/1dlYYc0RHToNKj6ddJw
2k56LKqq0IWA3xzGsZRd2qCCyd+nYVW9ZsHmb+xCM40Xtmpf4fuaQLac+hbfqhm/omvXwKdQn7R9
dbowyOWkGbTw46j5xE+mdnnVZrw50Dn/vSjQfqnZHSv8kmZraQ55z9BeZmLHsuHtOBGo3wgZDz6s
NzUdzyo2XeAYL/fOCZFUpL2KSGi2Dg+NXuehP/8vU6w8ftmQ9aVEjo5O5w/S7cfOrX+l2Q+f/5hW
KXqpQH+gCnIngTSqwH/9lFZBBYlBC1ecxAiDIP6vOoS9jEEWYQosZSVAQz9qJ38mVWhQAkHj+HtQ
dMDLp+pv5VQY5IuUClUYA6v2qOVDL5QEHRum92UdkoGCuFQ1+oPNdYbw/YzczOH2QifhdK/msmE3
Kuun6CQaB/ekloUIXat6js4yH2VTOlC5RmoXCzYsJoHL2S9vvgjld7L+0TP+wlP+MEEoxaAEAeiD
culYSH2h32AjfJMVw7vZcuQ3BGqOKgFCVY8JmodG7H482rHs+tdoRyuEc8wJYCBYFBQMjq9HA0k5
BDoAVcwNMint1vJ1MxfN9d8fBTQzaFKUWBHEngXdgphMLK6dNksLUatcd1LWYrz48SjHuT5fC+RK
kNrE0Y8RRzT9InIy9soI3DrdoMptx2aKL9Rshz1Ukea0sJHaxLZ5op1ZfrK8r7fsYxBBCgR/iGMA
f/mstm1bNXYT9aDMTAY8E7RMJ6GLii1aQpv8eI1fW0CfhqJMUg5SAsPxs0iu9dywdg1OM+TqZOhX
cMPX9mGK1vcxqdBH6vixa/CnZxFGk2BgYQWeD4dmpw9NHl9GVFV5iVyMrC4Wc9fTNt5I2j0tHK0/
WdZx2l9tHRhrMAQVCKQIIGXPGilcXBSBtjbXGUJRil1ebWo60U3LQUZi8VSfqpAtlz+O5TdnX6Jj
1wbwKgaSLhzMr89LRkdwjkqoIYopiGqzTs3wHg3Qw/GTKH53HNClmUAU/o2fsbgR9HnFHYyzUuvv
WUa8Nnnj/vjxaj4Iu89iqBAoS8e/Y9i7Z8MwMC1wj6WF0rkftG1wqZ0aKXhPxStQ5c5L41NwwHZd
yJK2DXs4LvuCjydr7EEXHCqNApTMfL368by+t3okKcheoDyBMPU8w+Ss9lZFFloUWH2CmFt0MWY/
O0DfXEHYSwzVAiR1BE1f6Nlexqur5EghxtUUJqitkJ+pZh3YKklJlmL4yZZ+cw2PwwEz59CVBHBC
ng1HVVZE0mVWRw5UjInKt2iUp51kB8O8+UmO/v5gPAaZjmAJK/z6nDIPfR20hcEmWkEFsMb9Nco9
5bqICN5kuG1/dpS+vY4YbiH47QCU4HjjZyNmbHZhQnAdQfRoL5yV9x2SB+WnKSkI1/G6i/r7HBzE
ucPACJs1JcWSiLFtk7KPOk0NzBbsvNc28uEnof/2PGECO405g+2Gxr/j8y+yPDRkCfDdgNQNZsAa
phQnmFTLyY9P7bfnCUahEAUBvARk02cbjLLcShjJgtEW8+UUhDUzp6Mrs2lnQJ9SP1kUOqL615cX
xoOCEbYXsgEE/utVkSmL25oZ0Hbi0FVAmjkvEw+y13saPJ00I8bcO2acS6LQgaTVEhndxdZRmYZs
8h9J618m/u8FmRzb2yiQMRCrj0fyiyD3Q20kdLFYXRVq6PbTuA7zfgbVEP9k4T8b6BmeeTdYNlkY
qG5dufdAEzYIhZ9lhw+573l4AZ0pBfmbY0KfHZpynlrfOgivieLsps+hhAVhNrPvoQMKTOs+I9BD
NLsh3/c4h2KQ9i7MWg0F2Ft//2ARRQioCOyYp55ttEelWPIe0mEhojVdIDVuKyPAJmrGaP/jocDB
f36qjoAA24cw+Pkw2rNtjDsS1Y5YB5Xf1LX7Eo3ZoGlQHZhlU23idMileoXpXHFw2TsxJnhekAGg
gj9s8g5lSP6eV1kdSU2meuwRoIpfFxAHo1H6P4Dqt/VjsGYQFyo0A5S2zFoyg9s/mSYp3Npmb/pm
GdBBVLVDeq5zDMLwhOfiOppQWSVDKJf4xs45YFA9tV2otOnXrN6BVs4oBqtpKqIUQZnYp5mP1wvb
zIYmg4M5JRH0RvZbhYe2hx493o/pFGayq6SKoqQZXP7OQPMhaKZdBI2MxKvVpBJV0GnXTX1R7DrV
kB4aBWvoTsNkIaBn5D4LaR/PfbULSob2AFeevQVuRKqzIpQB7ypoPxs0OAIMJGRKRuiH0HMp7JDY
sYLqAhxIk2PQP0LXCFNCx8K4BHUae0ODe+OaGhkBTRS2GJUeLTQV0v2i0BzZxIYgF5nKyIThRPis
f6At6a+aqsyvhWygYu+6yo9gssaxStqcNktalGi9LVTRml3smlgkQ1MXb0dofnwXQtSMmkB53KTd
ArJ+Mk6ZuipWkb3JK4eACAw+MyCAuzI/YNtweYLKIIuNnMEjSfOZ2DylkxrtgWckfzNGPA6naw18
yiZLv5CQjEAJw3080RbKf1NGbzpSylWkEsLGK0APFkGALW0P2WTqCNpds4heGZXX4tBWAXpeoUly
cOnQzI6nDhTU3bqUvoGOkn5pNPSBmYe2qLpFZzSrSu2LCNmNMmXenNqxWV5TVslhm7W0GtNhzuje
tHnItCG+IqVGfmpRGooKxRq6L6BtcYAWWehXscN8Y0OdV0mEFnnpZKuuKyVmtl2LeC16QFozd2mY
cFN6LcAUmM8d2MzQFrmuETTwAbOSpoOBy7qEEyemcGcGpMAmgj+Rdh35coyShfBw1nVU5elRUxSv
arKCZTJVLnS6IoNVu4aiFXQZ1Zuxfj3P3QA6ielj8HdmHjYS1xECm6jkwhwo9VEtT+uRd1F+4gC1
8hMobmq+r6LgSlDIj720s5NgvEex+2NCrrfnfs5VgA7RMocGmqiUFxZ15QQrilajoR1auARQoC2T
zoBprdkyZZHOl84+saXMKl3YblbQyQrlFpg2rItThx0qNWN0VdqrkWQa8gPP0mJsapYo3MfD1rar
WDWva+gUAF37+EpEoRHGeQehG1rUg/RDZjqnzVTNxZ7LHtMUd3I9c9EMDUWggTGbjlSxkDar6i6h
rPNq04h2NYnzoUC6FQgORBeb8oxX4HHpvja0SbOmbIq0q8k0Q52ZoyUBx3rBCZ9zCS05eb8+ILWy
u3JBdNrMdixPckMwiGp1A/4MiqPmjZ2mSb0p1nbt7mjmSpt+8DnaUiK4BWvgeMcNrdWpD56Rw0df
A/6IVRW2gXdQS4eyIm/HrC/Rtm1WQB2i5hZaY3nsHq1U0OFULTbeg72T15vGBfABW1FwpiFKs9Jd
cG27BUIgeGJBY+FawIVeEqhPFqul6yoCOlveXnTI0/tSDe697zm4M1M3rENi2lYQbStU3RcqXis9
VbixIHTVkCWIJZ3dDNM4Ol1k2QzN272voNnYFuzGDHXJk5KTgiV8bRyd9eQ8ScbF2PK0Lvt2ue05
KjBKZNW3dIexrcHkiXob0LYrQhw2AzTRej1Nc34ZrQIdTaU6X4vXE/Qby2IP/B/47KbNh9DALoJb
OPT9k3AZC28q27C+1WgMyC7/h7zzWJLcSLvsq8xuVmiDFptZAAiVWquNW5YC4AAcWj79HCSLRRab
5BiXP4dmZDeNFZGREQH/xD33gu9iyxU20NYPNx/IlQZX+DYl0uiQ1hwlY89p8vwsrUA0OHE2Xkpl
lZ4hFLuBp81Ra5WT68TMJFNiHwJz0fPmlzbxO+76fUL+xRPwg479w7/+n8tfXaU/U7Mfi/8fD/qf
iNsiYLC02ZZQ297NojX765Xgr+ak33aCzGH//QTfpRcXVwcT1PakEFEM/T92hA4SyrYEZK7C3wHJ
9TvpBWyAF8Qa0OFPwCrwqF+XhNAKDnyF/uHL2gAI558sCdGBfmqcNlqBNSWjBGsxtlWms7Xrv+t/
+QN9bgj3rcyb4W0IavOtLBuYqMk706tR5JGJpwI5Xo7xOLZo00ndPASG1yCl57cqnaHGvTmL5RzI
a4++BxprnY/MFAi0iwmbX3NM9dl2HPbwNa1Yz4uxMWF8FoRhz1Lojq20plBY41VCTzrvNDvN7npv
GU8Ne81dlbmdzulGL1CnM0IJzx27KwSPY4EQFabWRY2gazDqVuW0Kqu8arMOuYNrI42CctSLsMia
L0bqX1dVG8NtvCl7pU8ohpDjxAlX1xShVVTwUYnCwZDNY9g1iROzMvpkIcXS6fnwjWOgxcV2umRJ
f1tPzZnhI0u43gTFmqGu6wMPsWf3TBvLhwnC+aJoUVUasXyVqehOFpaKF0M69VlXLcWpsjXvLLDb
4q1YlmkNU69Lo7oQkLzmNNIzrssuzbM5XNNChU25woswONjnnVYkLV17azy0pmE+5jJ4tE38MKos
XnXLyyPdde78qW6oP7Lwbkat6qvLCfXikiNsOJtNlGMvyU6ar5ab0bfzaJGAValnO99o9cRed3Lv
tu7AwIEGBnmbBwvnTatR6Nw1ABqwFi82k6K4CSr3osqH+nJs9Qpa2MzDsqLcR6ZWWSHtI9VLGeu+
H5fssTSARAofMiCyjBIXkO4ZbbSIQsMD0VXX3VKnZcj0WYfTkA+3pdP5DZ9xOrw3tiav04F3x3CT
8sAMM8eD5q83jldqr3ZZemI/pHZ/9Ia5Oxa8tFMwDygqWfVied26Xxsbo4vT+rGpKp8WH8ra7TBE
hNkKGuv4i3zSjREzSqo7Gs1aL5rDaOT5fTN7B1Hy2wSaG4R1ML7pazbMobmuxhhOos8pRgJgGYBg
Cq1KurtqEiLqheItpprH65SdWalbXKSLCfNn2CMMiLCSE+W6Pjklqxzquh5pXVPC+clglzr1wNrF
ba2IsnJFV9ntU9CKSM3LfK9JI9nbcnxKGudpEmUdJ73Mw0kf14NrsB+dunKOgkG7AyMxwtr17nun
saKe8sskUFvx6JfyqGS5hvmadLHVa01s1GsdVQObSdl3F8HQB+c5H0O81Fm11zgj4rooHmpD8pFY
RRLaY/tkzWm/U47svnh2i+Wmsa48c/TiwZkAfbRM25uNyejF3q0b+J5Ns+gj02sBTfxFhL4S+J86
Izg2zSZz9nZ+oQ1SnCUJRGdoaQikaWfJw7y0WhFObtk/ul4zQBQk2TjHqzOtXTyM7u1UDp21m401
TT55ymj2WpeDifRNMl1WwwCcqQy6Xx+AKVdgGdJZIxWky7EWGZgJrP/enALoRme4ngwz35vJtFyP
iejDRCkVN6lf7G2ACKYMpzi0o9Xus7wenqt8nL4ZSZ5d+75XZFGVTuahN0t/ZxVzFrUFVEY6yTlO
gpFzzypeFj6dcFry6Zr+wDrrZXKbGVkRF3XAieagXiah7/EwrDYb1h5AI7VusmEWz8Vqbb2VgStN
LnxQwoVCb42bPmi4kvh7nKOuNoBH3I5WUrr8mrW0Xup1Navd7Kovpag/F1NR7bO2ri8Lz1+nCOFc
XKqkDm4TOw86XlyVQZW7S/C5g+D2w4Bx7dgNkP2TBeG01OMUanYtrqS0cXSBlUblYs33FgXlGOSL
iHssRcdsCThL7TzPw85un0Y8S0mYN/b0HlTGWTv21cGafewYqk0ixabuRlvKx4oVkhbBzBUCJ9Ok
dm4weVOkGj+9aOwx8N8aLRmn+KOQ/6Me53+aWchATMRwQ4fwdy3Lh4f/Twypvz36e7/ikZ0ANoU+
yRob8ptW6Lum6ZKwQePBD7N/xcF/NQbRk9A58d9Mk0YGSZQm47d+hT/uQ4/geAg8Foz+P+lXbP3n
NRqgCJ88yQHsDVn1UP35xX/frxit63Xz4r739p2TdJ9El19xJlZR5qZ5hEfgVkuXYa+DeJfzsMOs
8I7ncjcLFQomz8LRvqDKnvfMzF0OD2dlsj9LS63Y1/5ax6lvl1+83hc7jyI+evaVaTd3jJPJVd86
TejUpR0nNDRVbbU46NriVnOm6dwKxj1STvmUtMagIruc4MGKSDoiHnBZKOmg7fi7aUh2q6vuvHk+
V3K84M1+hGvMwnRkzdtqASYidT9an83ZwxfyVdXmp0AtkaE1VxWjb8+Gom2dw+xZwZFolN2QsvzP
lkw/TCN2kXXVo7TR7ajIa+dTPqfgZU5zJyf/eV3ysNHWva0ZWEQVUynwiR58Wq03Cm48T/mj41aH
otKusIjsuo4dkem81lDeMwTl1AWMjBUY2ctcfaqwas4tdcRwdr7T8nvVB03UF1mpx9q0HPL1vrGN
hy77qrdaiOgdWjJ7QO7dNZUem0vw0uXuU5caZwlmwWlsrurRGMJR9gygSTzm1gcNkiVlpCfq0vKC
58oaDpmpX7MIC601iNzsLPPhADv1lklv5yZfG/5HYk+aXLqk1IKpn7M7IbNXKIwTC75D0PabWykU
HV1RU9T6NzfJ/dBQ61FZam+Mk4wTzT7IsToG/XPPSK56L5SzfRiqZd8X6anNk6MyvFe6pJuqHK7c
Vt8761TuknbK6QbEDsin2dXlcp6jp2Ng3btFMULYVvFQyIfcMveZXG/HrLhkycRzp4cBSH3JrlL3
KVjy2E+dfZ9x1unTe2m1V1iirF1fKSessEVHShN+rE9pDIt/PlViX/JNr32mYOd1TDUnskrHioe8
b/Owyuy41vLj1kr2y3pwmtE8ZNawXxmrcV5FlXpKVLvDqWVEAxJDlgby0PS9E9Zzd9k5VXDShlTs
+8FR0SiqQxmoA1xYyIOsuTg6OUafrvCYry8NsbLHACGt/Xy/tYq2LE7tWEdNWZpxNtRHnfeINjyI
EIvnWC39q17p34B0o8I390HGVUvL7q7lwzzzI/wKh8N67I1Tx9u6uvtkzU8Ln5cc9VtnNc8zV+1z
Nqtri298XSI91e7rAB/DUFyx3rzDUsrMUTsML2xwnDqLgk6eiwFi1zLTm9U24yBjaTqXwa0wNSNa
Eu3K6asKOHONNVVfYOI+p369NsLYpyl+aZ1dQrUkp8aen4bFpxOsPi3rDooupwQ3SyiXV6M5Dd71
WL9lmnVpUOzsjsFA3jYZB4q4kNtg5V4HjsTCNbCxMPieTjvXeFi96ZW2Qephv/r8Fs7Rb5Nzd0BN
zY5utR7giKMJkIepLO78MyfJb9akPtbrmVZfmom9zxHmnTS5nduXhIZYZUfTv+XLEa/ZzrfW0MGn
Uld3Wg4jB3umikct+JpjMZmzLKpzk8+LFpBFUapohYLzGlu+NE304m5n28uz2yfHdZC7fC7CIHvr
k68a7o0513YpBkPVj3utqM7T0sGgWXwZU+eh9N4crwrJGImkgf2SUdKb62Pei+tmKc7lVFzjWdl5
wjwl1sImaIkHBkcWZpHuY8NugZzt/t2V3Us5Zpc0zHgJxWNfDcehz3ayfStrPZJiiRx4tZk9+iL6
CyfToyDzdlaTH9f+ZcCHQ+5AgVhX7FJc4TbY7OA58zO2jfYyl57G16PZNED1dTXah0wVUIdd++/h
o35KWvk9H8X8T/yLazo+mwYfN5+JjPPXncap+Fpm/+uhzd5VUnz9fz7RDz4V5Im/PBc0IbA3XOoH
nwqyh2Psd//le9PxNyCV/Z9NQQ6IvcDcjJPYNf5Jy/EHRW17A5CHLSgUuh/aj81q9/uO4w+Y0ur6
JrKKnsSts1bPU2/Z91nls5zu+v5a2ZU5RyN4xe/exT/BUz5kyN9kvV9eBKyPZUOokJbxxxfxA+Zq
1VytkevWcS0QaXAa6LQeSnE8yWjMzfViHMToJVHmX61NHpUN68csLFCxnq00kdl1PqVWtLjdF5k7
JVxXsEfzyQ6iG9r5qmhmi8um1ocdMn96GmT9aaiHL6wVPpla62LVAisv2fFGA86cY9Fk1bm0DevI
ay7OisAfzsfW1Ya4ErgXqUYpK3SdbIensWuN+44ObQkTogTcb7RSW1G2nSqull73Bwa6VL1KBpgl
7NhlGr9QU//q9n4zU/mYKbHWI9IDQ3lcHH99/eHnS6ry/U86/T99oh/XHxyjvynGm3Ofduz3199m
v4c+AE83aAR+LCnp+enrCSdgSuBx7EB/9PzA4Vw0dhD4DqQdWQGcGf8ADv/lCvvpy4+kQLqfiUjP
a3E3Sv33V2CHxb60xvoZ2yNrxxEdqRkwLUy1fVr0YdoVydDudY/4GcsYgkjZ6bWhz7d1YT4MmtXF
UMhD5MzOpSCfgywRfCjYndxd04uXUekiyp3OifVxFE9rSuviNVRly5yfm6x8abrVPPErsstYOjte
Pe2EFJmem7Nx21UZY3g+Pk1OcadX/RMXoHfOiIR4OsgbscFAibTMyAryNESXU5GbB25Uq5E9aTE1
e3pHK/Y6Hz7Zs6ao6PTHqsWvMiqkCmtwAmBu9dR4GsvKYL0JBqXYzLEdqk1FN5DKJMJ+Yl92ojsm
5dSEpaZ9DVYUt9XyPi2WXh97Kz0v8/QBmPDC6LPy2BIOg//ePk05biQGKucwGMOT64or3ELabtXJ
UEl6VhWccE0sAmnTmvuonGML3JQ7l041JmxiPEztg3Oii36m2eqjvE7TfVp1nxdVb0T25EdGVn5O
ukLt/BLZRkr9Errwxi2luFAWPriOIIWDPhl1tC6JioeqDk5ZnuT3I80h/v/VQcRc3PzMzZMvehE8
qXnA3d+szvlgLg1zRaLXu9Tw+y5qm42On+1lF6xrcmcnDktltOwd25YirDPbeZqzUb9ZjRxfXVH0
p6lPgnCecMMX2kxTg/zozWG3BPV7Oa36rdGv5mXPPh5fnhDdW+aRfuK5a3YFAaRu51nDVlv6JQEx
QTmN31Ut2le6fladwzLfToFg2VuURWwOw0Uza7dZOq/3bjMsD7C4kepE2CXNvvVFG1Y+S1ND+5yP
edeFvZVdVHqDvDy3mn02+7yp7mwFZ7bTiGjoDDs0GseNx/rJFHMotCKy+ixmMbctks+m9iwgAoZe
1t6ktuKBWAY8U8VNncw3ljNHDsicbvbRWKGKKf04BcYBx8Khm3AtOLw05z7QNWQ4fdeX7cltb22t
jafmBCXmRXgSwlGUe3+i+WrHq9X29qNwIpPYp8JiNdnSn3k6aTfiPO9B8isRyWAIG/VQ+3XoLtZR
LYr9u3Ypc+gU3ALZiBm6YU6kXR0cvmqCHB+1vlrJV6WxazO+beXESMVOpevO8m4KWm5tDA6ZcTc9
4BTcGehoo0XUwr1IkFzFZoNIVVyTfPrUlwjtLF4Dmmj8bqmYrH0lcDGV/TxG5dreakvxQM6EHbWT
9u6v7lkyp+2VX5ZliLucgyUb0e5paA8ruFzULdjdwiJYyDKSCbK8Z1WRiX050svpgX0/I/x4l044
Wpx89OPc9CxWu437rvz1KLLe/IyIZ8T+lkBlpYRjkWCyF56yY2KQtGPvpp8HexAntyJkKUhVdm11
XnXmVAwPNaDPVUCYUiwzlnC8X2toeawci4DNqsyY5bVi8bmsxi7UkxG3pJ5ml+zdjRiZ4hHNXDtf
1q7af9Sbf3+RJVpvMznZ7LwIsvm7Inv+nhMqm/xllf3jM/2ossiEmKxglMgm/TnkjSrPahNQH4vy
zy4slD6IJl4Ttc/HHwD49H21pv8HEzTPRBYuvRAbMSIQ/lGd/cArf66zCIGogQhEEE14Bn6us8WY
TUxi7hNijhZlI0urkVd8wFpsR9qyZmk0S3t8VEnT7qeUMtwb0EZz1x7UKpHYuroI/X6tzqfFn/ap
YG+kk+V14lRqDikZIxxfuhd63lJG7SzOihHjVqvz0Hwp0n3gIvfMxVWtZ8PN5hAumQGjQetvh3Kc
2PAZL+5SelEvp8dGc+0dQ3QPQDPeKlnwCkdkP5Xet5UhQrUuHn2myyCIwWnXpe57VnbE2GRWse/c
7qgCf5XwMWzUuqbCM+vaU3KyhNvftSJ4BSap9rO/+mftMleP2qCmXTalgKKOUyP5rK0nrgurXw+L
XFcH1CxhZe+BIA178MbdPI1bChyRYNMWDpZsMWH2upT8IFv3L+CuNtlq9PcYwde4+UgaE87UhmNT
NVyl5JBtgWTGFk1WYGsPA9LKEJLNo101+e1AtEKshH2xLIAWRjBxHOM0LRpH7uRA+baQ1XApE4sm
51Lh2dqi0uzae9XEoocVvFLofWSqJQvxasu4OUOS9XzeotfGjxA2Ofs7zeiqq3zWvy2L+WqsJsFv
q9axLrBEjP1gjgMlPHIttFcvS9+I8DGI9tPlfb+VcVKDFHzKjGq4FflyK/fOVvhNOoCMTsDbWgKt
pTkg6+FzvrULTcs7lNFB5MJN9oVZ9BFrjucZEWTe2g2jJ8JCazBer3xm09aUaFt7AhnSxElJSWLM
RJva2phM86/YKj6pQXcOnOQ62Xz2yfIx5aeeWxwt+qFBiPuB/ogtcI0W5nzyt9apLIOvdtA1ob+0
jDimdTlvjVaztVz5HPi7lEFlP9GPLboHWeXkTy1b5n2bad3Blm4dznJ5LLaGDtiO3xFWkO0peUp9
jam56Ww3GkQR9r0yQ3NrDflampGZBLC+rpQ3TOQHmDzvXBfNU2XJu5we01+FjgNuva3NJj3X6UNz
uZWKzCBTIG3NU2PIF5uuVVkpzerWyOoqE08+y8N42NrcTPNeAjtxd66plSxlwORdumLProZo3Brl
ho7ZMdbbig5aenUQdbZeH8qtvW50nOEzHbdbE9ojtiZ8cFDu1q2E5FsxkVQVbSsvxlZo/KYke0jR
xsgOm2K+FaRyK032VqRoG5Edt8KVdlUaBzAHV+5W1qSzVGeATNm1txU9sy7FSW/INxITX1HR8eES
r4V9rxjcY6Mmdeu5LOVa31FvXi/5aIb8SuXzI4vf8WuQtOM5rsBj5dXtc59bzX6qneqLV1bqOBuW
FppIhPduiY11yz9sgmSgPSqao6PcC8GaMCrhF1hOls2BXa+IRqndQalDGQT5dPTGzjmWeP/iBg78
MFmos5ZmaDvLX9eDRJq8TGTqbhmC7YW3Bi69JUJq2xcviVWrSBJQchIgZBcqkxXwXIlQ7A7lWa0v
zo5QA2K7wEfO2oJfKFfPHz8ZB351SlvO2noaskjqiIOWLa/WytF2ns6vwfyix+QiPAybiV+MdOV4
uddTHigr6lzyx5peW7esSxX5A02LbkEo/fv7AIZYjNhse5jmcEnb9GN/1wewfmTN9b//rA/402f6
IbFttD2hSoz0m7f6t2nb/Q8Iks2WjT3Yz0iQphO5xBaK08tkUv9oUH5T2Ejx0+kNUe6wnuAi/ydd
AGoaVf63LuCXH2MRgEk6Hnm0xh89XpXpEOep+e+9UywqynNGHLLKUO/BB9Sr4/T+WdH4lgpXE9nC
lHS2aw2Vaq3J9MQ32r6aqNDXtl2oCJJSQ25yLvpegwLSUb3ZysuDw7o/FnYGDjgQuFY5jX+z+HP5
rM8wH2bQImQ3wZH30T/14JmnCS/PFWq6OyEjJ2eW0F/F2j22Ag6gEaMRqkUMey/z3wOzfMyM+duk
iNgLjNOk5/iePG+bFw/ag10lp6zTxv0wBWiAffAwCOs+G7ObsVXnTlu2R+GXF62TUBW9+ywZ3gE6
waOEyY6dq0bBDzi5NsblVOlXXZ21h9VpzeNSNtV5NWSf65wsh6xlNJhG+TlILJAHv0G1Wey7OgWa
cfslP5uW4tPSs35eO8bYJZ3pMap+3xVFxq+BhjS5CXpj5eh7/MOPRW0gwBE8s0Nh1XcyxbW+mGhh
+aS0cC17+75sZxIZGi5xv9Pnk72quxJtPtIq+0pJHUYqqPO7xh/dY2vi42779RXnSkUeIKfqsvAJ
F47lXo8BBu1JVytxbsC9q5ONnPdkpyye578mFo8vRdJHdpWVj/k8WGFjQtInCbEcgyKKin6E2Sj5
PDTDLTyEuR/bejphfUg/kb3xOmsBZ1vXYuoDBH8XXgMaamTiIvXpIWZAnBp5IIMM2Lupc5nhQA1x
kzAPL1UX+6Q+FbpC8PWyZQc/gAtsVP3J8GUWT2b5Ledj9ojbwjDDfRhyUn7hYW9SSx57ku5YeRDq
l10nBnClAIRF0/GfDI8oqSS5qTXSpLzsoGenSi93es+GdBG482qf7w5GmYg348LtSA1ZqiBCy2E2
x8TiaSlgnG2+0V1cVSZ6apU7IOmqIPW03DW5ehnd5ehPWb7TFGuJ3pBH3RqmsJTuXUnvj0JUqD1K
7IUOuYGQPd+brbWbPKWuR39ITm6ZZufD2vTn4zxWZ16e3JTTALGqFXSWXEUnQm6KnVjEi21kF2lT
XWRj28R5178uPkGFXqBuXLt8aiAVj6ILvBjg7jIXAMUYFO7awQAoS1vEPDe/9SsiA6igZyRzVTEl
/tknjyVMXSvdj5O6sZvqSMjDekoooFGTWwcvTQ6N1Nv9koiK7AKln6wleMLcdBOU1Te5LE00QfDl
vZHvp7F0477DOlUmpOtaQ+XGFjlbkQ1qy0tfDnbGpF+K7KrTNXERaL55aQ/D89J41WW+pleM7EOU
6f3n1LPABO3moVQOtJAEAEiCX+wl/+qZdqtA8KNsjrFheluWx9/OtFfvbZX/Xq/508d/r2Duf4jW
gZfdOIyfK5gN7kqKCSUMOy0/n9r2KyTCVtjxYEo4czF9b7M24+WvNcwEO3FAbwEeNsKD6vtPahj1
+o81jEGZ9bO9pXBhQTL+4IKyusFZetW/owzKs8m1xGU5TUwMhbU+dLMg+0oTTLMqQEEOqnDEoH6o
yVnu8/GikX1zjs/iIsuzL2TweBgPifBuca7t7FL2+6bHHOYu3sFoh1viHFaS/ozXrp3z/Sp8vBJr
eW2twz3A8cvistZzNM5Hv9WNaHKa5dEQFIHE9K7KvkP5ZeSN2nTU9iKZ74aRrWc/+VdJ3b4NlWNG
2eTfpuMGqFn1jQ3cEBktzGzRUja9+Torp4vF9q8Lz2RzmwEZls7GySZf3C0mIrBIHKtWN408cgaj
2pnfGSDdyKwrauZKOE+RLA5m5P5p6DgONkvIknfiJG3yK3xFFWhHsr36ye4O2jh/W0x95PctLnQh
HpPVOo21YUJ+EeuUNw/usL6bQ91GyguWXZ3JKTYcld+NpthSaROOei/tGu9WlqzJGo1XfeVPBINW
BJA3/lk/OUZ1bjtwxt4H8UWmCePhBwdWpZ6jRbLNocPAxOQGjK194ofdBpEJaLJiw8qmD8Ksy4an
pIAGBuVdxjCde+0oNihtVUbO4hFQbd6QtXyD18iOEVfrBrTNG9qml1odig136z/IN7FBcLZcUi2c
nNnv0KnA5EooksuZkBoCxnut4gsGUAfL+HmBsKvWnsAX2AEmut7QX7A8rJG34XhdVzDC5vTqZ1Xl
Mw06kzTbiJn2hpkXP4Gu57EJUOUi4QH5ldB+EuqvnizW4RsIaG9IYLDBge4HJ1h+MINywwcHOMJ2
Awqrdpyuke3LkGAnomYYjAOY2pgbKnnMTkCJw4Yn4h4yD7qfwyzWvZNekywzfaNA9M9WMOHx2DDH
Ca9C3KxGsZ9ybv4kdbcPS1UskNRTvu/7Ybi2oCZhsse9AekYtbk7H/H/rNGoJHtf+iW1gZf1hmAO
G4yZ4EkbIn9DNH2+v+1BdvaaXCKDWWYMwmNdVGpwuZDw2Hz27DF/KJdcnmue7580qz7TxOrscmAA
gt+1m6Gr1NlczBgw/KS5GWe2VWs7Xweqs8iXW14GfT06Uw6RCpAejn6QsoxKiOYbmzaU4Eq9cC4b
X5OYetLbJs1tpnx5KVU1xSKbz6dpqHbLSvBZtRr2WTOQ15lbsBGERZ4v5OhCDusQ1xIpJ5Hza5tJ
rg7iK5OanF9SaC4rr+T/uO4h68VjnqZfDa24LoSxXJi1OJtW69xt1AmZK4tBbG7wE5FP17FDC4S4
a3A27mG/zbAVZRYzF+M3SUgLJUmPBhYjCZIE9wrIpFnvEqHMR7xD7sHExIWdd0llv4NBx9TFbq5e
evbm9tHqAXRRonDh5tpnwkP9Q5+mO7uybqtUOZdjad2NS4AiAReETMKG/Zz2GHa/ZVu1zJcN23Gc
vPJrCSZ1nJmn0UH84Z7z3bxdSEvZCbRwWPEGlaLr04mLvSW1uDPzgxrH5qil9bhzUpFeQnJmpJXB
XxhMTJeCeKJf2NeqM9rj9tloPcdQoBPtZDswe2pcmMQrHEkj6tq6pgfuhWAQOWy5ph11DRAQHh0n
SYzrIp2LkrQTEw9iked1sO+MtH/vU2Fuu7aAFLM3aZttGSNoWvmXf/8M/KETs1DWCe8lwsEisuHv
ZuAHRuBOY7eQ/dkY/KdP9mMdzsdBL+A7W7LAx9L7B/ThkPoOPoBnmGidgBfwvYnYbh1FY0EPYUJj
AH9S139swzkS2V4Tu7NBGgHJK/9Acybw/acOAuCCbTovg3AJfs4WS/bzLnyWqZRWl72oLM93fWcM
XbTWKcFgQgCCTSunWts55rWBJsko8kWTsiDs1oTFZsOL2VTAwmmLfLPYjjpj7u+EXs3xtK1ONTfv
Y31bp87sVSX7VbEtWu3W8nctXRUWTjwIGi7tg5rbhV27g4bT4GWhkB8rfMExXgkQje32GprX1Rf1
dssNizEaT25PK1Mk2nXzcWsO7tHhbjfrqLfbdhjbDTzg6OaDvd3UoyGqFGPNdquPmXtAPdeuwKJY
Y8vRjQBzc4P9Z/bd+1JW3UnSRt3gPbvUF9c5T22XJfNM8FYaeDhppllNOHMWIc4FNzLZxoV0RQtM
nYNCNisOnl1qOyK0gD1kbz3lNXMelyLBbZWzxElTFqR7izsMr8OOepddVT56wbgFDI5b1GDwkTko
jb23xRCuWyDhgjwOUhdoz8EWV1jODogay66nqixkfwRux7F529TXTZu8sntPwk6ANrqYFCSh0LNL
LpzVzKADoC80Q/5TNakOiweZcaPnQMQ54y7ouelKVRGb2Ax591nbEhYtqwi+eVot8Q0txzzwxhAx
ZYncqr1FS1C7zOQL4FJ0pB8lS+KdeHfq/S/+x3kobotNMp4+1GN3E5Jx1ACAbuKyYU7dW/ehOOub
+Eyom37bboK086FN5x86NcLHFI+beB1sMvayCdoMwDr390Hkdgd2g8EmfFubBM4qMrnTx2XZ/f9x
um1su0dwEv+AevlbnO1haPN39Vcn23890Y/xCB8dLRonF+66D2ffb7lgvkeWIrk12/0ttpHs+8kG
s0bAB0s8Aowt8j62yenHycbzmMxGHg/zAke3/1lAsfffRxtvACcsHAp8jv3HxA9oWFEVsnlbkcC0
cBZmNhN36CM0GRbUJD2m+9CxxfgkUhsHtF5Y8t7LdP1Lxw7hdhs8BkgdYE2L3FGdHjXLWiJcM1k/
V1lexjh77dstQffZx37eYdbF0pu0jETEEZTrqVfteshSs79xNexGzuhzdRnuXHWRZsOGN4N8xEze
RlimHyUWJ83vesIKue4T+KVoUNWCaw7NMUyzqiYa2NbyF2YS794Z5aY/6ArCB5fhEBvQcHvE+fFQ
Y9I8SngKEl3W5P+SdybLbVxttn2VipqnIvtmUJNM9ARJkBQlipMMqmG2J/v+6e86kGxRtKy/9N9b
ETdc9kRhhUEABE6zv73Xfk7xxT5asZ5Y+w4pfmP2anYRRUOLyXtmsgUZtYnWfZTMQW2I+tj0NpGx
JvG023pmok8QhqO9OVgckFUW/VHE9w3kiJLUjXRmcAikjAcnu+dHfftOa8VVXWvPiZU0l+bodh/F
5BSrkJT67Ncjw4RAks/am9Scs51auuaGayKBaitWwkuVveDUj8I031aegq25ys1s0xMxfp/jPxyy
8dEOgTfm9OpEk83FknkoClbF5SiPezAF1UCoU1EqQ13RdXEUsTGc+jR3n0TbSivwomTP+uw2lPbo
JmYcdu40cCL10GaOBjGREOVqURw13lFMVF+3Q1Xp3OeslknElOYrmGAMaVhM6dqyp2VdesLcq7lz
BMGZbcqpxhaZ8ij72tZ7uDpmNd4YZBGiICy5gNfuFB8WlxqvJWqcZG2nmv0e5/w0btvWhrd7cDFd
6esZvDNxMDuLy+dlgUcQ6/P8bqlC9YpbanPtlm1b+M2YguzNJ6XTaozuXoMfEpzkcnSnuc6zozct
wkpXddZLBHV6JgxA+hze9l4RJ2uHci+ddOCYfCZWXj/3vSgvaXq1PnyHDsS9mWP5rNqbmh6OZzAX
gPh/ySCwwD9snSFChXgJIqBAdpp9VZu4LiTmJyXEuM9VHcdVMZQXxkxewiiL8l3jsX/XeY7VuYxE
sbFg4Zy+4grm0om0VcudAo2eSeWjYRYYrpexizmFS2TBlA6NFTRwPj6rS5upQQUMu/fn0Rw/qIqb
2YGN12bHcGv6YCRVfIWoqe5e4gs8EzP+tnXzfEODSXE/KHXyoP+CY6ABS+U+qOQ4VX8FM8iErqb+
0NvVDb/6KqjMyjtwKuS6M4wzSk0/MfLUOB88tuyAXKBtu33Pa0tvFmXRg1bk8Y6vWbOxkBa7zRl0
UPEPI/Goiy51Gl5sNSL3aVTkCLIxivBOEduLthFKRc83N+Hb3ZiJujKHtJxx7wLGNiUie6Dt5gkP
pGZJM5unrp05Nq5UrTPnlSMB3I1EcSMMQOUeRnOg/s7DCEdG4EzxNgtO2H7dGFr4CMFJPyZQwzk6
YB8QLtefbRWK7Jr0oqb6CsxF9aorwTJK54UXrWNeHcyJvnbtCt1ZhI5GmYXqkPMJ48Rdm1ldXjML
ZfZejrkGcz1iRfpfssVjs2Gj5RRvsWH+cot/l8TJ31p5ME//+DjfdniTlhMM4fhkTAeq3otqFARQ
iXDm+sHFxqEu8c8dXn0DFU7eWSROzXEx+jB4+0P/xMtjAlfjL/HMahp4Shq5fuP+Aknrh/sLKqpp
noOBDmY8G6suT+SlZ9aMhOeJ3HpXRA7T9yiCLF707/iP+A/MESWwyo/1bF92EpeLjPU2idFNYjv6
kEHSjSRSFyFpj2C0o+uuXZI7bSyVgJXRJFFOoVbS1g3R1uySxrnwuphB5ZhC/SKsft81oghkewi9
iSPJTuedLpBB9TK9W6Z6wxdmVU5xTG5De1tJ9G/hMOm2K+uGaeJlEaZHGiSvxzrJgi6P7oyKMH4e
YRitT0shHamCxq+qPOWhI70C+9Cl4SidH5JZh/+e1m9zd7hPXSb+A9Mw/gAC3RZ7pTUvONZz/tnp
i3fNHPKAMf1Ca7VQIo3IJNUWXsTpoqSeyw8JueOYYCPu1OQ+zvmm1vkORTO5qgqUDdOprsMB3yXY
oq0MaNMBeTHFzl2rQT1AQ5OB9prgr2VeqlNFnKwz98xG7pOai4MZJne23qXoz91NMejOSon0U2mm
kAaKrLmhP+9pHo1roYjLyghvbYGtoRHPQKkc9vH5nbDxyGJGSPX4anCwKfG87MLd4hu+IT5zW83J
JSShNsCIzNWiuzdzrDV1U16n+KhA6Y2MjnBWqf1NOQ/3Kqwk0Yr3wBRB++RQ84XB/2e3N26TfEmn
+iRM2MrSq+XNw0WLDQwd/UA157HXVD4zxoVQ1LeW293EsXPFUp4EfDvQX4UL5BmwEKtW/pDpCc4a
bdykjXLbl2Ln6az5Y+5u2zTcUmp4XUonmTJ09x4xLsfIiQ9E1kVeiivy7LcxwXOzDT8w7TiYbn3D
z532WtxeLgmsSYFbpphJKPexOp3qen4IG2xQmDw/mwNmHQUraKxn926K0Noa2TEqKyVwJnmaCw9Q
AD/pdTTzmSNklVH5mU4c9ijCIdO9Cw3zEhNRyYmyO3ZGz9mTenqusOOD0XvX1ZA/KjaOSk//UibN
EcruFzHZG7dHNjeyZsPXkOBRNbhBaS9P9Cx8hu5zqeXjMbK6Z9OBq5BLQvU/fwFHc+EKZLOwYneU
hgcJ0f37yAMFB33yk8DDTx/m2/rtvSFGAPOVRA/pppc3NNoP2TBkCQyqj9R//ly/sWDImAP3MA/8
CmkIWTL/fQU3eEhyEnIFV+XmwMjpN9Zv8Kyv129d3hB13gc2MphZr/SnxFPypDPc5yXhKOb3musE
WBR7kBKyja8qbFAWXqhigBNqRLuRO+F6RILtfM+J62ezTTmxBGAb0tbYj8JSbiJjYbqN3Q+ltSod
KlAWZSi5qUC/M3atSS2Hw3iiENxmVDEs61bQYgULnSNNkGZdBfrKM1Lx5GDlRO3IktzG712EopAO
aEFLVrAYLW5/X8uSFi5eQiy6esgmZ3nr9IPgWBe6ReA5JEMXfvUPg9lrGhJ7V5yMYdb6oNS1+kEg
f9ypRaOOfp3pOQOPoXKokoOrHlBj50WreiSN7mtLqBCNVrN0W8R9/KEg5LQasHWs5w2ZQitq5n07
D95VVnR95s8LzVW5rdfdqYtnunctrSjeNYaNEGWWBSqPWswSaZGgcYU0qARTY5XErrOu23LKZCU1
M7A1Tm/Xd85ciNvMrjl3xVoobha4H5zr1dE9ZCq4Yjc1lUMXTl4wc6n76MErYQKfZSO9Viq1iwHQ
HXVTqUqTbMslM6dLDWtE42uzZF7AqqG+Fzvw3K0gl2nl23AS+cOkuWzjVTkbSOAZk3q7sSvmKAJ/
TI7cCI2+MLobdFL1sjar6F5Phoggp9IhKbruVMsBUs5CA/mtufGsUF3PYaVdRlak73DIOEFe4QCR
lxGy1rPeYnKIuo2g6/pUj9OxyZo2WXuzisBoGDG4FwOCWRNj6kv00fpUTJnkUdjx52lC4R+Tvrxw
Yq6kelrqT5VBK++Kl2BATU01AhESsMcdUVMvW7OaHiJkkK3OuGKV1faymuoxHP1sKkmdEzNlXAFZ
70vSifhgVk02bWY9JO9JHoTWLcOrzGvG1QYjrq4C9+Msg/Y5XGy/tvSC4hxRXkwgq1dOPnv3ajhx
GvHaMojGAqVVTLO4WFInvTWFYQ93qWJ3a82kJ0aZwicMwFbnq06rP7D5tyvbY3Q6w/Ffey08Lsyw
qetztyiDEiPKZbW4xHDypB2pC1gopYws8kZyv88764qGXaoZGahmCqY7RlA6hxtFiSSICJZMQyCG
JA8VolFFPrfrN11mxv8LhDtWc2nNwzaPMw57OivjrzeFJinmp58e7H/6UN82BueNiZcOToVEXaAP
fvfmAcYgmOoAxzCwxnNAf7kxSD657DWUR39ysvYLZ4P6hgVc3ghsTdfBVctq9d/ZGM7A5Z/Y8+hs
AWdPrQvvw8uDfVgvuqAe82lKUfvzWkluZ6zTRzVps5VS0TJrTg4cg5k2JbWjzrtwGZYVpYInLRHF
CqdofsBkGF9a8zAgqNDdKTqd6fiSX7Ln5ZsEPuQxqfNLG+g/vropOyYLmdEGwELgVPSnZr1qb/sM
xpwp+n4DM5L6J7L0lGrolFdkSrV1x/A+1ayjk6uHXmcE6Y2kn+ZSX0Gz1A4QA+ET9OiEomqdDf0E
77Xps9I1MeBuiBzuOAn6yeKPad5mG7Mq9d3IMr4vFagSBe0mowKGOeHr2GzhJUb69TT3jCQt5vzq
dQfcq9wPeMpEYHtKdwuqTNmVmABQ5JSbJSNEkC/De2W0FH8o3fLLWHYVHRvhBRpbhOmpvovi8B3D
xT3NS6rfKuWzqgz3ozHfTUn+rOhFv50oLPAHIzUCw6JBdpzucr1WGYqMp2xM1KPTMAKmcqb1HRHd
xkinNX1dQawthPqG3vKNhtg96yHcEjv6hNPEBPuJd7DARDiXxChm6Sskvttse1z7V3mfjSuJL4oL
b2GciSMxEv0jVNqnCatiocXYvPOjKT2MjUm6HlMjvN87V1XedtLtGEvfo9EXZOenLZUgF6FowGT0
9kOKYTIesntlsJ6EdFJW0lNZS3elh83yf8WhlOOoPC3iYWLACNDvV+vP1fxUfH5q+qdXlqq/Psb3
mQHIP06icl37k7ijIy0ZzB5/LOJW32gID1IssAkH4fol4P5CSWBiK/8O5Z2VzlR/7yD6tWfh1XpD
ht7EfGEydjKNV1aq2c7Z16fpMR5JmZAAddY5Xe9BPhoPi+4Uz/RczB+cwm354M3qhVWr0cdwXI6S
TpVv9dry9raTgxDMGizDsdVj6p8F58XpkHJ2OIRpq78rBywjDrOChV8CQkFNNbSeHhuVTOWYvTVq
tmoP65ZdenS84QwtsYj2HtVBaZY+1tI9qkgf6SAdpd1I7Ib2NWtNXfwHbRrjj6N0oLpLixcVUyr5
iyzIMJacIoc/mRQ2bpC1LVCiMD26lk2corcjEjf+g0l8qJtk3jRT74JU4cLv6TnGKjtK1nk7OHsA
zuYqbqsIq2qXfTTScb7I4/E+XVBe26K90ZmcPma6mUneLNySGikzkyi2lkdMnL56ayqVll/BMcxy
f/IQn0MnNv0Z+KfqF2l3jDFhG4Ea0qHq57Y17NusmFd2Q5MiwguFq5OrEhihlMopoF+LhUiEaHmq
kcOMpmmA7UXVjBuiOdH4ohFdTBxx0Xh1uTczjQZAAK7mnRPZ6R6DGWa1rKzLQx+Zo+H3xChHQPi2
PW0qm1lukM54Uovx6JVGc9JaT219ulyHDz18vgCni7nCmtviXa7e2pw0V1WEJdzt8/fMMrpVb/Fu
u5Oqs/rk11G8TFDKyZ5EGnsXsokWeG4yXetCu0T+nS+MGITQEo5NeQmzwz4hJYDvgRTmrgWwQ0OH
eti2yj0mZP3e7SEiEkFTamR9OInVGZk4S3pirubgzyVRsYcOHpSSshhJ3mL2Fb2oWPmjyeDl0Egy
oyoZjbCcvIdEchurcP6SNZAcB8l0DIE7apLyaKd4oyxJfrSc8VqVLMgSKGStoExISmRnGwrIZ8iR
umRIisr52EiqJB+UwXdMxAzuNwSaHDh43I1k5zj75zSIgKXoEcTPKs7s6wx0ZTVHjOKGmERKfUZb
GpJyOdXM2ann5VqQSQqmKXmYCVh3+rZgZLLj9Xi1aJcvzghNjg7e2lrqYR9KwqaiSdimB3bTaiSA
c8A7gDWO8b8FmoGbjmR1/vOXfmli8WSVtRRVpZn213xY/4mjZ1S+XPh/+gh/Lvwy8IFfBUVYoymK
pfzb8m+9gfzKuouhFrHijI790wbzlUYiwa2unGYjkHxXknWOhSQCyZfg/UWf1n/nvMmD/SBESCOM
BMRKJRziGjvOKyFZ6PADWmN6yBkz+FjhoBACcIQLmxU6H2JQ3pOf9/Oj5YUeldkNcQDHBShArqqf
8mbLvCOCV0RYgKOpJGzC+oS1ecZuengmAzYAlLFmcoGXOhFp/2XZcHsqH0LgnVbS5XsFPsNOmEq3
s86QzzzSlA+dJH8mkgGqShpoJLmgc1tn15lkheaWxIYOkiDKvbHymzNWtIiN8tr2KsWvyEc2ZO0h
kFL2wOSZbJq7rpSCMF3vtJhV+wU/+SiJppVkm4ZATimIzk9wilAjzgjUWtJQUwm7igWEVDM21aBu
5/uyx6jIVOehb5J4oxNefYv/Quwnda4IxkM4m2LCEmY+NNs5mpCjHe7Qs1m5V1NpV3uI+YzXlcY9
upkY1nVlNic1IQJLolK2l88cM6sW/y8Wok1RIhA9zS59domqR2trcoe3asYx0U1ygxGzos7juiEq
hshSTRNPzKsoNjALa+stTXkxMEglVQNCehcbNOgqC6lR5stsvR6jY8bS6qoizOMvmnjfJHm+LvA1
HdoO52xsLRDy1ejLOdAzzmLksi8kf85s1qIE0GaOHchLb5n2ipxa8Slxruq5g9Vecfjx9sZAn+o6
HxVbQ/EoHTBlpVXRTKq1WyvPm/JYUDDq+lk6h/Mn/BoKwbrzgCz0xCnV3HwLZT4FqU9RsG5adw1e
AaD4ka9mxFo6WSvc19S1aDQN23LeK6Vua2TrBLh939BKDHcdTaSfMCXUablZGjyGbsodPdUVTjux
R8N4JSOItB0PAvYcbsNTRFXDBXt1uaUhuQEQSk1yNVbxijVEesDq63gS+KJkrbLudY+pLFqmN/KC
WgfN17t28h1Zx2zN4gAy72KKVG8DI+yiV4tTHHt8mOFHw8BNko3Qmtqnpv2BwFS/qul+lmzbGOLt
qowUcsTNo0IG+N6I8UmiCe7m2DvQWdiQ2xmPi2JdMrIF/RbTGWFRYdEWpVi7YbxsJ8NSgyV0LqJJ
3DYDRZQkMpbbKBrvhdk4q6nENoAR6dpp5mxrqTaJWuNo5eGuz4uGNKN9yEQ+QpjQjvbMm9frxVsq
hpUVGVTaCIkuoxPqJ0agt3GSkkEq06vBCw04hzF0thx7hWZkl2NiOds0NPZAb2HbCWZSJISR9KrT
OUY86tm16M3jGNcVRzgwuL7u1Ju50q6MyFb47Rk7eigvlHzJNvZMrJxuicQviGKWXfPeMq1NIe+P
EdPWbdIWV9Y8JkELLWOK+mrtLtpeFe0qw8E7GcCs+/aCN4oCCgx2S+G9V12K7gHKH8h0IhIt+7yl
jDqfsWeAnbYCikd01LTC/sjxhJrJqSZ2mV7EvbH2khqCtcyad9qja0B0QwNNwGZz6kfVHHbUWX2q
YO9GBj6y0ejXXTnTsZHx/L2eqrrMaT4biXE3F8k2bvUPdoHS5wzWuiqrwzIYB97OfY/UuDTKVRvZ
fHrArBWGeUMPJLY1Bhiz3aNERuZz3SBOFljtd6OrpycolhROpAyGegrxmJ/kH7qSchNk3HsG+PuY
wHjc0HfkkJmt23c0FdGTY3OCV9fCgirnqM0eZzrQqV4PQp0RddmMe7W0VoOmZJgg5RdP56o+lWmD
88SFLDnYGiuLtw8BL2NS8fKdgktpveBqT5dqgmFS2qfadmEZTrgAojjN1jxlK9CIG+xa6qiokbCP
pmG9qz27XVdk1Xx9Wm6FgUmc1WJXz+AxI3qcOiA9QZEyR3SzeOLdFutmWpIgpIGNRDENG24IYKZU
6eJGH8335iTiG/D+N4OocJHHy0xqftT3eTIqxEBmnr5o35rZUuLRVNQVDQmDD3fm0iD/f42odBi0
rg5XVkIgemwEvR8KxR8wZRZinX4R4pNWUggpTpXka8Xg6WUuEWvmP+1eTE1x1Zse35A8zzZ5rVrP
1mhSZKPwbK40fbJ3IAU+tYsa4tUqyBVaebeJmT0u40grLiNGxodTBfS3X8QFQokK/ZjddZSM6VLS
pjPNJDjljbSN6pJGPUTxIcSgsWolqbpsqVZlTGuv//nHPi7PLhx+bMhQsZjnWyo3878fQx2fRP/y
zPfT//3rmY/iUB6RbBbNoBBHzkOmr2c+E5MAKqdE7alUcZz1xz/yUxr8XdrAuNhD3KKvQE7F/jj0
6W9wQ8vHIgvJEVKF4PUbGiOv60UAWD5xPNYvuhClteBFJcC/34WIFPGXn0TzwPcyROTWlz/pdRmi
JrM4eXw5F/Afq9mPrxsUCf9cjTi1kcV1lupjI8FzOypV0C5Qz1/8zn7G2fvrEwK4gqUDVIssSnwl
dvyPFSVy6n/5wv+nihLlb/rFb/L/l6JEeeV48bSGf68o8UcHzPlj/ENR4qvf5YuixCTJr0ZOJrdZ
tViXCB7FyZ2c91bbUprYTpNxDSbX2P/6oyQ/u991s28/3pTfVOINeHte/fj/u+LEn75WaSj+Vpz4
6h2laOZlcWI0ZMOB8VlLsDG1MeCX06kztSn479Yo2n/9+UiVxDCZfbtYlblz/vAbFWWdj5Njc45w
KoMbAWllKc83y/vo3GtWanr3RaO7/UP4utssb9C+goTSngcYXLa+soV4/lXJmdN1KUXpIdG1fAIA
ZLyoO6MaDOCvGnuEsr6WnjX1UtPvMVTdVj83n4WhSfjMxh2778DwUH+mZPZM14ahboRTwOR90YRm
wGrb03bSmGtxrkNT+lbFpBgVuoNnMjOjTQUpz8afVxLNdrUcQAoXJlqWRq5tKwROgtZ5u4z6ta6o
vfvZU0NqLmjnm/J5HxJkI7c02EVdwBPop4T2gbrDwEkNGdToJc+jtVck03STMNsVV0RS2mmTLIt9
yudhJCgugLD4hl7bd06sUImGEjW397/+KGs/agDnreyHlsxXH69/oyVTqBn2WIAn/89bMiXO4sVi
QiYIr8Zvt2S+8tOd34IfajJffcK/12SKeZnAv2eUsHR5/WDSW3U0wT1cO0UYbWKGLqR0uuydkrfd
he6KWl4Ly1OMef62nkrma2XGXczJxG7kkr1KulK/orOhvv31L01OJF8tQD8Wbb5agL4Xbc5NPG4a
pUu3MdLLJ88sw4tZCONKIYX6RRssaqamEdsXKSUfqqO21otl8dvMiw6lN8m8ktVtlM4R29awMzDs
NvdtJ4kOdKIrXAb0+ODakcq1gfbB2mMa2MBDemwc/KuTW5Tvc7syGL1Vw6qGermZPLiWFdb6S4R7
HbHZTdeokgsz+J4Saxo8UFUaZf3rN0SXL/jHFZnzHHoW2QsVU6T5ylLzveoz7Kp8pYUhKDG8dSsg
l/Udg13uiFjy1orSPXID65mhacUakJbFVxfUQQYUHWJPyJHdDlPfjtP7xRInNe7ulaTxLuPBurYL
BeS+q1jbefLs9ey0/fbXr+JfvQi5Er/4uP+bNaKyseGv7xUhPAmF5dh5/vsXP+Z7jWiVUkXQlOHs
67htV4ZYgLrNJeJyZqDTdREYtJHbZUeJ04qWPYAaY3zpItzgZ+PzhNETH0RMdn42TWUzW9SATlDN
VomlAcrH+bHTRl1d2eZM9ZFwxC5eBLWTdh6vgTx8wlM67kaDgrYpFs2WosJ6j3usYhEE1Q8Oedz0
y8x3znLiqyjrhyAMgZCUOlV/yPcQWmbSnUMI/8TC0f8vNvm/HpX5SL3oOH31HftvdJz+oyEUZ+Hb
5N7CBYqCMYwTvIF/f4cC1PtlLpXLp+YpG790PzH1/fQBvynp1htHN35KpbDoTMN3gT3D/MPu96eS
bmjYKFDL8ZTokBZ5fn/GrjTpveNOxT/cAnGd/M6lis3ih6+UFNJlopRJgmFJJoX76rLTm1Naj6J8
cPquCVdJ4x4cKF7X9GpftVJG6Kg4XZk1CVK37d/qyMF8PYA6kOHT96qUIhy3I5qOYRhhNb6haTHf
j0UISE0yLEThxGtFChvKYiSBjdYBWY6tSsofvRRCzMSBZog00tg2jReIJQgst5jpSMxIIQWV4F2I
stLGxPZ1KbaUUnaJpQBjSikmmWM7MKU8k0mhRoH9G4VIN5I8Q6AbOQf7xZ7jDFBkKfXkPWVrmIA5
XZVDHTg63Zwa2lBkT3uCnfpqlLJRXlhHFx2pkIKSaLV1gcKErd13UZyolP3cTVOQSCUqTvYqylRc
ILeFbflBNHSmiQjBrXTsma0GSSv16hoBqCikHPJcY7YIGhSwaMSUXaKJIYLSoIlKNhTx9YBqVvEq
SPIdatQ0ZeYnS3ktQWcjhgGGBvvE1H+u8GytEinJVTrpf9IhazNXBhpViGya+ScbHY9rwCpF17Ok
xxGdrwiNRzPWeaoogB4QIQCVFwXYi6JrkQjRCg2Vb4Svo2zZXdBPE7VjxZYR1D5DZczL/qCC1AwK
VXmfSSGSNxZZtb8YUSjp3VxlpIg9lEuKaNGlpnhlS1GzFtVVLGXOUgqenWJvKhTQEiU0inn+bLNk
bhmLYrpxL1J00yWitnRBSdVQVMeztmpOxFUL9FZzFtdnMLOTNifozR9iKc16ek/XR2ftzSFytzr6
LTQJIn7S6LYsIKdqLlxax9R5saK7HP1XjUL0yZCSm0KKw7pbva2TutyMpXFUyfeuGFgc9B4hHQ7y
jmD1kcKhq6K1si0MZlAOUn6vMAGO5Qx/dLltz1o1Evutinrt1aEatEW1bDspbXe1R5U7Yrea0Xii
on/rVn/kg9JgQPCIDIQ7U0rl6VhP9wS155M2ezJt3EzmNc5MyCRSJzUK29owZp22eko+z8tCkBgl
FEtsnq1GU1sFG6FQW8AZuGbBSs792MDVjNylI4iMAUrGnWEuKWtxzkBrMg7tnJPRngxJLzIuPZyT
09E5Ra3LQLUujV0cNiBc40RNZOxakEney6RfLyPZKoANnJzMaUsZ2O4nXF5lqJXroQhp/WKqWJ2c
hZR64RgiZ75tXQ3GpF/bfRm9G9IGC39dnjIo4KvcbLvnogcBWhUMUVohGhjcuotbtmh2QoxPuq18
JJFKv91Ed/fgKLdeBRRdBTgB/ro92GNtbJx4GcDSaA8zMP/QiybND4UtIDqMcDGxkcrG3qGBoqOH
RL7ptON5VungcfED1zT5kLCdVexV9ikN+QwPbQdso42emii5TKssCyq+hKNRc1mK3Dsq4h+Z7N8m
CR3OTsLi1w+cPFU4ymGWlsc5q50rzRaf5sS8XAA6k4oft6Xe54hHTXqq1fHzrBXGKl405bDoLqtI
Ct7DbBL9qmuZd2Wi3qW8kX5ZJnjXNBvgLVfU1cCv+LrvswevXCa5MteZj5DU7MMcHoi+QI+BqOYe
z7vgP33rxz/J5qrahos73dLRuP5+62fPb58+Jn+z5//1kb7t+R4kKmpJ2KBJTBPE++7XtElUeSBc
XYttH9c+V9Y/o9amZWHWB20od3VN6rrf9nz4Era09XNawfMkbaC/s+Uzvn+95VN6ZjMUMbEO2Kr7
WgOqvKVjwhZ+JG1rftJI+DH1i0aBRhIILlGHcSqr5QNVY3qIv6gcdWsT2TnYmgEyYPwIwWaG3IDd
k4awqagAvVEOkPgR9UZ0H4UQYd9CcqzjvVX04PqjRXXqR2CsBYVPkdPsXE+MNHV0IGSY4rkUAzpu
7H5JhoXBhKCtvSEJoEdfUo1zBqTHpzGawyWItKbT16lepMWxjLWCcNJgkc9d1Nk45Bwa3o+todz0
RmTAqVGyNiitRfnwsrmcLs1xHdeydw1hKMP16OY7LWlTnsJSqxu1crAw9t7wvkqd9oNFl/UG80B+
GpPQZZcF4nyRWjLTAKNINpznWghCRxNx6+dKNO60Qh02DWHpDfmBaR1WqhoYCwvE0I7ZMaMTHDKV
sqzNoqKc6Rc96F3Yai07OVchi3x6ZNmP4MCGd0hnch0s6Xe+NDLoSBeW3Qyg/WpdmcqOSkwCySsH
S6j6eR4mswhyT3VPnWD04s+uol7OBrXoTTtkEX4rXb9ZyurBNUN7Or3sR3cruL/UhtFa1+WkNrjo
LCr/38x26oedkakncJghRru2ibW1c85BN19D0QzISUhbMiw9n3PTiquN60qGqSGckjiIaFkPFhm2
rs65a6PWBCbaES0w7csM8oV1HCfmh64MbXM8JcltWWy20TnVzTSskyVeZL1dGfuezwnw4ZwGb2Qw
nFv/YT5nxfVG5sY1GSFP7SF7zs+58k5GzHMZNqcd7xie8+dOJbPoKDYs+cU5o57LuLoy2gA+SQvM
FlFlbX48k0foHH1fyrC7Rj5hXRkk81sznPZF2Fv35WAu22jUQiwJVktRcBlRkmeYOgaqce76iL0M
z6vwXUTJZwvvV7wJG/xjaw9Jq13BcSMqoCFCfGwcndn3VDQQQgjrcGqkLFgNN3OckUgcjcE9dkvC
y+oAfVzFRqTVq3yIu0rlRGUAu2SmUu2sPKLUze4K5tOJdDqIVMUNQaIk3rmpfjsUCudSquC/5HZv
42cL6RaJxp4EtDu44bjXB+nFiGqQn4d//h4iVTcXG76qeRhZ8d3+mmF4keTJ899Ewf76ON9mcUzc
TAZxwDUw1Nv88U//FSEx13HRsy28tnj/2b/+mMXpb2jLZr9RLU3uP7rUu/+YxRlvuExyz0M8gb54
dnT9xixORgdeCTG8A2xfDoXN0oAlc2IvhBhPa6tmKWnHcHxuh4EbvLu45HoVzMGy0gP4cP5n4WM7
8j8mvr4u/Qs65Xyo+UHpf9R8MilBsSKXunt/4Nqz/hD5A/+Sq/WTACYh/y5rvm6B6nurZyCoBwoc
t0B9/GgVr1N/5ie92NZPX+W2/yh6AWqGe8x//af0M//yBb0afSGwK9kAE8gvfW4SfuY/jvyRErcV
RT6bePVeC7bHp8o/bNWVFnDT+RdPwP0xWff1M4V1WifMAW35HCR5+Y5qeB/HmdS/X7oNWvpoE9JN
Rw4LDPI78zEeTEYIqaK6l3hcklMTASfyDSPRobQRYyvxe1RJfzM2QxvKBh6mHrreUCIdDpFKt6Dr
RVeNp2TmddJpMOqgKBfdig9SF53V8IjyPkOALYaNMgapUhIiM3IbO81MASK/EEfWZkdF4WQXjihS
qjaLRFcCMANNujH1DLxi31WAGctG21AUJJH5XlHuCK/MHzWC3wlthHkPTblyG0elaLg1HOYaIrHr
ivActdLZeobPBI2D+YE4DU6cxKDt88wY981kZL22yqrZiFYjTCn+wq37ZtXa3BPgLcyZsYt6FxyE
R9cz2ZJiVC9oFJjNTa6hz/mxvigI/ykePxAHrrrppoLmZoEizWnZU+N1bTXqRVh37jorciqdJrxM
vtVHznNYR3CzUjdbrsJhkQ1M0Wit9YaWnHQh68XrTYA5EFSjDmEay7tO6Zu3//ylEmFMcoNAqGJ8
RpIESvDie7l66p7+40vRJd18RXXJf/3n3ZP42Df9S8PCTx/h2zHbJdwKBE1WhHGe/fGYrTO/Z+oI
hv5HZLn+hsWRM7hL+Anjj5TD/lTWZLwKi4/F36mc7Y3fsqgCtP1hSUFZk2ujB/KVqAQS3+s1sqgZ
4OlW+8SFwL0cUz6IAxHHG2MImcCFPe5OS3j6tYkRviaimjV3Zd7MB7v2hpuudtC/OgqqobopOVdv
rRuaSzudp6MTG0nksxXQoVqkdh1gXBz6jZfmRrsGw7aphGBKN4C5xrDL+srbd3LrZrnoMRfdYqac
7Qf2Hglegwe5piTApsh9NPgexHqumO+N837vnfd+c/Fwiek4RfX9xJfBCKas/j/knceW3MbWdF/l
fwFowZspyld1VXvDnmDRAglvEvbp/50liSKvzFqaftLgDi6lJtldSJyME7HjLvKy6Qa0GRNSevVO
dlHxKc51YKW8NOt9oPdZbtHA6k/au7jOJfjts29T61f1vlczCyxnxheQJMPZvA41fAcZcLQ5iu8X
X+seFquNbhxaHo411bqfnLbEa26OnH7ruLPObWF0dHM2LfpLoCYpTziduMmjROovXqwRlY1hPebc
AhjCRj4P+SaziMr7RVusPI7GlVYDJZULCqUeBzZ+V4Y5IwdWDlhWUY18rUjvAo8Kcv1KPcoGw976
Zk8/CqKGdyp9o/sgCgK0qyDhTxMWrPPXtinlp0QRlZpx/qZnhSK19SbM0ZGfywzYxw61kpwnpBvw
TIMCNU1d5ewGBW+qFcapUUCn3A5uydXl+85v26da4Z44PflTs+yI8Z4BTo31pE0OI/7TE+Ii5fGO
9i71InFYCwGSSos0+ZYpuJSEG7G3nHLYmQo9FfQTwHLcsRCpwMsAp8Jt/kg0jAaIK7sqMWx+6shW
83ES5ReG1odeka4ixbyCIfUCmAJggegQKlN491nwBpcOaS0wEGFCiBcYExVLq1NULd/plwMsWVBb
o8cKPkh4yay44lTk60jbxVkN6lKRulyCt2sGLpSaQfpnmnzsbV1qD3o/lzw5qfFlUdwvhD0+C62i
gcnGd56yKyKsT6jqkL6eTBurLYCIVcofTAjbeEvZgqp2LzHS9sLV7s3uZ5Ad7dKYMVg9aT7P1kxg
QhAzUekdp/gcDK3rr5SNrQCEwUKxkMNnPNnWzWj60z2yY7q2NbugKUObXhbah0DzCCG3Q18362lq
zY9WCyxpjuPuc1HG9NbY5fwsxTC7pFBiu1tZJGmaDTwUO9s1HRdWtFA3XfGXE5e+bRvc7e7Qh3EH
55aVVZwC4MDZPAHiscP/+28XhiZmUFUwpfOJIMmqHAJ/L+bsiEB03ccf3y5/+RV+G8GvdjgSdVRM
KsKdWr3/FoHwf3HZG3Ec8fsSQFBx3N9GcJ0pG444tAXseZ6igvJf/T6Cm7/oJOAAgLvw8hSq4V+x
dAz35/cLSDmmeJcXFi20MPN40/w8g1ezbhic9NA+omHw8TVYlrwXcxl9SJqAyuyWoP6N09npG252
IFvsB8x5uXeEk6cWaGIvgTASmzHKpgfpzBkebdk700DDG76dN6EXWUtOKMtaeSi8gMNb1nR2T/Bv
9a3LW+i1Jl/wZeaK/FAUBH/pfS8mfTVjAXlNFPISh2c2466eHW67xLD2hh4bmFutZVOCsjwFhdcM
a72x2y8CL7YbcsRnwUVEmkjPyVg0FtiWSkrI3vP4BAav4SZQLOkDdVksWzTbr0BGu/osd4SVHO1k
AjAO5txvNmacFA+zhS51Qd4Wb7FRiyexxL7xXo9mpa+Q5SvtMFt10G0L3ZHWbR/rcLZ4s+FW99O+
2bi05l2MomJC9htrPlSusCH4ERojhGwXnztMO4jykQ+3yKcTLGkNtlh0XykW0GSjfGnJxyQeGMLj
ruSpJ7RlGUeYXvIkDPq9g8HuNnGPPWfVTu30KOWg0U678GMHIYCr5rmqLHJwXlrwr0RWWtbbNMDV
EQJm7u9dr9AcmnkKtkx61aYvcS3AjHoK/h27iT2HDGe8JRJ4Af5pNlKKsHw88Xm4jHPyibey1FY5
FGTeiboAJbEYw/DV49Mhdm1tfXK1SYW5jTx/J4IDec/XbSz/KrWNvRh0/bDNJ6/5gPG33JVuYn70
ZnT81ZT44iRaaNnwPok8gKTcOtWDNfbWobIi4BKiC7oDdjCoy2SntzxGGYXocaLHe1YC85mVHBef
Mk9jylYIEveDTVzMUODHLRby/LmnnDKkMI3/BjKqT9KsKsy7bKh9HbSp09VrAoyZTkVSMG36VFJl
iX1TvBk4WDFq57nD0iZpKPfthTvv8sxJH2lPxg/SCeJ7XMWOpSOMsxQBb/QJrbDdpsPEhsyeuIaR
S3D/Awcww7kfUBGoLMGcaZQu/ON4fyZ9/LX9G27pn7/Q93M40Im4IbhwkfhVMv/tHA6AGDjoJIB5
uFswY38/h22IzCz4A6R0rH8qwfz9GKbTwVOIZ/7hSOXw/ndiutoX/CAcoALhkMdtw7GOFMsf739O
YYxkQDdG5TE0O4qDZCmX7q0rlk5fSDoW3BKlrBnNggr12OOJrILPbV+ikod+f629s+d86NdlHkTy
28L42pshc7Q2rmkcscJRp0t2bywD+Q8eAPD9gVEcafsEeEa10RGDIBOCn/crmr/BkbDAPtmNJe8A
gIn7uUuadI0OnIGwb3mbreLGFvtGGL26WRvLY9U2gaDmBFOUNrj15yE2vVCfvY9B1y7PwiWequf5
nK6KKtJPdpwMd3afIU5YGSvJ9Sw04z2YwMZYRmue54qTKzXY/8W+H+/YD48YXvImeOs6J1qnmdFu
eTdZN0WN+iq9STYb6lnt0Oba7QPPKZJbQ9Paz0beskXLfDbJtPnStSPElB0cKi9ucXvO1Clmttz0
XV5ydgUW0ebSfCshbGI7xBx20DgWzY2u1/2wsLfIKMkJ6njok5C6hfQAyN8w93WVJse2d8y55dw3
craWfj8ZZ6cx7h1qmOtDRNNl/RaQJqZFKA8sOay8Oe/BdDoUWXwbhzJ/KbxEN1R2r8nTVdaxNHE6
9wbIG2ljElPpZ0P64qOGO3MhSLPIhTNOpfamAqWZafY4DpZ4cyf2BUldLw0jNeRlWBLpcLoGQfis
e/aWz3S0S9pIeydp6ZEhg7X3ySqK6FiakLuRQ7T43s9t6vMczWI5L22QSv/3p0QOKTUcIgRQImo6
MLBwlf39lPj6MRXtX3t8/vxlvqu15FrVBParj+cHWIL/C1FYQCtAFNV27wdwl/ULxxM/M7gsfIYY
4zhYvisRZB0QadUJxVHFfPfvJkXnZ9scZxS/FZpGwCUOwZDD+udJ0YE7Kw0v+pIIpyXkY2fuyVND
GPqWsRnhB4JlIVg4XKc1KWKRhNSTjK8m5hl9VeCapRqLv80D1rX0S9MO1mveEUfdGrqgpLjXZf4t
muZOHsC4RmW64WRoUjPMoYzKR7YXfs/lq4pM4Ac9EAGYztcPp6s+p8H1I5urT291/SC3dRAc++un
+/pBF+ozzwEc7azrg3D1FU3q6WiuDwpViDw0LgbYzaSepEo9U+X18aqkdzNdH7m4UY9f4jfpR94a
6ef++ni6PKhZHUTb5vrw4lVST/KknmpXPd/+r8/68OuTTz0Vx0AUJHHz5l6Ph9qRGYp1ZVNh7bER
HUK3rCn+JNNUL4e5RT314OLw3Y6nGxJXfUrufkrddQbJazMVbcNZj9EbJdew4o9i8ZkH1ebS7Gsz
XY1Wq91narM5X5eckdp3ltfVp7iuQWOt6pDXacVZVvo0fdQaAmHSpjiyx2jahu4AbZas1+x91X3B
opWxlN2nd13A4gSWqxQgdkGatpHjm9Ym3Cs9VrrJIUnrrnzitjks23h2WX4uxtQEG39YlBXsugKe
Is3RQykXFzF/Crq1p8XeHjhQ0W/xr9CFnZqORhV3jU4asb/apm2PxIHu4G7LLo+cA5Ofrl2sAp5w
R01tF/Yzr8mVUYhHq8SYkXhWD/dZFuyrTHvKPGSuLpjAL4yw8pMi4n4AF85NahNXR8Ar9zrcJ9dB
X9OZ+X01/U/Xi4Ch7gT8SLkeQCW+ja5XBnm9PkTXq0RyvVZkQZQ+aFrPZYPFM/eO6xWEBbm6jlyv
Js31mpJcryyLur383z9luUkrqVW1W5ngZ/l0sXz6+1M27Lu/rOb4yy/zm9xr/wLmBT0VkyJy1PXa
/dsgyHKLI5Q9tgMSwbrehL9fyAHb80vsy4AOmMbPDCzSbJRdqn/U2kUl6v6NseLX/q4/rNzKSwkA
h/ojg6U85K2r8eKHrRhGgtgIcDMVJo3wq9JNXUBwHaSAcinf0yWf5N4IsvwoGek2uZZMZ82S9r51
jDNAJ7kyuy7YLUFOK8eUXeZG0jw/5em2ryxrD573zY2K6kB0MzjY8TCchGuNR3/Qb/IuSr/EvmBD
rlvDlvJF8ufwWAli+OVj4RiEZpld37l72WGcRf2emzJs21Y3djTBko+VQ76Z6xw/3zg1zSe3ARpQ
ukO5h/hUf5mMoNlWpYVjL4v2UUx/raaabCsqbQXVtloeAGlUbbcleesQHnR5H6emu7cdfI1BR+S9
H1ScvZk1KiiSz6Zqku9baa8rTvrtAvEWguvyQMm2QRs2HfTwava+aqX3I0INrmqqFyPSaEB5vTZq
h07OT6gSNaAGn21ilw/rpAIO6FsVkBrsP8BSmZJ3LacDfD0rWAVFUWBYSdpLVvhHTsqPfV2iXzvl
U7609wyAw6qO2BSJaLS2k9emxxqgwqrWeHs1UlQvRuNjtGBfhBH0VsP+welgjDep9VTD/K40SruT
nY+LNrDYCwV38mnRH0zgKFr+GBefXB97mbFqBZbKySO4fR6NdpNU0cGcC9qCLZqdkOnXfNjvmgVE
Q9feGHV6BLmwbGSh7WJIEAfwRvw244eYzE7oawH4/yjZVCYkl2rEuGcb97aByOrpAe1JzXGkv3PJ
/ROi8b5Gl+eKAIRLA/jeZNqHQl/E2h2jb0tNSZdeHHWWiLqb7qeivvF6/1hq6YaG6s9OUn0IMNw1
YmCPERwGpuM47578pfgAdYD52eHl3pUM7UVMeNkybhpXHJKl/kiSIViXOGOlOX8QkCVotLIfMe4B
ksjuA2wzJgw3BC/2u8ay0X0IAMl8RzHZ2bQbrLry4shoY9l9H+bUbrGoPDZ0fIfjYD+0qmI7az+k
ptzTq7muGnNXwxY1JdzKstumjXHnj+24Gpv+RM/Yq6fna4oKHge0o7qPjwDK7wNgcW/SFd3eonnt
NgLgENqLvxE5knYn8vk+QxV5xWzYnHvX17ap3T4GTYyVo2spbQ2wovRD475q3pKsZ829W7puI4ME
DnN47yc3DT+RkO1C1xxtHIz6Q/Y6YNkc0Z+pSBGr3Jk3MgXpIKjsbCQcHpdqOKFFh9oNaB5lMc6n
esheKqPc5sVY8jasWBrVZdjVthUasXEnhb9qqbociiykNioU1k05VuAi7oMiPfbGp46QhGzaQ2Y7
AyBsys+TjcBKMwMGsnLjdukGPkMpwE+6PFdudo5bqkCluyU0dGoqrJCGv5vILWhIJm3gHMxo3FZt
lrGc8japZxxbjpw2pooNw8/aGepX/8kqXyM627N5HHlcQlnEGwrrN40+wUqtSQCyzqn7CchSkMBi
qXBgZ8+Wb8lVV+V+faIBDVX/v/GCxalv+7Z6y7Ds1Lkw/P0L9lF8nP9KaVEv2D99me8vWPaVf/eC
5RKFbURlD7iu/KG06Mpzou4qJKaVrI3q8v0eA5vYRhzCB4mlAb0b48q/E1uuePg/XrCKdIQzgrpp
kysNss41XPbDCzam382oguAlQ+A4Bf4Q6HDcJ9fba4RpHxNv0hm4PcTbkEiGOJINMqvdmBU8EY1r
N4BbaUVfdZrdczXvin5N6Ut9F81O/MYquaUMq83WAeGeRzcqq21e9u05SHxrzfpI39OzEYVwD2+A
B7Gjg61dwbdcLd1ig6IxbWZTblFllNALhT7Ou16TO1l0r7BEDFA2Hk+sKjdvVc257tbxSp87AGqq
BD3KvHiLx5oD1iiffFWVrjlNtQFaQX16lFyETsliIBuxkig7eMeoW7daYK39WL92NLF3qpLdU+Xs
LM2cTSmt4mip6vZKlbj32rTcaPz4DgmHBoyR/I2yhwruYuKFhSqCT1Ql/ICv/Gyrmni0YG0zLrDT
5sRKdmZMy2K5ZM7eNrpxf/2d2zJhZwjHMxIU0ffzUG+5fycrl5b63ID41gYU11894LAmv1qq1H42
qLefrUUn3MecMdczWdlaTR/DohtrvpyxK3QFP+7MnoNSOVUqyeSCT+XgqGkmU3ONsm7sEjXrxJQR
hg7snS+dM9+48IiOtpcPJ1J+/sHlx3hAzXkzu8HaZ2qWmtRUFTBeWQYYHZPN5c7vC04bhjDPy20i
vNZ47tSE5iBBHcvYHeS+hdX2vrDTZgnAVKfWLjmci7mdT1oFNJfe6qIaokuWY27Zt4PQHjM7dem8
NuDWmU5cpmGZ4X2cmNL2s0aq9z9xpCG3q3C45Su0AbuxfzrSzh8/Jx+zqvsLcYZT7c9f6bdTzfuF
g8mBgostzvuVnf7btcH9RTnpFJfiO1b3dysdfFy8bXDTsVzrBOWV7Pv7Hs9AdlYQKPhofJy5ifyr
BJbt/awgc6jRC4tJhe0lFF/+JFycfnR+TS1FKV43fyLadLCysbjJCm1Zg/CHMBjUjZ2sx4y+LJi3
S7GEjjQFEmj2bOB5OsJQdKjBMNmu+DTFOUi4OzOaop3kiDq0TULwe/L0TSma+Nhpo/7BMqoHv0q/
jr5wjp09z2EF34y6K7wiocFW/JbRCVdWp38bFkCvZW3jOGkHYDADoHYEhcekAgfb0j+vBAtvJzt9
egiS6imV+nHp0WLKZri4uRyfvDqK9nEHgKYUSXozzt6LSTNGimQVJmM2gwHjwJ17G1RVM13ooT/n
FtOjHc8PTpPoD5VOr28bm08AqYdVrnXzRSiwlblQ88Gt5wvi8RlYKU62wTlZmrgBInMzwY7apwLq
4NiWb6mG7QKKVH6efbRtz2DL40b9i1DVy6n0GavdHNSQ7d6aBjgzLaahuPZlsRrSKT34VnnnCOR6
kQPedIsKmmJCoVTUwYaT3DpDNIEmhJmERRak0opy+UNBhnXj2ONziQVg0/WzjffEeSxaIGZkQUBZ
tsWtY6P768ty0/lTR5AUPihHFL/GviE08mI4t46Wb5msX4oMJiKQRuOu7bUz88GNZdRwd8rOVX1k
J7sbWT02wD+NlnaN/kpcr5CZc4Sw82Rm03ro0LOwmdBdJIAF0I06r9syOtb2HH/NW/OiD+ZTlRqv
Oh+Au4XpPHZIBGQz/x74/GrnDd60M5rqyU8pGYqSBvJjQBVXDLTTLwlxuYHULxhAXuKxGsKprqqT
GJc3KyYRyNtrOstJAo4izpSs8iiStJkA4HvyOqddTwzenPnOJdVSZSdfYLQq9HzZLd3RKJm1j5Wu
sTq02vJhzqmKsZPYe6gG8t4yJ9BXz7jyfTdbbnlybif6dTYOUCiwoOIZbb2hrKN58bTyli2kXFE6
hc1wEjfSXm75ZF+km94Ei3MIUhD5mceUMEzi2Mz6t9xPL+kyvedJdp7GYUba0OjeTP3LbDRkIgJ3
h00+Xpky/uw0sQJEmwu5OcBvKU3xfkAM+NpmbatE+uIML5aJEbtDQ9pm3FQmg6V6wEuON/mis8gl
3JgFySO5iCJ0LUoTqcd9JoV4TiYKFeXA6xv4/rLLSEitXTS2EypzQ/EuWR879dzQ19OLLsp8rS2G
/1A2C5ZPYR+yQOs2omk8slAFccd8bLYOXklQDm2LTcZ+jAr9KPoYEn470gquFQ8NzPswGzP2I/wa
EiIAqIlOT+J61Don5wLAIdx8E+ia53/h4PmQY1la08P5temMVy0h3zjZxpsVNcY6KFyK5NAddNP+
ZiTqcmFp1XrCZrQGT+dSFob+gBR7iRMipXAaq1AYwXOixe9Wzu4K+K5HVi4bQiuKU4w23t4vzKfM
4eia+snepmlCfsMaixN0g2MG8QKunnbgU7KsZMrD3wjKTJzKPVXCDVYm7qNV0auq9IDbvFF4zoE2
rzhMhuQZ3yIOrY7yYygsQPyc6LmkXGVV9e4LTXZ7vxbmPq2LcUUm8kbo9jk1xTnqmFgMZWVNO/c+
AOxYzdrd7DLi5Xm+A1s4rmelWKhOIRoI7thdi7WsxbCpBk5magMYH+YPHeaEVgYUZY5uHF0SYRYH
mJj+oW4AM1Zju1omKJKTj592agaHlmgwfKEdiH49N3G66/SuCGsmFsoNsCxNDvA77FDsycmKCW6T
l3Rchhe9pkLPSFFXZnMWF+HH5qXRLbwbLBHLD0GpS4zcC9Kx42GYxaEU7AuZ8S0StvdKV/j4oc1o
AYFeTsOGsqSELOZgQuZJtdVx1tVBHJ1NS7vTKnmTyWXYuC1HEqvPci+7pd1FxClXQnJDD3ok/LHX
5CN1C9jFiUF2NfuF3OQs1kqm1daOOg6szNxksr33tOEGvOeDs3Rj2KfiHqo5QHhXf2NMTleU1KYr
iSF65RZ+u8ZgzJTmxYhFLtEf4c0NAT97lzXJ86S5fARj/c6L7WXv2TQcRo7zbEiRbiHNfdac+Dyy
+8Ph0XMyJE7+QpNFd8lNLbvHezh+EELwNtam+GLZzQOa1sXS7KPNv+6GARo29ECO8la409Pi6afM
0b4EQ/kiwVivZ/CB+1FP9EehiHxR19LyTXFHOZBHteJkk6ceslm7tGdcM9Nr0ANYX5t9GWykDKoW
0XxIduST47AYDDPUBFr8EOVPIwuVJqzZXO98lEm2LvV90ur1vrM684CSc5OgXofEN3tFP+hWRsoj
uNGKXMPzMpaVfqf3Xr7Npfkq9fRZsxJ3M1ndTa377aaHz7/BAnr7n5hkOWOwPxDax5GgYh3/NMnu
q+Lj/ws/zn89yf75K/02yTq/MIcGBg1A+u+u5j8EcBOfGuqzY9GSoBJ9f0yyYA4wYPMP0jxdDxbb
wd9HWZ3ZGJwcv8YAzuUaxNu/UcAN7vM/uiGuF3SL6Zh0IVM9s4/aRP5wQccT10DEHV+F1GHABv2l
qIJ738CsVNVevvMDKAG0Ft8N0Tzt4GCaKxEFzHOjlZuqDs3OD82ctbcgSfE4T71hE/hT5a2GJmGP
VkWJNEixsxApUUMqqsfMqk6Z0AmXG+cpNbx7a1y+lQljmTPj/qyJVdx3HbLz0rtiuwQmrMSpX0UN
1dawWP211qXzczuMRP0jCX1VX7B0iS9+Dwe7iZu1X5mngZ6tlV5RIJrbDlI2qrkPZYAYcFJo2pZw
nY4xrY3XFo/J2o3MYdVhIl1FucZ8JhBdNd2cD0Zq4YGTc4GmXH0zPHMMcyhMYZsvHBCSwG6QNPJr
0Gk9m7r6o49tF/wlJ5inWrYrF7Dvgn8vDTP8zV0ogyFfOyPzjtamPX1MfjoQQqBtaRjpB/MIMQxK
YVClZUswP01y0XdQGzlaemD5iPHFPmvQMvSpl+eMpWMY2229ncz2DlyMB364mt/6qL9U9nBD4ucB
HtOgEpeJmqDf/SrYpdIx9tqSx0cWprNqz3n1rWU/Ohm2YJf6inR8ajAk+9UwgOKh2lJUA6+24uS2
hlzZLgnRaDL5szXmY2WRd68L882aHQZu8mbsKBLxYeqXAF1jxHL5nGql161LhHHU4FxbCOfTnvbo
Nsj9+6nh0xnihpEnyJ36dlbXbWThKrSud/Dgeh/P1dW8U5f0/Hpf765391ozQAr7oiqOYuG/Odhu
EYtTgnxJXXjktfXFlKbJ5Mb0Xzn6G5jdZdPmvr22XN4tYIG1kzGm76VDI8ZsasuRiNbwybcpFaRh
59Zb+AZ3SwyxvmWfmfpJDwM2BnAZ9C9mlMyHVHgJf1K9WRWdkHQVwa1e+ta/i0uDZq1JJRL/K6ct
9HHMXRwy+OX/cdd4EizP/vao/Z8v88dRa2Ap89k30nwNaOW7+ZdKbN2n+JryC7RSkJQ/HrUOFBWO
WmDKHKYcuD+oBliD+b/ZRPKGQFQwyOf9q6NW9YX+YDy7HrV4jGniANDOt0K5Wn46ah0FfXLTtzif
nHPVOPcdsjoIowDEhvaZ5AxnhaZ7a9a1e1+0i9xYc1TwJKQp9PRNl02bzlOWtGx+srV5gusbiydc
5lHYyfrdihkvQF7cWnPCWqps3oPBg1knsKWiZUVWz8aevjMYyRCVbUgLOETgZ9nVc91wPnBxacOG
jSe1VuOaDcxzldTpquuieW3XHsa2jqs/FJdvsD3iI985HiOjhmDSug9NF+tsLBd3swzO3mdT5jjk
ZdRFPjHdTRHA5uZOstSayaE6fa3Z6u3GLv1ALCHjShbgnTA7JqFkuB2z4G4kWrHhFvyhSwH+enhy
w8kqb43crYiD42kFOLGcZnCAa8mGe02/5UcncvuV07vd16oc2oMGkXk9UYCDcLywo+EArwkcrup5
SPde2yt7cM85r078DoV55am3QNoP6ZoZO14XBCOOsgI2NVbxGRD6AV/NjkWUEyLkbMbrG0bXT6yj
1lmJu1VU8ZeoHpdVxWuJXtH2sMzm9Dx0ePEqVJbQmO10u2gScplcbpbU8t4dQSvfwnYI9y/FDict
XlU2XUubRBjfkirFKyGntg5tt3Q4Yvp+ky04Ngz/YjS1QO82ASNPtrYqx/hdW1iYtcjomjYWmzQn
lk+ucFtElH74QeXuilLfx1yNxsaaDg4B6r2PZ0/E7INlVYZBS7NRmeQnHBfH0UQp1dY2nabtgdq5
1Ri5zWHxuWz2hfXwHznUHHJiHGhqjCTN8E8jJFU+hfhLL+11w/O/X+iPY40eHrwSCJg/a6E2gic4
DHY1JsxeRx14f0yQtqHgUDy+yj/GqfjTAIk4yq8hsSKyeoov9S9yxYTe//pUo2RSATRIpv18qtEE
P/NK7980+ZZbThtmfv5AEjulb7V7Gmbr0XRxlYtG4nRw95k5XsaxMnhqjYNkoVIJqJ00W1SHqpVZ
h4nexKtuVTjQC7KglN+S3AQsSKNVyDTW7erK3xuRdzDt4TiZdFnb8SruvpDZX9PJ/ooTZQV4Klyq
4aEU8uRW89aR421aLc99I185lpqV1uh7gFdbI+k33ugCcxr3Tolwo+UA6Tz/rkMtEaW9o91y3w3d
pmUHs/Jx2ZnAc1gYQ4e69OAOOjpQiio+NnV10ixxsUHjrDpWH+Ggu/dTRW+KZiRHt5xv+Rzt7cw/
yd6601jxh3o9P6tan4xYIJzO174YHvF3kK3SDwU4bbg291pPz7GQ/n0eX+zyszfgGeCGf44K7eBa
8tzo9J8hA+40lUGz+zV9FVPowjOO0pboLGR4cHpjvuwLJ6f5sPoy0tY45p25ttiwUB3ALtxt19SL
wSqKw3Zub6c6etJl3SFip7u+Y6gx2oPFzXRDqcXWk8zpCHeTOb1HxsBRle/sfuSSCacdqviXnPDC
mp4bd0s75rsByoiGW+9lsdKaWa0BnTMv8c5l0Eaazvy9VyTW52xpzm47ddvcn+NdN8uD3w+hnfC3
ZI42sen6sXff+/k2hv0F++ct7T4xDoRB0aHb1OFMT3vRB6cY87BTLjei0vdDeRrFdGySBJlJHrHx
USaUJyujy5n9xo/LXH4gBNaEk+N+m1MnLO2IFmKVRcNMUNvbUvd7pW6tK8AKZYXC0Zn4AwZ650S1
TkV8sJJLxYiYj0+thxLmOelOueEi3mKTbEFt5Rf8hrd07jy3VrDp6vLckPVoWQ5ANdyYpC4ETT2r
pkkZgptiWyXlXou1dd32X+FfOPDXNHTc/CX32pVFloIXKUZCLBbgI2Os2e2yz2t5GbNkj4FLE/Ze
1ygzGIwNDaZhRKdC1DdrD5yH139c6mBXCAq7SyLnVWU/OJP9uZHJyY6yHZnUMPXe1NZytJIizBdL
yYp85HPSK/Z7FwMk4em81PFj6761nX4/j+XXKoY7RiBRz2p0luCIEHJBN9xhhbfClorqwueKV3lc
8ZgmMkc+y77b51PFTSHv9ur2xmdq01V3dIrvdKhfMpEIH81Zxowgmf5KNP7GHOmV0Kj6LoejrsU3
3siKbyYSPtSbfp7WZibenc4IvXpel/Ft1y0v7Eg/M5OfRjydiaxOXR18GL0GVH3B9xs4mxUlUNZK
/96nVzDS67M9j2fdG6jNopmqEMbH3Krfy8rdO/6tPiUhz8FcnvVqPNVMV6Yas7Tau8Uovrai8i4t
ove5rtbjYJ66sQtdp1glM0wW/T6i97AgCexA/XRt9UjhVzHyVy7/K3vAKZmJGYpUgOF+fgq4yqBR
MT1N3tGqvhEA3Vv5YyR6ua6nYtuJcZOWxsmKUof77yDq3X/jbUwVM5kT3sjwo4l2/NPb+Cziqv27
O8afvs5vL2NeudfsIjQqZBtIUd/vGPgZudeoWlGTu8KPfkYsFa7DvpIXrk2ugXuGxxv0dznH+MXy
VRdpgNGc/7X4kv/iZWzYf6HmqJsO+0nloUTW+fll7NsaumhvvSXpsgBNqByGvWqY2fiPI16dSJ/0
MO7xVfds4WpygfvAI8XnDFR9sZMwz01BBKHVYrHL/VKcY1ErmZsWXqMzsx2uA/iS5M9WTYqCr5XE
tcOFv/OG0ivzvkjq4dEAfIa/IOn21ZBlXyvGyUjNlXHPhEk65RIwcrpq9qyI4R5GBJB+MfaBmk/B
2JBWZ2TFMQ5jzzGLTaLmWaxPp4oBt+4DDRsCCfrJHMTWYQzOGYfVkm7jqAkZyh4vAylpSRYM0HN6
7qd1dJOCBqmGr5ZdrKQJakcbcv99ZgbX1TAOIlPxMEyC+2pUN64a01VtsjuUFgSoQehiC01TAztp
DvfkfwAU5jqrSXP8FlArfZ9byzkr58u1rDhF5moWv9jmHvcNl7sJxZsFctiga/k6ADdEUVGNXDZ7
9PtIpaFNVzktvUprMBYxpym9jZqmkmPxKsGhxRW+vO8L734R8uJqMtvOSl5IrkqDrkQHlqd0Oish
AqYMW10t4FqnZIoavYKmb3HIlITRKDFDKlnDVwKHhtJB4i9eFVo5fGLdveBK0QYqbZL3mq69k+ez
K0SnttdOL8i5tDN5KRBPvTWbYXXVWdhaliZsZ/T2Lb0neruJkQ4xw0bLMebtQcy8ZDKSw6O2eLCk
7K7U9q6uBSvm1CFeTW5lAwUtcIPQ11TlQzyt/xOHGtoF6DXMySi92ID+P3nntRy3tXXrJ4ILOZzL
bnTuZiZF6QZFyRJyXsAC8PTnW23/ssK2q3QtX+xybZktigJmGHOE/+Rb3Myfu/QHtfTPX/93MfP+
gFHlQM6mXn6fXe8CmKBP0g0bsrVSCn7dLPQ/oF5QsfgHjQulzIYL8U81o9SRHwJi4gCmwML4NbzE
BwP/Hi9BI+hCesU2ifs52873xQwuVz8tdfSB5fMjDM38WCdEpuWm+xCP0g89UaZrXQXgiskNtp0K
xcW/5t4nJTdXcbm+Cs4tVIQuPqR3pdkydJGum7nlPUxVi2hPgndjiwjegPxR3LcewUOfO3AC/Pep
k7N+iPv4nU6K76TifFFpnKVvNBB0ifr1ZEBeFOm/Y9B6a+ypH2qhk/K09DzYVjc8eCPkb+aL0qgP
AdwIgyNexKjQzdqQ/sk581J1mEwKuw9OaZXDMfZ9yW7jmDsrhtQcR4IDO5695FCawACNvev97LQk
GhsMko+JjM8q58LUCWwPpIsCFifiDAs7T1HG/XidVsOwG6xIv+k0L3gsJzMIcdds8ODEPKNoyzSs
NLc8YYxQvIL99pR+d8bBRySpJPHJWoq1E8cfsZXijCkx61kVASdMoeFEknLr7YO8DovOKE/4Przj
QHec7ZatAhEJDp2MQDMeozDf0nqdM1Pt+97gDAsX5kkPdHgTiLnbR76NalUaHOvHBfEdvCyUlMtU
jwalHr8FkqK40JIaa3JRg1v+bhZp89Sr0NMOWuEaWsMHAtfMU6aiUQ0VkgrJ5h6XRPKTbPFsQkw/
JSpSNVbhqsSy2WHeE7iKOAX8rY/nEN7FBPTFJzYqotVJ8/d1A3ekVvGtfS/IRybQFes6wpZVyKuG
1mideQS/EixDBGyVfUqYCtaRNl6SmEg+dwL8LaaB7xtbk2dMxMVaM0d332pMocFYYwFagY3VzqjR
FVRDDuZ2k+MfoBKoGb4jGPgTHqBhK5b3lQ5a3fh8faob+UOHCn0d1fbN4ECHr83mAY/K6QA1x1rj
nWGurMGxHzNEBaxpbCGst8N+YVzY6MCTm7wxghBZ0bMNJr4dXaArN11agPEi3WJzIzgtTs9zz7kV
nKq7/BZ1GN4YDFZfBwlGzK9A5H+n8t4gm/7X2fLHj/kK9CghCvJmE58K+Ln/zJZMndjJMcthHneN
efqmHDuubkHlhVqMRloJBr8txsBGqLAVqA07C73ML7HegG+/K8dKKwNxzlRh8dcGYKlf/+ZSGC2Y
TUjXf9fFuqeIU5zUnbzuqnDwsuFpYaPKePB67t6eMRPhni1nc2zFEWpMfWN3U3UYRMIu1RKB1zlm
s+2z5WUk528YpGGtZmE0GxsKyzaOccOeJMz/upPeRmevP/Z4Y5zSJHl1CzanoKvmTYcdKUtsfdd6
HovwQo0axiJ7TeP5aGIutsutFi+2HKNgURTBWS7L+Fm62gET7iNBFea4ilr3Jo4de9n4RaF/LIUT
v7Rk/+2H3iIvqnFfoGdgmmoafvw2U1pe3QHTIBRK1QxhGdijQlW8t+kFqAKzZS/8ZAyJSxpW7pD7
B8wsuj70jbYv3uVZRgoE8W5chZjOHUhjYtnNnRfd2k5jgJPDsofFMFRyQ7OrnwOt9Y/kV9TbNgre
m5ErHkixkjEkQWhwOYyXYwayTcF0+32cAQ4ERDAPqyg277TeK/ZtW2XYfszWrs/SmeucDS34mvLW
Rhw5C7oGidrpTdnHeEhw3xtisisrOZ7cMW93iJFrrHyyYzxzucTUNGgdWHdT635oZzluNGN81Xx/
W8wNjJuSHTVF2RFgGt2jatHzNDjAu8IRtbbuEYjidBqRXwLqBbAfpM5LZUt/q+cW27k+ilOlcSst
Y02+wbheto4fHWFS3E+5e+mqKrrxvCYx1ubk9YdpohzWQ3XbZOVDXMnPZDPiQe2X9Vkv9Ts5jI+p
ZOYEBxyP0HUwj2qsuyafxjN8yT/nqJrhbVr+vJpbae0MRITngFH9PHpFvkF0oW0by5W7ImIICh3R
P1icFNfNaN/mM+EjmoWTvZYNl46Oso1zOm+P7+e7WqZBDA3Hd9kztBLpuoi6oEHbgXIkk5Fx97uU
Urj5DgOiA5GYsvQfpfTERPspqf/lGAg14vsP+lpMFbqNafNPsy2MDH5b3OKQVvMdfGPGyWxrOpjQ
8Y9FrdMtQPdvqykMCUXKoAQz3XI1/KVNncDY76qpOgbC4uB7MKEXgxno/BS+raZiWLRKDs0rYbDj
rpo899i5QpxiM7jVcF48F12MQ3tcN+S3N2C2keG9ODHsitzEVaEay5sKAhPvXT2epQ7rYKq8e45i
98rHdkdaDuQLB0PgyrcPU4O4sZiASCtUs+sR+woopWkPSNzOO312yfgN/MdhnG55yaYwTdsHPK7u
pYd7MPIM6BtxUb7KJUb7NIt4PTeWufKDAeFgA5ib+9QTOE72yveksyLzvd7O8CewZ44RQ+mxrb80
8/wRRiBqdivDo6apSHludQR801Dc2m27nJGpBivHKTnOFXGwQpUEnUOY8XaCWbKNNRPBVSrEI2bY
BLGM7r3uEE8Qkv8z8i1HwYASclmAF+MAl0gM57IdJdcghydHdBENWXQctSE/Ny0vreiCYK/3FCyo
zdHK8AhOHsmjXueLz3BrM4IZrfmESZC2HQRhzlZtEGNbODeVQSosjj39nzYE4I3tiBd8pZn2ghKL
h656gnbQkkrDz4BAGw6mWAqcctGfJbNeaDZLs7YFDc7nlkuoBgTxjvjn/YC/Bp2UcXlwGGpb13v0
G37eWI482H47rWcwSwKQzWWXCNJxpgiQ39Z5KLLxxRvQomAIgiGRyvSsFvnJVCmf4Af2jftX9Gfb
O1+kygMdVTLopAFpkyWPtxJU6Kz/kkWa3LrM0dtY5yIdJennHI+f/RxhpUyrQBapejvZTrR52qN4
sq/NXyLkfLGqmJEgVxXOUrVuuJa9RDfJEY2p4OTQczM+9LM97b1stgaoghgZaEaDW2KcFNarJF37
2ETLK3ZWguI+OWfP6L23GJeiHWR6TqZz6u/7IE03GOfFhGFITP7a5uhKRxk/jROU+YIAhtLhAYd6
Xg49Yl64ILdRwWThEtsnRSYO8LLN1TgxEctB99e8efW6qb2JP5vtvRS9br+RkzxvFzuDU7NI7cFM
guLPMWvBzmwv1bZaxH1gWSSpr42DXeCsf6KPtiGA+zFv4PKYA+dqaWa8ugzRt3HbfMhsu9hahVas
R84tvhH3L0FUPWplZ2H/38PONuNjZkPfdgShvVx84K3rFyQvWkjG9DvN57yQJ/KZIHOxd1t528Kh
2C2FBDXj8NRwgHL05TPcC2x5p+Cgj553WMbs0kKQXMmiI9HVk8/QdPAj7J0TS9SHxq8YSRwfi4SK
uDE5px9aEyJsU8TO2WoSNMA6xOffo2l5aOYQYSo6H+JzUI9/n/8RYHwWP+AwNJsfvv5rr2Kl+N4e
+m+OIL0KLd5fntHKoeSb8y5qFiXDwRpEnZ7/aVMGjnVYvSlzEzrZlezyK3jyDx7HqkspPSAJpp7v
GrbzY/DAPNSZr+XRK5k6O2S4BfY39a0GHBiSm2FC9RoytuXkMYgzLJA76LtFUN3JSqah11YHloRT
6WvHZtbmMwL2W9/OPicieoaBvJNRm62HVFzqnq9bMDbFHTk/a+n0nqwtKxSJ0tZV0ajYzKfcJmuN
yQrfsCGyj+4ycnOUQ63SlE95hRDbr9GLWDXe1mZy38aEfSiQW33nlYO0uFCZYlzp0t2VEyZSaPWj
zqhv6K+JNlorvaP9VdDY66hr74oSlHLQZHVMu+Tej1Mb0p/rbLy6O2ZtERyqmeAj30bdrJlC/wS1
xO23+SKsc6QTcUmG2WhAGxlQyu5mY0nijxMlydokcCLDJIrFYx3IeVNA29vgchlvLdIXIcLR+oya
huCodiiJTzrPdMi5gFYtGrqpGK12lTgaPnwtPdVQzdVPMSttY3hRW5ts+m2g2nCkGnKhWjNLSLwj
L5KruGrczczdfVLNPMZqcDRG2rvlTajeMut+1qoHVw0BgmkAHdDjNUEm8tJ5V/qQsgc1PJRqjMjV
QIH7Xw4FkxlDDRuBJJpdGxlA4r67Dxgh6oR8BjwQxnOpxhVbDS5+Vh5AxonC7JwXrs3AEs6MO1ZT
+TwH6CbOte3dVmYuTp1BMvzg9eNuVJXIVjXJGEz73Kk6RUv4MLTkcLM4TythimqzUNYWAtw78Ka1
pOBNqvJ1qgbChb7k6eId+oRNcTYf8c8HHuuc56WGPl7peNK5kAEyD/DPVjSBOtDwspLDrVWO3ibh
rEBfNvSnQCTxCnpNMJw7qXnWlrGxRjhP6HUuIS5knZmDERmfhds84TZbhlbvMJ3MsOQ3/OU688nL
RM1n19nkbH6L+koOE1M1GScOFv1c1/6rvp7f0jxt/s2O5OdP+gfxRg+tDE+AcDASAcP5qitUMLfv
g7GDoUCC+1psFd8aNzu1FNgBdz1ki/9UWzz/oWhTbX2WBcW4+bVoN5aNH5cCMBzPt/hfMnjVHfP7
pcBhVuy1DCpfNRWvtYJmHa6YoRSFs08MFfl1hXDlWCuhLLNEVeTnIZuLQ6LwXo7ReMwpDHhSaLC8
AsPYI3eXYnaBi33MJYwIOc4qyot2I0CTSaWH5aIA5ji2D7U58QEKfG6ksfMUHJ1ckekpY4j1MFcO
UcamB1h/ejikeA1D7Q5e4CSClYohvUnq0l4tk2le0sb0t8bgJHv4F8cq14MTtzZcDfBt3ad4rHm1
EaFUDo5mjhsG/pLNQ5aPy6NdWHDquhlERLRtfZxq14XuHLvrZICEU1eNRCqRXQJLnoLBPRG7Ue6L
Pv8wzQijp8q+NMRnrPXMS9adb7xyzjtqFr/zPMGmy+LZ2MD3rFdJRCsYhf3SpdGLSwfZpsF8GgWj
I+kw5sXlAJ92WK3qdYtanDBJcpmaPEQwPG5Kl4kfKw+D3R4sN28aggg6E55dR55BqCVeFJaEhqBc
6u7SekrXk871cPCzHCpTdEwxB/H2Rl3IHhCGP/y0ypGECjQx+Fnm2To16zemQWU56B6w+qJGpYfW
j86JPS5Q1fGEYjcat1XcnCUKhzWrDknm6XJkOkjXvpidY6uVa7DzEpeR0tkPuT7f2S3WsJjWWPA7
OVbw5KSbBG7FxvPrjedFHzPpniwfP6tkwiCmK5u73BtwEcwqeDJQD5t7rUk+xlh/rNMlv4kGjaPr
PPfsP2Us0CrBZ1JezFmvjFrybPwwFzE2zaUem8+RRM82TKncezCjoDw6Fzu1zWVvN0bF/AxwZ/Rk
7Jlt/eJ73jGZ0/okCWzHj7ppJu4K7jgdNJmldyb8VwmSXWP2mWMLdbKR7z2xccQbdt/pLTOdTH+L
S5lvRa09ZKTO6Ei5q+aycGJcz6Xo7vBvZu6uUv/MHGbD8nSbAyawUCvVNjhxJIF2MUJTTUD00WwS
Y6DPzXYZZyykzVQ+DbEfb/Vqfq1jHel6Jp8luoJ13Xs6C4IDi2OQRbQ1/Nr5kmq69p4Gna8jv5rv
Eo/XCJ/bEweHgQtp3l+Gqn90bfMpLbQZX1zzkphiujU9YTCRNCQsNX4f1n40PZRZdZtzpz0Jh2ME
S9QQYhtUvIMVcMMS0IVu3TxZAnMut8zs8PrUZZoc39Ox+T8dXJfVjHbGeviWEKRsXBME7U5b3IIj
yWZF2BQqvLk+jm6OGN6N3ezQF4b9KGuc5VYtsW+HLkVEyk3N5C2RjEpo+IDCTCzAS49jSrRwydEI
UINpy3621Ia+62y75jefMdThVB4maSoPS+Q6aBhyXb06hOuN/FyN9SiRv2bDwEg4yC6/NOpElHpG
i5eA8qdFMpA/deqYlKmzUp5GFS8Yu7Ohjk6482lI6iqs25vpmDT2u6Tty1PualWIa269kuqAxU/z
Hk4BNx8UzcqeKf7I+1YAGl5vX9c7GDgpN7HfpD8T3AB2Rve0OBzTuf59/9kQCvHD+gPx/4cv/9qU
A7o+BP2/fEqUQcjfTdn7g1bFSYTj7/9RX//ZgLiCchTHI4AUALr29y5hOHortb9rkMxyzdz5FVIN
942fujKzAofw62KF65hiwH5z+MgpNWiS/besA08fR56r/Cprjbn4FWP2oY2058isea6syV5zIbjp
lCzWLgeX1o1UtvTyJjSVfNaX3heIkNjtKGVtL41QorX1SgcHfhu7IlS4SSuXEJe8Dx36XLTCSOdR
6a4E2l1SnXwsfeLHXCJFdjT0vW7drecgAP5D+2trugGBPeYV59dw+XtE5Y2pEiD3JobfguwJ8wHX
Gz0IrJTiRImMS9TGkZIdL0qA7CM8spQkWXrsWyXOm6Gr9dxWlXR5JEpl1ys5M6AOt2kUzoY7PjtK
8lxAPA87r/yUcJJaZa2Mw8YwP/sjkeV69YpZ9juRWC3lH4VMmvju2ko0Y2/O8bSzREPYYufUWAXI
W6qevjIh/q1opdWutLp8pfVB+WKYQ7exqsbYxr00b72inuCsK2Ys94h3Tuf0t6IZ3IfR6FsYpvFo
PWUt835TTx/HCG12XmiHsajdVbPwl8iKQBVognnvmniRBPVT2QTom9h77DG5S13vWObYNHbNcCYh
524sU5KEKsdYk+dzKxv7vu8amMlt12/npWUDmru9k6gjei6scLZFdkE3IUKJTFnhoU9oj0/wAcYd
B1ljzYmmRi4OLxdF2XzDf8AAlM/bBgn3JY4xBOsFyT113If2RN5XLgYcFGKPQFFde0pjjHRFkImP
gOyk9pKWvjfyxiUpwj01WP3yqeKZs2G3Diw4phy8ZTi4enYEV7rL8/zGEJa+y/UMI1sdn1oq5xEy
hpSE0vsz7CE5D4t7bOogNm8TmfbdbtSI4NVHN9tUmvE0qlxYGz/6PU7k+baZozddgJty6BLHSHRJ
qE9/wpp/VzS9RwpsYN8HArpyPDYGiEBtMoMM58EO+o1b6EcEKrA6o2c315qddOdhNccap7sAvbtc
KlLtiFYhv1i4O7fJk7U1sdlid3klVuZnJ4+MVQvhKysD70yOYbEt/exSIXndp93QfkaxN+J4NyUX
j/fxOGsxHpiDixA6JmLCEF5zTnBV3TqTl4VenCGQh5URtlwKzwmeaw9S4dY9Np77Ct13rwTgnpKC
G2jC0WNfUv4e1oWSi094+U9KQF6hJJ+88jZFWa4riTk8T3uVojpvhXvJUaGPeBxxnUKYPqT5HgyB
YRr+nIF2nZ7M8YwJNFxmnpRYKdxxXl3pSvQeaDhgmCTErg0DSXylxPE2KvlGyeV7WLoQJgKyvdDS
Z0pUXyTdkVSm8jQauOVLJb1nIsM7FDX+gCr/d+lx2IF7NlIvD0fI/+xxl8/d8L+vUrS6Hz7l71bn
/2GbCCTIYDOJOkIY/E2rg+/CZmoiAkDT8c32yVYK8YA+h9UOZgHGd0oOE3cxWhzHf7hatMFfUnIg
LP6pz9Hl4JiB+MLsAvH7oc+VbdIkXfqWNVgltRjo7zK98baRNn/iLeQxnZyL64wXTrDZLilyPYTz
Xm0ax9PCBPMnjBlr8Zzo8FpkwTOao1YNA7/INl5mC7KLyF4YRtzvwKUnbTikXj8fMxcYu2pwwfO1
+c1pSvfmOq/GXTkA3yehL+yNb9QZmaKBDhuGQ4MnC1Pd7ZVWwkwJohvqp8UekYI1uncO+vG5sfTo
pi5EtrXc4rbSaphLRoNpic7LEtn5vp4lxPFxwH9bWBv8xDGt6erb3sigQUbNUzbzchjIwNbKfxfD
5IALhJO0u3H2wIqGqtgY09xwFlJFocjqtd6MPnqrmLXEFYEk6zObcf9eUFzB2VEvfc6fR683wQS1
h7XuFGM3uElJg141kx5vmjgYV6zYw8YGzqO0ldR8WsMOT54UjizfWdLoD6U3l5tKHXKGoTwtY+Gu
zQY3mtKQCAibtsLKsVSCCRv+05IjhWnl6ISe02F2OROCxtA+hVYa4DUmD4NkUoksnx+/ggvzlJxx
ThX8iREJZ4SkHayZuzz0TMqQXB5KiFSnwNHIDXKoU53d+9uldwkp1987wj0VBuqdEfvi0EfgOHXB
0UinYc+19UsterLYmQf0qXmHb/QN3Qs7RgtacDKmpB57lE5M+Ak3ydrm82zA0+osOawwxI+OeLah
REvyaQXHwWej1/502cl40jgQxSoSJXHwqgFdiXFfzVIYtgJk1bBLrjh2bj1GcNWK7aK3dvClpr6a
20WOSXf2FoQ0NHm3fl7mwCz2Cw5NE+OBXavjZ5XjiQOTn1JskUZn27ncDLEAXy0tWzunblefRsu2
YLikhNoyxe0qDQvQgArDYtK8kjwxh3RSYwlTgnWRVIMkPaW11q1JVm8/JEn7gnqSkNWyzo4I3I8t
qIWPhRsek3DxJIgGyleySPLsQwI4uVfPjg/64ZXphVseoVIKGPGRe6G3ZzHnS9XqFvF7yUjoJytI
l0fMtpsHS0EtKrq8EvQ8nCo+mb4I9p4Py4PuFpzaCXpMNAHaiNHfakNvXiBQQics8/SmVzCP6Bz/
BaOV+agrEMhQcJCrgKFSkRnpQxdE6vAbkyvXkb/IvNp5se7g99ly3bIx/V8G09rxAArOfNXruDQr
ALZiZ85+sgnyOFn/Hs3IgMnv4i9mQJGAmvBfC9dT8ta95W/aTQoz88fN66fP+dqOQC3Z5FwFmHLb
+QcO/R/U4L83L0gS/LfKfsKDqoaw0PxGzKD/wacAsHKXsq+0DLayX7g+mSgRfyIA0xVN1I0oFn2i
ub9vSNmcTam3yLeqgC4VT8W8rtVsbDntvOWA/cCNbL5pnYi1JW6U8xDrD0YC8Cn86jSX1pOUwtvS
Xo+FgKk+o0G7VMtshQZPKMa0Lu5gSX+AO9lvOzXLjwz1TVXekpzMlK/mfZK87loWAIDRZZ2wEjCK
31qsCIXaFTqWhjlO/qzVFtGqfYIBF26F2jFATo6D2jr8DpvcPHFPi49FQqtPxV0VcGaqxmHfcInx
8CYMfTK+1xEJZusm0T5ZKAbmetNBFdwYMlKNcHo0zKm9icBPYBWNH0kDxP2l161dXBjjbiYxaO2S
rrQtIr+7cQ0qsD6V5caREzcTZ24YoLWCODgwxR7F2IGHDovLOQV36djLuhR4uRblk9PjbtX5Rb22
OmZMuCXmOZdOtFtc+dHoSMpeaUt2EX5/68nuTzNHvwk6fjvWDrTVjsVm0J1t3RtzOHIe3MxFzwBs
peMxSEV1VyND2PRK9NkjkQaBNPOzbLzhgJFlvB5r+pVy2Nilqv05qhHixDhsWtUcucDHm9R1lZ6L
1qk2nUg101q11Uw1WNIAaLWq6QI3TADbNGKAPLkxrt1ZqEadgS+uTNW8FyMpNljc8SyYbrMDc5Nb
HCzAkhBnrHM1AkRW9STUUACN99ZVY0KgBoaRyaFRI8Sc5ftZDRWlGi9qNWjYTBy2XWbbWg0hUy6e
BzWWVPhYhhwsn2IrZWaxB6HfgxMbNzNINlJIhps+t7K3ohQHrWX4GcjfWguq+o3HZFSqESlVw1Ka
5fORmh4NB/bTyj40Je5wmvQF0CLDVqHGLsLCnENRIq4hx65/LiLwVpGbGvoy4qmQ9nwx7AjjarKj
dm0yXHxmu2TAGmto5adcjX2tFbRYFMGGiVRNtlR15ukpdpKC3VC4O5Oblq5quUNRz1V196+Fnn+l
6Fd/bZFMy6yUsdouHbVn5kn5qqvNk133pmAVxc4/O3ZqO/XVngoW1IHljc+12mFVq0NY6G4Ltd9y
11Gcc3beRG2/nZ8852ofztRmbKkdWYvh0/wm7cMxA5OUL3zyAe3+m2SXvv0PxA6I7fsP+IrYWa7B
ocwDdyPhScWgfD2jsdbQVK7EOtWx/sHrPNwzoMUCIFgmGhKl9fhGA4eQTQXtOcqu2HSNX+ka0BN+
7hqK+MCyBFHPBf34vmu4TWe3pVm9DR22CM1cvaDQhVgbZO4nezFP+ajft2P0UGkC1uyy513oSCTT
LqVvbhPTm3Cnke/HzJs2SwxkpzujvTVk/aVjjSaJNsFrwioP9hLB/nfq4GA0w6URgrx3D2chrgYG
iUM9FoJsW7t+XnaYb99XqR0KLNAw+i4dK6S7ZmFU+zQGz3xfapEPEDg4aN86+HMiw4oySW+h+Qmk
cMWDPvD6zrlrrbyC83tqRFsxL+7J7niZhUAmZzizv/W05LNk1A5BAnb4RyEJbms88YaGNW1wUGJ0
AiGWv8MPCaaWN+w6M4h3fu2TF+sF77hnvI9Q861ELZd9xflvNXf4X9r++Flb8ObJF23l6d15Gpqd
0VsIMIbhUZNRsXHdrFrFnmFt6j695OXiKx7bg55zS3eKPpPAoQQUTB4nxbJB2OLaPT4TGaW4VuZu
VUbDGe2RtCyR9ATgcYZjWM7WkygxhqutV2vhRDDiGVdkGJNHuMj5uMn5QtwLvzU3Gjlex8Ua622p
zOdyG2phix+dUDbm09WiTjrTZva5/pgTpAVHut2uXMp63/bddMkERneZNpwNnO+gbUcXlTKbGtwF
WV4lJQmjvPnqmdcq+7xKGemp5MJ3UQUdzc76e5m1rHjF+AQSNB7cqP00TOOw7h3tsrRefYmz/l2k
+eZF6Fp0rrCahDpTrFJSw3ZOa+/szEMLTdRKCPbNztBHpPqMpRv60Ba3E3aKWjUg/SG7B0j9zqu8
l2nSlsMSR/Wqy+gPlhttG5jvNnYJLJBkuOJIvefKB5ppJVs9ABrWyXAlDrAOc9WSyfTluJYiUO68
VT8Y+LmT1lhES7TiZ3YBd/VYwjx9P6fNiw+3B3pkvcqD9n0ydpjT6yW+punZzP3XwrOKjdMO44H8
43ILu5WGkMd3chpZR5ZWsLAk6Ykwxvgw4dd5G2Ep4OQMNkYXr9ukPGdZUW0rokpWpmbhXDXIldOm
e1hEhBSTTLlZSn3P7ejVrkqGI9IecmdcYdJZ8j0ON4ltfuBh5OzTl8dceiUnUn/t9e20MgjBjTMi
xUSh75ZI2huD2xlu/sXGF0+thk8uB6C7GVIN9M4XFjhmCcPgtlWkt1Ne8IPWT6Lne4EPdWfXzg3O
5mu/RcSei2k3meUXk3BdoFOtP/QjtMcMxsym1CuAgWqENVP3IXwAlS+2PHlpszbL/o6mu06xyDwP
Qb3X0XJwdSNmt/bmvZb1JuIIuz3CNz1azYyRb7oMmyHvlIq2gbLaOsEhgeJS7AK5nN1Wjz9a3ayf
3Mrvz2k7T+9Z66svTWq85gLzsKwuvA3MPp7/enjsU8DzpOGgvVhcH2LfJ6kDlH7vTpyyUyDM2zLo
05DUM42QghJPOK8N7RSkxbN4nQcyhUMDfecK0RKv0yC9Y1SW2sqcPeOD6XniAzQFXGXFyKOdawle
l/lAXBIcyghvnyGZ2/kwihbLDz9793v0bFojP0Z05AzM6Levf+hP0/+LP9c/Ja8f+rQu6h93vZ8+
4O+eHfxhuzxe3K7oyl+7NRm0yHxo4vRf9quv/ZrcW5RDLqij4dCwIRL+063ZAH0gSTbAqx5JKZJ+
SeZp6j9veQiVWHWh/XBaBH79vl+rhEDy8Li+2tnywSsk4HYDq66Ic8piZBfrhjV53bVD/jBiDnee
DZ9e4+NTtOnRqUAva7X87OVx+t6UBhI7c5JfOgl9DLLIkm8lP+qdVUoA8GsSK+oNUlktI0YEjUsy
B+0aX5ln+68QV9ZHEl17Fe4KqsR/QpAJlzIV/mqlKgbWHR3jaMfB7EImcUiKtWX+Fo0ZZ2z4eEoB
g9hlHxQJ/DE9w4WK/uVXFtuVoyJoCyLFL7Ghk0ub69p8wM8T58608p2biN7OizHgWDUYopnR8lmj
desGQ8R+WmWtdjBVYhbzlUrPSv/K0rKvwVpOFmvTKRrswttiAMv3TRMiiMtWmVyF0ZnGWlzjumzO
PyH+QIR41ddAr6gYtHSNQ6yxDa65X5gDkwE2qjgwx7JIBrMLc34ZrqFh8zVADJ5nk3yQtuSUp0QM
prPVxoWhJC6dcnkf5TOioXgy2QiaieBw6u8U258wzCFODaolsfXNNcJev8bZC48BwLyG3AuVd+8R
qXNi3XHvAjQZ0UotW8JmZ+JuvyF+wORgVNbDsHWiZtzR5e6nOSIczK4+oETjipJUaQzqWU/naSy6
ixwXGyqzzf2ILOCGtHOvDcb7WmAAq/FL/EUvJX3VAVtzvPwmjuyLVpkoKDzNtpnVzAFjHO8pq/Vy
yynY3to2PIf5GuqdZAB1zUTSt4zZalfckMZhNaoscFdzpkNRKS7pWKK/7AMuPbpvn21Ure0GN1ko
RsM1XTx2CBpnjvCZOeP+k40H+QnamYFjS45RdKpCygkGHXbmOE+YxhNiPpKgEEopW21TKZIP75H3
bLBb3rXOOOIwZsFUb7s0XfmzM3bRtnBTrq54UXoz1uU8yvwkrKPB7xByrBtC8FZx1pwkGbiKTngd
xSCTdme0H2ZcFVjNc/dp9JosOotqqW/wfiAGJ6sy+8bO47FnhVWoKMnocGeSqkcHJ/NKWaTAunkm
zIITQMUC3p2rK/rKiREk1l/I9zjqCqXljExouzYFsR9acW7N2xxCHic1PzE+ykSz9z3ag09Edpn7
VuHO+eQFWwAXbmIaypd0pekdYr9OgdwV67b+m2yCsAnxBGET0m1UpP8JJJ7I0nz781/kVlToHz7o
60aoPExMz6Rn8G/fthiuU7QyXMN0zHYVd/L/VkKY6pgHKLCQRHRczJxvLlvWH8og0eYeBgsSWTLe
Zr+AIwKG/7gR4pgIUVOZOULWBFP9vsMMtT1VrAefweCz5iJct/hc9YQyiDof2AHqCnMPWer9pp40
qoztt/qhme3li7FMOFRMOgLNFTiWG1p+tUAnnkft4gIJni1zFDWn+6VliZQJ5KL7uDKxJ9cGq0Kk
o3UFcVkxTo7lYst11MOPa/t+/ASTjNipxXE/OERYwoXQyX8jdnfV6E13qRUIFFV61RJeiSJhJZbI
fyn9mhU0RpW1j2w9vasDdrAQl3R3pY+psys9ALUgWezhXHgGjO8UqlRbJrkbNtLvD0TLYJbAiaI2
VlM/UAezRDR/ikGHdYiBlvbAO+l9HthjQh0SwDnAsvWk1/m9REB2pi8c8rKtcXHXaMAEwxfbSTlO
x9XVfdq8WlH/f/LOYzeOJM3jryL0ZU+pTW+A7T6UofdW6kuiKJbSe5+nfYd9w32S/UWRJdGJS6qI
mQGGhwbULGZUZEZGfOZv8lYOT0bNya5xa8l3sNTLjnUl1XBQS4vsuI1pwU01oYTtxy6YSs2trGOr
sSG6u9oJSC7YVfrQ4rrl6iEIV7e0cExHFZ2Mqyxk5GcRzWxXwaOxCiRRTSesrvU+RBFK8lq0A+Ks
JSWDySWrB3ri21ikjaYE5LOiKXMiwZ+1TiOvSOfZiArvtmL4+rdSMlTaIgiVm7KX3vg+AceUOrG6
TYdQnUJmq47j0vnW4gWxADYQn2no909HEO3bgP7UaadnuPX18Vbht9IWWvoxzc68uWipVl8ilOV8
U2MjuJKR9NzWU7u/pBXbgoeDTbEX2PYZpBv9LBzrLkcMRXNJvYpwj/NeHmM8qmOkaOYpjhfKQdDp
Q68BnIdrxKLLgNXejDyDfp63JaIzVBz98d9D4tsCqkbrRKZNrqnEv68F1IeLqFmmT7snz6/wo3uy
QqCh2/QgpLY+o5lC7YZGPv99yC6VlM/Q8DENRtGEXRL4OZvQugKmfhaEHQXLX5MQWPB23rPfETQ/
3e8oitkq0b0Gqh3SzpNGvqQXCoCk7LusZ7doV5+aCqYoXj1MDD+tae2BnslVyds3k2LPKzBg8HUq
r0iY5JPWgV2Ckspci+Rsm+7rWeaOt8nQ6pOwjek4FNDlXKPpwKTK3aHVhvWsjZUrt9KBPYelNQO7
LmihsTKB2w/FFEkmVCjiq1I2r/OhImtOh9sSvxFU8ip1W021YWqblP1LR/8axv5NWCXfXKVAS9k5
kXQH6Bt9EPbS1q62RpiTE2DEQtQwcI6NqgC1kxWAYkIrPEuxkpm4PtVqWuE3Aa31FEFZbxoGxZZt
t1A63b6EYjM4l3UPmclXkX61nR49ArlC2zEcKFa55qQIu3zSRdUpgK1rJ0I4K0yUReunQAJg3KOW
6KPKqCd4CHjgmXpDPUE0MqO2EvX0aQ2JHrqJVojaht/bpiatt210oKgp4rRu6xh/y/MSEksmdTHt
7bbLZ3bcO5PM6vbVxsbU0nD6mYL4yHWA4DESmIE6I6qup0FjwFt0keEu5RS9QUCLaC1a5txrBTkl
xRN+aIdoK0MSgZPCP3XNEOQFFaaT0vcvw6TaUTzX47zhufkYyG37SNdjEQkoV8ndGinEHjEV35iO
hU8JCkQIfe6xnmETiYkFALophc89FzXOfTg1xq7R99ZJ2yWcKFZ7m7mBsmuOop6nM4BGeI+weaFt
qa0ALWJ8gD0wypqhR0MlBivmEKZOegXmrFdDODX9285CIUzGeEcDQjYxNKDcNlhDp8KiBbqvN/Oc
Qp7FnXfrZ9mF1noL+ipXut6c6ypICk/x6qtUSi/6dDwuhjihOW6ZNMr4hjbAM9ohGKylvn0ZINnH
bez6A7/vhz21pSwWt6dA2U9HDUtUf8CbNDbSCySIoD0E3XAKkrzi7IrqWWxZ1rQfEFxvS8Dh1AzH
idb7l6UMOLKVqvORlT6pjPCybXR5S00CA2hYDF0oOCo6AlaXTH5HapOLvlRQROtZwogaEP6njTbT
KMvs+4ndHMpWx5oRFkO1iZOJ3KPEMOI/pHRFQ3MkOqah5U1SUaRFfPW8FrZFZZdnc4QiLmNauYD6
cUBTgYLpwu4Iqf8cjjXKZah+2rPMQ8WrkEGEhSurJGGaVKn5SSdslAqbJYWV8jBLErw+Wg6fY18Y
L6GosW2O2F1YeDLZCuZMow3grAWmdsjLj1JzSVsfOhQdV2yd/LQ9CBV415G1b2oYP3XCASr0l5qw
hDIdXq9E2ERpOTVfgvuLLqYDaQozKd1pzxJhL6Vk3aGP39TY6OBhpQR0Y4zMqJTgv6PhT6WnxlUm
DKv8CusqW5hYBfBYLjJ8rdqoLaatNeyR313kfdaf+cIEq9Cxw/KEMVaDQ5a28soyhW1Wgn9WM2Kk
BRf4eyustWRhsqXEMZJ3ubDeAuFECiXsuKLeW2KEcxa5gfx1RDppL1B8BdNQX99thKFXU9M5NSVM
vvDos6/wo/GvC6ejTIaG9F5UB5dGqMPI9ZpGnbaRcA2zVw5ieW8UEqobxoh4Z5IcIARwkCsF/AXi
sVz1QrAaoHxkHV4g8OUvaunmM0TcjB0D/7QdS4IJYXnq95T6G1ofxlHtwUKBh/PF9LLmSEMzJDb6
bLfVjFNHgsMi1dhQmUWGm9lI3zgNYVACUwqVCbLa1jFNuG4fJOdOJkJJFwbgFKBqPDHoBaCdRPw1
GUW8GYnIU/KrJt+zMUiZqQpafKMIT32XDkS6ilnLIZJ3+gbINFbBvD6Rj4JWWiJ/4JnFGUgf+wq4
MoBOtG6JgftEKmfxgCdkJqJjDXtzTBF0hVXrZ+zU0MxnaqvgkuNg56hW6hcc2v7O8hinljzBGGew
Lx0zQA41oiBJcV6dSnXJjlfrsKsbPpFGLareXYnGtmruG0C+d6uRpe6uwngCLtXexpKpjfagE6Em
g86oIDkOEXtqkHvHrhdH50GrQzxETumLY9f5xFIipFtEqkCr15xTcvjq2RyhIRTHeS+yCSejYUsd
p8dcUovt6JpseLeWYDsmKpRYvUEw2cZpbjeqgXkbdLEQUUdxC5Shed6A0tP3arkr6NJ4fXowOKDl
VDCruLE5sdxTVIrxsoG6WvECsRdsxYQ0gLPMK3UYfGMyWq1/PlpZcP5vUX0lEYXChw8KyvyiDPta
sLjfLeLlk+Lr87//UXwFU6kpXBLxJOch0AZEKG4FNvVLh2dG/PczP9Y+G5aoAUNX5As5K9uCdbx4
pwil000lpYZ/iCrgO/Jj0vMHMnuIj/PFVRNHR438GBGqJ0ok7diXpd5EBG0cnjO9GuMrsGPQszQ7
2H5wk07ufF8/oaF/AjK/rv7846WhuLcwN4DBUlwm53/IpPB9ZJkwGAvR1isAWCRhtUtfCJVcACbz
14dSHgfBd9NCk5UWtkWZwX5aVrZlgOuWWoQTh3roJBkMa4uKaDNRy9TZ0w1sS2o3lCYx3Rqy1AZ2
my85c9nPl3kLiQuekbP/+lcSN/KnF+79N9IMQ7NNTnfEFx/PvmAHqMgSCYcJ1ITbQAXAxajmdeBd
l0glbSlDWUxfH/Mxpvd+TOjPrGtgzSyyx2OOaZ8bBVnuxFBCQJ31WE/8sVh00vhd1oiJXh9NlHoe
TxE4GSxe4SsMU5ZW8ePh5EqTUgqiWGJ1TRNvD6OSYSzbgmDSSwd7M3ywPcEctZ0LVe8T8JSmS7yr
HiZVRxk888FElUqWIGDahB7e9YMfTBVXsS8H7BVHb0Kllg4ZvDvojV7XE710XYx3nq1cU/sjyi6K
mhMjVyTAiaWSypfa0CrXjdSUF4psZ+dJHqc3HQViUSBI+2ZLKyt3JTIPMpat+BrEy3iEn7ikoOHl
Wd/p82sAm1IEPiT6ifOB4v1+QAl+3jg+mueNcLbl96jd9HpfAkZVRwnDWYUWBJlUKOtbWdrJ+z68
dRCsgJtHLIZ5EXZqztVuKqxsyhnVe3TsNbty20O7gyzIiVAUdANGlEm2/DarQMsocrKj+3V3iwsf
ImVWmZbRAQ7PFlz30HY85dJPY7fchfRfOZeR3lUImihogWcEEiWFmandl3U9bQGI0nhfPfv/vOs/
3b/c1Wqf+ZblA7L7fv3kn38d58v0vC6Xy/pwkf+X+NMfH/3r8T/5y/sri87Wo3/M8emrh9NmWQ5n
y6qJ6/XeJj751l9+Wq6ucjHkyz//WNzCD5wFVY2WVP1k1wYlgggqmyyJOSZgLNhf89ouFuni01nQ
LsuXkf/Pr3V3AugywtE6Ng0K/jSWkEL+0YR7gROwrpDSaaP6SReOH9D91C90AdlfHwIaUExHExw4
+oXYybyvRirKwA/eXPi6DpLRmJVz+JE1rmjuD7dmiK5WgfAmmpw13qN7jt2pwdcyQKzvJPe0CC/D
yjPrCGqmGpf1vCyiwgKcT/ngDL53aGOj7Uvpdokzp6pqKcl//t2rLc85hgFHVp7nuYWmNKyEL34/
psGcnqCPo4NkJFtCbwUPFs+mfFDXzgjMXx/1uWmDcQMY0KXY0Hd5cdIOxsKRcCqj7KacIA31vc7i
yybwLgLZORhTZadI6r8T8knstgx7oqqwX5xa2sJn9TzXx4tIq6p+C1i7lhyBgQSEzgfFNpQRKEVt
TxGATlVSbjWBA7E4MwLlkMRvrw6S+GuliFQniYzwHGNCc9gGWInaHmkBlj2EFlB+Uz34QkXEK7bc
wOnndpNH8lY2qnU+i9vclqd5op4AAUFpojar1sPxRca0zKpjNEJ9nYJqCwbGmdKcbBZZHHpo6sW2
NbEGbzzsPF/2dmjdRQZC1ZF2GERqfZJrLh6rOmCL3dEHD++PMGfLLIU+5dvBvj2EZYzAfqcuZNmF
TddbxVfQP327lWXAQDgd9bKYgC9XQjCMcfy3JZF5TKpcuwFMqKHIr7Tt0oE3W9EkpNc4GyujkqYy
ahY3VU0RGEB7aCuTAASqDS7dcGGQKbVGY7SBlwdnIfCvbCoDV7KZmANyYokkSIhWfaqKpmwr2rOp
aNRC6qNnW4r2bTPWhL6rlq5N6liv+rxQ2ICArLq/4TgEB9oYRGexr9pTasW0iXW736YjGFFyTY3d
ulGGv7NVG8jX0Oj+giJh5eXTQas8YXyZpKT/iZukQzUJg9h08VrwLclmK3W0MEGCos5d9Lr8oJiW
ie065wN53ziXGwU2VlWDVbHmEOJkbUfDnYfSUBBB3C9yDwX1LguAlPSJIZ0CwAorfKKrEJXIaYWA
yJ6nJWi7YB0Z7FbuSPEdN/UMPGxVXw2tiSBhFurqv9D2/GAnf7Y/3x0R9wiGVVx4kf3ehx4eA88v
9PYNny0VnT+FKIXoWQa9+GjDX115dfi8dsV4wRnV3HK2SPpnwlmDwi7Be5yl3v3/15zPhEFsyyQU
q5+7k+XBrXo+h+fH3e995tE3/4YQZi2OUi/I0oeHH9pSb5v7kyv8nLtC+sLbaWucZw+nzqGmCUqK
kEYRP/+sqb927hvoZkG0AeVuKIJE/rZb8eSKP28FNg+KLIR7udDDW0GqRuDNKCthSe7Fapx//Cp4
8sXvoqPd2z//UGSOfYgSm85f+ayyDgCEUF1a/fBiPbwR5mfyX2Qw/6XXBBUA2YbhD8kFgdCnseC7
twb0gWgxotG2fvgO6dfjmyKj/ilW4Oo9EYKjbEZvWh1v+NCPrXdK4/l2tekGy+pBYP3/fmC95T6/
wP0Ws1pB7COPPiiC7rtL3y0z8e+/Hi3A1RQf/HI95dU4939+P8HnQz8aaz2r9f/cCZblovzmD6tf
DPdf82iRsFUfLYIyu3lJmPvnS/DzSz1LG34cE6+NsRsvk+DTBSzZ1HtcIUJAm4UAAE+oTGFotlJ3
2nS4fVhfydJbvJCPkHEAsxdcZjKEO9Lxevd/MSt60/QuF5DeP20Hlf8S+fl+SIhcdI6I9MDgbz7k
RblIK+kIfaNXZkmvFRAG8HJo1ZsPOWlSTxg+T8XROayvJ9b6aobUNoQXjk5CtrK/2PQhXgV+8MtH
CBSUAiGUcdgMbNTrL/P7j/B6WdWfTrIoe5QJi4lBwNDpZgPF1ICDfsR9XJQBd3L9ndc30OFZkQSD
c0WHWeyym95AUMvLIZMOBQmyW9a/eG602Hn7EHAWsYkovm067EVTRqIi8PIyoZrL1s+Dg9FifcRw
TK9a3AS/mJ7gzVBWpCgrFAQ+4i04F6Sgslnfp/unZ6HNJw5H3m+Ne/kBt/EQtwQ27ZdvI/VEwAzA
GCgpEl19wHDXQNxeqt/wBjgKUDRKIA7rBGg0FeVNlwhKyC9uWxRmGYiKP8cAUgu8boTQmw52HiyG
l26jGMwQ46FeaOn3Sc+mg+HR3CQvHQKr0Z7G1puOtiO248lieGGRrMZjKxEWrKipc1M/YEd5nwP1
r0uNbzpU3+sMu+Fw77S+23C093mhbDjYe90CNhzuCMjY4w1SLMZnScSmi/+NctKbTmZgH16UzWK9
EYkNX8wH7CyBK2cKwQ4b//rXvx+BHC3KLFpf5n4UCjEGYZWICGRVFVn0pnft3SKxG98/rCrWX/vH
rJ6at206q7dJ6204lXdpG2041julKzYc7bAhm/D+4xenJAUhbJRUgJq2wHF+wFLfD4iAh8WL0T3v
lhhQQOdRHkZuSQBJN10f+2+kcm94H9/KPttwmMPFN38RZdXLxz49FWqLABfou5G8fMCe8V76w8bT
eyPkeMNxLhZBvfjf//6fi0W7rJ/u78S91CNUwMqa6DV+QNq3Twn8pSoLC57sAWceYaDDjypUCTZe
8G9D4mx4B7fJZKvq2a0TeZCA04nEQRVgh01n8xsd5g1ndrBIHqV4PCSasKR4dElIli16G5tPax+a
9PdfLAkRsKt4YyD7TojxESf/YZbcLKpf7PECoPK4/fP6M3upDPmjRPu8OLlu4bz0Z48rr+IT3+Ll
ovzr/wAAAP//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2.xml"/><Relationship Id="rId5" Type="http://schemas.openxmlformats.org/officeDocument/2006/relationships/chart" Target="../charts/chart11.xml"/><Relationship Id="rId4"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1.jpeg"/><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3</xdr:col>
      <xdr:colOff>198120</xdr:colOff>
      <xdr:row>2</xdr:row>
      <xdr:rowOff>22860</xdr:rowOff>
    </xdr:from>
    <xdr:to>
      <xdr:col>11</xdr:col>
      <xdr:colOff>228600</xdr:colOff>
      <xdr:row>20</xdr:row>
      <xdr:rowOff>7620</xdr:rowOff>
    </xdr:to>
    <xdr:graphicFrame macro="">
      <xdr:nvGraphicFramePr>
        <xdr:cNvPr id="2" name="Chart 1">
          <a:extLst>
            <a:ext uri="{FF2B5EF4-FFF2-40B4-BE49-F238E27FC236}">
              <a16:creationId xmlns:a16="http://schemas.microsoft.com/office/drawing/2014/main" id="{9B5FB773-F158-46E9-513F-AB39B4DE0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906780</xdr:colOff>
      <xdr:row>2</xdr:row>
      <xdr:rowOff>99060</xdr:rowOff>
    </xdr:from>
    <xdr:to>
      <xdr:col>13</xdr:col>
      <xdr:colOff>312420</xdr:colOff>
      <xdr:row>22</xdr:row>
      <xdr:rowOff>99060</xdr:rowOff>
    </xdr:to>
    <xdr:graphicFrame macro="">
      <xdr:nvGraphicFramePr>
        <xdr:cNvPr id="2" name="Chart 1">
          <a:extLst>
            <a:ext uri="{FF2B5EF4-FFF2-40B4-BE49-F238E27FC236}">
              <a16:creationId xmlns:a16="http://schemas.microsoft.com/office/drawing/2014/main" id="{3D4EA9DC-80AD-AC9B-9539-90189C3A1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xdr:colOff>
      <xdr:row>2</xdr:row>
      <xdr:rowOff>22860</xdr:rowOff>
    </xdr:from>
    <xdr:to>
      <xdr:col>17</xdr:col>
      <xdr:colOff>7620</xdr:colOff>
      <xdr:row>20</xdr:row>
      <xdr:rowOff>160020</xdr:rowOff>
    </xdr:to>
    <xdr:graphicFrame macro="">
      <xdr:nvGraphicFramePr>
        <xdr:cNvPr id="2" name="Chart 1">
          <a:extLst>
            <a:ext uri="{FF2B5EF4-FFF2-40B4-BE49-F238E27FC236}">
              <a16:creationId xmlns:a16="http://schemas.microsoft.com/office/drawing/2014/main" id="{C1F3039B-CC9C-6742-81F1-BBB9DCBBE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190500</xdr:colOff>
      <xdr:row>2</xdr:row>
      <xdr:rowOff>22861</xdr:rowOff>
    </xdr:from>
    <xdr:to>
      <xdr:col>21</xdr:col>
      <xdr:colOff>7620</xdr:colOff>
      <xdr:row>14</xdr:row>
      <xdr:rowOff>53341</xdr:rowOff>
    </xdr:to>
    <mc:AlternateContent xmlns:mc="http://schemas.openxmlformats.org/markup-compatibility/2006" xmlns:a14="http://schemas.microsoft.com/office/drawing/2010/main">
      <mc:Choice Requires="a14">
        <xdr:graphicFrame macro="">
          <xdr:nvGraphicFramePr>
            <xdr:cNvPr id="8" name="Days">
              <a:extLst>
                <a:ext uri="{FF2B5EF4-FFF2-40B4-BE49-F238E27FC236}">
                  <a16:creationId xmlns:a16="http://schemas.microsoft.com/office/drawing/2014/main" id="{E8B70676-4A99-505B-9BDA-70533D5C7065}"/>
                </a:ext>
              </a:extLst>
            </xdr:cNvPr>
            <xdr:cNvGraphicFramePr/>
          </xdr:nvGraphicFramePr>
          <xdr:xfrm>
            <a:off x="0" y="0"/>
            <a:ext cx="0" cy="0"/>
          </xdr:xfrm>
          <a:graphic>
            <a:graphicData uri="http://schemas.microsoft.com/office/drawing/2010/slicer">
              <sle:slicer xmlns:sle="http://schemas.microsoft.com/office/drawing/2010/slicer" name="Days"/>
            </a:graphicData>
          </a:graphic>
        </xdr:graphicFrame>
      </mc:Choice>
      <mc:Fallback xmlns="">
        <xdr:sp macro="" textlink="">
          <xdr:nvSpPr>
            <xdr:cNvPr id="0" name=""/>
            <xdr:cNvSpPr>
              <a:spLocks noTextEdit="1"/>
            </xdr:cNvSpPr>
          </xdr:nvSpPr>
          <xdr:spPr>
            <a:xfrm>
              <a:off x="9014460" y="388621"/>
              <a:ext cx="1828800" cy="2225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358140</xdr:colOff>
      <xdr:row>2</xdr:row>
      <xdr:rowOff>91440</xdr:rowOff>
    </xdr:from>
    <xdr:to>
      <xdr:col>14</xdr:col>
      <xdr:colOff>152400</xdr:colOff>
      <xdr:row>21</xdr:row>
      <xdr:rowOff>83820</xdr:rowOff>
    </xdr:to>
    <xdr:graphicFrame macro="">
      <xdr:nvGraphicFramePr>
        <xdr:cNvPr id="3" name="Consistency">
          <a:extLst>
            <a:ext uri="{FF2B5EF4-FFF2-40B4-BE49-F238E27FC236}">
              <a16:creationId xmlns:a16="http://schemas.microsoft.com/office/drawing/2014/main" id="{74EB2D8A-8950-540A-2CAB-F0E46ED898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381000</xdr:colOff>
      <xdr:row>5</xdr:row>
      <xdr:rowOff>83820</xdr:rowOff>
    </xdr:from>
    <xdr:to>
      <xdr:col>17</xdr:col>
      <xdr:colOff>381000</xdr:colOff>
      <xdr:row>18</xdr:row>
      <xdr:rowOff>173355</xdr:rowOff>
    </xdr:to>
    <mc:AlternateContent xmlns:mc="http://schemas.openxmlformats.org/markup-compatibility/2006" xmlns:a14="http://schemas.microsoft.com/office/drawing/2010/main">
      <mc:Choice Requires="a14">
        <xdr:graphicFrame macro="">
          <xdr:nvGraphicFramePr>
            <xdr:cNvPr id="7" name="Months">
              <a:extLst>
                <a:ext uri="{FF2B5EF4-FFF2-40B4-BE49-F238E27FC236}">
                  <a16:creationId xmlns:a16="http://schemas.microsoft.com/office/drawing/2014/main" id="{C950594C-912A-FF07-AE98-DFCB3A00E87C}"/>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298680" y="9982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464820</xdr:colOff>
      <xdr:row>16</xdr:row>
      <xdr:rowOff>30480</xdr:rowOff>
    </xdr:from>
    <xdr:to>
      <xdr:col>10</xdr:col>
      <xdr:colOff>160020</xdr:colOff>
      <xdr:row>28</xdr:row>
      <xdr:rowOff>152400</xdr:rowOff>
    </xdr:to>
    <mc:AlternateContent xmlns:mc="http://schemas.openxmlformats.org/markup-compatibility/2006">
      <mc:Choice xmlns:cx4="http://schemas.microsoft.com/office/drawing/2016/5/10/chartex" Requires="cx4">
        <xdr:graphicFrame macro="">
          <xdr:nvGraphicFramePr>
            <xdr:cNvPr id="12" name="Chart 11">
              <a:extLst>
                <a:ext uri="{FF2B5EF4-FFF2-40B4-BE49-F238E27FC236}">
                  <a16:creationId xmlns:a16="http://schemas.microsoft.com/office/drawing/2014/main" id="{4DAD08C1-E3D6-39AF-30B5-A1FCC297DD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36820" y="2979420"/>
              <a:ext cx="3863340" cy="23164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198120</xdr:colOff>
      <xdr:row>4</xdr:row>
      <xdr:rowOff>68580</xdr:rowOff>
    </xdr:from>
    <xdr:to>
      <xdr:col>8</xdr:col>
      <xdr:colOff>403860</xdr:colOff>
      <xdr:row>17</xdr:row>
      <xdr:rowOff>15240</xdr:rowOff>
    </xdr:to>
    <xdr:graphicFrame macro="">
      <xdr:nvGraphicFramePr>
        <xdr:cNvPr id="2" name="Chart 1">
          <a:extLst>
            <a:ext uri="{FF2B5EF4-FFF2-40B4-BE49-F238E27FC236}">
              <a16:creationId xmlns:a16="http://schemas.microsoft.com/office/drawing/2014/main" id="{A295B764-2156-A661-AA1A-6E8F41F15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190500</xdr:colOff>
      <xdr:row>18</xdr:row>
      <xdr:rowOff>30480</xdr:rowOff>
    </xdr:from>
    <xdr:to>
      <xdr:col>8</xdr:col>
      <xdr:colOff>419100</xdr:colOff>
      <xdr:row>31</xdr:row>
      <xdr:rowOff>38100</xdr:rowOff>
    </xdr:to>
    <xdr:graphicFrame macro="">
      <xdr:nvGraphicFramePr>
        <xdr:cNvPr id="3" name="Chart 2">
          <a:extLst>
            <a:ext uri="{FF2B5EF4-FFF2-40B4-BE49-F238E27FC236}">
              <a16:creationId xmlns:a16="http://schemas.microsoft.com/office/drawing/2014/main" id="{B1500041-BA9D-92A2-3CD3-F4981476EC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167640</xdr:colOff>
      <xdr:row>10</xdr:row>
      <xdr:rowOff>114300</xdr:rowOff>
    </xdr:from>
    <xdr:to>
      <xdr:col>14</xdr:col>
      <xdr:colOff>0</xdr:colOff>
      <xdr:row>25</xdr:row>
      <xdr:rowOff>114300</xdr:rowOff>
    </xdr:to>
    <xdr:graphicFrame macro="">
      <xdr:nvGraphicFramePr>
        <xdr:cNvPr id="4" name="Chart 3">
          <a:extLst>
            <a:ext uri="{FF2B5EF4-FFF2-40B4-BE49-F238E27FC236}">
              <a16:creationId xmlns:a16="http://schemas.microsoft.com/office/drawing/2014/main" id="{C657BE1D-9E99-41E3-8DF8-172B7DCC9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91440</xdr:colOff>
      <xdr:row>0</xdr:row>
      <xdr:rowOff>99060</xdr:rowOff>
    </xdr:from>
    <xdr:to>
      <xdr:col>14</xdr:col>
      <xdr:colOff>45720</xdr:colOff>
      <xdr:row>14</xdr:row>
      <xdr:rowOff>15240</xdr:rowOff>
    </xdr:to>
    <xdr:graphicFrame macro="">
      <xdr:nvGraphicFramePr>
        <xdr:cNvPr id="2" name="Chart 1">
          <a:extLst>
            <a:ext uri="{FF2B5EF4-FFF2-40B4-BE49-F238E27FC236}">
              <a16:creationId xmlns:a16="http://schemas.microsoft.com/office/drawing/2014/main" id="{D5757548-0EB0-8378-E3C4-C165B389C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514350</xdr:colOff>
      <xdr:row>16</xdr:row>
      <xdr:rowOff>60960</xdr:rowOff>
    </xdr:from>
    <xdr:to>
      <xdr:col>12</xdr:col>
      <xdr:colOff>350520</xdr:colOff>
      <xdr:row>26</xdr:row>
      <xdr:rowOff>83820</xdr:rowOff>
    </xdr:to>
    <xdr:graphicFrame macro="">
      <xdr:nvGraphicFramePr>
        <xdr:cNvPr id="3" name="Chart 2">
          <a:extLst>
            <a:ext uri="{FF2B5EF4-FFF2-40B4-BE49-F238E27FC236}">
              <a16:creationId xmlns:a16="http://schemas.microsoft.com/office/drawing/2014/main" id="{FE8CF990-62FA-9E2E-E410-FABC9BDD6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129540</xdr:colOff>
      <xdr:row>29</xdr:row>
      <xdr:rowOff>175260</xdr:rowOff>
    </xdr:from>
    <xdr:to>
      <xdr:col>5</xdr:col>
      <xdr:colOff>670560</xdr:colOff>
      <xdr:row>44</xdr:row>
      <xdr:rowOff>45720</xdr:rowOff>
    </xdr:to>
    <xdr:graphicFrame macro="">
      <xdr:nvGraphicFramePr>
        <xdr:cNvPr id="4" name="Chart 3">
          <a:extLst>
            <a:ext uri="{FF2B5EF4-FFF2-40B4-BE49-F238E27FC236}">
              <a16:creationId xmlns:a16="http://schemas.microsoft.com/office/drawing/2014/main" id="{FE49843B-5529-1422-FD79-F53D277508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190500</xdr:colOff>
      <xdr:row>29</xdr:row>
      <xdr:rowOff>91440</xdr:rowOff>
    </xdr:from>
    <xdr:to>
      <xdr:col>13</xdr:col>
      <xdr:colOff>541020</xdr:colOff>
      <xdr:row>38</xdr:row>
      <xdr:rowOff>121920</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68BFB27D-AA44-0C6B-B43A-A2BFB6433D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063740" y="5394960"/>
              <a:ext cx="2788920" cy="1676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335280</xdr:colOff>
      <xdr:row>0</xdr:row>
      <xdr:rowOff>83821</xdr:rowOff>
    </xdr:from>
    <xdr:to>
      <xdr:col>21</xdr:col>
      <xdr:colOff>335280</xdr:colOff>
      <xdr:row>9</xdr:row>
      <xdr:rowOff>114301</xdr:rowOff>
    </xdr:to>
    <mc:AlternateContent xmlns:mc="http://schemas.openxmlformats.org/markup-compatibility/2006" xmlns:a14="http://schemas.microsoft.com/office/drawing/2010/main">
      <mc:Choice Requires="a14">
        <xdr:graphicFrame macro="">
          <xdr:nvGraphicFramePr>
            <xdr:cNvPr id="6" name="Product 1">
              <a:extLst>
                <a:ext uri="{FF2B5EF4-FFF2-40B4-BE49-F238E27FC236}">
                  <a16:creationId xmlns:a16="http://schemas.microsoft.com/office/drawing/2014/main" id="{81212D37-A8F0-99D7-2F55-1A4CBD2835B4}"/>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4356080" y="83821"/>
              <a:ext cx="18288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1447800</xdr:colOff>
      <xdr:row>10</xdr:row>
      <xdr:rowOff>144781</xdr:rowOff>
    </xdr:from>
    <xdr:to>
      <xdr:col>20</xdr:col>
      <xdr:colOff>579120</xdr:colOff>
      <xdr:row>19</xdr:row>
      <xdr:rowOff>114301</xdr:rowOff>
    </xdr:to>
    <mc:AlternateContent xmlns:mc="http://schemas.openxmlformats.org/markup-compatibility/2006" xmlns:sle15="http://schemas.microsoft.com/office/drawing/2012/slicer">
      <mc:Choice Requires="sle15">
        <xdr:graphicFrame macro="">
          <xdr:nvGraphicFramePr>
            <xdr:cNvPr id="7" name="Store Location 1">
              <a:extLst>
                <a:ext uri="{FF2B5EF4-FFF2-40B4-BE49-F238E27FC236}">
                  <a16:creationId xmlns:a16="http://schemas.microsoft.com/office/drawing/2014/main" id="{255DC1CE-2B99-B706-CF95-075ADCE70043}"/>
                </a:ext>
              </a:extLst>
            </xdr:cNvPr>
            <xdr:cNvGraphicFramePr/>
          </xdr:nvGraphicFramePr>
          <xdr:xfrm>
            <a:off x="0" y="0"/>
            <a:ext cx="0" cy="0"/>
          </xdr:xfrm>
          <a:graphic>
            <a:graphicData uri="http://schemas.microsoft.com/office/drawing/2010/slicer">
              <sle:slicer xmlns:sle="http://schemas.microsoft.com/office/drawing/2010/slicer" name="Store Location 1"/>
            </a:graphicData>
          </a:graphic>
        </xdr:graphicFrame>
      </mc:Choice>
      <mc:Fallback xmlns="">
        <xdr:sp macro="" textlink="">
          <xdr:nvSpPr>
            <xdr:cNvPr id="0" name=""/>
            <xdr:cNvSpPr>
              <a:spLocks noTextEdit="1"/>
            </xdr:cNvSpPr>
          </xdr:nvSpPr>
          <xdr:spPr>
            <a:xfrm>
              <a:off x="14409420" y="1973581"/>
              <a:ext cx="1828800" cy="16154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18</xdr:col>
      <xdr:colOff>434340</xdr:colOff>
      <xdr:row>20</xdr:row>
      <xdr:rowOff>167641</xdr:rowOff>
    </xdr:from>
    <xdr:to>
      <xdr:col>21</xdr:col>
      <xdr:colOff>434340</xdr:colOff>
      <xdr:row>29</xdr:row>
      <xdr:rowOff>53341</xdr:rowOff>
    </xdr:to>
    <mc:AlternateContent xmlns:mc="http://schemas.openxmlformats.org/markup-compatibility/2006" xmlns:a14="http://schemas.microsoft.com/office/drawing/2010/main">
      <mc:Choice Requires="a14">
        <xdr:graphicFrame macro="">
          <xdr:nvGraphicFramePr>
            <xdr:cNvPr id="8" name="Months 1">
              <a:extLst>
                <a:ext uri="{FF2B5EF4-FFF2-40B4-BE49-F238E27FC236}">
                  <a16:creationId xmlns:a16="http://schemas.microsoft.com/office/drawing/2014/main" id="{5ADF0E52-2062-C36B-FCC0-0DACB2CB0BCB}"/>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4455140" y="3825241"/>
              <a:ext cx="1828800" cy="1531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30</xdr:row>
      <xdr:rowOff>15241</xdr:rowOff>
    </xdr:from>
    <xdr:to>
      <xdr:col>21</xdr:col>
      <xdr:colOff>388620</xdr:colOff>
      <xdr:row>39</xdr:row>
      <xdr:rowOff>175261</xdr:rowOff>
    </xdr:to>
    <mc:AlternateContent xmlns:mc="http://schemas.openxmlformats.org/markup-compatibility/2006" xmlns:a14="http://schemas.microsoft.com/office/drawing/2010/main">
      <mc:Choice Requires="a14">
        <xdr:graphicFrame macro="">
          <xdr:nvGraphicFramePr>
            <xdr:cNvPr id="9" name="Store Location 3">
              <a:extLst>
                <a:ext uri="{FF2B5EF4-FFF2-40B4-BE49-F238E27FC236}">
                  <a16:creationId xmlns:a16="http://schemas.microsoft.com/office/drawing/2014/main" id="{79D1FFFD-EF44-C422-F4B4-42560F21DB1A}"/>
                </a:ext>
              </a:extLst>
            </xdr:cNvPr>
            <xdr:cNvGraphicFramePr/>
          </xdr:nvGraphicFramePr>
          <xdr:xfrm>
            <a:off x="0" y="0"/>
            <a:ext cx="0" cy="0"/>
          </xdr:xfrm>
          <a:graphic>
            <a:graphicData uri="http://schemas.microsoft.com/office/drawing/2010/slicer">
              <sle:slicer xmlns:sle="http://schemas.microsoft.com/office/drawing/2010/slicer" name="Store Location 3"/>
            </a:graphicData>
          </a:graphic>
        </xdr:graphicFrame>
      </mc:Choice>
      <mc:Fallback xmlns="">
        <xdr:sp macro="" textlink="">
          <xdr:nvSpPr>
            <xdr:cNvPr id="0" name=""/>
            <xdr:cNvSpPr>
              <a:spLocks noTextEdit="1"/>
            </xdr:cNvSpPr>
          </xdr:nvSpPr>
          <xdr:spPr>
            <a:xfrm>
              <a:off x="14409420" y="5501641"/>
              <a:ext cx="1828800" cy="1805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609600</xdr:colOff>
      <xdr:row>30</xdr:row>
      <xdr:rowOff>106680</xdr:rowOff>
    </xdr:from>
    <xdr:to>
      <xdr:col>18</xdr:col>
      <xdr:colOff>525780</xdr:colOff>
      <xdr:row>40</xdr:row>
      <xdr:rowOff>110490</xdr:rowOff>
    </xdr:to>
    <xdr:graphicFrame macro="">
      <xdr:nvGraphicFramePr>
        <xdr:cNvPr id="11" name="Chart 10">
          <a:extLst>
            <a:ext uri="{FF2B5EF4-FFF2-40B4-BE49-F238E27FC236}">
              <a16:creationId xmlns:a16="http://schemas.microsoft.com/office/drawing/2014/main" id="{D26467F3-CC47-FB59-3C43-716246C9CB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137160</xdr:colOff>
      <xdr:row>15</xdr:row>
      <xdr:rowOff>137160</xdr:rowOff>
    </xdr:from>
    <xdr:to>
      <xdr:col>18</xdr:col>
      <xdr:colOff>243840</xdr:colOff>
      <xdr:row>28</xdr:row>
      <xdr:rowOff>83820</xdr:rowOff>
    </xdr:to>
    <xdr:graphicFrame macro="">
      <xdr:nvGraphicFramePr>
        <xdr:cNvPr id="10" name="Chart 9">
          <a:extLst>
            <a:ext uri="{FF2B5EF4-FFF2-40B4-BE49-F238E27FC236}">
              <a16:creationId xmlns:a16="http://schemas.microsoft.com/office/drawing/2014/main" id="{76241F5C-951B-820E-1078-15DE8386AC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223212</xdr:colOff>
      <xdr:row>2</xdr:row>
      <xdr:rowOff>115455</xdr:rowOff>
    </xdr:from>
    <xdr:to>
      <xdr:col>19</xdr:col>
      <xdr:colOff>454121</xdr:colOff>
      <xdr:row>46</xdr:row>
      <xdr:rowOff>23090</xdr:rowOff>
    </xdr:to>
    <xdr:grpSp>
      <xdr:nvGrpSpPr>
        <xdr:cNvPr id="55" name="Group 54">
          <a:extLst>
            <a:ext uri="{FF2B5EF4-FFF2-40B4-BE49-F238E27FC236}">
              <a16:creationId xmlns:a16="http://schemas.microsoft.com/office/drawing/2014/main" id="{23DBD47F-09B1-7F33-E317-05EAEC327061}"/>
            </a:ext>
          </a:extLst>
        </xdr:cNvPr>
        <xdr:cNvGrpSpPr/>
      </xdr:nvGrpSpPr>
      <xdr:grpSpPr>
        <a:xfrm>
          <a:off x="223212" y="475673"/>
          <a:ext cx="11813309" cy="7832435"/>
          <a:chOff x="69786" y="445649"/>
          <a:chExt cx="13355269" cy="8918931"/>
        </a:xfrm>
      </xdr:grpSpPr>
      <xdr:grpSp>
        <xdr:nvGrpSpPr>
          <xdr:cNvPr id="51" name="Group 50">
            <a:extLst>
              <a:ext uri="{FF2B5EF4-FFF2-40B4-BE49-F238E27FC236}">
                <a16:creationId xmlns:a16="http://schemas.microsoft.com/office/drawing/2014/main" id="{4A3D2DF6-DE36-781F-2F23-0C540E891255}"/>
              </a:ext>
            </a:extLst>
          </xdr:cNvPr>
          <xdr:cNvGrpSpPr/>
        </xdr:nvGrpSpPr>
        <xdr:grpSpPr>
          <a:xfrm>
            <a:off x="69786" y="445649"/>
            <a:ext cx="13355269" cy="8918931"/>
            <a:chOff x="69786" y="445649"/>
            <a:chExt cx="13355269" cy="8918931"/>
          </a:xfrm>
        </xdr:grpSpPr>
        <xdr:grpSp>
          <xdr:nvGrpSpPr>
            <xdr:cNvPr id="40" name="Group 39">
              <a:extLst>
                <a:ext uri="{FF2B5EF4-FFF2-40B4-BE49-F238E27FC236}">
                  <a16:creationId xmlns:a16="http://schemas.microsoft.com/office/drawing/2014/main" id="{19E5E4B3-7DE9-E3BC-EAFC-51A769DF8499}"/>
                </a:ext>
              </a:extLst>
            </xdr:cNvPr>
            <xdr:cNvGrpSpPr/>
          </xdr:nvGrpSpPr>
          <xdr:grpSpPr>
            <a:xfrm>
              <a:off x="69786" y="445649"/>
              <a:ext cx="13355269" cy="8918931"/>
              <a:chOff x="69786" y="445649"/>
              <a:chExt cx="13355269" cy="8918931"/>
            </a:xfrm>
          </xdr:grpSpPr>
          <xdr:grpSp>
            <xdr:nvGrpSpPr>
              <xdr:cNvPr id="29" name="Group 28">
                <a:extLst>
                  <a:ext uri="{FF2B5EF4-FFF2-40B4-BE49-F238E27FC236}">
                    <a16:creationId xmlns:a16="http://schemas.microsoft.com/office/drawing/2014/main" id="{AA19A38E-282E-2072-9BF3-745AC60FF9C3}"/>
                  </a:ext>
                </a:extLst>
              </xdr:cNvPr>
              <xdr:cNvGrpSpPr/>
            </xdr:nvGrpSpPr>
            <xdr:grpSpPr>
              <a:xfrm>
                <a:off x="69786" y="445649"/>
                <a:ext cx="13355269" cy="8918931"/>
                <a:chOff x="16290" y="468849"/>
                <a:chExt cx="13220466" cy="11060736"/>
              </a:xfrm>
            </xdr:grpSpPr>
            <xdr:sp macro="" textlink="">
              <xdr:nvSpPr>
                <xdr:cNvPr id="2" name="Rectangle: Rounded Corners 1">
                  <a:extLst>
                    <a:ext uri="{FF2B5EF4-FFF2-40B4-BE49-F238E27FC236}">
                      <a16:creationId xmlns:a16="http://schemas.microsoft.com/office/drawing/2014/main" id="{03E386E8-5975-991B-0755-2B5D5B99A615}"/>
                    </a:ext>
                  </a:extLst>
                </xdr:cNvPr>
                <xdr:cNvSpPr/>
              </xdr:nvSpPr>
              <xdr:spPr>
                <a:xfrm>
                  <a:off x="16290" y="468849"/>
                  <a:ext cx="13220466" cy="110607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Rectangle: Rounded Corners 2">
                  <a:extLst>
                    <a:ext uri="{FF2B5EF4-FFF2-40B4-BE49-F238E27FC236}">
                      <a16:creationId xmlns:a16="http://schemas.microsoft.com/office/drawing/2014/main" id="{27A3C5FE-1721-CB68-E480-3AC14EC687AE}"/>
                    </a:ext>
                  </a:extLst>
                </xdr:cNvPr>
                <xdr:cNvSpPr/>
              </xdr:nvSpPr>
              <xdr:spPr>
                <a:xfrm rot="10800000">
                  <a:off x="3629339" y="2036109"/>
                  <a:ext cx="1691495" cy="1049598"/>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sp macro="" textlink="">
              <xdr:nvSpPr>
                <xdr:cNvPr id="4" name="Rectangle: Rounded Corners 3">
                  <a:extLst>
                    <a:ext uri="{FF2B5EF4-FFF2-40B4-BE49-F238E27FC236}">
                      <a16:creationId xmlns:a16="http://schemas.microsoft.com/office/drawing/2014/main" id="{626576B3-0333-4B79-B7A7-7CBEF0A1EC05}"/>
                    </a:ext>
                  </a:extLst>
                </xdr:cNvPr>
                <xdr:cNvSpPr/>
              </xdr:nvSpPr>
              <xdr:spPr>
                <a:xfrm rot="16200000">
                  <a:off x="-331278" y="5018342"/>
                  <a:ext cx="3191724" cy="2425468"/>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sp macro="" textlink="">
              <xdr:nvSpPr>
                <xdr:cNvPr id="5" name="Rectangle: Rounded Corners 4">
                  <a:extLst>
                    <a:ext uri="{FF2B5EF4-FFF2-40B4-BE49-F238E27FC236}">
                      <a16:creationId xmlns:a16="http://schemas.microsoft.com/office/drawing/2014/main" id="{E0ADD9D0-0F20-4321-8679-440A8B1B334A}"/>
                    </a:ext>
                  </a:extLst>
                </xdr:cNvPr>
                <xdr:cNvSpPr/>
              </xdr:nvSpPr>
              <xdr:spPr>
                <a:xfrm rot="10800000">
                  <a:off x="5447819" y="1308325"/>
                  <a:ext cx="5465056" cy="3039456"/>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F408B23E-0D97-48D6-8586-C2639DF26743}"/>
                    </a:ext>
                  </a:extLst>
                </xdr:cNvPr>
                <xdr:cNvSpPr/>
              </xdr:nvSpPr>
              <xdr:spPr>
                <a:xfrm rot="10800000">
                  <a:off x="5430042" y="4526579"/>
                  <a:ext cx="5498532" cy="3207232"/>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FA681AC4-8E58-459F-8956-D9B5C8824DCD}"/>
                    </a:ext>
                  </a:extLst>
                </xdr:cNvPr>
                <xdr:cNvSpPr/>
              </xdr:nvSpPr>
              <xdr:spPr>
                <a:xfrm rot="10800000">
                  <a:off x="2514904" y="4567400"/>
                  <a:ext cx="2855199" cy="3194530"/>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34B2DE4F-77BB-4D60-98B1-E992F1529CEA}"/>
                    </a:ext>
                  </a:extLst>
                </xdr:cNvPr>
                <xdr:cNvSpPr/>
              </xdr:nvSpPr>
              <xdr:spPr>
                <a:xfrm rot="16200000">
                  <a:off x="8970260" y="3406383"/>
                  <a:ext cx="6219902" cy="2209474"/>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sp macro="" textlink="">
              <xdr:nvSpPr>
                <xdr:cNvPr id="12" name="TextBox 11">
                  <a:extLst>
                    <a:ext uri="{FF2B5EF4-FFF2-40B4-BE49-F238E27FC236}">
                      <a16:creationId xmlns:a16="http://schemas.microsoft.com/office/drawing/2014/main" id="{1EB1C73A-2BF2-D5C5-3B25-E1FFA8A3B30D}"/>
                    </a:ext>
                  </a:extLst>
                </xdr:cNvPr>
                <xdr:cNvSpPr txBox="1"/>
              </xdr:nvSpPr>
              <xdr:spPr>
                <a:xfrm>
                  <a:off x="2986794" y="554182"/>
                  <a:ext cx="7488782" cy="600364"/>
                </a:xfrm>
                <a:prstGeom prst="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pPr algn="ctr"/>
                  <a:r>
                    <a:rPr lang="en-US" sz="2800" b="1">
                      <a:ln>
                        <a:noFill/>
                      </a:ln>
                      <a:solidFill>
                        <a:schemeClr val="bg1"/>
                      </a:solidFill>
                    </a:rPr>
                    <a:t>BUSINESS ANALYST SALES</a:t>
                  </a:r>
                  <a:r>
                    <a:rPr lang="en-US" sz="2800" b="1" baseline="0">
                      <a:ln>
                        <a:noFill/>
                      </a:ln>
                      <a:solidFill>
                        <a:schemeClr val="bg1"/>
                      </a:solidFill>
                    </a:rPr>
                    <a:t> DASHBOARD</a:t>
                  </a:r>
                  <a:endParaRPr lang="en-US" sz="2800" b="1">
                    <a:ln>
                      <a:noFill/>
                    </a:ln>
                    <a:solidFill>
                      <a:schemeClr val="bg1"/>
                    </a:solidFill>
                  </a:endParaRPr>
                </a:p>
              </xdr:txBody>
            </xdr:sp>
            <xdr:sp macro="" textlink="">
              <xdr:nvSpPr>
                <xdr:cNvPr id="13" name="TextBox 12">
                  <a:extLst>
                    <a:ext uri="{FF2B5EF4-FFF2-40B4-BE49-F238E27FC236}">
                      <a16:creationId xmlns:a16="http://schemas.microsoft.com/office/drawing/2014/main" id="{D4DB1455-3936-2EB1-0244-99670F43CA2A}"/>
                    </a:ext>
                  </a:extLst>
                </xdr:cNvPr>
                <xdr:cNvSpPr txBox="1"/>
              </xdr:nvSpPr>
              <xdr:spPr>
                <a:xfrm>
                  <a:off x="3844245" y="2057050"/>
                  <a:ext cx="1273230" cy="53576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ctr"/>
                  <a:r>
                    <a:rPr lang="en-US" sz="1600" b="1">
                      <a:solidFill>
                        <a:schemeClr val="bg1"/>
                      </a:solidFill>
                    </a:rPr>
                    <a:t>Total</a:t>
                  </a:r>
                  <a:r>
                    <a:rPr lang="en-US" sz="1600" b="1" baseline="0">
                      <a:solidFill>
                        <a:schemeClr val="bg1"/>
                      </a:solidFill>
                    </a:rPr>
                    <a:t> Sales</a:t>
                  </a:r>
                  <a:endParaRPr lang="en-US" sz="1600" b="1">
                    <a:solidFill>
                      <a:schemeClr val="bg1"/>
                    </a:solidFill>
                  </a:endParaRPr>
                </a:p>
              </xdr:txBody>
            </xdr:sp>
            <xdr:sp macro="" textlink="">
              <xdr:nvSpPr>
                <xdr:cNvPr id="17" name="TextBox 16">
                  <a:extLst>
                    <a:ext uri="{FF2B5EF4-FFF2-40B4-BE49-F238E27FC236}">
                      <a16:creationId xmlns:a16="http://schemas.microsoft.com/office/drawing/2014/main" id="{C12C900D-9390-64C6-00E6-BB4FE50BD95B}"/>
                    </a:ext>
                  </a:extLst>
                </xdr:cNvPr>
                <xdr:cNvSpPr txBox="1"/>
              </xdr:nvSpPr>
              <xdr:spPr>
                <a:xfrm>
                  <a:off x="6772578" y="1217445"/>
                  <a:ext cx="1814504" cy="497759"/>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pPr algn="ctr"/>
                  <a:r>
                    <a:rPr lang="en-US" sz="1800" b="1">
                      <a:solidFill>
                        <a:schemeClr val="bg1"/>
                      </a:solidFill>
                    </a:rPr>
                    <a:t>Mothly</a:t>
                  </a:r>
                  <a:r>
                    <a:rPr lang="en-US" sz="1800" b="1" baseline="0">
                      <a:solidFill>
                        <a:schemeClr val="bg1"/>
                      </a:solidFill>
                    </a:rPr>
                    <a:t> Sales</a:t>
                  </a:r>
                  <a:endParaRPr lang="en-US" sz="1800" b="1">
                    <a:solidFill>
                      <a:schemeClr val="bg1"/>
                    </a:solidFill>
                  </a:endParaRPr>
                </a:p>
              </xdr:txBody>
            </xdr:sp>
            <xdr:sp macro="" textlink="">
              <xdr:nvSpPr>
                <xdr:cNvPr id="19" name="TextBox 18">
                  <a:extLst>
                    <a:ext uri="{FF2B5EF4-FFF2-40B4-BE49-F238E27FC236}">
                      <a16:creationId xmlns:a16="http://schemas.microsoft.com/office/drawing/2014/main" id="{3A158440-1E97-148E-0FE1-1FB98805CDE6}"/>
                    </a:ext>
                  </a:extLst>
                </xdr:cNvPr>
                <xdr:cNvSpPr txBox="1"/>
              </xdr:nvSpPr>
              <xdr:spPr>
                <a:xfrm>
                  <a:off x="6916229" y="4529260"/>
                  <a:ext cx="2573108" cy="6183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Product</a:t>
                  </a:r>
                  <a:r>
                    <a:rPr lang="en-US" sz="1600" b="1" baseline="0">
                      <a:solidFill>
                        <a:schemeClr val="bg1"/>
                      </a:solidFill>
                    </a:rPr>
                    <a:t> Performance</a:t>
                  </a:r>
                  <a:endParaRPr lang="en-US" sz="1600" b="1">
                    <a:solidFill>
                      <a:schemeClr val="bg1"/>
                    </a:solidFill>
                  </a:endParaRPr>
                </a:p>
              </xdr:txBody>
            </xdr:sp>
            <xdr:sp macro="" textlink="">
              <xdr:nvSpPr>
                <xdr:cNvPr id="20" name="TextBox 19">
                  <a:extLst>
                    <a:ext uri="{FF2B5EF4-FFF2-40B4-BE49-F238E27FC236}">
                      <a16:creationId xmlns:a16="http://schemas.microsoft.com/office/drawing/2014/main" id="{1EBC6623-E8E9-9512-8091-C95F0CB62962}"/>
                    </a:ext>
                  </a:extLst>
                </xdr:cNvPr>
                <xdr:cNvSpPr txBox="1"/>
              </xdr:nvSpPr>
              <xdr:spPr>
                <a:xfrm>
                  <a:off x="495664" y="4627458"/>
                  <a:ext cx="1610546" cy="58413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Top</a:t>
                  </a:r>
                  <a:r>
                    <a:rPr lang="en-US" sz="1600" b="1" baseline="0">
                      <a:solidFill>
                        <a:schemeClr val="bg1"/>
                      </a:solidFill>
                    </a:rPr>
                    <a:t> 3 Cashiers</a:t>
                  </a:r>
                  <a:endParaRPr lang="en-US" sz="1600" b="1">
                    <a:solidFill>
                      <a:schemeClr val="bg1"/>
                    </a:solidFill>
                  </a:endParaRPr>
                </a:p>
              </xdr:txBody>
            </xdr:sp>
            <xdr:sp macro="" textlink="">
              <xdr:nvSpPr>
                <xdr:cNvPr id="21" name="TextBox 20">
                  <a:extLst>
                    <a:ext uri="{FF2B5EF4-FFF2-40B4-BE49-F238E27FC236}">
                      <a16:creationId xmlns:a16="http://schemas.microsoft.com/office/drawing/2014/main" id="{7A417634-C101-DA6A-408A-291F2C227EA9}"/>
                    </a:ext>
                  </a:extLst>
                </xdr:cNvPr>
                <xdr:cNvSpPr txBox="1"/>
              </xdr:nvSpPr>
              <xdr:spPr>
                <a:xfrm>
                  <a:off x="2587485" y="4556309"/>
                  <a:ext cx="2476443" cy="52740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Sales Per</a:t>
                  </a:r>
                  <a:r>
                    <a:rPr lang="en-US" sz="1600" b="1" baseline="0">
                      <a:solidFill>
                        <a:schemeClr val="bg1"/>
                      </a:solidFill>
                    </a:rPr>
                    <a:t> Location</a:t>
                  </a:r>
                  <a:endParaRPr lang="en-US" sz="1600" b="1">
                    <a:solidFill>
                      <a:schemeClr val="bg1"/>
                    </a:solidFill>
                  </a:endParaRPr>
                </a:p>
              </xdr:txBody>
            </xdr:sp>
            <xdr:sp macro="" textlink="Analyzed_Data!B4">
              <xdr:nvSpPr>
                <xdr:cNvPr id="24" name="TextBox 23">
                  <a:extLst>
                    <a:ext uri="{FF2B5EF4-FFF2-40B4-BE49-F238E27FC236}">
                      <a16:creationId xmlns:a16="http://schemas.microsoft.com/office/drawing/2014/main" id="{E6FBF5D8-D6BE-5AD5-0BC4-A1A167B78CED}"/>
                    </a:ext>
                  </a:extLst>
                </xdr:cNvPr>
                <xdr:cNvSpPr txBox="1"/>
              </xdr:nvSpPr>
              <xdr:spPr>
                <a:xfrm>
                  <a:off x="3824408" y="2423528"/>
                  <a:ext cx="1217559" cy="5456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D89CA09-8B42-4C59-8CDD-05CD09203BDF}" type="TxLink">
                    <a:rPr lang="en-US" sz="1600" b="1" i="0" u="none" strike="noStrike">
                      <a:solidFill>
                        <a:srgbClr val="000000"/>
                      </a:solidFill>
                      <a:effectLst/>
                      <a:latin typeface="Calibri"/>
                      <a:ea typeface="Calibri"/>
                      <a:cs typeface="Calibri"/>
                    </a:rPr>
                    <a:pPr algn="ctr"/>
                    <a:t> $78,534 </a:t>
                  </a:fld>
                  <a:endParaRPr lang="en-US" sz="2000" b="1"/>
                </a:p>
              </xdr:txBody>
            </xdr:sp>
            <xdr:graphicFrame macro="">
              <xdr:nvGraphicFramePr>
                <xdr:cNvPr id="25" name="Chart 24">
                  <a:extLst>
                    <a:ext uri="{FF2B5EF4-FFF2-40B4-BE49-F238E27FC236}">
                      <a16:creationId xmlns:a16="http://schemas.microsoft.com/office/drawing/2014/main" id="{6F0E76BB-2F06-4B9A-8838-84D2775109BE}"/>
                    </a:ext>
                  </a:extLst>
                </xdr:cNvPr>
                <xdr:cNvGraphicFramePr>
                  <a:graphicFrameLocks/>
                </xdr:cNvGraphicFramePr>
              </xdr:nvGraphicFramePr>
              <xdr:xfrm>
                <a:off x="5490996" y="4827534"/>
                <a:ext cx="5345178" cy="290189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28" name="Chart 27">
                  <a:extLst>
                    <a:ext uri="{FF2B5EF4-FFF2-40B4-BE49-F238E27FC236}">
                      <a16:creationId xmlns:a16="http://schemas.microsoft.com/office/drawing/2014/main" id="{F24D9ED0-F8E6-4976-8D1F-518F104132CE}"/>
                    </a:ext>
                  </a:extLst>
                </xdr:cNvPr>
                <xdr:cNvGraphicFramePr>
                  <a:graphicFrameLocks/>
                </xdr:cNvGraphicFramePr>
              </xdr:nvGraphicFramePr>
              <xdr:xfrm>
                <a:off x="102642" y="4929659"/>
                <a:ext cx="2331500" cy="2853941"/>
              </xdr:xfrm>
              <a:graphic>
                <a:graphicData uri="http://schemas.openxmlformats.org/drawingml/2006/chart">
                  <c:chart xmlns:c="http://schemas.openxmlformats.org/drawingml/2006/chart" xmlns:r="http://schemas.openxmlformats.org/officeDocument/2006/relationships" r:id="rId2"/>
                </a:graphicData>
              </a:graphic>
            </xdr:graphicFrame>
          </xdr:grpSp>
          <mc:AlternateContent xmlns:mc="http://schemas.openxmlformats.org/markup-compatibility/2006">
            <mc:Choice xmlns:a14="http://schemas.microsoft.com/office/drawing/2010/main" Requires="a14">
              <xdr:graphicFrame macro="">
                <xdr:nvGraphicFramePr>
                  <xdr:cNvPr id="37" name="Months 3">
                    <a:extLst>
                      <a:ext uri="{FF2B5EF4-FFF2-40B4-BE49-F238E27FC236}">
                        <a16:creationId xmlns:a16="http://schemas.microsoft.com/office/drawing/2014/main" id="{C842F03D-70E0-471C-8A69-399A92E86E25}"/>
                      </a:ext>
                    </a:extLst>
                  </xdr:cNvPr>
                  <xdr:cNvGraphicFramePr/>
                </xdr:nvGraphicFramePr>
                <xdr:xfrm>
                  <a:off x="11214486" y="1428097"/>
                  <a:ext cx="2132061" cy="1435175"/>
                </xdr:xfrm>
                <a:graphic>
                  <a:graphicData uri="http://schemas.microsoft.com/office/drawing/2010/slicer">
                    <sle:slicer xmlns:sle="http://schemas.microsoft.com/office/drawing/2010/slicer" name="Months 3"/>
                  </a:graphicData>
                </a:graphic>
              </xdr:graphicFrame>
            </mc:Choice>
            <mc:Fallback>
              <xdr:sp macro="" textlink="">
                <xdr:nvSpPr>
                  <xdr:cNvPr id="0" name=""/>
                  <xdr:cNvSpPr>
                    <a:spLocks noTextEdit="1"/>
                  </xdr:cNvSpPr>
                </xdr:nvSpPr>
                <xdr:spPr>
                  <a:xfrm>
                    <a:off x="10081178" y="1338440"/>
                    <a:ext cx="1885900" cy="12603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9" name="Product 2">
                    <a:extLst>
                      <a:ext uri="{FF2B5EF4-FFF2-40B4-BE49-F238E27FC236}">
                        <a16:creationId xmlns:a16="http://schemas.microsoft.com/office/drawing/2014/main" id="{86064283-DDF5-4E48-973F-36D754296780}"/>
                      </a:ext>
                    </a:extLst>
                  </xdr:cNvPr>
                  <xdr:cNvGraphicFramePr/>
                </xdr:nvGraphicFramePr>
                <xdr:xfrm>
                  <a:off x="11226799" y="4631735"/>
                  <a:ext cx="2076131" cy="137543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10092069" y="4151814"/>
                    <a:ext cx="1836427" cy="1207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
          <xdr:nvSpPr>
            <xdr:cNvPr id="41" name="TextBox 40">
              <a:extLst>
                <a:ext uri="{FF2B5EF4-FFF2-40B4-BE49-F238E27FC236}">
                  <a16:creationId xmlns:a16="http://schemas.microsoft.com/office/drawing/2014/main" id="{24904694-FF69-2083-4B97-DC6CDCBC84D3}"/>
                </a:ext>
              </a:extLst>
            </xdr:cNvPr>
            <xdr:cNvSpPr txBox="1"/>
          </xdr:nvSpPr>
          <xdr:spPr>
            <a:xfrm>
              <a:off x="1707189" y="479820"/>
              <a:ext cx="1865318" cy="69896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KK </a:t>
              </a:r>
            </a:p>
            <a:p>
              <a:r>
                <a:rPr lang="en-US" sz="1600" b="1">
                  <a:solidFill>
                    <a:schemeClr val="bg1"/>
                  </a:solidFill>
                </a:rPr>
                <a:t>SUPERMARKET</a:t>
              </a:r>
            </a:p>
          </xdr:txBody>
        </xdr:sp>
        <xdr:sp macro="" textlink="">
          <xdr:nvSpPr>
            <xdr:cNvPr id="42" name="Dodecagon 41">
              <a:extLst>
                <a:ext uri="{FF2B5EF4-FFF2-40B4-BE49-F238E27FC236}">
                  <a16:creationId xmlns:a16="http://schemas.microsoft.com/office/drawing/2014/main" id="{3D127A5E-F901-0347-D042-61F92D11D6C5}"/>
                </a:ext>
              </a:extLst>
            </xdr:cNvPr>
            <xdr:cNvSpPr/>
          </xdr:nvSpPr>
          <xdr:spPr>
            <a:xfrm>
              <a:off x="977002" y="539622"/>
              <a:ext cx="765593" cy="537872"/>
            </a:xfrm>
            <a:prstGeom prst="dodecagon">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US" sz="1400" b="1">
                  <a:latin typeface="Algerian" panose="04020705040A02060702" pitchFamily="82" charset="0"/>
                </a:rPr>
                <a:t>KK</a:t>
              </a:r>
            </a:p>
          </xdr:txBody>
        </xdr:sp>
        <mc:AlternateContent xmlns:mc="http://schemas.openxmlformats.org/markup-compatibility/2006">
          <mc:Choice xmlns:a14="http://schemas.microsoft.com/office/drawing/2010/main" Requires="a14">
            <xdr:graphicFrame macro="">
              <xdr:nvGraphicFramePr>
                <xdr:cNvPr id="44" name="Store Location 4">
                  <a:extLst>
                    <a:ext uri="{FF2B5EF4-FFF2-40B4-BE49-F238E27FC236}">
                      <a16:creationId xmlns:a16="http://schemas.microsoft.com/office/drawing/2014/main" id="{2EBD046D-0D37-42A2-833E-96B71128F223}"/>
                    </a:ext>
                  </a:extLst>
                </xdr:cNvPr>
                <xdr:cNvGraphicFramePr/>
              </xdr:nvGraphicFramePr>
              <xdr:xfrm>
                <a:off x="11249033" y="3000016"/>
                <a:ext cx="2106235" cy="1430574"/>
              </xdr:xfrm>
              <a:graphic>
                <a:graphicData uri="http://schemas.microsoft.com/office/drawing/2010/slicer">
                  <sle:slicer xmlns:sle="http://schemas.microsoft.com/office/drawing/2010/slicer" name="Store Location 4"/>
                </a:graphicData>
              </a:graphic>
            </xdr:graphicFrame>
          </mc:Choice>
          <mc:Fallback>
            <xdr:sp macro="" textlink="">
              <xdr:nvSpPr>
                <xdr:cNvPr id="0" name=""/>
                <xdr:cNvSpPr>
                  <a:spLocks noTextEdit="1"/>
                </xdr:cNvSpPr>
              </xdr:nvSpPr>
              <xdr:spPr>
                <a:xfrm>
                  <a:off x="10111736" y="2718869"/>
                  <a:ext cx="1863055" cy="12563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8" name="Rectangle: Rounded Corners 47">
              <a:extLst>
                <a:ext uri="{FF2B5EF4-FFF2-40B4-BE49-F238E27FC236}">
                  <a16:creationId xmlns:a16="http://schemas.microsoft.com/office/drawing/2014/main" id="{78E23A68-6E47-53DB-4376-D4AE56E57904}"/>
                </a:ext>
              </a:extLst>
            </xdr:cNvPr>
            <xdr:cNvSpPr/>
          </xdr:nvSpPr>
          <xdr:spPr>
            <a:xfrm>
              <a:off x="11490548" y="820193"/>
              <a:ext cx="1431638" cy="24630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9" name="TextBox 48">
              <a:extLst>
                <a:ext uri="{FF2B5EF4-FFF2-40B4-BE49-F238E27FC236}">
                  <a16:creationId xmlns:a16="http://schemas.microsoft.com/office/drawing/2014/main" id="{74041311-8C57-8DA7-AF07-7828CB17CE30}"/>
                </a:ext>
              </a:extLst>
            </xdr:cNvPr>
            <xdr:cNvSpPr txBox="1"/>
          </xdr:nvSpPr>
          <xdr:spPr>
            <a:xfrm>
              <a:off x="11557341" y="781998"/>
              <a:ext cx="1533667" cy="31074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lvl="0" algn="l"/>
              <a:r>
                <a:rPr lang="en-US" sz="1400">
                  <a:solidFill>
                    <a:schemeClr val="bg1"/>
                  </a:solidFill>
                  <a:latin typeface="Algerian" panose="04020705040A02060702" pitchFamily="82" charset="0"/>
                </a:rPr>
                <a:t>4/22/2025</a:t>
              </a:r>
              <a:endParaRPr lang="en-US" sz="1600">
                <a:solidFill>
                  <a:schemeClr val="bg1"/>
                </a:solidFill>
                <a:latin typeface="Algerian" panose="04020705040A02060702" pitchFamily="82" charset="0"/>
              </a:endParaRPr>
            </a:p>
          </xdr:txBody>
        </xdr:sp>
        <xdr:sp macro="" textlink="">
          <xdr:nvSpPr>
            <xdr:cNvPr id="50" name="TextBox 49">
              <a:extLst>
                <a:ext uri="{FF2B5EF4-FFF2-40B4-BE49-F238E27FC236}">
                  <a16:creationId xmlns:a16="http://schemas.microsoft.com/office/drawing/2014/main" id="{BB614791-2F06-D9A7-3089-16AB7C1BDD4F}"/>
                </a:ext>
              </a:extLst>
            </xdr:cNvPr>
            <xdr:cNvSpPr txBox="1"/>
          </xdr:nvSpPr>
          <xdr:spPr>
            <a:xfrm>
              <a:off x="11160607" y="554182"/>
              <a:ext cx="1531695" cy="29248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latin typeface="Arial Black" panose="020B0A04020102020204" pitchFamily="34" charset="0"/>
                </a:rPr>
                <a:t>DESIGNED</a:t>
              </a:r>
              <a:r>
                <a:rPr lang="en-US" sz="1100" b="1" baseline="0">
                  <a:solidFill>
                    <a:schemeClr val="bg1"/>
                  </a:solidFill>
                  <a:latin typeface="Arial Black" panose="020B0A04020102020204" pitchFamily="34" charset="0"/>
                </a:rPr>
                <a:t> ON :</a:t>
              </a:r>
              <a:endParaRPr lang="en-US" sz="1100" b="1">
                <a:solidFill>
                  <a:schemeClr val="bg1"/>
                </a:solidFill>
                <a:latin typeface="Arial Black" panose="020B0A04020102020204" pitchFamily="34" charset="0"/>
              </a:endParaRPr>
            </a:p>
          </xdr:txBody>
        </xdr:sp>
      </xdr:grpSp>
      <xdr:sp macro="" textlink="">
        <xdr:nvSpPr>
          <xdr:cNvPr id="52" name="TextBox 51">
            <a:extLst>
              <a:ext uri="{FF2B5EF4-FFF2-40B4-BE49-F238E27FC236}">
                <a16:creationId xmlns:a16="http://schemas.microsoft.com/office/drawing/2014/main" id="{35EF18CD-1992-792E-87EF-EE379233C433}"/>
              </a:ext>
            </a:extLst>
          </xdr:cNvPr>
          <xdr:cNvSpPr txBox="1"/>
        </xdr:nvSpPr>
        <xdr:spPr>
          <a:xfrm>
            <a:off x="2983342" y="8828813"/>
            <a:ext cx="7493256" cy="52443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latin typeface="Blackadder ITC" panose="04020505051007020D02" pitchFamily="82" charset="0"/>
              </a:rPr>
              <a:t>Designed</a:t>
            </a:r>
            <a:r>
              <a:rPr lang="en-US" sz="2400" b="1" baseline="0">
                <a:solidFill>
                  <a:schemeClr val="bg1"/>
                </a:solidFill>
                <a:latin typeface="Blackadder ITC" panose="04020505051007020D02" pitchFamily="82" charset="0"/>
              </a:rPr>
              <a:t> by Steve Ronald The data Anayst</a:t>
            </a:r>
            <a:endParaRPr lang="en-US" sz="2400" b="1">
              <a:solidFill>
                <a:schemeClr val="bg1"/>
              </a:solidFill>
              <a:latin typeface="Blackadder ITC" panose="04020505051007020D02" pitchFamily="82" charset="0"/>
            </a:endParaRPr>
          </a:p>
        </xdr:txBody>
      </xdr:sp>
    </xdr:grpSp>
    <xdr:clientData/>
  </xdr:twoCellAnchor>
  <xdr:twoCellAnchor>
    <xdr:from>
      <xdr:col>7</xdr:col>
      <xdr:colOff>531091</xdr:colOff>
      <xdr:row>5</xdr:row>
      <xdr:rowOff>169335</xdr:rowOff>
    </xdr:from>
    <xdr:to>
      <xdr:col>16</xdr:col>
      <xdr:colOff>15394</xdr:colOff>
      <xdr:row>17</xdr:row>
      <xdr:rowOff>146243</xdr:rowOff>
    </xdr:to>
    <xdr:graphicFrame macro="">
      <xdr:nvGraphicFramePr>
        <xdr:cNvPr id="56" name="Chart 55">
          <a:extLst>
            <a:ext uri="{FF2B5EF4-FFF2-40B4-BE49-F238E27FC236}">
              <a16:creationId xmlns:a16="http://schemas.microsoft.com/office/drawing/2014/main" id="{7300C778-F538-4020-ABF4-0AC2C4B7D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454120</xdr:colOff>
      <xdr:row>20</xdr:row>
      <xdr:rowOff>130849</xdr:rowOff>
    </xdr:from>
    <xdr:to>
      <xdr:col>8</xdr:col>
      <xdr:colOff>130848</xdr:colOff>
      <xdr:row>29</xdr:row>
      <xdr:rowOff>138544</xdr:rowOff>
    </xdr:to>
    <xdr:graphicFrame macro="">
      <xdr:nvGraphicFramePr>
        <xdr:cNvPr id="57" name="Chart 56">
          <a:extLst>
            <a:ext uri="{FF2B5EF4-FFF2-40B4-BE49-F238E27FC236}">
              <a16:creationId xmlns:a16="http://schemas.microsoft.com/office/drawing/2014/main" id="{F2FF2BF5-97FB-4D5D-B4C2-FE2C78F58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361760</xdr:colOff>
      <xdr:row>13</xdr:row>
      <xdr:rowOff>92362</xdr:rowOff>
    </xdr:from>
    <xdr:to>
      <xdr:col>8</xdr:col>
      <xdr:colOff>45292</xdr:colOff>
      <xdr:row>17</xdr:row>
      <xdr:rowOff>138544</xdr:rowOff>
    </xdr:to>
    <xdr:sp macro="" textlink="">
      <xdr:nvSpPr>
        <xdr:cNvPr id="9" name="Rectangle: Rounded Corners 8">
          <a:extLst>
            <a:ext uri="{FF2B5EF4-FFF2-40B4-BE49-F238E27FC236}">
              <a16:creationId xmlns:a16="http://schemas.microsoft.com/office/drawing/2014/main" id="{6397A6EF-094C-45C7-A4FC-68D24B5FACD1}"/>
            </a:ext>
          </a:extLst>
        </xdr:cNvPr>
        <xdr:cNvSpPr/>
      </xdr:nvSpPr>
      <xdr:spPr>
        <a:xfrm rot="10800000">
          <a:off x="3402063" y="2493817"/>
          <a:ext cx="1507714" cy="785091"/>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569576</xdr:colOff>
      <xdr:row>13</xdr:row>
      <xdr:rowOff>138545</xdr:rowOff>
    </xdr:from>
    <xdr:to>
      <xdr:col>7</xdr:col>
      <xdr:colOff>384849</xdr:colOff>
      <xdr:row>15</xdr:row>
      <xdr:rowOff>38485</xdr:rowOff>
    </xdr:to>
    <xdr:sp macro="" textlink="">
      <xdr:nvSpPr>
        <xdr:cNvPr id="11" name="TextBox 10">
          <a:extLst>
            <a:ext uri="{FF2B5EF4-FFF2-40B4-BE49-F238E27FC236}">
              <a16:creationId xmlns:a16="http://schemas.microsoft.com/office/drawing/2014/main" id="{440E722E-26D2-C18A-4FFE-F3AD18FAEEB7}"/>
            </a:ext>
          </a:extLst>
        </xdr:cNvPr>
        <xdr:cNvSpPr txBox="1"/>
      </xdr:nvSpPr>
      <xdr:spPr>
        <a:xfrm>
          <a:off x="3609879" y="2540000"/>
          <a:ext cx="1031394" cy="26939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Total Profit</a:t>
          </a:r>
        </a:p>
      </xdr:txBody>
    </xdr:sp>
    <xdr:clientData/>
  </xdr:twoCellAnchor>
  <xdr:twoCellAnchor>
    <xdr:from>
      <xdr:col>5</xdr:col>
      <xdr:colOff>431030</xdr:colOff>
      <xdr:row>15</xdr:row>
      <xdr:rowOff>38485</xdr:rowOff>
    </xdr:from>
    <xdr:to>
      <xdr:col>7</xdr:col>
      <xdr:colOff>492606</xdr:colOff>
      <xdr:row>17</xdr:row>
      <xdr:rowOff>0</xdr:rowOff>
    </xdr:to>
    <xdr:sp macro="" textlink="Profits!F4">
      <xdr:nvSpPr>
        <xdr:cNvPr id="15" name="TextBox 14">
          <a:extLst>
            <a:ext uri="{FF2B5EF4-FFF2-40B4-BE49-F238E27FC236}">
              <a16:creationId xmlns:a16="http://schemas.microsoft.com/office/drawing/2014/main" id="{85708D6F-D49B-9DAC-54A1-5EB2EDCEB2BB}"/>
            </a:ext>
          </a:extLst>
        </xdr:cNvPr>
        <xdr:cNvSpPr txBox="1"/>
      </xdr:nvSpPr>
      <xdr:spPr>
        <a:xfrm>
          <a:off x="3471333" y="2809394"/>
          <a:ext cx="1277697" cy="33097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8E23B3A-DC61-4291-A3DD-A2BEA325148B}" type="TxLink">
            <a:rPr lang="en-US" sz="1800" b="1" i="0" u="none" strike="noStrike">
              <a:solidFill>
                <a:srgbClr val="000000"/>
              </a:solidFill>
              <a:latin typeface="Calibri"/>
              <a:ea typeface="Calibri"/>
              <a:cs typeface="Calibri"/>
            </a:rPr>
            <a:pPr algn="ctr"/>
            <a:t> $13,502 </a:t>
          </a:fld>
          <a:endParaRPr lang="en-US" sz="2000" b="1"/>
        </a:p>
      </xdr:txBody>
    </xdr:sp>
    <xdr:clientData/>
  </xdr:twoCellAnchor>
  <xdr:twoCellAnchor>
    <xdr:from>
      <xdr:col>10</xdr:col>
      <xdr:colOff>258947</xdr:colOff>
      <xdr:row>32</xdr:row>
      <xdr:rowOff>7694</xdr:rowOff>
    </xdr:from>
    <xdr:to>
      <xdr:col>19</xdr:col>
      <xdr:colOff>277093</xdr:colOff>
      <xdr:row>43</xdr:row>
      <xdr:rowOff>15394</xdr:rowOff>
    </xdr:to>
    <xdr:sp macro="" textlink="">
      <xdr:nvSpPr>
        <xdr:cNvPr id="16" name="Rectangle: Rounded Corners 15">
          <a:extLst>
            <a:ext uri="{FF2B5EF4-FFF2-40B4-BE49-F238E27FC236}">
              <a16:creationId xmlns:a16="http://schemas.microsoft.com/office/drawing/2014/main" id="{D692F4AD-D118-4D11-95EE-287465F36520}"/>
            </a:ext>
          </a:extLst>
        </xdr:cNvPr>
        <xdr:cNvSpPr/>
      </xdr:nvSpPr>
      <xdr:spPr>
        <a:xfrm rot="16200000">
          <a:off x="8065049" y="4193471"/>
          <a:ext cx="2039700" cy="5490692"/>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454121</xdr:colOff>
      <xdr:row>31</xdr:row>
      <xdr:rowOff>107759</xdr:rowOff>
    </xdr:from>
    <xdr:to>
      <xdr:col>19</xdr:col>
      <xdr:colOff>38485</xdr:colOff>
      <xdr:row>42</xdr:row>
      <xdr:rowOff>76971</xdr:rowOff>
    </xdr:to>
    <xdr:graphicFrame macro="">
      <xdr:nvGraphicFramePr>
        <xdr:cNvPr id="18" name="Chart 17">
          <a:extLst>
            <a:ext uri="{FF2B5EF4-FFF2-40B4-BE49-F238E27FC236}">
              <a16:creationId xmlns:a16="http://schemas.microsoft.com/office/drawing/2014/main" id="{BE4D48E2-C2FD-4DE3-88E3-EDC81915E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446422</xdr:colOff>
      <xdr:row>32</xdr:row>
      <xdr:rowOff>30786</xdr:rowOff>
    </xdr:from>
    <xdr:to>
      <xdr:col>10</xdr:col>
      <xdr:colOff>207818</xdr:colOff>
      <xdr:row>43</xdr:row>
      <xdr:rowOff>46182</xdr:rowOff>
    </xdr:to>
    <xdr:sp macro="" textlink="">
      <xdr:nvSpPr>
        <xdr:cNvPr id="23" name="Rectangle: Rounded Corners 22">
          <a:extLst>
            <a:ext uri="{FF2B5EF4-FFF2-40B4-BE49-F238E27FC236}">
              <a16:creationId xmlns:a16="http://schemas.microsoft.com/office/drawing/2014/main" id="{B5C3E830-8B4F-41AD-BB6C-E0A302E611B8}"/>
            </a:ext>
          </a:extLst>
        </xdr:cNvPr>
        <xdr:cNvSpPr/>
      </xdr:nvSpPr>
      <xdr:spPr>
        <a:xfrm rot="10800000">
          <a:off x="446422" y="5942059"/>
          <a:ext cx="5842002" cy="2047396"/>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454119</xdr:colOff>
      <xdr:row>31</xdr:row>
      <xdr:rowOff>92363</xdr:rowOff>
    </xdr:from>
    <xdr:to>
      <xdr:col>10</xdr:col>
      <xdr:colOff>61576</xdr:colOff>
      <xdr:row>43</xdr:row>
      <xdr:rowOff>7697</xdr:rowOff>
    </xdr:to>
    <xdr:graphicFrame macro="">
      <xdr:nvGraphicFramePr>
        <xdr:cNvPr id="26" name="Chart 25">
          <a:extLst>
            <a:ext uri="{FF2B5EF4-FFF2-40B4-BE49-F238E27FC236}">
              <a16:creationId xmlns:a16="http://schemas.microsoft.com/office/drawing/2014/main" id="{7CE09686-D470-47C6-9022-A49C59EB17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284788</xdr:colOff>
      <xdr:row>6</xdr:row>
      <xdr:rowOff>38483</xdr:rowOff>
    </xdr:from>
    <xdr:to>
      <xdr:col>5</xdr:col>
      <xdr:colOff>238605</xdr:colOff>
      <xdr:row>18</xdr:row>
      <xdr:rowOff>30788</xdr:rowOff>
    </xdr:to>
    <xdr:sp macro="" textlink="">
      <xdr:nvSpPr>
        <xdr:cNvPr id="27" name="Rectangle: Rounded Corners 26">
          <a:extLst>
            <a:ext uri="{FF2B5EF4-FFF2-40B4-BE49-F238E27FC236}">
              <a16:creationId xmlns:a16="http://schemas.microsoft.com/office/drawing/2014/main" id="{322105C6-6534-4E17-94B7-0B4172B01D42}"/>
            </a:ext>
          </a:extLst>
        </xdr:cNvPr>
        <xdr:cNvSpPr/>
      </xdr:nvSpPr>
      <xdr:spPr>
        <a:xfrm rot="10800000">
          <a:off x="284788" y="1146847"/>
          <a:ext cx="2994120" cy="2209032"/>
        </a:xfrm>
        <a:prstGeom prst="round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284787</xdr:colOff>
      <xdr:row>6</xdr:row>
      <xdr:rowOff>15392</xdr:rowOff>
    </xdr:from>
    <xdr:to>
      <xdr:col>5</xdr:col>
      <xdr:colOff>207817</xdr:colOff>
      <xdr:row>18</xdr:row>
      <xdr:rowOff>7697</xdr:rowOff>
    </xdr:to>
    <xdr:graphicFrame macro="">
      <xdr:nvGraphicFramePr>
        <xdr:cNvPr id="30" name="Chart 29">
          <a:extLst>
            <a:ext uri="{FF2B5EF4-FFF2-40B4-BE49-F238E27FC236}">
              <a16:creationId xmlns:a16="http://schemas.microsoft.com/office/drawing/2014/main" id="{F3B32322-AF3D-478B-B259-697C50ECC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261698</xdr:colOff>
      <xdr:row>2</xdr:row>
      <xdr:rowOff>161637</xdr:rowOff>
    </xdr:from>
    <xdr:to>
      <xdr:col>16</xdr:col>
      <xdr:colOff>238607</xdr:colOff>
      <xdr:row>5</xdr:row>
      <xdr:rowOff>114265</xdr:rowOff>
    </xdr:to>
    <xdr:pic>
      <xdr:nvPicPr>
        <xdr:cNvPr id="31" name="Picture 30">
          <a:extLst>
            <a:ext uri="{FF2B5EF4-FFF2-40B4-BE49-F238E27FC236}">
              <a16:creationId xmlns:a16="http://schemas.microsoft.com/office/drawing/2014/main" id="{12D371AA-A2A9-418E-AFB8-A352A06C877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382607" y="531092"/>
          <a:ext cx="584970" cy="506809"/>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drawings/drawing9.xml><?xml version="1.0" encoding="utf-8"?>
<xdr:wsDr xmlns:xdr="http://schemas.openxmlformats.org/drawingml/2006/spreadsheetDrawing" xmlns:a="http://schemas.openxmlformats.org/drawingml/2006/main">
  <xdr:twoCellAnchor>
    <xdr:from>
      <xdr:col>7</xdr:col>
      <xdr:colOff>434340</xdr:colOff>
      <xdr:row>3</xdr:row>
      <xdr:rowOff>49530</xdr:rowOff>
    </xdr:from>
    <xdr:to>
      <xdr:col>17</xdr:col>
      <xdr:colOff>373380</xdr:colOff>
      <xdr:row>23</xdr:row>
      <xdr:rowOff>160020</xdr:rowOff>
    </xdr:to>
    <xdr:graphicFrame macro="">
      <xdr:nvGraphicFramePr>
        <xdr:cNvPr id="2" name="Chart 1">
          <a:extLst>
            <a:ext uri="{FF2B5EF4-FFF2-40B4-BE49-F238E27FC236}">
              <a16:creationId xmlns:a16="http://schemas.microsoft.com/office/drawing/2014/main" id="{73B92B5B-C315-D1E9-D32C-36E77718CE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259080</xdr:colOff>
      <xdr:row>3</xdr:row>
      <xdr:rowOff>38100</xdr:rowOff>
    </xdr:from>
    <xdr:to>
      <xdr:col>12</xdr:col>
      <xdr:colOff>220980</xdr:colOff>
      <xdr:row>24</xdr:row>
      <xdr:rowOff>83820</xdr:rowOff>
    </xdr:to>
    <xdr:graphicFrame macro="">
      <xdr:nvGraphicFramePr>
        <xdr:cNvPr id="3" name="Chart 2">
          <a:extLst>
            <a:ext uri="{FF2B5EF4-FFF2-40B4-BE49-F238E27FC236}">
              <a16:creationId xmlns:a16="http://schemas.microsoft.com/office/drawing/2014/main" id="{4EB2F6EF-F53A-9920-6EC8-DC9034CD3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144780</xdr:colOff>
      <xdr:row>0</xdr:row>
      <xdr:rowOff>152401</xdr:rowOff>
    </xdr:from>
    <xdr:to>
      <xdr:col>20</xdr:col>
      <xdr:colOff>426720</xdr:colOff>
      <xdr:row>11</xdr:row>
      <xdr:rowOff>15241</xdr:rowOff>
    </xdr:to>
    <mc:AlternateContent xmlns:mc="http://schemas.openxmlformats.org/markup-compatibility/2006" xmlns:a14="http://schemas.microsoft.com/office/drawing/2010/main">
      <mc:Choice Requires="a14">
        <xdr:graphicFrame macro="">
          <xdr:nvGraphicFramePr>
            <xdr:cNvPr id="5" name="Product">
              <a:extLst>
                <a:ext uri="{FF2B5EF4-FFF2-40B4-BE49-F238E27FC236}">
                  <a16:creationId xmlns:a16="http://schemas.microsoft.com/office/drawing/2014/main" id="{4B7F19DA-FF49-75DB-486C-E5701E9731A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3472160" y="152401"/>
              <a:ext cx="1432560" cy="1920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480060</xdr:colOff>
      <xdr:row>1</xdr:row>
      <xdr:rowOff>7620</xdr:rowOff>
    </xdr:from>
    <xdr:to>
      <xdr:col>19</xdr:col>
      <xdr:colOff>7620</xdr:colOff>
      <xdr:row>11</xdr:row>
      <xdr:rowOff>51435</xdr:rowOff>
    </xdr:to>
    <mc:AlternateContent xmlns:mc="http://schemas.openxmlformats.org/markup-compatibility/2006" xmlns:a14="http://schemas.microsoft.com/office/drawing/2010/main">
      <mc:Choice Requires="a14">
        <xdr:graphicFrame macro="">
          <xdr:nvGraphicFramePr>
            <xdr:cNvPr id="7" name="Store Location">
              <a:extLst>
                <a:ext uri="{FF2B5EF4-FFF2-40B4-BE49-F238E27FC236}">
                  <a16:creationId xmlns:a16="http://schemas.microsoft.com/office/drawing/2014/main" id="{8EBD6863-F5AE-E9BC-92A1-DC55ADDC413F}"/>
                </a:ext>
              </a:extLst>
            </xdr:cNvPr>
            <xdr:cNvGraphicFramePr/>
          </xdr:nvGraphicFramePr>
          <xdr:xfrm>
            <a:off x="0" y="0"/>
            <a:ext cx="0" cy="0"/>
          </xdr:xfrm>
          <a:graphic>
            <a:graphicData uri="http://schemas.microsoft.com/office/drawing/2010/slicer">
              <sle:slicer xmlns:sle="http://schemas.microsoft.com/office/drawing/2010/slicer" name="Store Location"/>
            </a:graphicData>
          </a:graphic>
        </xdr:graphicFrame>
      </mc:Choice>
      <mc:Fallback xmlns="">
        <xdr:sp macro="" textlink="">
          <xdr:nvSpPr>
            <xdr:cNvPr id="0" name=""/>
            <xdr:cNvSpPr>
              <a:spLocks noTextEdit="1"/>
            </xdr:cNvSpPr>
          </xdr:nvSpPr>
          <xdr:spPr>
            <a:xfrm>
              <a:off x="11750040" y="236220"/>
              <a:ext cx="1584960" cy="18726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624840</xdr:colOff>
      <xdr:row>0</xdr:row>
      <xdr:rowOff>144781</xdr:rowOff>
    </xdr:from>
    <xdr:to>
      <xdr:col>15</xdr:col>
      <xdr:colOff>243840</xdr:colOff>
      <xdr:row>11</xdr:row>
      <xdr:rowOff>15241</xdr:rowOff>
    </xdr:to>
    <mc:AlternateContent xmlns:mc="http://schemas.openxmlformats.org/markup-compatibility/2006" xmlns:a14="http://schemas.microsoft.com/office/drawing/2010/main">
      <mc:Choice Requires="a14">
        <xdr:graphicFrame macro="">
          <xdr:nvGraphicFramePr>
            <xdr:cNvPr id="8" name="Cashier ">
              <a:extLst>
                <a:ext uri="{FF2B5EF4-FFF2-40B4-BE49-F238E27FC236}">
                  <a16:creationId xmlns:a16="http://schemas.microsoft.com/office/drawing/2014/main" id="{6726CDE4-AD98-E48F-0C0A-65F095EAEE27}"/>
                </a:ext>
              </a:extLst>
            </xdr:cNvPr>
            <xdr:cNvGraphicFramePr/>
          </xdr:nvGraphicFramePr>
          <xdr:xfrm>
            <a:off x="0" y="0"/>
            <a:ext cx="0" cy="0"/>
          </xdr:xfrm>
          <a:graphic>
            <a:graphicData uri="http://schemas.microsoft.com/office/drawing/2010/slicer">
              <sle:slicer xmlns:sle="http://schemas.microsoft.com/office/drawing/2010/slicer" name="Cashier "/>
            </a:graphicData>
          </a:graphic>
        </xdr:graphicFrame>
      </mc:Choice>
      <mc:Fallback xmlns="">
        <xdr:sp macro="" textlink="">
          <xdr:nvSpPr>
            <xdr:cNvPr id="0" name=""/>
            <xdr:cNvSpPr>
              <a:spLocks noTextEdit="1"/>
            </xdr:cNvSpPr>
          </xdr:nvSpPr>
          <xdr:spPr>
            <a:xfrm>
              <a:off x="9776460" y="144781"/>
              <a:ext cx="1737360" cy="1927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510540</xdr:colOff>
      <xdr:row>8</xdr:row>
      <xdr:rowOff>129540</xdr:rowOff>
    </xdr:from>
    <xdr:to>
      <xdr:col>6</xdr:col>
      <xdr:colOff>129540</xdr:colOff>
      <xdr:row>23</xdr:row>
      <xdr:rowOff>129540</xdr:rowOff>
    </xdr:to>
    <xdr:graphicFrame macro="">
      <xdr:nvGraphicFramePr>
        <xdr:cNvPr id="2" name="Chart 1">
          <a:extLst>
            <a:ext uri="{FF2B5EF4-FFF2-40B4-BE49-F238E27FC236}">
              <a16:creationId xmlns:a16="http://schemas.microsoft.com/office/drawing/2014/main" id="{6A8484DC-8755-3B31-7B40-E7936BBBB4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213360</xdr:colOff>
      <xdr:row>4</xdr:row>
      <xdr:rowOff>68580</xdr:rowOff>
    </xdr:from>
    <xdr:to>
      <xdr:col>10</xdr:col>
      <xdr:colOff>495300</xdr:colOff>
      <xdr:row>20</xdr:row>
      <xdr:rowOff>91440</xdr:rowOff>
    </xdr:to>
    <xdr:graphicFrame macro="">
      <xdr:nvGraphicFramePr>
        <xdr:cNvPr id="2" name="Chart 1">
          <a:extLst>
            <a:ext uri="{FF2B5EF4-FFF2-40B4-BE49-F238E27FC236}">
              <a16:creationId xmlns:a16="http://schemas.microsoft.com/office/drawing/2014/main" id="{5267452D-2A9F-C5EF-B473-5A7A9F93D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0.480232986112" backgroundQuery="1" createdVersion="8" refreshedVersion="8" minRefreshableVersion="3" recordCount="0" supportSubquery="1" supportAdvancedDrill="1" xr:uid="{75AC1F15-A514-4DCC-9AD6-562B1403F55E}">
  <cacheSource type="external" connectionId="1"/>
  <cacheFields count="4">
    <cacheField name="[Table1].[Days].[Days]" caption="Days" numFmtId="0" hierarchy="1" level="1">
      <sharedItems count="1">
        <s v="Sat"/>
      </sharedItems>
    </cacheField>
    <cacheField name="[Table1].[Date].[Date]" caption="Date" numFmtId="0" level="1">
      <sharedItems containsSemiMixedTypes="0" containsNonDate="0" containsDate="1" containsString="0" minDate="2023-01-01T00:00:00" maxDate="2024-01-01T00:00:00" count="347">
        <d v="2023-01-01T00:00:00"/>
        <d v="2023-01-02T00:00:00"/>
        <d v="2023-01-03T00:00:00"/>
        <d v="2023-01-04T00:00:00"/>
        <d v="2023-01-05T00:00:00"/>
        <d v="2023-01-06T00:00:00"/>
        <d v="2023-01-07T00:00:00"/>
        <d v="2023-01-08T00:00:00"/>
        <d v="2023-01-09T00:00:00"/>
        <d v="2023-01-10T00:00:00"/>
        <d v="2023-01-11T00:00:00"/>
        <d v="2023-01-12T00:00:00"/>
        <d v="2023-01-14T00:00:00"/>
        <d v="2023-01-15T00:00:00"/>
        <d v="2023-01-16T00:00:00"/>
        <d v="2023-01-18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4T00:00:00"/>
        <d v="2023-08-05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2T00:00:00"/>
        <d v="2023-09-03T00:00:00"/>
        <d v="2023-09-04T00:00:00"/>
        <d v="2023-09-05T00:00:00"/>
        <d v="2023-09-06T00:00:00"/>
        <d v="2023-09-07T00:00:00"/>
        <d v="2023-09-08T00:00:00"/>
        <d v="2023-09-11T00:00:00"/>
        <d v="2023-09-12T00:00:00"/>
        <d v="2023-09-13T00:00:00"/>
        <d v="2023-09-14T00:00:00"/>
        <d v="2023-09-15T00:00:00"/>
        <d v="2023-09-16T00:00:00"/>
        <d v="2023-09-17T00:00:00"/>
        <d v="2023-09-18T00:00:00"/>
        <d v="2023-09-19T00:00:00"/>
        <d v="2023-09-20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4T00:00:00"/>
        <d v="2023-11-26T00:00:00"/>
        <d v="2023-11-27T00:00:00"/>
        <d v="2023-11-28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8T00:00:00"/>
        <d v="2023-12-29T00:00:00"/>
        <d v="2023-12-30T00:00:00"/>
        <d v="2023-12-31T00:00:00"/>
      </sharedItems>
    </cacheField>
    <cacheField name="[Table1].[Product].[Product]" caption="Product" numFmtId="0" hierarchy="2" level="1">
      <sharedItems count="10">
        <s v="Apples"/>
        <s v="Beans"/>
        <s v="Beef"/>
        <s v="Bread"/>
        <s v="Chicken"/>
        <s v="Eggs"/>
        <s v="Milk"/>
        <s v="Onions"/>
        <s v="Rice"/>
        <s v="Tomatoes"/>
      </sharedItems>
    </cacheField>
    <cacheField name="[Measures].[StdDevp of Quantity]" caption="StdDevp of Quantity" numFmtId="0" hierarchy="20" level="32767"/>
  </cacheFields>
  <cacheHierarchies count="22">
    <cacheHierarchy uniqueName="[Table1].[Date]" caption="Date" attribute="1" time="1" defaultMemberUniqueName="[Table1].[Date].[All]" allUniqueName="[Table1].[Date].[All]" dimensionUniqueName="[Table1]" displayFolder="" count="2" memberValueDatatype="7" unbalanced="0">
      <fieldsUsage count="2">
        <fieldUsage x="-1"/>
        <fieldUsage x="1"/>
      </fieldsUsage>
    </cacheHierarchy>
    <cacheHierarchy uniqueName="[Table1].[Days]" caption="Days" attribute="1" defaultMemberUniqueName="[Table1].[Days].[All]" allUniqueName="[Table1].[Days].[All]" dimensionUniqueName="[Table1]" displayFolder="" count="2" memberValueDatatype="130" unbalanced="0">
      <fieldsUsage count="2">
        <fieldUsage x="-1"/>
        <fieldUsage x="0"/>
      </fieldsUsage>
    </cacheHierarchy>
    <cacheHierarchy uniqueName="[Table1].[Product]" caption="Product" attribute="1" defaultMemberUniqueName="[Table1].[Product].[All]" allUniqueName="[Table1].[Product].[All]" dimensionUniqueName="[Table1]" displayFolder="" count="2" memberValueDatatype="130" unbalanced="0">
      <fieldsUsage count="2">
        <fieldUsage x="-1"/>
        <fieldUsage x="2"/>
      </fieldsUsage>
    </cacheHierarchy>
    <cacheHierarchy uniqueName="[Table1].[Quantity]" caption="Quantity" attribute="1" defaultMemberUniqueName="[Table1].[Quantity].[All]" allUniqueName="[Table1].[Quantity].[All]" dimensionUniqueName="[Table1]" displayFolder="" count="0" memberValueDatatype="20" unbalanced="0"/>
    <cacheHierarchy uniqueName="[Table1].[Sold_Unit_Price]" caption="Sold_Unit_Price" attribute="1" defaultMemberUniqueName="[Table1].[Sold_Unit_Price].[All]" allUniqueName="[Table1].[Sold_Unit_Price].[All]" dimensionUniqueName="[Table1]" displayFolder="" count="0" memberValueDatatype="5" unbalanced="0"/>
    <cacheHierarchy uniqueName="[Table1].[Store Location]" caption="Store Location" attribute="1" defaultMemberUniqueName="[Table1].[Store Location].[All]" allUniqueName="[Table1].[Store Location].[All]" dimensionUniqueName="[Table1]" displayFolder="" count="0" memberValueDatatype="130" unbalanced="0"/>
    <cacheHierarchy uniqueName="[Table1].[Cashier]" caption="Cashier" attribute="1" defaultMemberUniqueName="[Table1].[Cashier].[All]" allUniqueName="[Table1].[Cashier].[All]" dimensionUniqueName="[Table1]" displayFolder="" count="0" memberValueDatatype="130" unbalanced="0"/>
    <cacheHierarchy uniqueName="[Table1].[DOB]" caption="DOB" attribute="1" time="1" defaultMemberUniqueName="[Table1].[DOB].[All]" allUniqueName="[Table1].[DOB].[All]" dimensionUniqueName="[Table1]" displayFolder="" count="0" memberValueDatatype="7" unbalanced="0"/>
    <cacheHierarchy uniqueName="[Table1].[Age]" caption="Age" attribute="1" defaultMemberUniqueName="[Table1].[Age].[All]" allUniqueName="[Table1].[Age].[All]" dimensionUniqueName="[Table1]" displayFolder="" count="0" memberValueDatatype="20" unbalanced="0"/>
    <cacheHierarchy uniqueName="[Table1].[Original_Unit_Price]" caption="Original_Unit_Price" attribute="1" defaultMemberUniqueName="[Table1].[Original_Unit_Price].[All]" allUniqueName="[Table1].[Original_Unit_Price].[All]" dimensionUniqueName="[Table1]" displayFolder="" count="0" memberValueDatatype="5" unbalanced="0"/>
    <cacheHierarchy uniqueName="[Table1].[Total Price]" caption="Total Price" attribute="1" defaultMemberUniqueName="[Table1].[Total Price].[All]" allUniqueName="[Table1].[Total Price].[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Buying Price]" caption="Buying Price" attribute="1" defaultMemberUniqueName="[Table1].[Buying Price].[All]" allUniqueName="[Table1].[Buying Price].[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Price]" caption="Sum of Total Price" measure="1" displayFolder="" measureGroup="Table1" count="0" hidden="1">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Table1"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3"/>
        </ext>
      </extLst>
    </cacheHierarchy>
    <cacheHierarchy uniqueName="[Measures].[StdDevp of Quantity]" caption="StdDevp of Quantity" measure="1" displayFolder="" measureGroup="Table1" count="0" oneField="1" hidden="1">
      <fieldsUsage count="1">
        <fieldUsage x="3"/>
      </fieldsUsage>
      <extLst>
        <ext xmlns:x15="http://schemas.microsoft.com/office/spreadsheetml/2010/11/main" uri="{B97F6D7D-B522-45F9-BDA1-12C45D357490}">
          <x15:cacheHierarchy aggregatedColumn="3"/>
        </ext>
      </extLst>
    </cacheHierarchy>
    <cacheHierarchy uniqueName="[Measures].[StdDevp of Total Price]" caption="StdDevp of Total Price" measure="1" displayFolder="" measureGroup="Table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0.480235648145" backgroundQuery="1" createdVersion="8" refreshedVersion="8" minRefreshableVersion="3" recordCount="0" supportSubquery="1" supportAdvancedDrill="1" xr:uid="{4662DA54-FD42-4DB2-8960-AE2CE76B4D97}">
  <cacheSource type="external" connectionId="1"/>
  <cacheFields count="3">
    <cacheField name="[Measures].[Sum of Total Price]" caption="Sum of Total Price" numFmtId="0" hierarchy="17" level="32767"/>
    <cacheField name="[Table1].[Product].[Product]" caption="Product" numFmtId="0" hierarchy="2" level="1">
      <sharedItems count="1">
        <s v="Beef"/>
      </sharedItems>
    </cacheField>
    <cacheField name="[Table1].[Days].[Days]" caption="Days" numFmtId="0" hierarchy="1" level="1">
      <sharedItems count="7">
        <s v="Fri"/>
        <s v="Mon"/>
        <s v="Sat"/>
        <s v="Sun"/>
        <s v="Thu"/>
        <s v="Tue"/>
        <s v="Wed"/>
      </sharedItems>
    </cacheField>
  </cacheFields>
  <cacheHierarchies count="22">
    <cacheHierarchy uniqueName="[Table1].[Date]" caption="Date" attribute="1" time="1" defaultMemberUniqueName="[Table1].[Date].[All]" allUniqueName="[Table1].[Date].[All]" dimensionUniqueName="[Table1]" displayFolder="" count="0" memberValueDatatype="7" unbalanced="0"/>
    <cacheHierarchy uniqueName="[Table1].[Days]" caption="Days" attribute="1" defaultMemberUniqueName="[Table1].[Days].[All]" allUniqueName="[Table1].[Days].[All]" dimensionUniqueName="[Table1]" displayFolder="" count="2" memberValueDatatype="130" unbalanced="0">
      <fieldsUsage count="2">
        <fieldUsage x="-1"/>
        <fieldUsage x="2"/>
      </fieldsUsage>
    </cacheHierarchy>
    <cacheHierarchy uniqueName="[Table1].[Product]" caption="Product" attribute="1" defaultMemberUniqueName="[Table1].[Product].[All]" allUniqueName="[Table1].[Product].[All]" dimensionUniqueName="[Table1]" displayFolder="" count="2" memberValueDatatype="130" unbalanced="0">
      <fieldsUsage count="2">
        <fieldUsage x="-1"/>
        <fieldUsage x="1"/>
      </fieldsUsage>
    </cacheHierarchy>
    <cacheHierarchy uniqueName="[Table1].[Quantity]" caption="Quantity" attribute="1" defaultMemberUniqueName="[Table1].[Quantity].[All]" allUniqueName="[Table1].[Quantity].[All]" dimensionUniqueName="[Table1]" displayFolder="" count="0" memberValueDatatype="20" unbalanced="0"/>
    <cacheHierarchy uniqueName="[Table1].[Sold_Unit_Price]" caption="Sold_Unit_Price" attribute="1" defaultMemberUniqueName="[Table1].[Sold_Unit_Price].[All]" allUniqueName="[Table1].[Sold_Unit_Price].[All]" dimensionUniqueName="[Table1]" displayFolder="" count="0" memberValueDatatype="5" unbalanced="0"/>
    <cacheHierarchy uniqueName="[Table1].[Store Location]" caption="Store Location" attribute="1" defaultMemberUniqueName="[Table1].[Store Location].[All]" allUniqueName="[Table1].[Store Location].[All]" dimensionUniqueName="[Table1]" displayFolder="" count="0" memberValueDatatype="130" unbalanced="0"/>
    <cacheHierarchy uniqueName="[Table1].[Cashier]" caption="Cashier" attribute="1" defaultMemberUniqueName="[Table1].[Cashier].[All]" allUniqueName="[Table1].[Cashier].[All]" dimensionUniqueName="[Table1]" displayFolder="" count="0" memberValueDatatype="130" unbalanced="0"/>
    <cacheHierarchy uniqueName="[Table1].[DOB]" caption="DOB" attribute="1" time="1" defaultMemberUniqueName="[Table1].[DOB].[All]" allUniqueName="[Table1].[DOB].[All]" dimensionUniqueName="[Table1]" displayFolder="" count="0" memberValueDatatype="7" unbalanced="0"/>
    <cacheHierarchy uniqueName="[Table1].[Age]" caption="Age" attribute="1" defaultMemberUniqueName="[Table1].[Age].[All]" allUniqueName="[Table1].[Age].[All]" dimensionUniqueName="[Table1]" displayFolder="" count="0" memberValueDatatype="20" unbalanced="0"/>
    <cacheHierarchy uniqueName="[Table1].[Original_Unit_Price]" caption="Original_Unit_Price" attribute="1" defaultMemberUniqueName="[Table1].[Original_Unit_Price].[All]" allUniqueName="[Table1].[Original_Unit_Price].[All]" dimensionUniqueName="[Table1]" displayFolder="" count="0" memberValueDatatype="5" unbalanced="0"/>
    <cacheHierarchy uniqueName="[Table1].[Total Price]" caption="Total Price" attribute="1" defaultMemberUniqueName="[Table1].[Total Price].[All]" allUniqueName="[Table1].[Total Price].[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Buying Price]" caption="Buying Price" attribute="1" defaultMemberUniqueName="[Table1].[Buying Price].[All]" allUniqueName="[Table1].[Buying Price].[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Price]" caption="Sum of Total Price" measure="1" displayFolder="" measureGroup="Table1" count="0" oneField="1" hidden="1">
      <fieldsUsage count="1">
        <fieldUsage x="0"/>
      </fieldsUsage>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Table1"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3"/>
        </ext>
      </extLst>
    </cacheHierarchy>
    <cacheHierarchy uniqueName="[Measures].[StdDevp of Quantity]" caption="StdDevp of Quantity" measure="1" displayFolder="" measureGroup="Table1" count="0" hidden="1">
      <extLst>
        <ext xmlns:x15="http://schemas.microsoft.com/office/spreadsheetml/2010/11/main" uri="{B97F6D7D-B522-45F9-BDA1-12C45D357490}">
          <x15:cacheHierarchy aggregatedColumn="3"/>
        </ext>
      </extLst>
    </cacheHierarchy>
    <cacheHierarchy uniqueName="[Measures].[StdDevp of Total Price]" caption="StdDevp of Total Price" measure="1" displayFolder="" measureGroup="Table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70.480235995368" createdVersion="8" refreshedVersion="8" minRefreshableVersion="3" recordCount="1001" xr:uid="{57C9BA6E-26EE-4E19-A68B-0CCF0B3FD043}">
  <cacheSource type="worksheet">
    <worksheetSource name="Table1"/>
  </cacheSource>
  <cacheFields count="14">
    <cacheField name="Date" numFmtId="14">
      <sharedItems containsSemiMixedTypes="0" containsNonDate="0" containsDate="1" containsString="0" minDate="2023-01-01T00:00:00" maxDate="2024-01-01T00:00:00" count="347">
        <d v="2023-10-02T00:00:00"/>
        <d v="2023-05-18T00:00:00"/>
        <d v="2023-02-16T00:00:00"/>
        <d v="2023-02-13T00:00:00"/>
        <d v="2023-05-13T00:00:00"/>
        <d v="2023-07-31T00:00:00"/>
        <d v="2023-07-22T00:00:00"/>
        <d v="2023-01-01T00:00:00"/>
        <d v="2023-02-02T00:00:00"/>
        <d v="2023-03-30T00:00:00"/>
        <d v="2023-01-27T00:00:00"/>
        <d v="2023-01-26T00:00:00"/>
        <d v="2023-07-07T00:00:00"/>
        <d v="2023-05-21T00:00:00"/>
        <d v="2023-10-30T00:00:00"/>
        <d v="2023-07-30T00:00:00"/>
        <d v="2023-01-10T00:00:00"/>
        <d v="2023-03-15T00:00:00"/>
        <d v="2023-12-26T00:00:00"/>
        <d v="2023-01-15T00:00:00"/>
        <d v="2023-04-15T00:00:00"/>
        <d v="2023-10-10T00:00:00"/>
        <d v="2023-06-24T00:00:00"/>
        <d v="2023-09-05T00:00:00"/>
        <d v="2023-11-03T00:00:00"/>
        <d v="2023-06-28T00:00:00"/>
        <d v="2023-04-08T00:00:00"/>
        <d v="2023-07-12T00:00:00"/>
        <d v="2023-02-21T00:00:00"/>
        <d v="2023-10-19T00:00:00"/>
        <d v="2023-10-15T00:00:00"/>
        <d v="2023-12-30T00:00:00"/>
        <d v="2023-12-05T00:00:00"/>
        <d v="2023-04-23T00:00:00"/>
        <d v="2023-04-11T00:00:00"/>
        <d v="2023-03-31T00:00:00"/>
        <d v="2023-04-22T00:00:00"/>
        <d v="2023-04-21T00:00:00"/>
        <d v="2023-07-03T00:00:00"/>
        <d v="2023-05-02T00:00:00"/>
        <d v="2023-05-11T00:00:00"/>
        <d v="2023-03-14T00:00:00"/>
        <d v="2023-06-21T00:00:00"/>
        <d v="2023-08-17T00:00:00"/>
        <d v="2023-08-09T00:00:00"/>
        <d v="2023-08-16T00:00:00"/>
        <d v="2023-08-02T00:00:00"/>
        <d v="2023-01-14T00:00:00"/>
        <d v="2023-09-03T00:00:00"/>
        <d v="2023-06-16T00:00:00"/>
        <d v="2023-10-27T00:00:00"/>
        <d v="2023-05-25T00:00:00"/>
        <d v="2023-09-14T00:00:00"/>
        <d v="2023-11-01T00:00:00"/>
        <d v="2023-07-23T00:00:00"/>
        <d v="2023-09-22T00:00:00"/>
        <d v="2023-08-28T00:00:00"/>
        <d v="2023-02-11T00:00:00"/>
        <d v="2023-05-30T00:00:00"/>
        <d v="2023-05-01T00:00:00"/>
        <d v="2023-06-11T00:00:00"/>
        <d v="2023-10-06T00:00:00"/>
        <d v="2023-01-02T00:00:00"/>
        <d v="2023-05-10T00:00:00"/>
        <d v="2023-08-11T00:00:00"/>
        <d v="2023-04-20T00:00:00"/>
        <d v="2023-03-24T00:00:00"/>
        <d v="2023-09-02T00:00:00"/>
        <d v="2023-03-21T00:00:00"/>
        <d v="2023-10-23T00:00:00"/>
        <d v="2023-01-20T00:00:00"/>
        <d v="2023-09-25T00:00:00"/>
        <d v="2023-09-11T00:00:00"/>
        <d v="2023-09-15T00:00:00"/>
        <d v="2023-07-24T00:00:00"/>
        <d v="2023-12-08T00:00:00"/>
        <d v="2023-04-04T00:00:00"/>
        <d v="2023-04-09T00:00:00"/>
        <d v="2023-06-07T00:00:00"/>
        <d v="2023-12-10T00:00:00"/>
        <d v="2023-01-16T00:00:00"/>
        <d v="2023-11-27T00:00:00"/>
        <d v="2023-09-13T00:00:00"/>
        <d v="2023-04-28T00:00:00"/>
        <d v="2023-10-07T00:00:00"/>
        <d v="2023-02-03T00:00:00"/>
        <d v="2023-01-11T00:00:00"/>
        <d v="2023-04-02T00:00:00"/>
        <d v="2023-09-29T00:00:00"/>
        <d v="2023-07-27T00:00:00"/>
        <d v="2023-04-03T00:00:00"/>
        <d v="2023-02-24T00:00:00"/>
        <d v="2023-05-07T00:00:00"/>
        <d v="2023-09-26T00:00:00"/>
        <d v="2023-07-02T00:00:00"/>
        <d v="2023-02-18T00:00:00"/>
        <d v="2023-05-03T00:00:00"/>
        <d v="2023-02-09T00:00:00"/>
        <d v="2023-05-23T00:00:00"/>
        <d v="2023-05-17T00:00:00"/>
        <d v="2023-06-14T00:00:00"/>
        <d v="2023-02-25T00:00:00"/>
        <d v="2023-09-06T00:00:00"/>
        <d v="2023-02-06T00:00:00"/>
        <d v="2023-09-17T00:00:00"/>
        <d v="2023-11-15T00:00:00"/>
        <d v="2023-12-28T00:00:00"/>
        <d v="2023-12-25T00:00:00"/>
        <d v="2023-06-25T00:00:00"/>
        <d v="2023-01-12T00:00:00"/>
        <d v="2023-01-09T00:00:00"/>
        <d v="2023-03-25T00:00:00"/>
        <d v="2023-12-02T00:00:00"/>
        <d v="2023-12-18T00:00:00"/>
        <d v="2023-06-26T00:00:00"/>
        <d v="2023-06-01T00:00:00"/>
        <d v="2023-05-15T00:00:00"/>
        <d v="2023-09-19T00:00:00"/>
        <d v="2023-11-05T00:00:00"/>
        <d v="2023-12-09T00:00:00"/>
        <d v="2023-10-01T00:00:00"/>
        <d v="2023-08-26T00:00:00"/>
        <d v="2023-03-19T00:00:00"/>
        <d v="2023-02-10T00:00:00"/>
        <d v="2023-01-30T00:00:00"/>
        <d v="2023-10-11T00:00:00"/>
        <d v="2023-03-27T00:00:00"/>
        <d v="2023-06-12T00:00:00"/>
        <d v="2023-10-24T00:00:00"/>
        <d v="2023-08-30T00:00:00"/>
        <d v="2023-11-10T00:00:00"/>
        <d v="2023-10-22T00:00:00"/>
        <d v="2023-08-04T00:00:00"/>
        <d v="2023-09-18T00:00:00"/>
        <d v="2023-06-04T00:00:00"/>
        <d v="2023-05-31T00:00:00"/>
        <d v="2023-11-13T00:00:00"/>
        <d v="2023-05-08T00:00:00"/>
        <d v="2023-03-16T00:00:00"/>
        <d v="2023-05-19T00:00:00"/>
        <d v="2023-10-05T00:00:00"/>
        <d v="2023-09-30T00:00:00"/>
        <d v="2023-02-27T00:00:00"/>
        <d v="2023-02-15T00:00:00"/>
        <d v="2023-07-10T00:00:00"/>
        <d v="2023-07-14T00:00:00"/>
        <d v="2023-10-29T00:00:00"/>
        <d v="2023-11-24T00:00:00"/>
        <d v="2023-04-12T00:00:00"/>
        <d v="2023-11-20T00:00:00"/>
        <d v="2023-09-24T00:00:00"/>
        <d v="2023-02-20T00:00:00"/>
        <d v="2023-01-25T00:00:00"/>
        <d v="2023-02-08T00:00:00"/>
        <d v="2023-04-25T00:00:00"/>
        <d v="2023-02-26T00:00:00"/>
        <d v="2023-01-24T00:00:00"/>
        <d v="2023-02-23T00:00:00"/>
        <d v="2023-09-23T00:00:00"/>
        <d v="2023-08-08T00:00:00"/>
        <d v="2023-02-28T00:00:00"/>
        <d v="2023-12-07T00:00:00"/>
        <d v="2023-02-12T00:00:00"/>
        <d v="2023-01-29T00:00:00"/>
        <d v="2023-04-14T00:00:00"/>
        <d v="2023-06-27T00:00:00"/>
        <d v="2023-06-29T00:00:00"/>
        <d v="2023-11-28T00:00:00"/>
        <d v="2023-12-22T00:00:00"/>
        <d v="2023-11-17T00:00:00"/>
        <d v="2023-01-18T00:00:00"/>
        <d v="2023-12-01T00:00:00"/>
        <d v="2023-05-14T00:00:00"/>
        <d v="2023-05-28T00:00:00"/>
        <d v="2023-04-26T00:00:00"/>
        <d v="2023-10-26T00:00:00"/>
        <d v="2023-10-12T00:00:00"/>
        <d v="2023-03-28T00:00:00"/>
        <d v="2023-05-09T00:00:00"/>
        <d v="2023-03-10T00:00:00"/>
        <d v="2023-01-07T00:00:00"/>
        <d v="2023-06-08T00:00:00"/>
        <d v="2023-12-23T00:00:00"/>
        <d v="2023-08-15T00:00:00"/>
        <d v="2023-08-18T00:00:00"/>
        <d v="2023-01-04T00:00:00"/>
        <d v="2023-10-25T00:00:00"/>
        <d v="2023-07-05T00:00:00"/>
        <d v="2023-03-05T00:00:00"/>
        <d v="2023-08-05T00:00:00"/>
        <d v="2023-07-20T00:00:00"/>
        <d v="2023-06-30T00:00:00"/>
        <d v="2023-09-28T00:00:00"/>
        <d v="2023-05-06T00:00:00"/>
        <d v="2023-09-27T00:00:00"/>
        <d v="2023-09-08T00:00:00"/>
        <d v="2023-08-14T00:00:00"/>
        <d v="2023-12-31T00:00:00"/>
        <d v="2023-10-20T00:00:00"/>
        <d v="2023-07-04T00:00:00"/>
        <d v="2023-11-30T00:00:00"/>
        <d v="2023-08-13T00:00:00"/>
        <d v="2023-08-22T00:00:00"/>
        <d v="2023-12-11T00:00:00"/>
        <d v="2023-06-06T00:00:00"/>
        <d v="2023-07-26T00:00:00"/>
        <d v="2023-02-01T00:00:00"/>
        <d v="2023-03-04T00:00:00"/>
        <d v="2023-06-13T00:00:00"/>
        <d v="2023-07-06T00:00:00"/>
        <d v="2023-08-25T00:00:00"/>
        <d v="2023-10-21T00:00:00"/>
        <d v="2023-03-20T00:00:00"/>
        <d v="2023-12-17T00:00:00"/>
        <d v="2023-12-21T00:00:00"/>
        <d v="2023-11-19T00:00:00"/>
        <d v="2023-05-20T00:00:00"/>
        <d v="2023-10-13T00:00:00"/>
        <d v="2023-01-22T00:00:00"/>
        <d v="2023-10-18T00:00:00"/>
        <d v="2023-10-04T00:00:00"/>
        <d v="2023-09-12T00:00:00"/>
        <d v="2023-06-23T00:00:00"/>
        <d v="2023-10-08T00:00:00"/>
        <d v="2023-05-27T00:00:00"/>
        <d v="2023-01-23T00:00:00"/>
        <d v="2023-03-02T00:00:00"/>
        <d v="2023-11-07T00:00:00"/>
        <d v="2023-12-29T00:00:00"/>
        <d v="2023-03-23T00:00:00"/>
        <d v="2023-08-23T00:00:00"/>
        <d v="2023-12-13T00:00:00"/>
        <d v="2023-04-24T00:00:00"/>
        <d v="2023-06-02T00:00:00"/>
        <d v="2023-10-14T00:00:00"/>
        <d v="2023-09-20T00:00:00"/>
        <d v="2023-05-04T00:00:00"/>
        <d v="2023-03-18T00:00:00"/>
        <d v="2023-10-09T00:00:00"/>
        <d v="2023-07-21T00:00:00"/>
        <d v="2023-07-29T00:00:00"/>
        <d v="2023-03-01T00:00:00"/>
        <d v="2023-11-08T00:00:00"/>
        <d v="2023-12-03T00:00:00"/>
        <d v="2023-08-29T00:00:00"/>
        <d v="2023-03-09T00:00:00"/>
        <d v="2023-04-05T00:00:00"/>
        <d v="2023-08-31T00:00:00"/>
        <d v="2023-01-03T00:00:00"/>
        <d v="2023-11-22T00:00:00"/>
        <d v="2023-02-07T00:00:00"/>
        <d v="2023-03-17T00:00:00"/>
        <d v="2023-04-30T00:00:00"/>
        <d v="2023-04-16T00:00:00"/>
        <d v="2023-05-05T00:00:00"/>
        <d v="2023-06-18T00:00:00"/>
        <d v="2023-04-13T00:00:00"/>
        <d v="2023-08-27T00:00:00"/>
        <d v="2023-11-11T00:00:00"/>
        <d v="2023-12-12T00:00:00"/>
        <d v="2023-08-19T00:00:00"/>
        <d v="2023-10-03T00:00:00"/>
        <d v="2023-06-10T00:00:00"/>
        <d v="2023-03-22T00:00:00"/>
        <d v="2023-04-18T00:00:00"/>
        <d v="2023-11-12T00:00:00"/>
        <d v="2023-11-02T00:00:00"/>
        <d v="2023-12-19T00:00:00"/>
        <d v="2023-03-26T00:00:00"/>
        <d v="2023-08-01T00:00:00"/>
        <d v="2023-07-08T00:00:00"/>
        <d v="2023-09-16T00:00:00"/>
        <d v="2023-01-28T00:00:00"/>
        <d v="2023-02-14T00:00:00"/>
        <d v="2023-04-07T00:00:00"/>
        <d v="2023-08-07T00:00:00"/>
        <d v="2023-11-09T00:00:00"/>
        <d v="2023-11-14T00:00:00"/>
        <d v="2023-07-28T00:00:00"/>
        <d v="2023-06-17T00:00:00"/>
        <d v="2023-07-18T00:00:00"/>
        <d v="2023-08-10T00:00:00"/>
        <d v="2023-02-05T00:00:00"/>
        <d v="2023-01-06T00:00:00"/>
        <d v="2023-06-09T00:00:00"/>
        <d v="2023-12-24T00:00:00"/>
        <d v="2023-04-27T00:00:00"/>
        <d v="2023-03-12T00:00:00"/>
        <d v="2023-11-04T00:00:00"/>
        <d v="2023-09-04T00:00:00"/>
        <d v="2023-11-26T00:00:00"/>
        <d v="2023-07-13T00:00:00"/>
        <d v="2023-05-12T00:00:00"/>
        <d v="2023-05-24T00:00:00"/>
        <d v="2023-07-17T00:00:00"/>
        <d v="2023-01-31T00:00:00"/>
        <d v="2023-04-17T00:00:00"/>
        <d v="2023-03-11T00:00:00"/>
        <d v="2023-05-22T00:00:00"/>
        <d v="2023-07-11T00:00:00"/>
        <d v="2023-12-16T00:00:00"/>
        <d v="2023-02-19T00:00:00"/>
        <d v="2023-06-03T00:00:00"/>
        <d v="2023-06-20T00:00:00"/>
        <d v="2023-04-06T00:00:00"/>
        <d v="2023-07-16T00:00:00"/>
        <d v="2023-04-19T00:00:00"/>
        <d v="2023-11-18T00:00:00"/>
        <d v="2023-08-20T00:00:00"/>
        <d v="2023-08-12T00:00:00"/>
        <d v="2023-12-04T00:00:00"/>
        <d v="2023-02-17T00:00:00"/>
        <d v="2023-01-08T00:00:00"/>
        <d v="2023-12-15T00:00:00"/>
        <d v="2023-03-13T00:00:00"/>
        <d v="2023-06-05T00:00:00"/>
        <d v="2023-04-01T00:00:00"/>
        <d v="2023-06-19T00:00:00"/>
        <d v="2023-12-06T00:00:00"/>
        <d v="2023-12-14T00:00:00"/>
        <d v="2023-08-21T00:00:00"/>
        <d v="2023-08-24T00:00:00"/>
        <d v="2023-03-08T00:00:00"/>
        <d v="2023-02-22T00:00:00"/>
        <d v="2023-01-05T00:00:00"/>
        <d v="2023-04-29T00:00:00"/>
        <d v="2023-07-25T00:00:00"/>
        <d v="2023-10-31T00:00:00"/>
        <d v="2023-12-20T00:00:00"/>
        <d v="2023-07-19T00:00:00"/>
        <d v="2023-11-16T00:00:00"/>
        <d v="2023-03-29T00:00:00"/>
        <d v="2023-05-29T00:00:00"/>
        <d v="2023-03-07T00:00:00"/>
        <d v="2023-10-28T00:00:00"/>
        <d v="2023-05-16T00:00:00"/>
        <d v="2023-07-15T00:00:00"/>
        <d v="2023-03-03T00:00:00"/>
        <d v="2023-03-06T00:00:00"/>
        <d v="2023-07-01T00:00:00"/>
        <d v="2023-10-17T00:00:00"/>
        <d v="2023-04-10T00:00:00"/>
        <d v="2023-11-21T00:00:00"/>
        <d v="2023-05-26T00:00:00"/>
        <d v="2023-01-21T00:00:00"/>
        <d v="2023-07-09T00:00:00"/>
        <d v="2023-09-07T00:00:00"/>
      </sharedItems>
      <fieldGroup par="13" base="0">
        <rangePr groupBy="days" startDate="2023-01-01T00:00:00" endDate="2024-01-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Days" numFmtId="14">
      <sharedItems/>
    </cacheField>
    <cacheField name="Product" numFmtId="0">
      <sharedItems count="10">
        <s v="Tomatoes"/>
        <s v="Beans"/>
        <s v="Bread"/>
        <s v="Apples"/>
        <s v="Beef"/>
        <s v="Eggs"/>
        <s v="Onions"/>
        <s v="Rice"/>
        <s v="Milk"/>
        <s v="Chicken"/>
      </sharedItems>
    </cacheField>
    <cacheField name="Quantity" numFmtId="0">
      <sharedItems containsSemiMixedTypes="0" containsString="0" containsNumber="1" containsInteger="1" minValue="1" maxValue="20"/>
    </cacheField>
    <cacheField name="Sold_Unit_Price " numFmtId="44">
      <sharedItems containsSemiMixedTypes="0" containsString="0" containsNumber="1" minValue="0" maxValue="15"/>
    </cacheField>
    <cacheField name="Store Location" numFmtId="0">
      <sharedItems count="5">
        <s v="Kisumu"/>
        <s v="Nakuru"/>
        <s v="Mombasa"/>
        <s v="Eldoret"/>
        <s v="Nairobi"/>
      </sharedItems>
    </cacheField>
    <cacheField name="Cashier " numFmtId="0">
      <sharedItems count="6">
        <s v="Grace"/>
        <s v="Linda"/>
        <s v="Diana"/>
        <s v="Peter"/>
        <s v="Samuel"/>
        <s v="James"/>
      </sharedItems>
    </cacheField>
    <cacheField name="DOB" numFmtId="14">
      <sharedItems containsSemiMixedTypes="0" containsNonDate="0" containsDate="1" containsString="0" minDate="1975-05-13T00:00:00" maxDate="2005-03-14T00:00:00"/>
    </cacheField>
    <cacheField name="Age" numFmtId="1">
      <sharedItems containsSemiMixedTypes="0" containsString="0" containsNumber="1" containsInteger="1" minValue="20" maxValue="49"/>
    </cacheField>
    <cacheField name="Original_Unit_Price" numFmtId="44">
      <sharedItems containsSemiMixedTypes="0" containsString="0" containsNumber="1" minValue="0" maxValue="13.29"/>
    </cacheField>
    <cacheField name="Total Price " numFmtId="44">
      <sharedItems containsSemiMixedTypes="0" containsString="0" containsNumber="1" minValue="0.02" maxValue="289.40000000000003"/>
    </cacheField>
    <cacheField name="Buying Price" numFmtId="44">
      <sharedItems containsSemiMixedTypes="0" containsString="0" containsNumber="1" minValue="0" maxValue="258.8"/>
    </cacheField>
    <cacheField name="Profit" numFmtId="44">
      <sharedItems containsSemiMixedTypes="0" containsString="0" containsNumber="1" minValue="-225.54999999999998" maxValue="272.53999999999996"/>
    </cacheField>
    <cacheField name="Months" numFmtId="0" databaseField="0">
      <fieldGroup base="0">
        <rangePr groupBy="months" startDate="2023-01-01T00:00:00" endDate="2024-01-01T00:00:00"/>
        <groupItems count="14">
          <s v="&lt;1/1/2023"/>
          <s v="Jan"/>
          <s v="Feb"/>
          <s v="Mar"/>
          <s v="Apr"/>
          <s v="May"/>
          <s v="Jun"/>
          <s v="Jul"/>
          <s v="Aug"/>
          <s v="Sep"/>
          <s v="Oct"/>
          <s v="Nov"/>
          <s v="Dec"/>
          <s v="&gt;1/1/2024"/>
        </groupItems>
      </fieldGroup>
    </cacheField>
  </cacheFields>
  <extLst>
    <ext xmlns:x14="http://schemas.microsoft.com/office/spreadsheetml/2009/9/main" uri="{725AE2AE-9491-48be-B2B4-4EB974FC3084}">
      <x14:pivotCacheDefinition pivotCacheId="137266448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70.480231828704" backgroundQuery="1" createdVersion="3" refreshedVersion="8" minRefreshableVersion="3" recordCount="0" supportSubquery="1" supportAdvancedDrill="1" xr:uid="{E1D87AA0-4E12-4B80-B33D-5581C1020173}">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Table1].[Date]" caption="Date" attribute="1" time="1" defaultMemberUniqueName="[Table1].[Date].[All]" allUniqueName="[Table1].[Date].[All]" dimensionUniqueName="[Table1]" displayFolder="" count="0" memberValueDatatype="7" unbalanced="0"/>
    <cacheHierarchy uniqueName="[Table1].[Days]" caption="Days" attribute="1" defaultMemberUniqueName="[Table1].[Days].[All]" allUniqueName="[Table1].[Days].[All]" dimensionUniqueName="[Table1]" displayFolder="" count="2"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Sold_Unit_Price]" caption="Sold_Unit_Price" attribute="1" defaultMemberUniqueName="[Table1].[Sold_Unit_Price].[All]" allUniqueName="[Table1].[Sold_Unit_Price].[All]" dimensionUniqueName="[Table1]" displayFolder="" count="0" memberValueDatatype="5" unbalanced="0"/>
    <cacheHierarchy uniqueName="[Table1].[Store Location]" caption="Store Location" attribute="1" defaultMemberUniqueName="[Table1].[Store Location].[All]" allUniqueName="[Table1].[Store Location].[All]" dimensionUniqueName="[Table1]" displayFolder="" count="0" memberValueDatatype="130" unbalanced="0"/>
    <cacheHierarchy uniqueName="[Table1].[Cashier]" caption="Cashier" attribute="1" defaultMemberUniqueName="[Table1].[Cashier].[All]" allUniqueName="[Table1].[Cashier].[All]" dimensionUniqueName="[Table1]" displayFolder="" count="0" memberValueDatatype="130" unbalanced="0"/>
    <cacheHierarchy uniqueName="[Table1].[DOB]" caption="DOB" attribute="1" time="1" defaultMemberUniqueName="[Table1].[DOB].[All]" allUniqueName="[Table1].[DOB].[All]" dimensionUniqueName="[Table1]" displayFolder="" count="0" memberValueDatatype="7" unbalanced="0"/>
    <cacheHierarchy uniqueName="[Table1].[Age]" caption="Age" attribute="1" defaultMemberUniqueName="[Table1].[Age].[All]" allUniqueName="[Table1].[Age].[All]" dimensionUniqueName="[Table1]" displayFolder="" count="0" memberValueDatatype="20" unbalanced="0"/>
    <cacheHierarchy uniqueName="[Table1].[Original_Unit_Price]" caption="Original_Unit_Price" attribute="1" defaultMemberUniqueName="[Table1].[Original_Unit_Price].[All]" allUniqueName="[Table1].[Original_Unit_Price].[All]" dimensionUniqueName="[Table1]" displayFolder="" count="0" memberValueDatatype="5" unbalanced="0"/>
    <cacheHierarchy uniqueName="[Table1].[Total Price]" caption="Total Price" attribute="1" defaultMemberUniqueName="[Table1].[Total Price].[All]" allUniqueName="[Table1].[Total Price].[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Buying Price]" caption="Buying Price" attribute="1" defaultMemberUniqueName="[Table1].[Buying Price].[All]" allUniqueName="[Table1].[Buying Price].[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Price]" caption="Sum of Total Price" measure="1" displayFolder="" measureGroup="Table1" count="0" hidden="1">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Table1"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3"/>
        </ext>
      </extLst>
    </cacheHierarchy>
    <cacheHierarchy uniqueName="[Measures].[StdDevp of Quantity]" caption="StdDevp of Quantity" measure="1" displayFolder="" measureGroup="Table1" count="0" hidden="1">
      <extLst>
        <ext xmlns:x15="http://schemas.microsoft.com/office/spreadsheetml/2010/11/main" uri="{B97F6D7D-B522-45F9-BDA1-12C45D357490}">
          <x15:cacheHierarchy aggregatedColumn="3"/>
        </ext>
      </extLst>
    </cacheHierarchy>
    <cacheHierarchy uniqueName="[Measures].[StdDevp of Total Price]" caption="StdDevp of Total Price" measure="1" displayFolder="" measureGroup="Table1"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84912513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Mon"/>
    <x v="0"/>
    <n v="13"/>
    <n v="8.0299999999999994"/>
    <x v="0"/>
    <x v="0"/>
    <d v="1995-06-01T00:00:00"/>
    <n v="29"/>
    <n v="5.98"/>
    <n v="69.63"/>
    <n v="77.740000000000009"/>
    <n v="-8.1100000000000136"/>
  </r>
  <r>
    <x v="1"/>
    <s v="Thu"/>
    <x v="1"/>
    <n v="10"/>
    <n v="13.15"/>
    <x v="1"/>
    <x v="1"/>
    <d v="2000-07-16T00:00:00"/>
    <n v="24"/>
    <n v="10.6"/>
    <n v="20"/>
    <n v="106"/>
    <n v="-86"/>
  </r>
  <r>
    <x v="2"/>
    <s v="Thu"/>
    <x v="2"/>
    <n v="19"/>
    <n v="4.4000000000000004"/>
    <x v="1"/>
    <x v="0"/>
    <d v="1975-06-11T00:00:00"/>
    <n v="49"/>
    <n v="3.82"/>
    <n v="31.92"/>
    <n v="72.58"/>
    <n v="-40.659999999999997"/>
  </r>
  <r>
    <x v="3"/>
    <s v="Mon"/>
    <x v="3"/>
    <n v="8"/>
    <n v="7.26"/>
    <x v="0"/>
    <x v="2"/>
    <d v="1986-12-03T00:00:00"/>
    <n v="38"/>
    <n v="5.92"/>
    <n v="76.140000000000015"/>
    <n v="47.36"/>
    <n v="28.780000000000015"/>
  </r>
  <r>
    <x v="4"/>
    <s v="Sat"/>
    <x v="4"/>
    <n v="15"/>
    <n v="11.01"/>
    <x v="0"/>
    <x v="3"/>
    <d v="2001-01-03T00:00:00"/>
    <n v="24"/>
    <n v="9.41"/>
    <n v="87.78"/>
    <n v="141.15"/>
    <n v="-53.370000000000005"/>
  </r>
  <r>
    <x v="5"/>
    <s v="Mon"/>
    <x v="5"/>
    <n v="12"/>
    <n v="0.75"/>
    <x v="1"/>
    <x v="2"/>
    <d v="1995-03-15T00:00:00"/>
    <n v="30"/>
    <n v="0.61"/>
    <n v="10.8"/>
    <n v="7.32"/>
    <n v="3.4800000000000004"/>
  </r>
  <r>
    <x v="6"/>
    <s v="Sat"/>
    <x v="4"/>
    <n v="10"/>
    <n v="5.3"/>
    <x v="2"/>
    <x v="4"/>
    <d v="1983-12-25T00:00:00"/>
    <n v="41"/>
    <n v="3.97"/>
    <n v="205.92"/>
    <n v="39.700000000000003"/>
    <n v="166.21999999999997"/>
  </r>
  <r>
    <x v="7"/>
    <s v="Sun"/>
    <x v="3"/>
    <n v="4"/>
    <n v="10.51"/>
    <x v="3"/>
    <x v="5"/>
    <d v="1990-03-13T00:00:00"/>
    <n v="35"/>
    <n v="8.07"/>
    <n v="8.44"/>
    <n v="32.28"/>
    <n v="-23.840000000000003"/>
  </r>
  <r>
    <x v="8"/>
    <s v="Thu"/>
    <x v="3"/>
    <n v="1"/>
    <n v="13.05"/>
    <x v="1"/>
    <x v="4"/>
    <d v="1998-07-05T00:00:00"/>
    <n v="26"/>
    <n v="11.73"/>
    <n v="50.4"/>
    <n v="11.73"/>
    <n v="38.67"/>
  </r>
  <r>
    <x v="9"/>
    <s v="Thu"/>
    <x v="6"/>
    <n v="11"/>
    <n v="1.67"/>
    <x v="2"/>
    <x v="3"/>
    <d v="1983-07-13T00:00:00"/>
    <n v="41"/>
    <n v="1.32"/>
    <n v="14.280000000000001"/>
    <n v="14.520000000000001"/>
    <n v="-0.24000000000000021"/>
  </r>
  <r>
    <x v="8"/>
    <s v="Thu"/>
    <x v="5"/>
    <n v="20"/>
    <n v="8.6"/>
    <x v="0"/>
    <x v="4"/>
    <d v="1978-06-19T00:00:00"/>
    <n v="46"/>
    <n v="7.55"/>
    <n v="183.06"/>
    <n v="151"/>
    <n v="32.06"/>
  </r>
  <r>
    <x v="10"/>
    <s v="Fri"/>
    <x v="7"/>
    <n v="13"/>
    <n v="4.96"/>
    <x v="3"/>
    <x v="2"/>
    <d v="1982-05-17T00:00:00"/>
    <n v="42"/>
    <n v="3.5"/>
    <n v="45.8"/>
    <n v="45.5"/>
    <n v="0.29999999999999716"/>
  </r>
  <r>
    <x v="11"/>
    <s v="Thu"/>
    <x v="6"/>
    <n v="11"/>
    <n v="11.45"/>
    <x v="1"/>
    <x v="1"/>
    <d v="1991-06-06T00:00:00"/>
    <n v="33"/>
    <n v="9.5500000000000007"/>
    <n v="78.390000000000015"/>
    <n v="105.05000000000001"/>
    <n v="-26.659999999999997"/>
  </r>
  <r>
    <x v="12"/>
    <s v="Fri"/>
    <x v="0"/>
    <n v="12"/>
    <n v="13.68"/>
    <x v="1"/>
    <x v="5"/>
    <d v="1976-09-23T00:00:00"/>
    <n v="48"/>
    <n v="9.6999999999999993"/>
    <n v="69.570000000000007"/>
    <n v="116.39999999999999"/>
    <n v="-46.829999999999984"/>
  </r>
  <r>
    <x v="13"/>
    <s v="Sun"/>
    <x v="5"/>
    <n v="19"/>
    <n v="12.49"/>
    <x v="1"/>
    <x v="4"/>
    <d v="1983-09-30T00:00:00"/>
    <n v="41"/>
    <n v="10.46"/>
    <n v="45.24"/>
    <n v="198.74"/>
    <n v="-153.5"/>
  </r>
  <r>
    <x v="14"/>
    <s v="Mon"/>
    <x v="6"/>
    <n v="14"/>
    <n v="12.53"/>
    <x v="3"/>
    <x v="1"/>
    <d v="2001-06-06T00:00:00"/>
    <n v="23"/>
    <n v="9.16"/>
    <n v="23.540000000000003"/>
    <n v="128.24"/>
    <n v="-104.7"/>
  </r>
  <r>
    <x v="15"/>
    <s v="Sun"/>
    <x v="2"/>
    <n v="2"/>
    <n v="7.86"/>
    <x v="4"/>
    <x v="2"/>
    <d v="1980-11-04T00:00:00"/>
    <n v="44"/>
    <n v="6.84"/>
    <n v="82.26"/>
    <n v="13.68"/>
    <n v="68.580000000000013"/>
  </r>
  <r>
    <x v="16"/>
    <s v="Tue"/>
    <x v="1"/>
    <n v="11"/>
    <n v="13.61"/>
    <x v="0"/>
    <x v="5"/>
    <d v="2005-02-09T00:00:00"/>
    <n v="20"/>
    <n v="9.59"/>
    <n v="244.33999999999997"/>
    <n v="105.49"/>
    <n v="138.84999999999997"/>
  </r>
  <r>
    <x v="17"/>
    <s v="Wed"/>
    <x v="0"/>
    <n v="1"/>
    <n v="6.18"/>
    <x v="4"/>
    <x v="3"/>
    <d v="1985-11-08T00:00:00"/>
    <n v="39"/>
    <n v="5.41"/>
    <n v="204.96"/>
    <n v="5.41"/>
    <n v="199.55"/>
  </r>
  <r>
    <x v="18"/>
    <s v="Tue"/>
    <x v="8"/>
    <n v="12"/>
    <n v="10.55"/>
    <x v="1"/>
    <x v="5"/>
    <d v="1978-10-14T00:00:00"/>
    <n v="46"/>
    <n v="7.73"/>
    <n v="14.23"/>
    <n v="92.76"/>
    <n v="-78.53"/>
  </r>
  <r>
    <x v="19"/>
    <s v="Sun"/>
    <x v="3"/>
    <n v="18"/>
    <n v="0.48"/>
    <x v="4"/>
    <x v="3"/>
    <d v="1980-11-19T00:00:00"/>
    <n v="44"/>
    <n v="0.43"/>
    <n v="74.290000000000006"/>
    <n v="7.74"/>
    <n v="66.550000000000011"/>
  </r>
  <r>
    <x v="20"/>
    <s v="Sat"/>
    <x v="4"/>
    <n v="19"/>
    <n v="7.7"/>
    <x v="1"/>
    <x v="5"/>
    <d v="1977-09-19T00:00:00"/>
    <n v="47"/>
    <n v="6.88"/>
    <n v="26.759999999999998"/>
    <n v="130.72"/>
    <n v="-103.96000000000001"/>
  </r>
  <r>
    <x v="21"/>
    <s v="Tue"/>
    <x v="4"/>
    <n v="13"/>
    <n v="1.69"/>
    <x v="1"/>
    <x v="1"/>
    <d v="1994-11-07T00:00:00"/>
    <n v="30"/>
    <n v="1.49"/>
    <n v="137.75"/>
    <n v="19.37"/>
    <n v="118.38"/>
  </r>
  <r>
    <x v="22"/>
    <s v="Sat"/>
    <x v="4"/>
    <n v="7"/>
    <n v="5.5"/>
    <x v="1"/>
    <x v="3"/>
    <d v="2001-07-10T00:00:00"/>
    <n v="23"/>
    <n v="4.42"/>
    <n v="176.51"/>
    <n v="30.939999999999998"/>
    <n v="145.57"/>
  </r>
  <r>
    <x v="23"/>
    <s v="Tue"/>
    <x v="8"/>
    <n v="15"/>
    <n v="9.81"/>
    <x v="2"/>
    <x v="3"/>
    <d v="1996-02-08T00:00:00"/>
    <n v="29"/>
    <n v="8.0299999999999994"/>
    <n v="26.8"/>
    <n v="120.44999999999999"/>
    <n v="-93.649999999999991"/>
  </r>
  <r>
    <x v="24"/>
    <s v="Fri"/>
    <x v="3"/>
    <n v="9"/>
    <n v="11.58"/>
    <x v="3"/>
    <x v="0"/>
    <d v="1995-10-10T00:00:00"/>
    <n v="29"/>
    <n v="8.23"/>
    <n v="68.22"/>
    <n v="74.070000000000007"/>
    <n v="-5.8500000000000085"/>
  </r>
  <r>
    <x v="25"/>
    <s v="Wed"/>
    <x v="0"/>
    <n v="8"/>
    <n v="14.25"/>
    <x v="3"/>
    <x v="1"/>
    <d v="1976-04-01T00:00:00"/>
    <n v="49"/>
    <n v="11.86"/>
    <n v="132.99"/>
    <n v="94.88"/>
    <n v="38.110000000000014"/>
  </r>
  <r>
    <x v="26"/>
    <s v="Sat"/>
    <x v="4"/>
    <n v="10"/>
    <n v="2.95"/>
    <x v="2"/>
    <x v="2"/>
    <d v="2001-02-05T00:00:00"/>
    <n v="24"/>
    <n v="2.62"/>
    <n v="43.96"/>
    <n v="26.200000000000003"/>
    <n v="17.759999999999998"/>
  </r>
  <r>
    <x v="27"/>
    <s v="Wed"/>
    <x v="7"/>
    <n v="8"/>
    <n v="9.36"/>
    <x v="3"/>
    <x v="3"/>
    <d v="1980-06-02T00:00:00"/>
    <n v="44"/>
    <n v="7"/>
    <n v="11.25"/>
    <n v="56"/>
    <n v="-44.75"/>
  </r>
  <r>
    <x v="28"/>
    <s v="Tue"/>
    <x v="7"/>
    <n v="6"/>
    <n v="14.84"/>
    <x v="3"/>
    <x v="3"/>
    <d v="1984-11-01T00:00:00"/>
    <n v="40"/>
    <n v="12.39"/>
    <n v="4.42"/>
    <n v="74.34"/>
    <n v="-69.92"/>
  </r>
  <r>
    <x v="4"/>
    <s v="Sat"/>
    <x v="9"/>
    <n v="3"/>
    <n v="0.67"/>
    <x v="3"/>
    <x v="3"/>
    <d v="1993-12-03T00:00:00"/>
    <n v="31"/>
    <n v="0.53"/>
    <n v="150.28"/>
    <n v="1.59"/>
    <n v="148.69"/>
  </r>
  <r>
    <x v="29"/>
    <s v="Thu"/>
    <x v="4"/>
    <n v="4"/>
    <n v="0.79"/>
    <x v="3"/>
    <x v="4"/>
    <d v="1987-09-05T00:00:00"/>
    <n v="37"/>
    <n v="0.67"/>
    <n v="41.23"/>
    <n v="2.68"/>
    <n v="38.549999999999997"/>
  </r>
  <r>
    <x v="30"/>
    <s v="Sun"/>
    <x v="3"/>
    <n v="11"/>
    <n v="13.85"/>
    <x v="3"/>
    <x v="2"/>
    <d v="1984-07-31T00:00:00"/>
    <n v="40"/>
    <n v="12"/>
    <n v="63.839999999999996"/>
    <n v="132"/>
    <n v="-68.16"/>
  </r>
  <r>
    <x v="31"/>
    <s v="Sat"/>
    <x v="4"/>
    <n v="7"/>
    <n v="7.97"/>
    <x v="1"/>
    <x v="4"/>
    <d v="1997-01-01T00:00:00"/>
    <n v="28"/>
    <n v="7.03"/>
    <n v="50.54"/>
    <n v="49.21"/>
    <n v="1.3299999999999983"/>
  </r>
  <r>
    <x v="32"/>
    <s v="Tue"/>
    <x v="3"/>
    <n v="4"/>
    <n v="8.14"/>
    <x v="2"/>
    <x v="3"/>
    <d v="1997-05-26T00:00:00"/>
    <n v="27"/>
    <n v="6.02"/>
    <n v="33.18"/>
    <n v="24.08"/>
    <n v="9.1000000000000014"/>
  </r>
  <r>
    <x v="33"/>
    <s v="Sun"/>
    <x v="8"/>
    <n v="4"/>
    <n v="6.68"/>
    <x v="0"/>
    <x v="3"/>
    <d v="1983-06-08T00:00:00"/>
    <n v="41"/>
    <n v="5.39"/>
    <n v="33.36"/>
    <n v="21.56"/>
    <n v="11.8"/>
  </r>
  <r>
    <x v="34"/>
    <s v="Tue"/>
    <x v="6"/>
    <n v="18"/>
    <n v="3.22"/>
    <x v="3"/>
    <x v="3"/>
    <d v="1985-11-30T00:00:00"/>
    <n v="39"/>
    <n v="2.88"/>
    <n v="49.05"/>
    <n v="51.839999999999996"/>
    <n v="-2.7899999999999991"/>
  </r>
  <r>
    <x v="35"/>
    <s v="Fri"/>
    <x v="7"/>
    <n v="3"/>
    <n v="11.82"/>
    <x v="0"/>
    <x v="1"/>
    <d v="1989-08-27T00:00:00"/>
    <n v="35"/>
    <n v="10.59"/>
    <n v="71.959999999999994"/>
    <n v="31.77"/>
    <n v="40.19"/>
  </r>
  <r>
    <x v="36"/>
    <s v="Sat"/>
    <x v="8"/>
    <n v="16"/>
    <n v="5.3"/>
    <x v="2"/>
    <x v="3"/>
    <d v="2000-05-04T00:00:00"/>
    <n v="24"/>
    <n v="4.55"/>
    <n v="250.04"/>
    <n v="72.8"/>
    <n v="177.24"/>
  </r>
  <r>
    <x v="37"/>
    <s v="Fri"/>
    <x v="8"/>
    <n v="9"/>
    <n v="14.78"/>
    <x v="2"/>
    <x v="5"/>
    <d v="1989-12-14T00:00:00"/>
    <n v="35"/>
    <n v="12.93"/>
    <n v="120.12"/>
    <n v="116.37"/>
    <n v="3.75"/>
  </r>
  <r>
    <x v="38"/>
    <s v="Mon"/>
    <x v="9"/>
    <n v="2"/>
    <n v="3.96"/>
    <x v="0"/>
    <x v="5"/>
    <d v="1996-09-22T00:00:00"/>
    <n v="28"/>
    <n v="2.79"/>
    <n v="48.06"/>
    <n v="5.58"/>
    <n v="42.480000000000004"/>
  </r>
  <r>
    <x v="39"/>
    <s v="Tue"/>
    <x v="3"/>
    <n v="11"/>
    <n v="3.2"/>
    <x v="0"/>
    <x v="0"/>
    <d v="2002-08-08T00:00:00"/>
    <n v="22"/>
    <n v="2.68"/>
    <n v="25.4"/>
    <n v="29.48"/>
    <n v="-4.0800000000000018"/>
  </r>
  <r>
    <x v="40"/>
    <s v="Thu"/>
    <x v="8"/>
    <n v="5"/>
    <n v="13.04"/>
    <x v="1"/>
    <x v="2"/>
    <d v="1977-04-01T00:00:00"/>
    <n v="48"/>
    <n v="11.4"/>
    <n v="62.64"/>
    <n v="57"/>
    <n v="5.6400000000000006"/>
  </r>
  <r>
    <x v="41"/>
    <s v="Tue"/>
    <x v="3"/>
    <n v="9"/>
    <n v="3.98"/>
    <x v="2"/>
    <x v="1"/>
    <d v="2001-05-24T00:00:00"/>
    <n v="23"/>
    <n v="3.57"/>
    <n v="30.96"/>
    <n v="32.129999999999995"/>
    <n v="-1.1699999999999946"/>
  </r>
  <r>
    <x v="2"/>
    <s v="Thu"/>
    <x v="1"/>
    <n v="12"/>
    <n v="0.26"/>
    <x v="3"/>
    <x v="4"/>
    <d v="1998-03-04T00:00:00"/>
    <n v="27"/>
    <n v="0.21"/>
    <n v="40"/>
    <n v="2.52"/>
    <n v="37.479999999999997"/>
  </r>
  <r>
    <x v="42"/>
    <s v="Wed"/>
    <x v="2"/>
    <n v="10"/>
    <n v="14.42"/>
    <x v="1"/>
    <x v="5"/>
    <d v="1975-10-05T00:00:00"/>
    <n v="49"/>
    <n v="10.32"/>
    <n v="23.9"/>
    <n v="103.2"/>
    <n v="-79.300000000000011"/>
  </r>
  <r>
    <x v="43"/>
    <s v="Thu"/>
    <x v="3"/>
    <n v="6"/>
    <n v="4.9400000000000004"/>
    <x v="1"/>
    <x v="1"/>
    <d v="1978-03-01T00:00:00"/>
    <n v="47"/>
    <n v="3.93"/>
    <n v="100.49000000000001"/>
    <n v="23.580000000000002"/>
    <n v="76.910000000000011"/>
  </r>
  <r>
    <x v="44"/>
    <s v="Wed"/>
    <x v="7"/>
    <n v="5"/>
    <n v="10.29"/>
    <x v="1"/>
    <x v="0"/>
    <d v="1978-11-12T00:00:00"/>
    <n v="46"/>
    <n v="7.71"/>
    <n v="43.56"/>
    <n v="38.549999999999997"/>
    <n v="5.0100000000000051"/>
  </r>
  <r>
    <x v="45"/>
    <s v="Wed"/>
    <x v="3"/>
    <n v="2"/>
    <n v="6.58"/>
    <x v="1"/>
    <x v="4"/>
    <d v="2004-10-28T00:00:00"/>
    <n v="20"/>
    <n v="5.31"/>
    <n v="6.5"/>
    <n v="10.62"/>
    <n v="-4.1199999999999992"/>
  </r>
  <r>
    <x v="46"/>
    <s v="Wed"/>
    <x v="3"/>
    <n v="6"/>
    <n v="6.73"/>
    <x v="4"/>
    <x v="3"/>
    <d v="1996-02-16T00:00:00"/>
    <n v="29"/>
    <n v="5.57"/>
    <n v="24.48"/>
    <n v="33.42"/>
    <n v="-8.9400000000000013"/>
  </r>
  <r>
    <x v="47"/>
    <s v="Sat"/>
    <x v="8"/>
    <n v="16"/>
    <n v="7.46"/>
    <x v="1"/>
    <x v="4"/>
    <d v="2001-09-14T00:00:00"/>
    <n v="23"/>
    <n v="6.25"/>
    <n v="67.45"/>
    <n v="100"/>
    <n v="-32.549999999999997"/>
  </r>
  <r>
    <x v="48"/>
    <s v="Sun"/>
    <x v="2"/>
    <n v="1"/>
    <n v="14.79"/>
    <x v="4"/>
    <x v="5"/>
    <d v="1990-08-21T00:00:00"/>
    <n v="34"/>
    <n v="12.07"/>
    <n v="60.54"/>
    <n v="12.07"/>
    <n v="48.47"/>
  </r>
  <r>
    <x v="36"/>
    <s v="Sat"/>
    <x v="2"/>
    <n v="17"/>
    <n v="6.26"/>
    <x v="0"/>
    <x v="4"/>
    <d v="1987-09-26T00:00:00"/>
    <n v="37"/>
    <n v="5.5"/>
    <n v="32.4"/>
    <n v="93.5"/>
    <n v="-61.1"/>
  </r>
  <r>
    <x v="49"/>
    <s v="Fri"/>
    <x v="8"/>
    <n v="16"/>
    <n v="2.94"/>
    <x v="4"/>
    <x v="0"/>
    <d v="1975-06-16T00:00:00"/>
    <n v="49"/>
    <n v="2.2599999999999998"/>
    <n v="22.32"/>
    <n v="36.159999999999997"/>
    <n v="-13.839999999999996"/>
  </r>
  <r>
    <x v="50"/>
    <s v="Fri"/>
    <x v="3"/>
    <n v="10"/>
    <n v="8.9499999999999993"/>
    <x v="0"/>
    <x v="5"/>
    <d v="1985-09-17T00:00:00"/>
    <n v="39"/>
    <n v="6.36"/>
    <n v="96.3"/>
    <n v="63.6"/>
    <n v="32.699999999999996"/>
  </r>
  <r>
    <x v="51"/>
    <s v="Thu"/>
    <x v="5"/>
    <n v="1"/>
    <n v="5.73"/>
    <x v="2"/>
    <x v="5"/>
    <d v="2000-02-20T00:00:00"/>
    <n v="25"/>
    <n v="5.0199999999999996"/>
    <n v="140.54999999999998"/>
    <n v="5.0199999999999996"/>
    <n v="135.52999999999997"/>
  </r>
  <r>
    <x v="52"/>
    <s v="Thu"/>
    <x v="6"/>
    <n v="6"/>
    <n v="12.59"/>
    <x v="4"/>
    <x v="1"/>
    <d v="1997-12-26T00:00:00"/>
    <n v="27"/>
    <n v="9.4600000000000009"/>
    <n v="2.34"/>
    <n v="56.760000000000005"/>
    <n v="-54.42"/>
  </r>
  <r>
    <x v="53"/>
    <s v="Wed"/>
    <x v="6"/>
    <n v="14"/>
    <n v="7.53"/>
    <x v="2"/>
    <x v="4"/>
    <d v="2000-11-30T00:00:00"/>
    <n v="24"/>
    <n v="6.29"/>
    <n v="54.54"/>
    <n v="88.06"/>
    <n v="-33.520000000000003"/>
  </r>
  <r>
    <x v="54"/>
    <s v="Sun"/>
    <x v="9"/>
    <n v="6"/>
    <n v="8.6199999999999992"/>
    <x v="0"/>
    <x v="2"/>
    <d v="1980-08-11T00:00:00"/>
    <n v="44"/>
    <n v="7.21"/>
    <n v="195.33"/>
    <n v="43.26"/>
    <n v="152.07000000000002"/>
  </r>
  <r>
    <x v="55"/>
    <s v="Fri"/>
    <x v="1"/>
    <n v="4"/>
    <n v="5.9"/>
    <x v="0"/>
    <x v="5"/>
    <d v="2001-08-26T00:00:00"/>
    <n v="23"/>
    <n v="4.78"/>
    <n v="9.42"/>
    <n v="19.12"/>
    <n v="-9.7000000000000011"/>
  </r>
  <r>
    <x v="56"/>
    <s v="Mon"/>
    <x v="9"/>
    <n v="2"/>
    <n v="3.71"/>
    <x v="0"/>
    <x v="2"/>
    <d v="1984-05-15T00:00:00"/>
    <n v="40"/>
    <n v="3.09"/>
    <n v="133.70000000000002"/>
    <n v="6.18"/>
    <n v="127.52000000000001"/>
  </r>
  <r>
    <x v="57"/>
    <s v="Sat"/>
    <x v="4"/>
    <n v="19"/>
    <n v="9.39"/>
    <x v="1"/>
    <x v="2"/>
    <d v="2000-08-16T00:00:00"/>
    <n v="24"/>
    <n v="7.43"/>
    <n v="22.32"/>
    <n v="141.16999999999999"/>
    <n v="-118.85"/>
  </r>
  <r>
    <x v="8"/>
    <s v="Thu"/>
    <x v="1"/>
    <n v="10"/>
    <n v="3.18"/>
    <x v="0"/>
    <x v="3"/>
    <d v="2004-10-18T00:00:00"/>
    <n v="20"/>
    <n v="2.52"/>
    <n v="68.52"/>
    <n v="25.2"/>
    <n v="43.319999999999993"/>
  </r>
  <r>
    <x v="58"/>
    <s v="Tue"/>
    <x v="4"/>
    <n v="2"/>
    <n v="1.71"/>
    <x v="1"/>
    <x v="0"/>
    <d v="1979-03-08T00:00:00"/>
    <n v="46"/>
    <n v="1.3"/>
    <n v="122"/>
    <n v="2.6"/>
    <n v="119.4"/>
  </r>
  <r>
    <x v="59"/>
    <s v="Mon"/>
    <x v="7"/>
    <n v="6"/>
    <n v="8.18"/>
    <x v="2"/>
    <x v="2"/>
    <d v="1995-05-06T00:00:00"/>
    <n v="29"/>
    <n v="6.52"/>
    <n v="115.08"/>
    <n v="39.119999999999997"/>
    <n v="75.960000000000008"/>
  </r>
  <r>
    <x v="43"/>
    <s v="Thu"/>
    <x v="9"/>
    <n v="6"/>
    <n v="7.79"/>
    <x v="0"/>
    <x v="2"/>
    <d v="1980-11-29T00:00:00"/>
    <n v="44"/>
    <n v="6.03"/>
    <n v="190.23"/>
    <n v="36.18"/>
    <n v="154.04999999999998"/>
  </r>
  <r>
    <x v="60"/>
    <s v="Sun"/>
    <x v="8"/>
    <n v="16"/>
    <n v="10.57"/>
    <x v="1"/>
    <x v="0"/>
    <d v="1994-12-13T00:00:00"/>
    <n v="30"/>
    <n v="8.75"/>
    <n v="114.7"/>
    <n v="140"/>
    <n v="-25.299999999999997"/>
  </r>
  <r>
    <x v="61"/>
    <s v="Fri"/>
    <x v="7"/>
    <n v="20"/>
    <n v="2.13"/>
    <x v="3"/>
    <x v="2"/>
    <d v="1982-10-17T00:00:00"/>
    <n v="42"/>
    <n v="1.65"/>
    <n v="40.15"/>
    <n v="33"/>
    <n v="7.1499999999999986"/>
  </r>
  <r>
    <x v="62"/>
    <s v="Mon"/>
    <x v="1"/>
    <n v="10"/>
    <n v="8.9499999999999993"/>
    <x v="4"/>
    <x v="4"/>
    <d v="1980-12-08T00:00:00"/>
    <n v="44"/>
    <n v="6.45"/>
    <n v="14"/>
    <n v="64.5"/>
    <n v="-50.5"/>
  </r>
  <r>
    <x v="63"/>
    <s v="Wed"/>
    <x v="2"/>
    <n v="12"/>
    <n v="12.8"/>
    <x v="1"/>
    <x v="1"/>
    <d v="1980-02-04T00:00:00"/>
    <n v="45"/>
    <n v="10.66"/>
    <n v="52.65"/>
    <n v="127.92"/>
    <n v="-75.27000000000001"/>
  </r>
  <r>
    <x v="28"/>
    <s v="Tue"/>
    <x v="5"/>
    <n v="9"/>
    <n v="12.22"/>
    <x v="1"/>
    <x v="3"/>
    <d v="1987-06-02T00:00:00"/>
    <n v="37"/>
    <n v="9.9499999999999993"/>
    <n v="234.56"/>
    <n v="89.55"/>
    <n v="145.01"/>
  </r>
  <r>
    <x v="63"/>
    <s v="Wed"/>
    <x v="8"/>
    <n v="3"/>
    <n v="4.3899999999999997"/>
    <x v="2"/>
    <x v="0"/>
    <d v="1997-08-06T00:00:00"/>
    <n v="27"/>
    <n v="3.58"/>
    <n v="51.36"/>
    <n v="10.74"/>
    <n v="40.619999999999997"/>
  </r>
  <r>
    <x v="64"/>
    <s v="Fri"/>
    <x v="9"/>
    <n v="16"/>
    <n v="4.5"/>
    <x v="0"/>
    <x v="0"/>
    <d v="1988-05-13T00:00:00"/>
    <n v="36"/>
    <n v="3.43"/>
    <n v="1.84"/>
    <n v="54.88"/>
    <n v="-53.04"/>
  </r>
  <r>
    <x v="65"/>
    <s v="Thu"/>
    <x v="7"/>
    <n v="15"/>
    <n v="9.76"/>
    <x v="1"/>
    <x v="2"/>
    <d v="1999-06-26T00:00:00"/>
    <n v="25"/>
    <n v="7.42"/>
    <n v="19.71"/>
    <n v="111.3"/>
    <n v="-91.59"/>
  </r>
  <r>
    <x v="66"/>
    <s v="Fri"/>
    <x v="4"/>
    <n v="9"/>
    <n v="6.69"/>
    <x v="2"/>
    <x v="4"/>
    <d v="2004-12-14T00:00:00"/>
    <n v="20"/>
    <n v="5.0599999999999996"/>
    <n v="199.64"/>
    <n v="45.54"/>
    <n v="154.1"/>
  </r>
  <r>
    <x v="67"/>
    <s v="Sat"/>
    <x v="1"/>
    <n v="12"/>
    <n v="2.4300000000000002"/>
    <x v="0"/>
    <x v="3"/>
    <d v="1995-07-14T00:00:00"/>
    <n v="29"/>
    <n v="1.95"/>
    <n v="49.800000000000004"/>
    <n v="23.4"/>
    <n v="26.400000000000006"/>
  </r>
  <r>
    <x v="68"/>
    <s v="Tue"/>
    <x v="1"/>
    <n v="7"/>
    <n v="9.8800000000000008"/>
    <x v="2"/>
    <x v="2"/>
    <d v="1982-10-20T00:00:00"/>
    <n v="42"/>
    <n v="8.65"/>
    <n v="6.66"/>
    <n v="60.550000000000004"/>
    <n v="-53.89"/>
  </r>
  <r>
    <x v="69"/>
    <s v="Mon"/>
    <x v="1"/>
    <n v="17"/>
    <n v="10.67"/>
    <x v="4"/>
    <x v="3"/>
    <d v="1983-02-16T00:00:00"/>
    <n v="42"/>
    <n v="7.52"/>
    <n v="52.8"/>
    <n v="127.83999999999999"/>
    <n v="-75.039999999999992"/>
  </r>
  <r>
    <x v="70"/>
    <s v="Fri"/>
    <x v="5"/>
    <n v="13"/>
    <n v="0.69"/>
    <x v="4"/>
    <x v="5"/>
    <d v="1998-04-15T00:00:00"/>
    <n v="27"/>
    <n v="0.52"/>
    <n v="74.599999999999994"/>
    <n v="6.76"/>
    <n v="67.839999999999989"/>
  </r>
  <r>
    <x v="36"/>
    <s v="Sat"/>
    <x v="1"/>
    <n v="20"/>
    <n v="9.85"/>
    <x v="0"/>
    <x v="2"/>
    <d v="1990-04-30T00:00:00"/>
    <n v="34"/>
    <n v="7.73"/>
    <n v="52.5"/>
    <n v="154.60000000000002"/>
    <n v="-102.10000000000002"/>
  </r>
  <r>
    <x v="71"/>
    <s v="Mon"/>
    <x v="7"/>
    <n v="9"/>
    <n v="10.83"/>
    <x v="2"/>
    <x v="1"/>
    <d v="1979-10-20T00:00:00"/>
    <n v="45"/>
    <n v="8.0500000000000007"/>
    <n v="134.01"/>
    <n v="72.45"/>
    <n v="61.559999999999988"/>
  </r>
  <r>
    <x v="72"/>
    <s v="Mon"/>
    <x v="5"/>
    <n v="1"/>
    <n v="6.07"/>
    <x v="2"/>
    <x v="3"/>
    <d v="2004-09-10T00:00:00"/>
    <n v="20"/>
    <n v="4.88"/>
    <n v="80.319999999999993"/>
    <n v="4.88"/>
    <n v="75.44"/>
  </r>
  <r>
    <x v="73"/>
    <s v="Fri"/>
    <x v="2"/>
    <n v="7"/>
    <n v="4.4400000000000004"/>
    <x v="2"/>
    <x v="5"/>
    <d v="1978-03-07T00:00:00"/>
    <n v="47"/>
    <n v="3.31"/>
    <n v="102"/>
    <n v="23.17"/>
    <n v="78.83"/>
  </r>
  <r>
    <x v="74"/>
    <s v="Mon"/>
    <x v="6"/>
    <n v="4"/>
    <n v="2.69"/>
    <x v="4"/>
    <x v="1"/>
    <d v="1995-07-30T00:00:00"/>
    <n v="29"/>
    <n v="2.38"/>
    <n v="146.19999999999999"/>
    <n v="9.52"/>
    <n v="136.67999999999998"/>
  </r>
  <r>
    <x v="75"/>
    <s v="Fri"/>
    <x v="5"/>
    <n v="5"/>
    <n v="7.96"/>
    <x v="1"/>
    <x v="0"/>
    <d v="2004-06-22T00:00:00"/>
    <n v="20"/>
    <n v="7.06"/>
    <n v="244.52999999999997"/>
    <n v="35.299999999999997"/>
    <n v="209.22999999999996"/>
  </r>
  <r>
    <x v="76"/>
    <s v="Tue"/>
    <x v="9"/>
    <n v="18"/>
    <n v="6.44"/>
    <x v="0"/>
    <x v="5"/>
    <d v="1980-06-11T00:00:00"/>
    <n v="44"/>
    <n v="5.39"/>
    <n v="39.480000000000004"/>
    <n v="97.02"/>
    <n v="-57.539999999999992"/>
  </r>
  <r>
    <x v="77"/>
    <s v="Sun"/>
    <x v="4"/>
    <n v="3"/>
    <n v="14.25"/>
    <x v="4"/>
    <x v="0"/>
    <d v="1983-05-10T00:00:00"/>
    <n v="41"/>
    <n v="10.45"/>
    <n v="0.99"/>
    <n v="31.349999999999998"/>
    <n v="-30.36"/>
  </r>
  <r>
    <x v="78"/>
    <s v="Wed"/>
    <x v="1"/>
    <n v="10"/>
    <n v="11.36"/>
    <x v="4"/>
    <x v="3"/>
    <d v="1981-01-07T00:00:00"/>
    <n v="44"/>
    <n v="10.16"/>
    <n v="25.84"/>
    <n v="101.6"/>
    <n v="-75.759999999999991"/>
  </r>
  <r>
    <x v="79"/>
    <s v="Sun"/>
    <x v="8"/>
    <n v="3"/>
    <n v="11.6"/>
    <x v="0"/>
    <x v="4"/>
    <d v="1979-08-09T00:00:00"/>
    <n v="45"/>
    <n v="9.51"/>
    <n v="63.6"/>
    <n v="28.53"/>
    <n v="35.07"/>
  </r>
  <r>
    <x v="6"/>
    <s v="Sat"/>
    <x v="9"/>
    <n v="1"/>
    <n v="8.15"/>
    <x v="3"/>
    <x v="2"/>
    <d v="1981-12-09T00:00:00"/>
    <n v="43"/>
    <n v="6.99"/>
    <n v="48.48"/>
    <n v="6.99"/>
    <n v="41.489999999999995"/>
  </r>
  <r>
    <x v="80"/>
    <s v="Mon"/>
    <x v="8"/>
    <n v="2"/>
    <n v="7.47"/>
    <x v="0"/>
    <x v="5"/>
    <d v="1986-02-04T00:00:00"/>
    <n v="39"/>
    <n v="6.17"/>
    <n v="159.60000000000002"/>
    <n v="12.34"/>
    <n v="147.26000000000002"/>
  </r>
  <r>
    <x v="81"/>
    <s v="Mon"/>
    <x v="7"/>
    <n v="18"/>
    <n v="5.87"/>
    <x v="4"/>
    <x v="4"/>
    <d v="1984-02-22T00:00:00"/>
    <n v="41"/>
    <n v="5.26"/>
    <n v="74.490000000000009"/>
    <n v="94.679999999999993"/>
    <n v="-20.189999999999984"/>
  </r>
  <r>
    <x v="61"/>
    <s v="Fri"/>
    <x v="9"/>
    <n v="17"/>
    <n v="2.98"/>
    <x v="4"/>
    <x v="2"/>
    <d v="1989-10-22T00:00:00"/>
    <n v="35"/>
    <n v="2.4500000000000002"/>
    <n v="1.3"/>
    <n v="41.650000000000006"/>
    <n v="-40.350000000000009"/>
  </r>
  <r>
    <x v="82"/>
    <s v="Wed"/>
    <x v="2"/>
    <n v="9"/>
    <n v="14.8"/>
    <x v="1"/>
    <x v="2"/>
    <d v="1987-05-09T00:00:00"/>
    <n v="37"/>
    <n v="10.91"/>
    <n v="75.12"/>
    <n v="98.19"/>
    <n v="-23.069999999999993"/>
  </r>
  <r>
    <x v="83"/>
    <s v="Fri"/>
    <x v="5"/>
    <n v="5"/>
    <n v="10.61"/>
    <x v="0"/>
    <x v="1"/>
    <d v="1990-07-29T00:00:00"/>
    <n v="34"/>
    <n v="8.33"/>
    <n v="19.91"/>
    <n v="41.65"/>
    <n v="-21.74"/>
  </r>
  <r>
    <x v="84"/>
    <s v="Sat"/>
    <x v="6"/>
    <n v="8"/>
    <n v="6.21"/>
    <x v="3"/>
    <x v="2"/>
    <d v="1999-08-20T00:00:00"/>
    <n v="25"/>
    <n v="4.45"/>
    <n v="81.339999999999989"/>
    <n v="35.6"/>
    <n v="45.739999999999988"/>
  </r>
  <r>
    <x v="85"/>
    <s v="Fri"/>
    <x v="9"/>
    <n v="9"/>
    <n v="10.23"/>
    <x v="4"/>
    <x v="1"/>
    <d v="1982-06-28T00:00:00"/>
    <n v="42"/>
    <n v="7.75"/>
    <n v="131.66999999999999"/>
    <n v="69.75"/>
    <n v="61.919999999999987"/>
  </r>
  <r>
    <x v="86"/>
    <s v="Wed"/>
    <x v="3"/>
    <n v="10"/>
    <n v="14.36"/>
    <x v="0"/>
    <x v="0"/>
    <d v="1992-01-27T00:00:00"/>
    <n v="33"/>
    <n v="11.25"/>
    <n v="87.6"/>
    <n v="112.5"/>
    <n v="-24.900000000000006"/>
  </r>
  <r>
    <x v="87"/>
    <s v="Sun"/>
    <x v="8"/>
    <n v="14"/>
    <n v="7.07"/>
    <x v="0"/>
    <x v="3"/>
    <d v="1976-09-14T00:00:00"/>
    <n v="48"/>
    <n v="5.74"/>
    <n v="155.04"/>
    <n v="80.36"/>
    <n v="74.679999999999993"/>
  </r>
  <r>
    <x v="88"/>
    <s v="Fri"/>
    <x v="3"/>
    <n v="17"/>
    <n v="11.45"/>
    <x v="2"/>
    <x v="1"/>
    <d v="1989-11-21T00:00:00"/>
    <n v="35"/>
    <n v="8.1300000000000008"/>
    <n v="19.48"/>
    <n v="138.21"/>
    <n v="-118.73"/>
  </r>
  <r>
    <x v="89"/>
    <s v="Thu"/>
    <x v="8"/>
    <n v="12"/>
    <n v="8.02"/>
    <x v="4"/>
    <x v="3"/>
    <d v="1979-08-04T00:00:00"/>
    <n v="45"/>
    <n v="5.87"/>
    <n v="123.96000000000001"/>
    <n v="70.44"/>
    <n v="53.52000000000001"/>
  </r>
  <r>
    <x v="90"/>
    <s v="Mon"/>
    <x v="0"/>
    <n v="9"/>
    <n v="1.6"/>
    <x v="4"/>
    <x v="3"/>
    <d v="1986-02-11T00:00:00"/>
    <n v="39"/>
    <n v="1.23"/>
    <n v="3.5999999999999996"/>
    <n v="11.07"/>
    <n v="-7.4700000000000006"/>
  </r>
  <r>
    <x v="91"/>
    <s v="Fri"/>
    <x v="5"/>
    <n v="10"/>
    <n v="9.8699999999999992"/>
    <x v="1"/>
    <x v="1"/>
    <d v="1988-03-28T00:00:00"/>
    <n v="37"/>
    <n v="7.24"/>
    <n v="25.5"/>
    <n v="72.400000000000006"/>
    <n v="-46.900000000000006"/>
  </r>
  <r>
    <x v="92"/>
    <s v="Sun"/>
    <x v="2"/>
    <n v="10"/>
    <n v="3.29"/>
    <x v="0"/>
    <x v="1"/>
    <d v="1993-07-19T00:00:00"/>
    <n v="31"/>
    <n v="2.79"/>
    <n v="64.56"/>
    <n v="27.9"/>
    <n v="36.660000000000004"/>
  </r>
  <r>
    <x v="93"/>
    <s v="Tue"/>
    <x v="7"/>
    <n v="9"/>
    <n v="13.48"/>
    <x v="4"/>
    <x v="5"/>
    <d v="1996-12-24T00:00:00"/>
    <n v="28"/>
    <n v="9.81"/>
    <n v="174.59"/>
    <n v="88.29"/>
    <n v="86.3"/>
  </r>
  <r>
    <x v="94"/>
    <s v="Sun"/>
    <x v="9"/>
    <n v="15"/>
    <n v="2.21"/>
    <x v="3"/>
    <x v="4"/>
    <d v="1991-02-01T00:00:00"/>
    <n v="34"/>
    <n v="1.59"/>
    <n v="9.06"/>
    <n v="23.85"/>
    <n v="-14.790000000000001"/>
  </r>
  <r>
    <x v="95"/>
    <s v="Sat"/>
    <x v="4"/>
    <n v="19"/>
    <n v="2.66"/>
    <x v="0"/>
    <x v="4"/>
    <d v="1979-07-28T00:00:00"/>
    <n v="45"/>
    <n v="2.34"/>
    <n v="148"/>
    <n v="44.459999999999994"/>
    <n v="103.54"/>
  </r>
  <r>
    <x v="96"/>
    <s v="Wed"/>
    <x v="9"/>
    <n v="2"/>
    <n v="2.4700000000000002"/>
    <x v="1"/>
    <x v="4"/>
    <d v="1986-08-06T00:00:00"/>
    <n v="38"/>
    <n v="2.15"/>
    <n v="13.77"/>
    <n v="4.3"/>
    <n v="9.4699999999999989"/>
  </r>
  <r>
    <x v="97"/>
    <s v="Thu"/>
    <x v="1"/>
    <n v="10"/>
    <n v="10.97"/>
    <x v="1"/>
    <x v="0"/>
    <d v="1998-04-09T00:00:00"/>
    <n v="27"/>
    <n v="9.65"/>
    <n v="86.76"/>
    <n v="96.5"/>
    <n v="-9.7399999999999949"/>
  </r>
  <r>
    <x v="98"/>
    <s v="Tue"/>
    <x v="7"/>
    <n v="11"/>
    <n v="4.0599999999999996"/>
    <x v="3"/>
    <x v="2"/>
    <d v="1999-03-27T00:00:00"/>
    <n v="26"/>
    <n v="2.95"/>
    <n v="40.08"/>
    <n v="32.450000000000003"/>
    <n v="7.6299999999999955"/>
  </r>
  <r>
    <x v="99"/>
    <s v="Wed"/>
    <x v="1"/>
    <n v="13"/>
    <n v="3.62"/>
    <x v="0"/>
    <x v="0"/>
    <d v="1975-08-07T00:00:00"/>
    <n v="49"/>
    <n v="2.82"/>
    <n v="98.73"/>
    <n v="36.659999999999997"/>
    <n v="62.070000000000007"/>
  </r>
  <r>
    <x v="46"/>
    <s v="Wed"/>
    <x v="6"/>
    <n v="10"/>
    <n v="9.26"/>
    <x v="3"/>
    <x v="1"/>
    <d v="1999-08-14T00:00:00"/>
    <n v="25"/>
    <n v="7.15"/>
    <n v="131.19999999999999"/>
    <n v="71.5"/>
    <n v="59.699999999999989"/>
  </r>
  <r>
    <x v="89"/>
    <s v="Thu"/>
    <x v="5"/>
    <n v="16"/>
    <n v="14.95"/>
    <x v="2"/>
    <x v="4"/>
    <d v="1988-09-05T00:00:00"/>
    <n v="36"/>
    <n v="11.48"/>
    <n v="34.619999999999997"/>
    <n v="183.68"/>
    <n v="-149.06"/>
  </r>
  <r>
    <x v="100"/>
    <s v="Wed"/>
    <x v="3"/>
    <n v="3"/>
    <n v="14.82"/>
    <x v="1"/>
    <x v="3"/>
    <d v="1977-05-30T00:00:00"/>
    <n v="47"/>
    <n v="12.02"/>
    <n v="14.5"/>
    <n v="36.06"/>
    <n v="-21.560000000000002"/>
  </r>
  <r>
    <x v="101"/>
    <s v="Sat"/>
    <x v="3"/>
    <n v="16"/>
    <n v="14.13"/>
    <x v="1"/>
    <x v="4"/>
    <d v="1980-09-14T00:00:00"/>
    <n v="44"/>
    <n v="10.75"/>
    <n v="54.910000000000004"/>
    <n v="172"/>
    <n v="-117.09"/>
  </r>
  <r>
    <x v="102"/>
    <s v="Wed"/>
    <x v="1"/>
    <n v="8"/>
    <n v="0.19"/>
    <x v="4"/>
    <x v="4"/>
    <d v="1994-12-24T00:00:00"/>
    <n v="30"/>
    <n v="0.15"/>
    <n v="0.99"/>
    <n v="1.2"/>
    <n v="-0.20999999999999996"/>
  </r>
  <r>
    <x v="103"/>
    <s v="Mon"/>
    <x v="3"/>
    <n v="4"/>
    <n v="2.95"/>
    <x v="3"/>
    <x v="1"/>
    <d v="1994-08-17T00:00:00"/>
    <n v="30"/>
    <n v="2.57"/>
    <n v="126.72"/>
    <n v="10.28"/>
    <n v="116.44"/>
  </r>
  <r>
    <x v="9"/>
    <s v="Thu"/>
    <x v="7"/>
    <n v="17"/>
    <n v="4.1399999999999997"/>
    <x v="2"/>
    <x v="0"/>
    <d v="2004-10-11T00:00:00"/>
    <n v="20"/>
    <n v="2.95"/>
    <n v="16.84"/>
    <n v="50.150000000000006"/>
    <n v="-33.31"/>
  </r>
  <r>
    <x v="104"/>
    <s v="Sun"/>
    <x v="1"/>
    <n v="4"/>
    <n v="12.23"/>
    <x v="3"/>
    <x v="1"/>
    <d v="1976-03-04T00:00:00"/>
    <n v="49"/>
    <n v="9.2799999999999994"/>
    <n v="213.9"/>
    <n v="37.119999999999997"/>
    <n v="176.78"/>
  </r>
  <r>
    <x v="105"/>
    <s v="Wed"/>
    <x v="0"/>
    <n v="3"/>
    <n v="9.02"/>
    <x v="2"/>
    <x v="4"/>
    <d v="1995-04-03T00:00:00"/>
    <n v="30"/>
    <n v="6.99"/>
    <n v="174.4"/>
    <n v="20.97"/>
    <n v="153.43"/>
  </r>
  <r>
    <x v="65"/>
    <s v="Thu"/>
    <x v="1"/>
    <n v="15"/>
    <n v="14.51"/>
    <x v="2"/>
    <x v="2"/>
    <d v="1996-03-21T00:00:00"/>
    <n v="29"/>
    <n v="10.81"/>
    <n v="57.42"/>
    <n v="162.15"/>
    <n v="-104.73"/>
  </r>
  <r>
    <x v="60"/>
    <s v="Sun"/>
    <x v="2"/>
    <n v="18"/>
    <n v="1.85"/>
    <x v="4"/>
    <x v="4"/>
    <d v="1989-08-13T00:00:00"/>
    <n v="35"/>
    <n v="1.53"/>
    <n v="55.300000000000004"/>
    <n v="27.54"/>
    <n v="27.760000000000005"/>
  </r>
  <r>
    <x v="106"/>
    <s v="Thu"/>
    <x v="1"/>
    <n v="8"/>
    <n v="5.64"/>
    <x v="4"/>
    <x v="4"/>
    <d v="1994-06-05T00:00:00"/>
    <n v="30"/>
    <n v="4.88"/>
    <n v="25.11"/>
    <n v="39.04"/>
    <n v="-13.93"/>
  </r>
  <r>
    <x v="107"/>
    <s v="Mon"/>
    <x v="5"/>
    <n v="1"/>
    <n v="0.13"/>
    <x v="0"/>
    <x v="5"/>
    <d v="2004-09-01T00:00:00"/>
    <n v="20"/>
    <n v="0.11"/>
    <n v="8.64"/>
    <n v="0.11"/>
    <n v="8.5300000000000011"/>
  </r>
  <r>
    <x v="108"/>
    <s v="Sun"/>
    <x v="1"/>
    <n v="20"/>
    <n v="4.1500000000000004"/>
    <x v="0"/>
    <x v="1"/>
    <d v="1990-05-06T00:00:00"/>
    <n v="34"/>
    <n v="3.01"/>
    <n v="2.4"/>
    <n v="60.199999999999996"/>
    <n v="-57.8"/>
  </r>
  <r>
    <x v="109"/>
    <s v="Thu"/>
    <x v="7"/>
    <n v="9"/>
    <n v="8.6199999999999992"/>
    <x v="0"/>
    <x v="0"/>
    <d v="1988-09-06T00:00:00"/>
    <n v="36"/>
    <n v="6.96"/>
    <n v="20.88"/>
    <n v="62.64"/>
    <n v="-41.760000000000005"/>
  </r>
  <r>
    <x v="110"/>
    <s v="Mon"/>
    <x v="0"/>
    <n v="15"/>
    <n v="7.94"/>
    <x v="2"/>
    <x v="3"/>
    <d v="1985-02-24T00:00:00"/>
    <n v="40"/>
    <n v="6.57"/>
    <n v="55.2"/>
    <n v="98.550000000000011"/>
    <n v="-43.350000000000009"/>
  </r>
  <r>
    <x v="111"/>
    <s v="Sat"/>
    <x v="7"/>
    <n v="2"/>
    <n v="14.67"/>
    <x v="0"/>
    <x v="2"/>
    <d v="1989-01-15T00:00:00"/>
    <n v="36"/>
    <n v="12.9"/>
    <n v="129.19999999999999"/>
    <n v="25.8"/>
    <n v="103.39999999999999"/>
  </r>
  <r>
    <x v="112"/>
    <s v="Sat"/>
    <x v="9"/>
    <n v="11"/>
    <n v="3.09"/>
    <x v="1"/>
    <x v="3"/>
    <d v="1986-08-05T00:00:00"/>
    <n v="38"/>
    <n v="2.63"/>
    <n v="214.65"/>
    <n v="28.93"/>
    <n v="185.72"/>
  </r>
  <r>
    <x v="59"/>
    <s v="Mon"/>
    <x v="9"/>
    <n v="7"/>
    <n v="13.95"/>
    <x v="2"/>
    <x v="2"/>
    <d v="1985-10-03T00:00:00"/>
    <n v="39"/>
    <n v="11.57"/>
    <n v="143.55000000000001"/>
    <n v="80.990000000000009"/>
    <n v="62.56"/>
  </r>
  <r>
    <x v="113"/>
    <s v="Mon"/>
    <x v="9"/>
    <n v="10"/>
    <n v="14.28"/>
    <x v="3"/>
    <x v="4"/>
    <d v="1990-09-15T00:00:00"/>
    <n v="34"/>
    <n v="12.38"/>
    <n v="22.200000000000003"/>
    <n v="123.80000000000001"/>
    <n v="-101.60000000000001"/>
  </r>
  <r>
    <x v="114"/>
    <s v="Mon"/>
    <x v="3"/>
    <n v="10"/>
    <n v="13.6"/>
    <x v="3"/>
    <x v="2"/>
    <d v="1993-06-24T00:00:00"/>
    <n v="31"/>
    <n v="10.050000000000001"/>
    <n v="17.14"/>
    <n v="100.5"/>
    <n v="-83.36"/>
  </r>
  <r>
    <x v="115"/>
    <s v="Thu"/>
    <x v="8"/>
    <n v="12"/>
    <n v="11.23"/>
    <x v="4"/>
    <x v="2"/>
    <d v="1993-05-29T00:00:00"/>
    <n v="31"/>
    <n v="9.4"/>
    <n v="47.88"/>
    <n v="112.80000000000001"/>
    <n v="-64.920000000000016"/>
  </r>
  <r>
    <x v="86"/>
    <s v="Wed"/>
    <x v="0"/>
    <n v="20"/>
    <n v="9.35"/>
    <x v="1"/>
    <x v="3"/>
    <d v="1994-04-12T00:00:00"/>
    <n v="31"/>
    <n v="8.36"/>
    <n v="125.60000000000001"/>
    <n v="167.2"/>
    <n v="-41.59999999999998"/>
  </r>
  <r>
    <x v="44"/>
    <s v="Wed"/>
    <x v="4"/>
    <n v="2"/>
    <n v="0.62"/>
    <x v="2"/>
    <x v="3"/>
    <d v="1976-12-23T00:00:00"/>
    <n v="48"/>
    <n v="0.47"/>
    <n v="17"/>
    <n v="0.94"/>
    <n v="16.059999999999999"/>
  </r>
  <r>
    <x v="116"/>
    <s v="Mon"/>
    <x v="4"/>
    <n v="1"/>
    <n v="2.19"/>
    <x v="3"/>
    <x v="3"/>
    <d v="1983-01-22T00:00:00"/>
    <n v="42"/>
    <n v="1.89"/>
    <n v="60.96"/>
    <n v="1.89"/>
    <n v="59.07"/>
  </r>
  <r>
    <x v="117"/>
    <s v="Tue"/>
    <x v="0"/>
    <n v="14"/>
    <n v="11.21"/>
    <x v="4"/>
    <x v="5"/>
    <d v="1981-08-21T00:00:00"/>
    <n v="43"/>
    <n v="8.76"/>
    <n v="108.9"/>
    <n v="122.64"/>
    <n v="-13.739999999999995"/>
  </r>
  <r>
    <x v="13"/>
    <s v="Sun"/>
    <x v="1"/>
    <n v="5"/>
    <n v="0.84"/>
    <x v="3"/>
    <x v="0"/>
    <d v="1983-01-13T00:00:00"/>
    <n v="42"/>
    <n v="0.6"/>
    <n v="26.52"/>
    <n v="3"/>
    <n v="23.52"/>
  </r>
  <r>
    <x v="118"/>
    <s v="Sun"/>
    <x v="4"/>
    <n v="2"/>
    <n v="10.19"/>
    <x v="3"/>
    <x v="0"/>
    <d v="1986-06-09T00:00:00"/>
    <n v="38"/>
    <n v="8.7799999999999994"/>
    <n v="9.09"/>
    <n v="17.559999999999999"/>
    <n v="-8.4699999999999989"/>
  </r>
  <r>
    <x v="34"/>
    <s v="Tue"/>
    <x v="6"/>
    <n v="1"/>
    <n v="14.3"/>
    <x v="0"/>
    <x v="4"/>
    <d v="2005-01-19T00:00:00"/>
    <n v="20"/>
    <n v="12.76"/>
    <n v="109.62"/>
    <n v="12.76"/>
    <n v="96.86"/>
  </r>
  <r>
    <x v="119"/>
    <s v="Sat"/>
    <x v="4"/>
    <n v="8"/>
    <n v="3.74"/>
    <x v="2"/>
    <x v="5"/>
    <d v="2000-01-25T00:00:00"/>
    <n v="25"/>
    <n v="2.82"/>
    <n v="47.6"/>
    <n v="22.56"/>
    <n v="25.040000000000003"/>
  </r>
  <r>
    <x v="93"/>
    <s v="Tue"/>
    <x v="9"/>
    <n v="6"/>
    <n v="11.4"/>
    <x v="0"/>
    <x v="5"/>
    <d v="1994-03-08T00:00:00"/>
    <n v="31"/>
    <n v="9.65"/>
    <n v="33.04"/>
    <n v="57.900000000000006"/>
    <n v="-24.860000000000007"/>
  </r>
  <r>
    <x v="120"/>
    <s v="Sun"/>
    <x v="9"/>
    <n v="15"/>
    <n v="3.56"/>
    <x v="0"/>
    <x v="2"/>
    <d v="1990-05-01T00:00:00"/>
    <n v="34"/>
    <n v="2.62"/>
    <n v="41.6"/>
    <n v="39.300000000000004"/>
    <n v="2.2999999999999972"/>
  </r>
  <r>
    <x v="75"/>
    <s v="Fri"/>
    <x v="2"/>
    <n v="13"/>
    <n v="13.43"/>
    <x v="2"/>
    <x v="0"/>
    <d v="1981-12-05T00:00:00"/>
    <n v="43"/>
    <n v="10.19"/>
    <n v="132.93"/>
    <n v="132.47"/>
    <n v="0.46000000000000796"/>
  </r>
  <r>
    <x v="121"/>
    <s v="Sat"/>
    <x v="8"/>
    <n v="10"/>
    <n v="0.85"/>
    <x v="0"/>
    <x v="0"/>
    <d v="1991-02-08T00:00:00"/>
    <n v="34"/>
    <n v="0.64"/>
    <n v="119.16"/>
    <n v="6.4"/>
    <n v="112.75999999999999"/>
  </r>
  <r>
    <x v="78"/>
    <s v="Wed"/>
    <x v="6"/>
    <n v="19"/>
    <n v="8.93"/>
    <x v="4"/>
    <x v="5"/>
    <d v="1995-10-26T00:00:00"/>
    <n v="29"/>
    <n v="6.97"/>
    <n v="97.68"/>
    <n v="132.43"/>
    <n v="-34.75"/>
  </r>
  <r>
    <x v="100"/>
    <s v="Wed"/>
    <x v="4"/>
    <n v="2"/>
    <n v="5.67"/>
    <x v="3"/>
    <x v="3"/>
    <d v="1979-03-17T00:00:00"/>
    <n v="46"/>
    <n v="4.88"/>
    <n v="95.48"/>
    <n v="9.76"/>
    <n v="85.72"/>
  </r>
  <r>
    <x v="122"/>
    <s v="Sun"/>
    <x v="2"/>
    <n v="3"/>
    <n v="3.3"/>
    <x v="4"/>
    <x v="3"/>
    <d v="1985-08-18T00:00:00"/>
    <n v="39"/>
    <n v="2.79"/>
    <n v="61.56"/>
    <n v="8.370000000000001"/>
    <n v="53.19"/>
  </r>
  <r>
    <x v="123"/>
    <s v="Fri"/>
    <x v="7"/>
    <n v="2"/>
    <n v="8.5"/>
    <x v="1"/>
    <x v="5"/>
    <d v="1995-08-23T00:00:00"/>
    <n v="29"/>
    <n v="6.67"/>
    <n v="174.14999999999998"/>
    <n v="13.34"/>
    <n v="160.80999999999997"/>
  </r>
  <r>
    <x v="124"/>
    <s v="Mon"/>
    <x v="8"/>
    <n v="3"/>
    <n v="13.87"/>
    <x v="0"/>
    <x v="0"/>
    <d v="1998-05-13T00:00:00"/>
    <n v="26"/>
    <n v="9.7899999999999991"/>
    <n v="166"/>
    <n v="29.369999999999997"/>
    <n v="136.63"/>
  </r>
  <r>
    <x v="125"/>
    <s v="Wed"/>
    <x v="9"/>
    <n v="2"/>
    <n v="6.08"/>
    <x v="3"/>
    <x v="0"/>
    <d v="1985-06-27T00:00:00"/>
    <n v="39"/>
    <n v="5.33"/>
    <n v="9.56"/>
    <n v="10.66"/>
    <n v="-1.0999999999999996"/>
  </r>
  <r>
    <x v="123"/>
    <s v="Fri"/>
    <x v="4"/>
    <n v="4"/>
    <n v="0.38"/>
    <x v="3"/>
    <x v="2"/>
    <d v="2002-06-19T00:00:00"/>
    <n v="22"/>
    <n v="0.27"/>
    <n v="179.4"/>
    <n v="1.08"/>
    <n v="178.32"/>
  </r>
  <r>
    <x v="126"/>
    <s v="Mon"/>
    <x v="8"/>
    <n v="3"/>
    <n v="0.84"/>
    <x v="0"/>
    <x v="0"/>
    <d v="1993-05-08T00:00:00"/>
    <n v="31"/>
    <n v="0.67"/>
    <n v="81.06"/>
    <n v="2.0100000000000002"/>
    <n v="79.05"/>
  </r>
  <r>
    <x v="127"/>
    <s v="Mon"/>
    <x v="0"/>
    <n v="17"/>
    <n v="2.57"/>
    <x v="0"/>
    <x v="1"/>
    <d v="2003-11-21T00:00:00"/>
    <n v="21"/>
    <n v="2.2599999999999998"/>
    <n v="29.54"/>
    <n v="38.419999999999995"/>
    <n v="-8.8799999999999955"/>
  </r>
  <r>
    <x v="125"/>
    <s v="Wed"/>
    <x v="2"/>
    <n v="13"/>
    <n v="10.95"/>
    <x v="4"/>
    <x v="1"/>
    <d v="1989-03-08T00:00:00"/>
    <n v="36"/>
    <n v="9.81"/>
    <n v="30.3"/>
    <n v="127.53"/>
    <n v="-97.23"/>
  </r>
  <r>
    <x v="128"/>
    <s v="Tue"/>
    <x v="4"/>
    <n v="15"/>
    <n v="11.11"/>
    <x v="4"/>
    <x v="1"/>
    <d v="1980-07-25T00:00:00"/>
    <n v="44"/>
    <n v="8.31"/>
    <n v="27.12"/>
    <n v="124.65"/>
    <n v="-97.53"/>
  </r>
  <r>
    <x v="129"/>
    <s v="Wed"/>
    <x v="8"/>
    <n v="14"/>
    <n v="1.99"/>
    <x v="3"/>
    <x v="5"/>
    <d v="2004-10-03T00:00:00"/>
    <n v="20"/>
    <n v="1.74"/>
    <n v="98.399999999999991"/>
    <n v="24.36"/>
    <n v="74.039999999999992"/>
  </r>
  <r>
    <x v="130"/>
    <s v="Fri"/>
    <x v="0"/>
    <n v="3"/>
    <n v="1.47"/>
    <x v="3"/>
    <x v="4"/>
    <d v="1998-07-06T00:00:00"/>
    <n v="26"/>
    <n v="1.1000000000000001"/>
    <n v="82.05"/>
    <n v="3.3000000000000003"/>
    <n v="78.75"/>
  </r>
  <r>
    <x v="131"/>
    <s v="Sun"/>
    <x v="9"/>
    <n v="2"/>
    <n v="14.63"/>
    <x v="0"/>
    <x v="0"/>
    <d v="1981-06-18T00:00:00"/>
    <n v="43"/>
    <n v="11.33"/>
    <n v="158.4"/>
    <n v="22.66"/>
    <n v="135.74"/>
  </r>
  <r>
    <x v="132"/>
    <s v="Fri"/>
    <x v="1"/>
    <n v="1"/>
    <n v="3.01"/>
    <x v="0"/>
    <x v="3"/>
    <d v="1979-02-23T00:00:00"/>
    <n v="46"/>
    <n v="2.39"/>
    <n v="4.87"/>
    <n v="2.39"/>
    <n v="2.48"/>
  </r>
  <r>
    <x v="106"/>
    <s v="Thu"/>
    <x v="8"/>
    <n v="6"/>
    <n v="2.94"/>
    <x v="2"/>
    <x v="3"/>
    <d v="1988-03-15T00:00:00"/>
    <n v="37"/>
    <n v="2.2000000000000002"/>
    <n v="97.92"/>
    <n v="13.200000000000001"/>
    <n v="84.72"/>
  </r>
  <r>
    <x v="133"/>
    <s v="Mon"/>
    <x v="8"/>
    <n v="10"/>
    <n v="4.46"/>
    <x v="4"/>
    <x v="1"/>
    <d v="1982-08-12T00:00:00"/>
    <n v="42"/>
    <n v="3.38"/>
    <n v="89.7"/>
    <n v="33.799999999999997"/>
    <n v="55.900000000000006"/>
  </r>
  <r>
    <x v="134"/>
    <s v="Sun"/>
    <x v="4"/>
    <n v="6"/>
    <n v="13.44"/>
    <x v="2"/>
    <x v="1"/>
    <d v="1984-01-10T00:00:00"/>
    <n v="41"/>
    <n v="11.29"/>
    <n v="114.83999999999999"/>
    <n v="67.739999999999995"/>
    <n v="47.099999999999994"/>
  </r>
  <r>
    <x v="135"/>
    <s v="Wed"/>
    <x v="1"/>
    <n v="9"/>
    <n v="8.64"/>
    <x v="4"/>
    <x v="4"/>
    <d v="1983-02-12T00:00:00"/>
    <n v="42"/>
    <n v="6.36"/>
    <n v="20.239999999999998"/>
    <n v="57.24"/>
    <n v="-37"/>
  </r>
  <r>
    <x v="136"/>
    <s v="Mon"/>
    <x v="1"/>
    <n v="10"/>
    <n v="7.39"/>
    <x v="3"/>
    <x v="3"/>
    <d v="2003-12-31T00:00:00"/>
    <n v="21"/>
    <n v="5.97"/>
    <n v="8.5499999999999989"/>
    <n v="59.699999999999996"/>
    <n v="-51.15"/>
  </r>
  <r>
    <x v="137"/>
    <s v="Mon"/>
    <x v="2"/>
    <n v="1"/>
    <n v="0.02"/>
    <x v="3"/>
    <x v="3"/>
    <d v="1995-03-10T00:00:00"/>
    <n v="30"/>
    <n v="0.02"/>
    <n v="1.62"/>
    <n v="0.02"/>
    <n v="1.6"/>
  </r>
  <r>
    <x v="138"/>
    <s v="Thu"/>
    <x v="9"/>
    <n v="14"/>
    <n v="10.85"/>
    <x v="1"/>
    <x v="5"/>
    <d v="1995-08-13T00:00:00"/>
    <n v="29"/>
    <n v="9.68"/>
    <n v="10.8"/>
    <n v="135.51999999999998"/>
    <n v="-124.71999999999998"/>
  </r>
  <r>
    <x v="126"/>
    <s v="Mon"/>
    <x v="4"/>
    <n v="19"/>
    <n v="1.59"/>
    <x v="3"/>
    <x v="2"/>
    <d v="1995-07-26T00:00:00"/>
    <n v="29"/>
    <n v="1.22"/>
    <n v="5.7"/>
    <n v="23.18"/>
    <n v="-17.48"/>
  </r>
  <r>
    <x v="139"/>
    <s v="Fri"/>
    <x v="4"/>
    <n v="2"/>
    <n v="8.85"/>
    <x v="2"/>
    <x v="2"/>
    <d v="1985-08-01T00:00:00"/>
    <n v="39"/>
    <n v="7.37"/>
    <n v="12.95"/>
    <n v="14.74"/>
    <n v="-1.7900000000000009"/>
  </r>
  <r>
    <x v="140"/>
    <s v="Thu"/>
    <x v="8"/>
    <n v="14"/>
    <n v="8.98"/>
    <x v="3"/>
    <x v="3"/>
    <d v="1980-11-30T00:00:00"/>
    <n v="44"/>
    <n v="6.98"/>
    <n v="48.23"/>
    <n v="97.72"/>
    <n v="-49.49"/>
  </r>
  <r>
    <x v="141"/>
    <s v="Sat"/>
    <x v="9"/>
    <n v="19"/>
    <n v="6.43"/>
    <x v="0"/>
    <x v="2"/>
    <d v="1991-08-08T00:00:00"/>
    <n v="33"/>
    <n v="5.73"/>
    <n v="51.36"/>
    <n v="108.87"/>
    <n v="-57.510000000000005"/>
  </r>
  <r>
    <x v="142"/>
    <s v="Mon"/>
    <x v="1"/>
    <n v="7"/>
    <n v="8.52"/>
    <x v="0"/>
    <x v="4"/>
    <d v="1997-05-30T00:00:00"/>
    <n v="27"/>
    <n v="7.34"/>
    <n v="24.839999999999996"/>
    <n v="51.379999999999995"/>
    <n v="-26.54"/>
  </r>
  <r>
    <x v="71"/>
    <s v="Mon"/>
    <x v="7"/>
    <n v="9"/>
    <n v="6.21"/>
    <x v="2"/>
    <x v="2"/>
    <d v="1986-04-20T00:00:00"/>
    <n v="39"/>
    <n v="5.13"/>
    <n v="66.3"/>
    <n v="46.17"/>
    <n v="20.129999999999995"/>
  </r>
  <r>
    <x v="143"/>
    <s v="Wed"/>
    <x v="8"/>
    <n v="8"/>
    <n v="9.94"/>
    <x v="0"/>
    <x v="3"/>
    <d v="1983-04-03T00:00:00"/>
    <n v="42"/>
    <n v="8.01"/>
    <n v="9.31"/>
    <n v="64.08"/>
    <n v="-54.769999999999996"/>
  </r>
  <r>
    <x v="4"/>
    <s v="Sat"/>
    <x v="1"/>
    <n v="20"/>
    <n v="7.82"/>
    <x v="1"/>
    <x v="2"/>
    <d v="1998-04-16T00:00:00"/>
    <n v="27"/>
    <n v="6.69"/>
    <n v="170.70000000000002"/>
    <n v="133.80000000000001"/>
    <n v="36.900000000000006"/>
  </r>
  <r>
    <x v="89"/>
    <s v="Thu"/>
    <x v="3"/>
    <n v="2"/>
    <n v="10.130000000000001"/>
    <x v="4"/>
    <x v="4"/>
    <d v="1998-08-01T00:00:00"/>
    <n v="26"/>
    <n v="7.77"/>
    <n v="141.61000000000001"/>
    <n v="15.54"/>
    <n v="126.07000000000002"/>
  </r>
  <r>
    <x v="96"/>
    <s v="Wed"/>
    <x v="4"/>
    <n v="10"/>
    <n v="2.08"/>
    <x v="0"/>
    <x v="5"/>
    <d v="1998-10-22T00:00:00"/>
    <n v="26"/>
    <n v="1.53"/>
    <n v="35.519999999999996"/>
    <n v="15.3"/>
    <n v="20.219999999999995"/>
  </r>
  <r>
    <x v="86"/>
    <s v="Wed"/>
    <x v="9"/>
    <n v="15"/>
    <n v="12.08"/>
    <x v="4"/>
    <x v="5"/>
    <d v="1981-05-02T00:00:00"/>
    <n v="43"/>
    <n v="8.49"/>
    <n v="164"/>
    <n v="127.35000000000001"/>
    <n v="36.649999999999991"/>
  </r>
  <r>
    <x v="144"/>
    <s v="Mon"/>
    <x v="2"/>
    <n v="10"/>
    <n v="4.95"/>
    <x v="0"/>
    <x v="4"/>
    <d v="1995-03-24T00:00:00"/>
    <n v="30"/>
    <n v="3.72"/>
    <n v="130.92000000000002"/>
    <n v="37.200000000000003"/>
    <n v="93.720000000000013"/>
  </r>
  <r>
    <x v="145"/>
    <s v="Fri"/>
    <x v="8"/>
    <n v="4"/>
    <n v="6.28"/>
    <x v="0"/>
    <x v="5"/>
    <d v="2001-04-13T00:00:00"/>
    <n v="24"/>
    <n v="4.68"/>
    <n v="127.36"/>
    <n v="18.72"/>
    <n v="108.64"/>
  </r>
  <r>
    <x v="76"/>
    <s v="Tue"/>
    <x v="3"/>
    <n v="10"/>
    <n v="10.08"/>
    <x v="0"/>
    <x v="3"/>
    <d v="1983-05-22T00:00:00"/>
    <n v="41"/>
    <n v="8.8000000000000007"/>
    <n v="16.46"/>
    <n v="88"/>
    <n v="-71.539999999999992"/>
  </r>
  <r>
    <x v="51"/>
    <s v="Thu"/>
    <x v="2"/>
    <n v="6"/>
    <n v="4"/>
    <x v="4"/>
    <x v="3"/>
    <d v="1982-02-27T00:00:00"/>
    <n v="43"/>
    <n v="3.07"/>
    <n v="155.12"/>
    <n v="18.419999999999998"/>
    <n v="136.70000000000002"/>
  </r>
  <r>
    <x v="146"/>
    <s v="Sun"/>
    <x v="4"/>
    <n v="13"/>
    <n v="7.02"/>
    <x v="0"/>
    <x v="5"/>
    <d v="1976-04-28T00:00:00"/>
    <n v="48"/>
    <n v="5.23"/>
    <n v="12.44"/>
    <n v="67.990000000000009"/>
    <n v="-55.550000000000011"/>
  </r>
  <r>
    <x v="53"/>
    <s v="Wed"/>
    <x v="5"/>
    <n v="20"/>
    <n v="10.4"/>
    <x v="2"/>
    <x v="2"/>
    <d v="1988-12-03T00:00:00"/>
    <n v="36"/>
    <n v="7.57"/>
    <n v="57.26"/>
    <n v="151.4"/>
    <n v="-94.140000000000015"/>
  </r>
  <r>
    <x v="85"/>
    <s v="Fri"/>
    <x v="8"/>
    <n v="2"/>
    <n v="10.41"/>
    <x v="2"/>
    <x v="2"/>
    <d v="1984-12-15T00:00:00"/>
    <n v="40"/>
    <n v="7.92"/>
    <n v="14.96"/>
    <n v="15.84"/>
    <n v="-0.87999999999999901"/>
  </r>
  <r>
    <x v="147"/>
    <s v="Fri"/>
    <x v="4"/>
    <n v="3"/>
    <n v="5.63"/>
    <x v="2"/>
    <x v="5"/>
    <d v="1977-07-22T00:00:00"/>
    <n v="47"/>
    <n v="4.7300000000000004"/>
    <n v="89.32"/>
    <n v="14.190000000000001"/>
    <n v="75.13"/>
  </r>
  <r>
    <x v="148"/>
    <s v="Wed"/>
    <x v="9"/>
    <n v="9"/>
    <n v="10.23"/>
    <x v="3"/>
    <x v="4"/>
    <d v="1992-01-16T00:00:00"/>
    <n v="33"/>
    <n v="8.19"/>
    <n v="133.38"/>
    <n v="73.709999999999994"/>
    <n v="59.67"/>
  </r>
  <r>
    <x v="149"/>
    <s v="Mon"/>
    <x v="9"/>
    <n v="8"/>
    <n v="9.56"/>
    <x v="2"/>
    <x v="3"/>
    <d v="1975-05-19T00:00:00"/>
    <n v="49"/>
    <n v="6.89"/>
    <n v="99.2"/>
    <n v="55.12"/>
    <n v="44.080000000000005"/>
  </r>
  <r>
    <x v="150"/>
    <s v="Sun"/>
    <x v="6"/>
    <n v="1"/>
    <n v="14.47"/>
    <x v="3"/>
    <x v="1"/>
    <d v="1988-12-02T00:00:00"/>
    <n v="36"/>
    <n v="10.53"/>
    <n v="20.46"/>
    <n v="10.53"/>
    <n v="9.9300000000000015"/>
  </r>
  <r>
    <x v="6"/>
    <s v="Sat"/>
    <x v="8"/>
    <n v="20"/>
    <n v="13.93"/>
    <x v="3"/>
    <x v="3"/>
    <d v="1990-11-30T00:00:00"/>
    <n v="34"/>
    <n v="10.16"/>
    <n v="71.06"/>
    <n v="203.2"/>
    <n v="-132.13999999999999"/>
  </r>
  <r>
    <x v="28"/>
    <s v="Tue"/>
    <x v="4"/>
    <n v="20"/>
    <n v="9.74"/>
    <x v="3"/>
    <x v="2"/>
    <d v="1996-10-12T00:00:00"/>
    <n v="28"/>
    <n v="8.7100000000000009"/>
    <n v="42.570000000000007"/>
    <n v="174.20000000000002"/>
    <n v="-131.63"/>
  </r>
  <r>
    <x v="27"/>
    <s v="Wed"/>
    <x v="2"/>
    <n v="16"/>
    <n v="3.77"/>
    <x v="4"/>
    <x v="1"/>
    <d v="1990-02-14T00:00:00"/>
    <n v="35"/>
    <n v="2.82"/>
    <n v="39.15"/>
    <n v="45.12"/>
    <n v="-5.9699999999999989"/>
  </r>
  <r>
    <x v="151"/>
    <s v="Mon"/>
    <x v="0"/>
    <n v="10"/>
    <n v="0.77"/>
    <x v="2"/>
    <x v="3"/>
    <d v="1990-05-16T00:00:00"/>
    <n v="34"/>
    <n v="0.64"/>
    <n v="90.199999999999989"/>
    <n v="6.4"/>
    <n v="83.799999999999983"/>
  </r>
  <r>
    <x v="138"/>
    <s v="Thu"/>
    <x v="3"/>
    <n v="9"/>
    <n v="13.4"/>
    <x v="4"/>
    <x v="1"/>
    <d v="2002-09-30T00:00:00"/>
    <n v="22"/>
    <n v="12.02"/>
    <n v="4.92"/>
    <n v="108.17999999999999"/>
    <n v="-103.25999999999999"/>
  </r>
  <r>
    <x v="152"/>
    <s v="Wed"/>
    <x v="7"/>
    <n v="2"/>
    <n v="13.46"/>
    <x v="1"/>
    <x v="1"/>
    <d v="1993-04-19T00:00:00"/>
    <n v="32"/>
    <n v="10.41"/>
    <n v="77.760000000000005"/>
    <n v="20.82"/>
    <n v="56.940000000000005"/>
  </r>
  <r>
    <x v="63"/>
    <s v="Wed"/>
    <x v="2"/>
    <n v="7"/>
    <n v="1.18"/>
    <x v="3"/>
    <x v="5"/>
    <d v="1982-03-20T00:00:00"/>
    <n v="43"/>
    <n v="0.97"/>
    <n v="239.19"/>
    <n v="6.79"/>
    <n v="232.4"/>
  </r>
  <r>
    <x v="36"/>
    <s v="Sat"/>
    <x v="7"/>
    <n v="10"/>
    <n v="14.94"/>
    <x v="1"/>
    <x v="0"/>
    <d v="2004-08-26T00:00:00"/>
    <n v="20"/>
    <n v="10.6"/>
    <n v="259.92"/>
    <n v="106"/>
    <n v="153.92000000000002"/>
  </r>
  <r>
    <x v="153"/>
    <s v="Wed"/>
    <x v="2"/>
    <n v="1"/>
    <n v="13.63"/>
    <x v="0"/>
    <x v="5"/>
    <d v="2000-01-12T00:00:00"/>
    <n v="25"/>
    <n v="10.88"/>
    <n v="121.19999999999999"/>
    <n v="10.88"/>
    <n v="110.32"/>
  </r>
  <r>
    <x v="154"/>
    <s v="Tue"/>
    <x v="4"/>
    <n v="1"/>
    <n v="13.74"/>
    <x v="2"/>
    <x v="2"/>
    <d v="1998-12-13T00:00:00"/>
    <n v="26"/>
    <n v="9.89"/>
    <n v="19.260000000000002"/>
    <n v="9.89"/>
    <n v="9.370000000000001"/>
  </r>
  <r>
    <x v="67"/>
    <s v="Sat"/>
    <x v="9"/>
    <n v="10"/>
    <n v="13.93"/>
    <x v="2"/>
    <x v="2"/>
    <d v="1982-11-17T00:00:00"/>
    <n v="42"/>
    <n v="10.84"/>
    <n v="168.79999999999998"/>
    <n v="108.4"/>
    <n v="60.399999999999977"/>
  </r>
  <r>
    <x v="155"/>
    <s v="Sun"/>
    <x v="2"/>
    <n v="16"/>
    <n v="1.37"/>
    <x v="4"/>
    <x v="5"/>
    <d v="1986-05-07T00:00:00"/>
    <n v="38"/>
    <n v="0.98"/>
    <n v="65.89"/>
    <n v="15.68"/>
    <n v="50.21"/>
  </r>
  <r>
    <x v="156"/>
    <s v="Tue"/>
    <x v="3"/>
    <n v="16"/>
    <n v="6.65"/>
    <x v="0"/>
    <x v="1"/>
    <d v="1995-01-02T00:00:00"/>
    <n v="30"/>
    <n v="5.56"/>
    <n v="206.33999999999997"/>
    <n v="88.96"/>
    <n v="117.37999999999998"/>
  </r>
  <r>
    <x v="157"/>
    <s v="Thu"/>
    <x v="6"/>
    <n v="20"/>
    <n v="1.23"/>
    <x v="2"/>
    <x v="2"/>
    <d v="1992-09-16T00:00:00"/>
    <n v="32"/>
    <n v="0.87"/>
    <n v="88.88"/>
    <n v="17.399999999999999"/>
    <n v="71.47999999999999"/>
  </r>
  <r>
    <x v="158"/>
    <s v="Sat"/>
    <x v="4"/>
    <n v="8"/>
    <n v="14.28"/>
    <x v="0"/>
    <x v="3"/>
    <d v="1994-06-07T00:00:00"/>
    <n v="30"/>
    <n v="10.91"/>
    <n v="39.42"/>
    <n v="87.28"/>
    <n v="-47.86"/>
  </r>
  <r>
    <x v="159"/>
    <s v="Tue"/>
    <x v="8"/>
    <n v="20"/>
    <n v="3.22"/>
    <x v="2"/>
    <x v="2"/>
    <d v="1997-04-09T00:00:00"/>
    <n v="28"/>
    <n v="2.61"/>
    <n v="26.46"/>
    <n v="52.199999999999996"/>
    <n v="-25.739999999999995"/>
  </r>
  <r>
    <x v="160"/>
    <s v="Tue"/>
    <x v="2"/>
    <n v="16"/>
    <n v="5.53"/>
    <x v="2"/>
    <x v="3"/>
    <d v="2002-12-12T00:00:00"/>
    <n v="22"/>
    <n v="3.96"/>
    <n v="35.36"/>
    <n v="63.36"/>
    <n v="-28"/>
  </r>
  <r>
    <x v="20"/>
    <s v="Sat"/>
    <x v="4"/>
    <n v="4"/>
    <n v="5.44"/>
    <x v="4"/>
    <x v="5"/>
    <d v="2003-12-21T00:00:00"/>
    <n v="21"/>
    <n v="4.47"/>
    <n v="95.199999999999989"/>
    <n v="17.88"/>
    <n v="77.319999999999993"/>
  </r>
  <r>
    <x v="106"/>
    <s v="Thu"/>
    <x v="2"/>
    <n v="14"/>
    <n v="2.88"/>
    <x v="3"/>
    <x v="4"/>
    <d v="1994-11-19T00:00:00"/>
    <n v="30"/>
    <n v="2.4900000000000002"/>
    <n v="65.78"/>
    <n v="34.86"/>
    <n v="30.92"/>
  </r>
  <r>
    <x v="154"/>
    <s v="Tue"/>
    <x v="7"/>
    <n v="13"/>
    <n v="6.2"/>
    <x v="1"/>
    <x v="4"/>
    <d v="1975-12-23T00:00:00"/>
    <n v="49"/>
    <n v="4.4000000000000004"/>
    <n v="232.8"/>
    <n v="57.2"/>
    <n v="175.60000000000002"/>
  </r>
  <r>
    <x v="158"/>
    <s v="Sat"/>
    <x v="9"/>
    <n v="16"/>
    <n v="13.18"/>
    <x v="0"/>
    <x v="5"/>
    <d v="1984-08-07T00:00:00"/>
    <n v="40"/>
    <n v="9.83"/>
    <n v="49.97"/>
    <n v="157.28"/>
    <n v="-107.31"/>
  </r>
  <r>
    <x v="161"/>
    <s v="Thu"/>
    <x v="0"/>
    <n v="13"/>
    <n v="7.97"/>
    <x v="3"/>
    <x v="2"/>
    <d v="2003-03-15T00:00:00"/>
    <n v="22"/>
    <n v="6.81"/>
    <n v="29.880000000000003"/>
    <n v="88.53"/>
    <n v="-58.65"/>
  </r>
  <r>
    <x v="72"/>
    <s v="Mon"/>
    <x v="0"/>
    <n v="10"/>
    <n v="7.04"/>
    <x v="0"/>
    <x v="0"/>
    <d v="1983-02-26T00:00:00"/>
    <n v="42"/>
    <n v="6.29"/>
    <n v="22.1"/>
    <n v="62.9"/>
    <n v="-40.799999999999997"/>
  </r>
  <r>
    <x v="16"/>
    <s v="Tue"/>
    <x v="2"/>
    <n v="12"/>
    <n v="14.83"/>
    <x v="2"/>
    <x v="3"/>
    <d v="2001-09-19T00:00:00"/>
    <n v="23"/>
    <n v="11.2"/>
    <n v="86.22"/>
    <n v="134.39999999999998"/>
    <n v="-48.179999999999978"/>
  </r>
  <r>
    <x v="162"/>
    <s v="Sun"/>
    <x v="3"/>
    <n v="15"/>
    <n v="14.87"/>
    <x v="1"/>
    <x v="4"/>
    <d v="1999-06-27T00:00:00"/>
    <n v="25"/>
    <n v="11.1"/>
    <n v="19.399999999999999"/>
    <n v="166.5"/>
    <n v="-147.1"/>
  </r>
  <r>
    <x v="163"/>
    <s v="Sun"/>
    <x v="7"/>
    <n v="13"/>
    <n v="11.78"/>
    <x v="3"/>
    <x v="5"/>
    <d v="1989-04-05T00:00:00"/>
    <n v="36"/>
    <n v="8.31"/>
    <n v="44.28"/>
    <n v="108.03"/>
    <n v="-63.75"/>
  </r>
  <r>
    <x v="109"/>
    <s v="Thu"/>
    <x v="7"/>
    <n v="4"/>
    <n v="10.76"/>
    <x v="1"/>
    <x v="2"/>
    <d v="1999-04-19T00:00:00"/>
    <n v="26"/>
    <n v="8.64"/>
    <n v="116.32"/>
    <n v="34.56"/>
    <n v="81.759999999999991"/>
  </r>
  <r>
    <x v="164"/>
    <s v="Fri"/>
    <x v="4"/>
    <n v="4"/>
    <n v="4.8499999999999996"/>
    <x v="4"/>
    <x v="2"/>
    <d v="1981-03-06T00:00:00"/>
    <n v="44"/>
    <n v="3.47"/>
    <n v="171.22"/>
    <n v="13.88"/>
    <n v="157.34"/>
  </r>
  <r>
    <x v="19"/>
    <s v="Sun"/>
    <x v="9"/>
    <n v="7"/>
    <n v="9.85"/>
    <x v="2"/>
    <x v="3"/>
    <d v="1977-11-05T00:00:00"/>
    <n v="47"/>
    <n v="8.51"/>
    <n v="27.42"/>
    <n v="59.57"/>
    <n v="-32.15"/>
  </r>
  <r>
    <x v="47"/>
    <s v="Sat"/>
    <x v="0"/>
    <n v="2"/>
    <n v="5.97"/>
    <x v="1"/>
    <x v="1"/>
    <d v="1977-07-15T00:00:00"/>
    <n v="47"/>
    <n v="4.42"/>
    <n v="276.45"/>
    <n v="8.84"/>
    <n v="267.61"/>
  </r>
  <r>
    <x v="165"/>
    <s v="Tue"/>
    <x v="6"/>
    <n v="12"/>
    <n v="1.32"/>
    <x v="0"/>
    <x v="3"/>
    <d v="1978-03-06T00:00:00"/>
    <n v="47"/>
    <n v="1.06"/>
    <n v="254.32000000000002"/>
    <n v="12.72"/>
    <n v="241.60000000000002"/>
  </r>
  <r>
    <x v="70"/>
    <s v="Fri"/>
    <x v="4"/>
    <n v="20"/>
    <n v="8.43"/>
    <x v="2"/>
    <x v="4"/>
    <d v="1992-06-05T00:00:00"/>
    <n v="32"/>
    <n v="7.16"/>
    <n v="26.040000000000003"/>
    <n v="143.19999999999999"/>
    <n v="-117.15999999999998"/>
  </r>
  <r>
    <x v="23"/>
    <s v="Tue"/>
    <x v="1"/>
    <n v="13"/>
    <n v="6.21"/>
    <x v="2"/>
    <x v="1"/>
    <d v="1982-10-27T00:00:00"/>
    <n v="42"/>
    <n v="5.09"/>
    <n v="179.34"/>
    <n v="66.17"/>
    <n v="113.17"/>
  </r>
  <r>
    <x v="15"/>
    <s v="Sun"/>
    <x v="9"/>
    <n v="17"/>
    <n v="11.38"/>
    <x v="3"/>
    <x v="0"/>
    <d v="1997-12-09T00:00:00"/>
    <n v="27"/>
    <n v="8.69"/>
    <n v="49.14"/>
    <n v="147.72999999999999"/>
    <n v="-98.589999999999989"/>
  </r>
  <r>
    <x v="12"/>
    <s v="Fri"/>
    <x v="8"/>
    <n v="2"/>
    <n v="6.34"/>
    <x v="4"/>
    <x v="4"/>
    <d v="1976-09-13T00:00:00"/>
    <n v="48"/>
    <n v="5.47"/>
    <n v="6.38"/>
    <n v="10.94"/>
    <n v="-4.5599999999999996"/>
  </r>
  <r>
    <x v="166"/>
    <s v="Thu"/>
    <x v="9"/>
    <n v="4"/>
    <n v="1.4"/>
    <x v="0"/>
    <x v="5"/>
    <d v="2003-01-07T00:00:00"/>
    <n v="22"/>
    <n v="1.1499999999999999"/>
    <n v="58.199999999999996"/>
    <n v="4.5999999999999996"/>
    <n v="53.599999999999994"/>
  </r>
  <r>
    <x v="167"/>
    <s v="Tue"/>
    <x v="5"/>
    <n v="11"/>
    <n v="13.87"/>
    <x v="4"/>
    <x v="4"/>
    <d v="2002-05-11T00:00:00"/>
    <n v="22"/>
    <n v="10.76"/>
    <n v="14.15"/>
    <n v="118.36"/>
    <n v="-104.21"/>
  </r>
  <r>
    <x v="168"/>
    <s v="Fri"/>
    <x v="0"/>
    <n v="17"/>
    <n v="13.02"/>
    <x v="4"/>
    <x v="3"/>
    <d v="2002-05-05T00:00:00"/>
    <n v="22"/>
    <n v="10.62"/>
    <n v="202.16"/>
    <n v="180.54"/>
    <n v="21.620000000000005"/>
  </r>
  <r>
    <x v="144"/>
    <s v="Mon"/>
    <x v="5"/>
    <n v="19"/>
    <n v="13.66"/>
    <x v="4"/>
    <x v="5"/>
    <d v="1989-03-13T00:00:00"/>
    <n v="36"/>
    <n v="11"/>
    <n v="73.92"/>
    <n v="209"/>
    <n v="-135.07999999999998"/>
  </r>
  <r>
    <x v="169"/>
    <s v="Fri"/>
    <x v="4"/>
    <n v="3"/>
    <n v="12.35"/>
    <x v="0"/>
    <x v="5"/>
    <d v="1976-03-21T00:00:00"/>
    <n v="49"/>
    <n v="10.49"/>
    <n v="170.54999999999998"/>
    <n v="31.47"/>
    <n v="139.07999999999998"/>
  </r>
  <r>
    <x v="170"/>
    <s v="Wed"/>
    <x v="6"/>
    <n v="19"/>
    <n v="5.19"/>
    <x v="1"/>
    <x v="2"/>
    <d v="1982-01-10T00:00:00"/>
    <n v="43"/>
    <n v="3.8"/>
    <n v="20.23"/>
    <n v="72.2"/>
    <n v="-51.97"/>
  </r>
  <r>
    <x v="171"/>
    <s v="Fri"/>
    <x v="2"/>
    <n v="19"/>
    <n v="3.51"/>
    <x v="2"/>
    <x v="0"/>
    <d v="1992-01-16T00:00:00"/>
    <n v="33"/>
    <n v="3.02"/>
    <n v="134.91"/>
    <n v="57.38"/>
    <n v="77.53"/>
  </r>
  <r>
    <x v="151"/>
    <s v="Mon"/>
    <x v="3"/>
    <n v="4"/>
    <n v="2.6"/>
    <x v="4"/>
    <x v="3"/>
    <d v="1979-07-14T00:00:00"/>
    <n v="45"/>
    <n v="2.16"/>
    <n v="101.19999999999999"/>
    <n v="8.64"/>
    <n v="92.559999999999988"/>
  </r>
  <r>
    <x v="53"/>
    <s v="Wed"/>
    <x v="7"/>
    <n v="11"/>
    <n v="5.76"/>
    <x v="1"/>
    <x v="3"/>
    <d v="1995-10-01T00:00:00"/>
    <n v="29"/>
    <n v="4.74"/>
    <n v="5.18"/>
    <n v="52.14"/>
    <n v="-46.96"/>
  </r>
  <r>
    <x v="172"/>
    <s v="Sun"/>
    <x v="0"/>
    <n v="16"/>
    <n v="9.98"/>
    <x v="4"/>
    <x v="0"/>
    <d v="1981-01-28T00:00:00"/>
    <n v="44"/>
    <n v="7.32"/>
    <n v="20.22"/>
    <n v="117.12"/>
    <n v="-96.9"/>
  </r>
  <r>
    <x v="173"/>
    <s v="Sun"/>
    <x v="9"/>
    <n v="18"/>
    <n v="9.67"/>
    <x v="2"/>
    <x v="1"/>
    <d v="1979-07-21T00:00:00"/>
    <n v="45"/>
    <n v="7.91"/>
    <n v="218.24"/>
    <n v="142.38"/>
    <n v="75.860000000000014"/>
  </r>
  <r>
    <x v="174"/>
    <s v="Wed"/>
    <x v="2"/>
    <n v="16"/>
    <n v="7.87"/>
    <x v="0"/>
    <x v="4"/>
    <d v="1990-11-11T00:00:00"/>
    <n v="34"/>
    <n v="5.85"/>
    <n v="55.89"/>
    <n v="93.6"/>
    <n v="-37.709999999999994"/>
  </r>
  <r>
    <x v="175"/>
    <s v="Thu"/>
    <x v="5"/>
    <n v="15"/>
    <n v="11.45"/>
    <x v="2"/>
    <x v="1"/>
    <d v="1985-11-04T00:00:00"/>
    <n v="39"/>
    <n v="8.2799999999999994"/>
    <n v="123.48"/>
    <n v="124.19999999999999"/>
    <n v="-0.71999999999998465"/>
  </r>
  <r>
    <x v="51"/>
    <s v="Thu"/>
    <x v="7"/>
    <n v="20"/>
    <n v="6.52"/>
    <x v="4"/>
    <x v="2"/>
    <d v="1991-01-06T00:00:00"/>
    <n v="34"/>
    <n v="5.0199999999999996"/>
    <n v="121.2"/>
    <n v="100.39999999999999"/>
    <n v="20.800000000000011"/>
  </r>
  <r>
    <x v="155"/>
    <s v="Sun"/>
    <x v="4"/>
    <n v="16"/>
    <n v="14.9"/>
    <x v="2"/>
    <x v="4"/>
    <d v="1992-11-17T00:00:00"/>
    <n v="32"/>
    <n v="10.72"/>
    <n v="38.64"/>
    <n v="171.52"/>
    <n v="-132.88"/>
  </r>
  <r>
    <x v="176"/>
    <s v="Thu"/>
    <x v="6"/>
    <n v="5"/>
    <n v="10.33"/>
    <x v="1"/>
    <x v="0"/>
    <d v="1994-08-11T00:00:00"/>
    <n v="30"/>
    <n v="8.5299999999999994"/>
    <n v="43.32"/>
    <n v="42.65"/>
    <n v="0.67000000000000171"/>
  </r>
  <r>
    <x v="177"/>
    <s v="Tue"/>
    <x v="8"/>
    <n v="15"/>
    <n v="7.97"/>
    <x v="1"/>
    <x v="2"/>
    <d v="1986-04-05T00:00:00"/>
    <n v="39"/>
    <n v="6.68"/>
    <n v="155.39999999999998"/>
    <n v="100.19999999999999"/>
    <n v="55.199999999999989"/>
  </r>
  <r>
    <x v="74"/>
    <s v="Mon"/>
    <x v="2"/>
    <n v="7"/>
    <n v="6.35"/>
    <x v="2"/>
    <x v="1"/>
    <d v="1994-06-07T00:00:00"/>
    <n v="30"/>
    <n v="4.8"/>
    <n v="91.97"/>
    <n v="33.6"/>
    <n v="58.37"/>
  </r>
  <r>
    <x v="170"/>
    <s v="Wed"/>
    <x v="2"/>
    <n v="9"/>
    <n v="10.06"/>
    <x v="1"/>
    <x v="3"/>
    <d v="1981-03-29T00:00:00"/>
    <n v="44"/>
    <n v="7.15"/>
    <n v="102.69"/>
    <n v="64.350000000000009"/>
    <n v="38.339999999999989"/>
  </r>
  <r>
    <x v="21"/>
    <s v="Tue"/>
    <x v="6"/>
    <n v="9"/>
    <n v="1.1499999999999999"/>
    <x v="2"/>
    <x v="1"/>
    <d v="2000-04-08T00:00:00"/>
    <n v="25"/>
    <n v="0.93"/>
    <n v="97.92"/>
    <n v="8.370000000000001"/>
    <n v="89.55"/>
  </r>
  <r>
    <x v="178"/>
    <s v="Tue"/>
    <x v="4"/>
    <n v="7"/>
    <n v="14.18"/>
    <x v="1"/>
    <x v="0"/>
    <d v="1976-06-21T00:00:00"/>
    <n v="48"/>
    <n v="12.36"/>
    <n v="225.08"/>
    <n v="86.52"/>
    <n v="138.56"/>
  </r>
  <r>
    <x v="179"/>
    <s v="Fri"/>
    <x v="9"/>
    <n v="15"/>
    <n v="4.99"/>
    <x v="2"/>
    <x v="2"/>
    <d v="1994-06-03T00:00:00"/>
    <n v="30"/>
    <n v="4.42"/>
    <n v="117.10000000000001"/>
    <n v="66.3"/>
    <n v="50.800000000000011"/>
  </r>
  <r>
    <x v="101"/>
    <s v="Sat"/>
    <x v="8"/>
    <n v="15"/>
    <n v="2.0699999999999998"/>
    <x v="3"/>
    <x v="4"/>
    <d v="1983-03-15T00:00:00"/>
    <n v="42"/>
    <n v="1.62"/>
    <n v="22.75"/>
    <n v="24.3"/>
    <n v="-1.5500000000000007"/>
  </r>
  <r>
    <x v="180"/>
    <s v="Sat"/>
    <x v="2"/>
    <n v="11"/>
    <n v="11.06"/>
    <x v="4"/>
    <x v="1"/>
    <d v="1986-05-10T00:00:00"/>
    <n v="38"/>
    <n v="8.8800000000000008"/>
    <n v="50.05"/>
    <n v="97.68"/>
    <n v="-47.63000000000001"/>
  </r>
  <r>
    <x v="181"/>
    <s v="Thu"/>
    <x v="5"/>
    <n v="10"/>
    <n v="9.6300000000000008"/>
    <x v="2"/>
    <x v="2"/>
    <d v="1984-10-12T00:00:00"/>
    <n v="40"/>
    <n v="8.35"/>
    <n v="79.8"/>
    <n v="83.5"/>
    <n v="-3.7000000000000028"/>
  </r>
  <r>
    <x v="139"/>
    <s v="Fri"/>
    <x v="3"/>
    <n v="8"/>
    <n v="9.51"/>
    <x v="3"/>
    <x v="0"/>
    <d v="1983-09-17T00:00:00"/>
    <n v="41"/>
    <n v="8.34"/>
    <n v="120.87"/>
    <n v="66.72"/>
    <n v="54.150000000000006"/>
  </r>
  <r>
    <x v="5"/>
    <s v="Mon"/>
    <x v="8"/>
    <n v="11"/>
    <n v="0.28000000000000003"/>
    <x v="0"/>
    <x v="4"/>
    <d v="1984-12-24T00:00:00"/>
    <n v="40"/>
    <n v="0.24"/>
    <n v="2.68"/>
    <n v="2.6399999999999997"/>
    <n v="4.000000000000048E-2"/>
  </r>
  <r>
    <x v="182"/>
    <s v="Sat"/>
    <x v="6"/>
    <n v="8"/>
    <n v="5.43"/>
    <x v="4"/>
    <x v="4"/>
    <d v="1975-09-08T00:00:00"/>
    <n v="49"/>
    <n v="4.4000000000000004"/>
    <n v="9.7799999999999994"/>
    <n v="35.200000000000003"/>
    <n v="-25.42"/>
  </r>
  <r>
    <x v="182"/>
    <s v="Sat"/>
    <x v="7"/>
    <n v="1"/>
    <n v="3.33"/>
    <x v="4"/>
    <x v="4"/>
    <d v="1991-01-04T00:00:00"/>
    <n v="34"/>
    <n v="2.67"/>
    <n v="10.92"/>
    <n v="2.67"/>
    <n v="8.25"/>
  </r>
  <r>
    <x v="183"/>
    <s v="Tue"/>
    <x v="8"/>
    <n v="14"/>
    <n v="10.48"/>
    <x v="4"/>
    <x v="4"/>
    <d v="1993-04-22T00:00:00"/>
    <n v="32"/>
    <n v="7.6"/>
    <n v="133.56"/>
    <n v="106.39999999999999"/>
    <n v="27.160000000000011"/>
  </r>
  <r>
    <x v="184"/>
    <s v="Fri"/>
    <x v="2"/>
    <n v="1"/>
    <n v="13.76"/>
    <x v="4"/>
    <x v="0"/>
    <d v="2000-07-27T00:00:00"/>
    <n v="24"/>
    <n v="11.66"/>
    <n v="14"/>
    <n v="11.66"/>
    <n v="2.34"/>
  </r>
  <r>
    <x v="185"/>
    <s v="Wed"/>
    <x v="4"/>
    <n v="3"/>
    <n v="12.41"/>
    <x v="0"/>
    <x v="4"/>
    <d v="1990-03-05T00:00:00"/>
    <n v="35"/>
    <n v="8.9"/>
    <n v="23.400000000000002"/>
    <n v="26.700000000000003"/>
    <n v="-3.3000000000000007"/>
  </r>
  <r>
    <x v="182"/>
    <s v="Sat"/>
    <x v="0"/>
    <n v="7"/>
    <n v="12.87"/>
    <x v="1"/>
    <x v="1"/>
    <d v="1988-11-06T00:00:00"/>
    <n v="36"/>
    <n v="11.19"/>
    <n v="67.98"/>
    <n v="78.33"/>
    <n v="-10.349999999999994"/>
  </r>
  <r>
    <x v="186"/>
    <s v="Wed"/>
    <x v="5"/>
    <n v="6"/>
    <n v="3.58"/>
    <x v="3"/>
    <x v="5"/>
    <d v="2000-03-21T00:00:00"/>
    <n v="25"/>
    <n v="3.08"/>
    <n v="34.79"/>
    <n v="18.48"/>
    <n v="16.309999999999999"/>
  </r>
  <r>
    <x v="187"/>
    <s v="Wed"/>
    <x v="7"/>
    <n v="9"/>
    <n v="6.63"/>
    <x v="1"/>
    <x v="0"/>
    <d v="1999-03-06T00:00:00"/>
    <n v="26"/>
    <n v="4.9400000000000004"/>
    <n v="36.4"/>
    <n v="44.46"/>
    <n v="-8.0600000000000023"/>
  </r>
  <r>
    <x v="137"/>
    <s v="Mon"/>
    <x v="4"/>
    <n v="7"/>
    <n v="3.13"/>
    <x v="1"/>
    <x v="3"/>
    <d v="1998-10-11T00:00:00"/>
    <n v="26"/>
    <n v="2.66"/>
    <n v="46.08"/>
    <n v="18.62"/>
    <n v="27.459999999999997"/>
  </r>
  <r>
    <x v="163"/>
    <s v="Sun"/>
    <x v="0"/>
    <n v="3"/>
    <n v="8.23"/>
    <x v="3"/>
    <x v="1"/>
    <d v="1976-02-16T00:00:00"/>
    <n v="49"/>
    <n v="7.38"/>
    <n v="72.09"/>
    <n v="22.14"/>
    <n v="49.95"/>
  </r>
  <r>
    <x v="81"/>
    <s v="Mon"/>
    <x v="7"/>
    <n v="4"/>
    <n v="5.03"/>
    <x v="3"/>
    <x v="5"/>
    <d v="1977-07-11T00:00:00"/>
    <n v="47"/>
    <n v="4.12"/>
    <n v="25.4"/>
    <n v="16.48"/>
    <n v="8.9199999999999982"/>
  </r>
  <r>
    <x v="188"/>
    <s v="Sun"/>
    <x v="9"/>
    <n v="17"/>
    <n v="11.3"/>
    <x v="1"/>
    <x v="0"/>
    <d v="1975-12-11T00:00:00"/>
    <n v="49"/>
    <n v="9.85"/>
    <n v="34.950000000000003"/>
    <n v="167.45"/>
    <n v="-132.5"/>
  </r>
  <r>
    <x v="132"/>
    <s v="Fri"/>
    <x v="7"/>
    <n v="13"/>
    <n v="12.07"/>
    <x v="1"/>
    <x v="2"/>
    <d v="1999-06-26T00:00:00"/>
    <n v="25"/>
    <n v="8.73"/>
    <n v="33.119999999999997"/>
    <n v="113.49000000000001"/>
    <n v="-80.37"/>
  </r>
  <r>
    <x v="17"/>
    <s v="Wed"/>
    <x v="3"/>
    <n v="19"/>
    <n v="1.82"/>
    <x v="4"/>
    <x v="3"/>
    <d v="1978-01-01T00:00:00"/>
    <n v="47"/>
    <n v="1.32"/>
    <n v="18.12"/>
    <n v="25.080000000000002"/>
    <n v="-6.9600000000000009"/>
  </r>
  <r>
    <x v="159"/>
    <s v="Tue"/>
    <x v="7"/>
    <n v="2"/>
    <n v="6.03"/>
    <x v="0"/>
    <x v="0"/>
    <d v="1991-05-04T00:00:00"/>
    <n v="33"/>
    <n v="4.41"/>
    <n v="159.5"/>
    <n v="8.82"/>
    <n v="150.68"/>
  </r>
  <r>
    <x v="4"/>
    <s v="Sat"/>
    <x v="5"/>
    <n v="13"/>
    <n v="1.51"/>
    <x v="4"/>
    <x v="1"/>
    <d v="1998-06-17T00:00:00"/>
    <n v="26"/>
    <n v="1.0900000000000001"/>
    <n v="68.2"/>
    <n v="14.170000000000002"/>
    <n v="54.03"/>
  </r>
  <r>
    <x v="23"/>
    <s v="Tue"/>
    <x v="7"/>
    <n v="10"/>
    <n v="8.4600000000000009"/>
    <x v="1"/>
    <x v="3"/>
    <d v="1993-04-02T00:00:00"/>
    <n v="32"/>
    <n v="7.22"/>
    <n v="184.04999999999998"/>
    <n v="72.2"/>
    <n v="111.84999999999998"/>
  </r>
  <r>
    <x v="189"/>
    <s v="Sat"/>
    <x v="4"/>
    <n v="10"/>
    <n v="4.49"/>
    <x v="1"/>
    <x v="0"/>
    <d v="1979-03-23T00:00:00"/>
    <n v="46"/>
    <n v="3.24"/>
    <n v="181.16"/>
    <n v="32.400000000000006"/>
    <n v="148.76"/>
  </r>
  <r>
    <x v="190"/>
    <s v="Thu"/>
    <x v="9"/>
    <n v="9"/>
    <n v="10.029999999999999"/>
    <x v="4"/>
    <x v="0"/>
    <d v="2004-02-11T00:00:00"/>
    <n v="21"/>
    <n v="8.25"/>
    <n v="53.64"/>
    <n v="74.25"/>
    <n v="-20.61"/>
  </r>
  <r>
    <x v="134"/>
    <s v="Sun"/>
    <x v="2"/>
    <n v="8"/>
    <n v="1.98"/>
    <x v="3"/>
    <x v="4"/>
    <d v="1991-04-16T00:00:00"/>
    <n v="34"/>
    <n v="1.52"/>
    <n v="155.70000000000002"/>
    <n v="12.16"/>
    <n v="143.54000000000002"/>
  </r>
  <r>
    <x v="191"/>
    <s v="Fri"/>
    <x v="0"/>
    <n v="8"/>
    <n v="6.62"/>
    <x v="4"/>
    <x v="0"/>
    <d v="1997-09-21T00:00:00"/>
    <n v="27"/>
    <n v="5.94"/>
    <n v="24.8"/>
    <n v="47.52"/>
    <n v="-22.720000000000002"/>
  </r>
  <r>
    <x v="192"/>
    <s v="Thu"/>
    <x v="6"/>
    <n v="8"/>
    <n v="2.0499999999999998"/>
    <x v="3"/>
    <x v="1"/>
    <d v="1983-11-13T00:00:00"/>
    <n v="41"/>
    <n v="1.48"/>
    <n v="163.04"/>
    <n v="11.84"/>
    <n v="151.19999999999999"/>
  </r>
  <r>
    <x v="171"/>
    <s v="Fri"/>
    <x v="8"/>
    <n v="12"/>
    <n v="2.13"/>
    <x v="1"/>
    <x v="5"/>
    <d v="1983-08-11T00:00:00"/>
    <n v="41"/>
    <n v="1.92"/>
    <n v="37.200000000000003"/>
    <n v="23.04"/>
    <n v="14.160000000000004"/>
  </r>
  <r>
    <x v="193"/>
    <s v="Sat"/>
    <x v="7"/>
    <n v="4"/>
    <n v="1.77"/>
    <x v="4"/>
    <x v="0"/>
    <d v="1986-07-14T00:00:00"/>
    <n v="38"/>
    <n v="1.57"/>
    <n v="32"/>
    <n v="6.28"/>
    <n v="25.72"/>
  </r>
  <r>
    <x v="122"/>
    <s v="Sun"/>
    <x v="9"/>
    <n v="19"/>
    <n v="10.01"/>
    <x v="3"/>
    <x v="5"/>
    <d v="1979-03-28T00:00:00"/>
    <n v="46"/>
    <n v="8.16"/>
    <n v="73.150000000000006"/>
    <n v="155.04"/>
    <n v="-81.889999999999986"/>
  </r>
  <r>
    <x v="105"/>
    <s v="Wed"/>
    <x v="7"/>
    <n v="2"/>
    <n v="11.01"/>
    <x v="3"/>
    <x v="2"/>
    <d v="2002-03-21T00:00:00"/>
    <n v="23"/>
    <n v="9.5399999999999991"/>
    <n v="61.25"/>
    <n v="19.079999999999998"/>
    <n v="42.17"/>
  </r>
  <r>
    <x v="194"/>
    <s v="Wed"/>
    <x v="8"/>
    <n v="4"/>
    <n v="9.48"/>
    <x v="3"/>
    <x v="4"/>
    <d v="1993-07-24T00:00:00"/>
    <n v="31"/>
    <n v="8.07"/>
    <n v="1.89"/>
    <n v="32.28"/>
    <n v="-30.39"/>
  </r>
  <r>
    <x v="16"/>
    <s v="Tue"/>
    <x v="8"/>
    <n v="7"/>
    <n v="3.12"/>
    <x v="4"/>
    <x v="0"/>
    <d v="1983-05-02T00:00:00"/>
    <n v="41"/>
    <n v="2.29"/>
    <n v="4.62"/>
    <n v="16.03"/>
    <n v="-11.41"/>
  </r>
  <r>
    <x v="195"/>
    <s v="Fri"/>
    <x v="3"/>
    <n v="8"/>
    <n v="7.48"/>
    <x v="0"/>
    <x v="4"/>
    <d v="1991-06-14T00:00:00"/>
    <n v="33"/>
    <n v="6.23"/>
    <n v="114.2"/>
    <n v="49.84"/>
    <n v="64.36"/>
  </r>
  <r>
    <x v="156"/>
    <s v="Tue"/>
    <x v="9"/>
    <n v="19"/>
    <n v="9.2799999999999994"/>
    <x v="1"/>
    <x v="3"/>
    <d v="1980-04-04T00:00:00"/>
    <n v="45"/>
    <n v="6.79"/>
    <n v="105.98"/>
    <n v="129.01"/>
    <n v="-23.029999999999987"/>
  </r>
  <r>
    <x v="69"/>
    <s v="Mon"/>
    <x v="7"/>
    <n v="7"/>
    <n v="12.38"/>
    <x v="0"/>
    <x v="2"/>
    <d v="1993-07-04T00:00:00"/>
    <n v="31"/>
    <n v="9.59"/>
    <n v="56.099999999999994"/>
    <n v="67.13"/>
    <n v="-11.030000000000001"/>
  </r>
  <r>
    <x v="120"/>
    <s v="Sun"/>
    <x v="7"/>
    <n v="9"/>
    <n v="8.98"/>
    <x v="4"/>
    <x v="2"/>
    <d v="2004-11-06T00:00:00"/>
    <n v="20"/>
    <n v="6.48"/>
    <n v="8.5"/>
    <n v="58.320000000000007"/>
    <n v="-49.820000000000007"/>
  </r>
  <r>
    <x v="149"/>
    <s v="Mon"/>
    <x v="9"/>
    <n v="9"/>
    <n v="4.2699999999999996"/>
    <x v="2"/>
    <x v="3"/>
    <d v="2004-12-17T00:00:00"/>
    <n v="20"/>
    <n v="3.76"/>
    <n v="50.599999999999994"/>
    <n v="33.839999999999996"/>
    <n v="16.759999999999998"/>
  </r>
  <r>
    <x v="196"/>
    <s v="Mon"/>
    <x v="9"/>
    <n v="17"/>
    <n v="14.61"/>
    <x v="0"/>
    <x v="4"/>
    <d v="1985-06-14T00:00:00"/>
    <n v="39"/>
    <n v="12.15"/>
    <n v="16.600000000000001"/>
    <n v="206.55"/>
    <n v="-189.95000000000002"/>
  </r>
  <r>
    <x v="197"/>
    <s v="Sun"/>
    <x v="9"/>
    <n v="12"/>
    <n v="0.23"/>
    <x v="0"/>
    <x v="2"/>
    <d v="2003-04-27T00:00:00"/>
    <n v="21"/>
    <n v="0.18"/>
    <n v="189.12"/>
    <n v="2.16"/>
    <n v="186.96"/>
  </r>
  <r>
    <x v="166"/>
    <s v="Thu"/>
    <x v="1"/>
    <n v="20"/>
    <n v="0.51"/>
    <x v="4"/>
    <x v="0"/>
    <d v="1982-11-13T00:00:00"/>
    <n v="42"/>
    <n v="0.44"/>
    <n v="7.7"/>
    <n v="8.8000000000000007"/>
    <n v="-1.1000000000000005"/>
  </r>
  <r>
    <x v="198"/>
    <s v="Fri"/>
    <x v="1"/>
    <n v="5"/>
    <n v="9.14"/>
    <x v="1"/>
    <x v="3"/>
    <d v="1984-01-21T00:00:00"/>
    <n v="41"/>
    <n v="7.84"/>
    <n v="82"/>
    <n v="39.200000000000003"/>
    <n v="42.8"/>
  </r>
  <r>
    <x v="187"/>
    <s v="Wed"/>
    <x v="3"/>
    <n v="18"/>
    <n v="12.7"/>
    <x v="0"/>
    <x v="2"/>
    <d v="2003-05-04T00:00:00"/>
    <n v="21"/>
    <n v="10.8"/>
    <n v="5"/>
    <n v="194.4"/>
    <n v="-189.4"/>
  </r>
  <r>
    <x v="63"/>
    <s v="Wed"/>
    <x v="2"/>
    <n v="10"/>
    <n v="13.65"/>
    <x v="1"/>
    <x v="3"/>
    <d v="1997-10-06T00:00:00"/>
    <n v="27"/>
    <n v="9.69"/>
    <n v="120.27"/>
    <n v="96.899999999999991"/>
    <n v="23.370000000000005"/>
  </r>
  <r>
    <x v="148"/>
    <s v="Wed"/>
    <x v="1"/>
    <n v="5"/>
    <n v="14.5"/>
    <x v="4"/>
    <x v="2"/>
    <d v="1991-12-19T00:00:00"/>
    <n v="33"/>
    <n v="10.5"/>
    <n v="8.8000000000000007"/>
    <n v="52.5"/>
    <n v="-43.7"/>
  </r>
  <r>
    <x v="14"/>
    <s v="Mon"/>
    <x v="7"/>
    <n v="19"/>
    <n v="11.78"/>
    <x v="1"/>
    <x v="0"/>
    <d v="1980-11-15T00:00:00"/>
    <n v="44"/>
    <n v="9.4499999999999993"/>
    <n v="32.65"/>
    <n v="179.54999999999998"/>
    <n v="-146.89999999999998"/>
  </r>
  <r>
    <x v="52"/>
    <s v="Thu"/>
    <x v="8"/>
    <n v="20"/>
    <n v="14.1"/>
    <x v="2"/>
    <x v="2"/>
    <d v="1997-05-22T00:00:00"/>
    <n v="27"/>
    <n v="12.02"/>
    <n v="14.850000000000001"/>
    <n v="240.39999999999998"/>
    <n v="-225.54999999999998"/>
  </r>
  <r>
    <x v="199"/>
    <s v="Tue"/>
    <x v="9"/>
    <n v="16"/>
    <n v="0.6"/>
    <x v="4"/>
    <x v="3"/>
    <d v="1976-05-12T00:00:00"/>
    <n v="48"/>
    <n v="0.52"/>
    <n v="37.81"/>
    <n v="8.32"/>
    <n v="29.490000000000002"/>
  </r>
  <r>
    <x v="200"/>
    <s v="Thu"/>
    <x v="5"/>
    <n v="4"/>
    <n v="5.22"/>
    <x v="1"/>
    <x v="3"/>
    <d v="1982-05-10T00:00:00"/>
    <n v="42"/>
    <n v="3.97"/>
    <n v="108.60000000000001"/>
    <n v="15.88"/>
    <n v="92.720000000000013"/>
  </r>
  <r>
    <x v="201"/>
    <s v="Sun"/>
    <x v="4"/>
    <n v="8"/>
    <n v="8.7899999999999991"/>
    <x v="4"/>
    <x v="5"/>
    <d v="1975-08-15T00:00:00"/>
    <n v="49"/>
    <n v="7.41"/>
    <n v="12.629999999999999"/>
    <n v="59.28"/>
    <n v="-46.650000000000006"/>
  </r>
  <r>
    <x v="74"/>
    <s v="Mon"/>
    <x v="8"/>
    <n v="1"/>
    <n v="4.43"/>
    <x v="3"/>
    <x v="0"/>
    <d v="1993-09-09T00:00:00"/>
    <n v="31"/>
    <n v="3.81"/>
    <n v="6.89"/>
    <n v="3.81"/>
    <n v="3.0799999999999996"/>
  </r>
  <r>
    <x v="145"/>
    <s v="Fri"/>
    <x v="2"/>
    <n v="5"/>
    <n v="10.38"/>
    <x v="4"/>
    <x v="4"/>
    <d v="1989-10-15T00:00:00"/>
    <n v="35"/>
    <n v="9.32"/>
    <n v="86.38"/>
    <n v="46.6"/>
    <n v="39.779999999999994"/>
  </r>
  <r>
    <x v="22"/>
    <s v="Sat"/>
    <x v="0"/>
    <n v="16"/>
    <n v="5.55"/>
    <x v="0"/>
    <x v="0"/>
    <d v="1994-03-29T00:00:00"/>
    <n v="31"/>
    <n v="4.3099999999999996"/>
    <n v="34.44"/>
    <n v="68.959999999999994"/>
    <n v="-34.519999999999996"/>
  </r>
  <r>
    <x v="119"/>
    <s v="Sat"/>
    <x v="4"/>
    <n v="13"/>
    <n v="5.0199999999999996"/>
    <x v="0"/>
    <x v="1"/>
    <d v="1993-01-06T00:00:00"/>
    <n v="32"/>
    <n v="4.1399999999999997"/>
    <n v="115.2"/>
    <n v="53.819999999999993"/>
    <n v="61.38000000000001"/>
  </r>
  <r>
    <x v="202"/>
    <s v="Tue"/>
    <x v="0"/>
    <n v="18"/>
    <n v="3.18"/>
    <x v="2"/>
    <x v="2"/>
    <d v="1991-10-14T00:00:00"/>
    <n v="33"/>
    <n v="2.81"/>
    <n v="69.95"/>
    <n v="50.58"/>
    <n v="19.370000000000005"/>
  </r>
  <r>
    <x v="140"/>
    <s v="Thu"/>
    <x v="1"/>
    <n v="8"/>
    <n v="10.99"/>
    <x v="1"/>
    <x v="3"/>
    <d v="1994-11-05T00:00:00"/>
    <n v="30"/>
    <n v="8.16"/>
    <n v="37.24"/>
    <n v="65.28"/>
    <n v="-28.04"/>
  </r>
  <r>
    <x v="203"/>
    <s v="Mon"/>
    <x v="3"/>
    <n v="1"/>
    <n v="5.64"/>
    <x v="1"/>
    <x v="2"/>
    <d v="1991-09-11T00:00:00"/>
    <n v="33"/>
    <n v="4.01"/>
    <n v="64.64"/>
    <n v="4.01"/>
    <n v="60.63"/>
  </r>
  <r>
    <x v="141"/>
    <s v="Sat"/>
    <x v="3"/>
    <n v="3"/>
    <n v="4.22"/>
    <x v="1"/>
    <x v="2"/>
    <d v="2004-08-30T00:00:00"/>
    <n v="20"/>
    <n v="3.64"/>
    <n v="6.6000000000000005"/>
    <n v="10.92"/>
    <n v="-4.3199999999999994"/>
  </r>
  <r>
    <x v="73"/>
    <s v="Fri"/>
    <x v="4"/>
    <n v="6"/>
    <n v="9.49"/>
    <x v="1"/>
    <x v="5"/>
    <d v="1990-11-03T00:00:00"/>
    <n v="34"/>
    <n v="6.96"/>
    <n v="3.23"/>
    <n v="41.76"/>
    <n v="-38.53"/>
  </r>
  <r>
    <x v="130"/>
    <s v="Fri"/>
    <x v="1"/>
    <n v="18"/>
    <n v="14.91"/>
    <x v="2"/>
    <x v="2"/>
    <d v="1979-03-21T00:00:00"/>
    <n v="46"/>
    <n v="11.88"/>
    <n v="136.80000000000001"/>
    <n v="213.84"/>
    <n v="-77.039999999999992"/>
  </r>
  <r>
    <x v="28"/>
    <s v="Tue"/>
    <x v="0"/>
    <n v="15"/>
    <n v="1.54"/>
    <x v="1"/>
    <x v="5"/>
    <d v="1977-06-02T00:00:00"/>
    <n v="47"/>
    <n v="1.38"/>
    <n v="40.650000000000006"/>
    <n v="20.7"/>
    <n v="19.950000000000006"/>
  </r>
  <r>
    <x v="204"/>
    <s v="Tue"/>
    <x v="5"/>
    <n v="18"/>
    <n v="10.54"/>
    <x v="2"/>
    <x v="0"/>
    <d v="1986-04-22T00:00:00"/>
    <n v="39"/>
    <n v="7.71"/>
    <n v="39.39"/>
    <n v="138.78"/>
    <n v="-99.39"/>
  </r>
  <r>
    <x v="205"/>
    <s v="Wed"/>
    <x v="0"/>
    <n v="15"/>
    <n v="13.13"/>
    <x v="4"/>
    <x v="2"/>
    <d v="1984-03-13T00:00:00"/>
    <n v="41"/>
    <n v="11.25"/>
    <n v="69.680000000000007"/>
    <n v="168.75"/>
    <n v="-99.07"/>
  </r>
  <r>
    <x v="101"/>
    <s v="Sat"/>
    <x v="9"/>
    <n v="12"/>
    <n v="0.55000000000000004"/>
    <x v="1"/>
    <x v="4"/>
    <d v="2003-03-14T00:00:00"/>
    <n v="22"/>
    <n v="0.41"/>
    <n v="24.48"/>
    <n v="4.92"/>
    <n v="19.560000000000002"/>
  </r>
  <r>
    <x v="205"/>
    <s v="Wed"/>
    <x v="3"/>
    <n v="10"/>
    <n v="7.58"/>
    <x v="0"/>
    <x v="5"/>
    <d v="2000-01-29T00:00:00"/>
    <n v="25"/>
    <n v="5.58"/>
    <n v="94.77"/>
    <n v="55.8"/>
    <n v="38.97"/>
  </r>
  <r>
    <x v="206"/>
    <s v="Wed"/>
    <x v="3"/>
    <n v="5"/>
    <n v="3.16"/>
    <x v="1"/>
    <x v="2"/>
    <d v="1978-05-20T00:00:00"/>
    <n v="46"/>
    <n v="2.27"/>
    <n v="81.300000000000011"/>
    <n v="11.35"/>
    <n v="69.950000000000017"/>
  </r>
  <r>
    <x v="183"/>
    <s v="Tue"/>
    <x v="2"/>
    <n v="13"/>
    <n v="8.5299999999999994"/>
    <x v="3"/>
    <x v="2"/>
    <d v="1979-10-03T00:00:00"/>
    <n v="45"/>
    <n v="6.86"/>
    <n v="145.99"/>
    <n v="89.18"/>
    <n v="56.81"/>
  </r>
  <r>
    <x v="69"/>
    <s v="Mon"/>
    <x v="8"/>
    <n v="18"/>
    <n v="2.67"/>
    <x v="0"/>
    <x v="2"/>
    <d v="1986-07-07T00:00:00"/>
    <n v="38"/>
    <n v="2.31"/>
    <n v="32.400000000000006"/>
    <n v="41.58"/>
    <n v="-9.1799999999999926"/>
  </r>
  <r>
    <x v="121"/>
    <s v="Sat"/>
    <x v="8"/>
    <n v="20"/>
    <n v="14.11"/>
    <x v="0"/>
    <x v="1"/>
    <d v="1975-10-22T00:00:00"/>
    <n v="49"/>
    <n v="10.39"/>
    <n v="46.75"/>
    <n v="207.8"/>
    <n v="-161.05000000000001"/>
  </r>
  <r>
    <x v="124"/>
    <s v="Mon"/>
    <x v="9"/>
    <n v="9"/>
    <n v="6.71"/>
    <x v="1"/>
    <x v="0"/>
    <d v="1991-10-21T00:00:00"/>
    <n v="33"/>
    <n v="5.2"/>
    <n v="37.08"/>
    <n v="46.800000000000004"/>
    <n v="-9.720000000000006"/>
  </r>
  <r>
    <x v="207"/>
    <s v="Sat"/>
    <x v="4"/>
    <n v="15"/>
    <n v="2.17"/>
    <x v="0"/>
    <x v="3"/>
    <d v="1992-02-04T00:00:00"/>
    <n v="33"/>
    <n v="1.8"/>
    <n v="41.160000000000004"/>
    <n v="27"/>
    <n v="14.160000000000004"/>
  </r>
  <r>
    <x v="155"/>
    <s v="Sun"/>
    <x v="4"/>
    <n v="18"/>
    <n v="12.69"/>
    <x v="2"/>
    <x v="2"/>
    <d v="1975-11-08T00:00:00"/>
    <n v="49"/>
    <n v="10.37"/>
    <n v="67.08"/>
    <n v="186.66"/>
    <n v="-119.58"/>
  </r>
  <r>
    <x v="13"/>
    <s v="Sun"/>
    <x v="6"/>
    <n v="11"/>
    <n v="1.49"/>
    <x v="4"/>
    <x v="4"/>
    <d v="1985-07-24T00:00:00"/>
    <n v="39"/>
    <n v="1.21"/>
    <n v="0.06"/>
    <n v="13.309999999999999"/>
    <n v="-13.249999999999998"/>
  </r>
  <r>
    <x v="208"/>
    <s v="Tue"/>
    <x v="9"/>
    <n v="1"/>
    <n v="2.44"/>
    <x v="3"/>
    <x v="5"/>
    <d v="1977-06-09T00:00:00"/>
    <n v="47"/>
    <n v="1.97"/>
    <n v="66.69"/>
    <n v="1.97"/>
    <n v="64.72"/>
  </r>
  <r>
    <x v="90"/>
    <s v="Mon"/>
    <x v="7"/>
    <n v="18"/>
    <n v="7.03"/>
    <x v="0"/>
    <x v="0"/>
    <d v="2002-07-19T00:00:00"/>
    <n v="22"/>
    <n v="5.55"/>
    <n v="6.2"/>
    <n v="99.899999999999991"/>
    <n v="-93.699999999999989"/>
  </r>
  <r>
    <x v="209"/>
    <s v="Thu"/>
    <x v="2"/>
    <n v="7"/>
    <n v="0.04"/>
    <x v="4"/>
    <x v="1"/>
    <d v="1990-04-19T00:00:00"/>
    <n v="35"/>
    <n v="0.03"/>
    <n v="22.96"/>
    <n v="0.21"/>
    <n v="22.75"/>
  </r>
  <r>
    <x v="210"/>
    <s v="Fri"/>
    <x v="6"/>
    <n v="7"/>
    <n v="11.63"/>
    <x v="0"/>
    <x v="2"/>
    <d v="1978-11-11T00:00:00"/>
    <n v="46"/>
    <n v="8.36"/>
    <n v="4.9000000000000004"/>
    <n v="58.519999999999996"/>
    <n v="-53.62"/>
  </r>
  <r>
    <x v="193"/>
    <s v="Sat"/>
    <x v="6"/>
    <n v="18"/>
    <n v="7.78"/>
    <x v="0"/>
    <x v="2"/>
    <d v="1993-12-30T00:00:00"/>
    <n v="31"/>
    <n v="5.89"/>
    <n v="32.49"/>
    <n v="106.02"/>
    <n v="-73.53"/>
  </r>
  <r>
    <x v="200"/>
    <s v="Thu"/>
    <x v="9"/>
    <n v="7"/>
    <n v="2.99"/>
    <x v="1"/>
    <x v="4"/>
    <d v="2000-03-19T00:00:00"/>
    <n v="25"/>
    <n v="2.27"/>
    <n v="61.56"/>
    <n v="15.89"/>
    <n v="45.67"/>
  </r>
  <r>
    <x v="77"/>
    <s v="Sun"/>
    <x v="6"/>
    <n v="16"/>
    <n v="14.38"/>
    <x v="0"/>
    <x v="5"/>
    <d v="1986-02-25T00:00:00"/>
    <n v="39"/>
    <n v="12.25"/>
    <n v="82.14"/>
    <n v="196"/>
    <n v="-113.86"/>
  </r>
  <r>
    <x v="211"/>
    <s v="Sat"/>
    <x v="5"/>
    <n v="3"/>
    <n v="8.89"/>
    <x v="1"/>
    <x v="5"/>
    <d v="1977-07-07T00:00:00"/>
    <n v="47"/>
    <n v="6.56"/>
    <n v="46.9"/>
    <n v="19.68"/>
    <n v="27.22"/>
  </r>
  <r>
    <x v="52"/>
    <s v="Thu"/>
    <x v="6"/>
    <n v="9"/>
    <n v="10.14"/>
    <x v="2"/>
    <x v="5"/>
    <d v="1994-09-24T00:00:00"/>
    <n v="30"/>
    <n v="7.91"/>
    <n v="76.02"/>
    <n v="71.19"/>
    <n v="4.8299999999999983"/>
  </r>
  <r>
    <x v="212"/>
    <s v="Mon"/>
    <x v="5"/>
    <n v="13"/>
    <n v="3.8"/>
    <x v="2"/>
    <x v="0"/>
    <d v="1975-07-10T00:00:00"/>
    <n v="49"/>
    <n v="3.1"/>
    <n v="66.3"/>
    <n v="40.300000000000004"/>
    <n v="25.999999999999993"/>
  </r>
  <r>
    <x v="32"/>
    <s v="Tue"/>
    <x v="0"/>
    <n v="1"/>
    <n v="6.86"/>
    <x v="3"/>
    <x v="2"/>
    <d v="1998-04-29T00:00:00"/>
    <n v="26"/>
    <n v="5.59"/>
    <n v="35.97"/>
    <n v="5.59"/>
    <n v="30.38"/>
  </r>
  <r>
    <x v="89"/>
    <s v="Thu"/>
    <x v="7"/>
    <n v="10"/>
    <n v="12.33"/>
    <x v="3"/>
    <x v="4"/>
    <d v="1985-05-26T00:00:00"/>
    <n v="39"/>
    <n v="9.61"/>
    <n v="240.89"/>
    <n v="96.1"/>
    <n v="144.79"/>
  </r>
  <r>
    <x v="185"/>
    <s v="Wed"/>
    <x v="1"/>
    <n v="19"/>
    <n v="1.04"/>
    <x v="3"/>
    <x v="5"/>
    <d v="1987-08-25T00:00:00"/>
    <n v="37"/>
    <n v="0.91"/>
    <n v="135"/>
    <n v="17.29"/>
    <n v="117.71000000000001"/>
  </r>
  <r>
    <x v="213"/>
    <s v="Sun"/>
    <x v="7"/>
    <n v="13"/>
    <n v="12.77"/>
    <x v="3"/>
    <x v="4"/>
    <d v="2000-11-17T00:00:00"/>
    <n v="24"/>
    <n v="10"/>
    <n v="70.199999999999989"/>
    <n v="130"/>
    <n v="-59.800000000000011"/>
  </r>
  <r>
    <x v="214"/>
    <s v="Thu"/>
    <x v="5"/>
    <n v="13"/>
    <n v="12.69"/>
    <x v="2"/>
    <x v="1"/>
    <d v="1984-04-12T00:00:00"/>
    <n v="41"/>
    <n v="10.85"/>
    <n v="52.779999999999994"/>
    <n v="141.04999999999998"/>
    <n v="-88.269999999999982"/>
  </r>
  <r>
    <x v="215"/>
    <s v="Sun"/>
    <x v="5"/>
    <n v="6"/>
    <n v="6.72"/>
    <x v="1"/>
    <x v="1"/>
    <d v="2000-09-21T00:00:00"/>
    <n v="24"/>
    <n v="5.15"/>
    <n v="144.95000000000002"/>
    <n v="30.900000000000002"/>
    <n v="114.05000000000001"/>
  </r>
  <r>
    <x v="107"/>
    <s v="Mon"/>
    <x v="7"/>
    <n v="15"/>
    <n v="5.82"/>
    <x v="1"/>
    <x v="4"/>
    <d v="1997-04-20T00:00:00"/>
    <n v="28"/>
    <n v="4.57"/>
    <n v="18.8"/>
    <n v="68.550000000000011"/>
    <n v="-49.750000000000014"/>
  </r>
  <r>
    <x v="52"/>
    <s v="Thu"/>
    <x v="8"/>
    <n v="6"/>
    <n v="12.26"/>
    <x v="0"/>
    <x v="2"/>
    <d v="1986-06-23T00:00:00"/>
    <n v="38"/>
    <n v="9"/>
    <n v="227.24"/>
    <n v="54"/>
    <n v="173.24"/>
  </r>
  <r>
    <x v="216"/>
    <s v="Sat"/>
    <x v="5"/>
    <n v="9"/>
    <n v="15"/>
    <x v="4"/>
    <x v="5"/>
    <d v="1992-09-07T00:00:00"/>
    <n v="32"/>
    <n v="11.29"/>
    <n v="136.9"/>
    <n v="101.60999999999999"/>
    <n v="35.29000000000002"/>
  </r>
  <r>
    <x v="98"/>
    <s v="Tue"/>
    <x v="6"/>
    <n v="5"/>
    <n v="1.87"/>
    <x v="1"/>
    <x v="2"/>
    <d v="1976-04-01T00:00:00"/>
    <n v="49"/>
    <n v="1.59"/>
    <n v="11.62"/>
    <n v="7.95"/>
    <n v="3.669999999999999"/>
  </r>
  <r>
    <x v="217"/>
    <s v="Fri"/>
    <x v="2"/>
    <n v="12"/>
    <n v="10.92"/>
    <x v="3"/>
    <x v="0"/>
    <d v="1979-02-09T00:00:00"/>
    <n v="46"/>
    <n v="8.52"/>
    <n v="5.25"/>
    <n v="102.24"/>
    <n v="-96.99"/>
  </r>
  <r>
    <x v="218"/>
    <s v="Sun"/>
    <x v="9"/>
    <n v="4"/>
    <n v="6.96"/>
    <x v="4"/>
    <x v="0"/>
    <d v="1989-08-28T00:00:00"/>
    <n v="35"/>
    <n v="6.21"/>
    <n v="20.079999999999998"/>
    <n v="24.84"/>
    <n v="-4.7600000000000016"/>
  </r>
  <r>
    <x v="213"/>
    <s v="Sun"/>
    <x v="8"/>
    <n v="5"/>
    <n v="8.19"/>
    <x v="3"/>
    <x v="2"/>
    <d v="1982-06-06T00:00:00"/>
    <n v="42"/>
    <n v="6.16"/>
    <n v="34.51"/>
    <n v="30.8"/>
    <n v="3.7099999999999973"/>
  </r>
  <r>
    <x v="101"/>
    <s v="Sat"/>
    <x v="9"/>
    <n v="20"/>
    <n v="2.4500000000000002"/>
    <x v="4"/>
    <x v="0"/>
    <d v="1982-08-03T00:00:00"/>
    <n v="42"/>
    <n v="2.14"/>
    <n v="72.88"/>
    <n v="42.800000000000004"/>
    <n v="30.079999999999991"/>
  </r>
  <r>
    <x v="134"/>
    <s v="Sun"/>
    <x v="8"/>
    <n v="11"/>
    <n v="4.2300000000000004"/>
    <x v="3"/>
    <x v="3"/>
    <d v="1985-08-07T00:00:00"/>
    <n v="39"/>
    <n v="3.38"/>
    <n v="13.4"/>
    <n v="37.18"/>
    <n v="-23.78"/>
  </r>
  <r>
    <x v="219"/>
    <s v="Wed"/>
    <x v="9"/>
    <n v="6"/>
    <n v="9.6300000000000008"/>
    <x v="1"/>
    <x v="1"/>
    <d v="1995-12-26T00:00:00"/>
    <n v="29"/>
    <n v="8.24"/>
    <n v="248.58"/>
    <n v="49.44"/>
    <n v="199.14000000000001"/>
  </r>
  <r>
    <x v="220"/>
    <s v="Wed"/>
    <x v="3"/>
    <n v="5"/>
    <n v="3.28"/>
    <x v="2"/>
    <x v="2"/>
    <d v="2000-10-27T00:00:00"/>
    <n v="24"/>
    <n v="2.67"/>
    <n v="4.3"/>
    <n v="13.35"/>
    <n v="-9.0500000000000007"/>
  </r>
  <r>
    <x v="60"/>
    <s v="Sun"/>
    <x v="0"/>
    <n v="13"/>
    <n v="1.45"/>
    <x v="4"/>
    <x v="0"/>
    <d v="2005-01-18T00:00:00"/>
    <n v="20"/>
    <n v="1.29"/>
    <n v="187.72"/>
    <n v="16.77"/>
    <n v="170.95"/>
  </r>
  <r>
    <x v="185"/>
    <s v="Wed"/>
    <x v="9"/>
    <n v="7"/>
    <n v="1.78"/>
    <x v="1"/>
    <x v="5"/>
    <d v="1977-01-20T00:00:00"/>
    <n v="48"/>
    <n v="1.4"/>
    <n v="30.419999999999998"/>
    <n v="9.7999999999999989"/>
    <n v="20.619999999999997"/>
  </r>
  <r>
    <x v="47"/>
    <s v="Sat"/>
    <x v="1"/>
    <n v="16"/>
    <n v="4.1900000000000004"/>
    <x v="2"/>
    <x v="4"/>
    <d v="1986-03-25T00:00:00"/>
    <n v="39"/>
    <n v="3.61"/>
    <n v="61.71"/>
    <n v="57.76"/>
    <n v="3.9500000000000028"/>
  </r>
  <r>
    <x v="221"/>
    <s v="Tue"/>
    <x v="3"/>
    <n v="10"/>
    <n v="13.15"/>
    <x v="0"/>
    <x v="1"/>
    <d v="1997-08-23T00:00:00"/>
    <n v="27"/>
    <n v="10.86"/>
    <n v="59.5"/>
    <n v="108.6"/>
    <n v="-49.099999999999994"/>
  </r>
  <r>
    <x v="222"/>
    <s v="Fri"/>
    <x v="6"/>
    <n v="15"/>
    <n v="12.16"/>
    <x v="0"/>
    <x v="4"/>
    <d v="1993-04-24T00:00:00"/>
    <n v="31"/>
    <n v="9.7799999999999994"/>
    <n v="96.48"/>
    <n v="146.69999999999999"/>
    <n v="-50.219999999999985"/>
  </r>
  <r>
    <x v="194"/>
    <s v="Wed"/>
    <x v="1"/>
    <n v="4"/>
    <n v="11.88"/>
    <x v="0"/>
    <x v="3"/>
    <d v="1987-10-28T00:00:00"/>
    <n v="37"/>
    <n v="8.34"/>
    <n v="54.6"/>
    <n v="33.36"/>
    <n v="21.240000000000002"/>
  </r>
  <r>
    <x v="19"/>
    <s v="Sun"/>
    <x v="7"/>
    <n v="18"/>
    <n v="0.67"/>
    <x v="2"/>
    <x v="5"/>
    <d v="1993-04-26T00:00:00"/>
    <n v="31"/>
    <n v="0.6"/>
    <n v="158.39999999999998"/>
    <n v="10.799999999999999"/>
    <n v="147.59999999999997"/>
  </r>
  <r>
    <x v="66"/>
    <s v="Fri"/>
    <x v="9"/>
    <n v="4"/>
    <n v="0.23"/>
    <x v="3"/>
    <x v="1"/>
    <d v="1995-08-05T00:00:00"/>
    <n v="29"/>
    <n v="0.18"/>
    <n v="49"/>
    <n v="0.72"/>
    <n v="48.28"/>
  </r>
  <r>
    <x v="55"/>
    <s v="Fri"/>
    <x v="7"/>
    <n v="6"/>
    <n v="8.73"/>
    <x v="2"/>
    <x v="4"/>
    <d v="1983-12-05T00:00:00"/>
    <n v="41"/>
    <n v="6.69"/>
    <n v="151.20000000000002"/>
    <n v="40.14"/>
    <n v="111.06000000000002"/>
  </r>
  <r>
    <x v="93"/>
    <s v="Tue"/>
    <x v="2"/>
    <n v="14"/>
    <n v="2.3199999999999998"/>
    <x v="3"/>
    <x v="3"/>
    <d v="1995-01-23T00:00:00"/>
    <n v="30"/>
    <n v="1.72"/>
    <n v="48.72"/>
    <n v="24.08"/>
    <n v="24.64"/>
  </r>
  <r>
    <x v="223"/>
    <s v="Sun"/>
    <x v="7"/>
    <n v="2"/>
    <n v="9.08"/>
    <x v="3"/>
    <x v="5"/>
    <d v="1996-05-25T00:00:00"/>
    <n v="28"/>
    <n v="7.36"/>
    <n v="164.36"/>
    <n v="14.72"/>
    <n v="149.64000000000001"/>
  </r>
  <r>
    <x v="224"/>
    <s v="Sat"/>
    <x v="4"/>
    <n v="2"/>
    <n v="2.46"/>
    <x v="2"/>
    <x v="3"/>
    <d v="2002-02-24T00:00:00"/>
    <n v="23"/>
    <n v="1.9"/>
    <n v="91.8"/>
    <n v="3.8"/>
    <n v="88"/>
  </r>
  <r>
    <x v="21"/>
    <s v="Tue"/>
    <x v="4"/>
    <n v="16"/>
    <n v="3.94"/>
    <x v="4"/>
    <x v="3"/>
    <d v="1999-02-21T00:00:00"/>
    <n v="26"/>
    <n v="3.35"/>
    <n v="17.16"/>
    <n v="53.6"/>
    <n v="-36.44"/>
  </r>
  <r>
    <x v="190"/>
    <s v="Thu"/>
    <x v="3"/>
    <n v="15"/>
    <n v="5.69"/>
    <x v="1"/>
    <x v="0"/>
    <d v="1997-06-07T00:00:00"/>
    <n v="27"/>
    <n v="4.5"/>
    <n v="67.95"/>
    <n v="67.5"/>
    <n v="0.45000000000000284"/>
  </r>
  <r>
    <x v="225"/>
    <s v="Mon"/>
    <x v="5"/>
    <n v="12"/>
    <n v="11.32"/>
    <x v="0"/>
    <x v="5"/>
    <d v="2005-01-03T00:00:00"/>
    <n v="20"/>
    <n v="9.3800000000000008"/>
    <n v="40.71"/>
    <n v="112.56"/>
    <n v="-71.849999999999994"/>
  </r>
  <r>
    <x v="226"/>
    <s v="Thu"/>
    <x v="1"/>
    <n v="17"/>
    <n v="12.01"/>
    <x v="4"/>
    <x v="5"/>
    <d v="1991-08-30T00:00:00"/>
    <n v="33"/>
    <n v="9.68"/>
    <n v="97.86"/>
    <n v="164.56"/>
    <n v="-66.7"/>
  </r>
  <r>
    <x v="227"/>
    <s v="Tue"/>
    <x v="9"/>
    <n v="19"/>
    <n v="3.84"/>
    <x v="0"/>
    <x v="1"/>
    <d v="1984-01-26T00:00:00"/>
    <n v="41"/>
    <n v="3.08"/>
    <n v="34.019999999999996"/>
    <n v="58.52"/>
    <n v="-24.500000000000007"/>
  </r>
  <r>
    <x v="147"/>
    <s v="Fri"/>
    <x v="5"/>
    <n v="14"/>
    <n v="13.87"/>
    <x v="4"/>
    <x v="1"/>
    <d v="1990-09-30T00:00:00"/>
    <n v="34"/>
    <n v="10.27"/>
    <n v="26"/>
    <n v="143.78"/>
    <n v="-117.78"/>
  </r>
  <r>
    <x v="128"/>
    <s v="Tue"/>
    <x v="5"/>
    <n v="14"/>
    <n v="11.92"/>
    <x v="0"/>
    <x v="2"/>
    <d v="1988-02-17T00:00:00"/>
    <n v="37"/>
    <n v="9.2799999999999994"/>
    <n v="21.16"/>
    <n v="129.91999999999999"/>
    <n v="-108.75999999999999"/>
  </r>
  <r>
    <x v="228"/>
    <s v="Fri"/>
    <x v="8"/>
    <n v="13"/>
    <n v="2.91"/>
    <x v="3"/>
    <x v="2"/>
    <d v="1984-07-29T00:00:00"/>
    <n v="40"/>
    <n v="2.2400000000000002"/>
    <n v="20"/>
    <n v="29.120000000000005"/>
    <n v="-9.1200000000000045"/>
  </r>
  <r>
    <x v="44"/>
    <s v="Wed"/>
    <x v="7"/>
    <n v="20"/>
    <n v="10.54"/>
    <x v="0"/>
    <x v="1"/>
    <d v="1990-01-28T00:00:00"/>
    <n v="35"/>
    <n v="7.39"/>
    <n v="115.08"/>
    <n v="147.79999999999998"/>
    <n v="-32.719999999999985"/>
  </r>
  <r>
    <x v="105"/>
    <s v="Wed"/>
    <x v="2"/>
    <n v="17"/>
    <n v="12.75"/>
    <x v="1"/>
    <x v="1"/>
    <d v="1996-07-07T00:00:00"/>
    <n v="28"/>
    <n v="10.64"/>
    <n v="226.67"/>
    <n v="180.88"/>
    <n v="45.789999999999992"/>
  </r>
  <r>
    <x v="154"/>
    <s v="Tue"/>
    <x v="7"/>
    <n v="17"/>
    <n v="4.12"/>
    <x v="3"/>
    <x v="0"/>
    <d v="1980-05-15T00:00:00"/>
    <n v="44"/>
    <n v="3.47"/>
    <n v="66.449999999999989"/>
    <n v="58.99"/>
    <n v="7.4599999999999866"/>
  </r>
  <r>
    <x v="229"/>
    <s v="Thu"/>
    <x v="1"/>
    <n v="2"/>
    <n v="14.62"/>
    <x v="4"/>
    <x v="1"/>
    <d v="1998-09-12T00:00:00"/>
    <n v="26"/>
    <n v="10.59"/>
    <n v="206.25"/>
    <n v="21.18"/>
    <n v="185.07"/>
  </r>
  <r>
    <x v="52"/>
    <s v="Thu"/>
    <x v="5"/>
    <n v="1"/>
    <n v="1.69"/>
    <x v="4"/>
    <x v="3"/>
    <d v="1980-11-17T00:00:00"/>
    <n v="44"/>
    <n v="1.5"/>
    <n v="119.35"/>
    <n v="1.5"/>
    <n v="117.85"/>
  </r>
  <r>
    <x v="129"/>
    <s v="Wed"/>
    <x v="4"/>
    <n v="10"/>
    <n v="8.6999999999999993"/>
    <x v="4"/>
    <x v="1"/>
    <d v="1977-03-03T00:00:00"/>
    <n v="48"/>
    <n v="7.02"/>
    <n v="69.55"/>
    <n v="70.199999999999989"/>
    <n v="-0.64999999999999147"/>
  </r>
  <r>
    <x v="109"/>
    <s v="Thu"/>
    <x v="2"/>
    <n v="1"/>
    <n v="4.9800000000000004"/>
    <x v="0"/>
    <x v="5"/>
    <d v="1983-01-31T00:00:00"/>
    <n v="42"/>
    <n v="4.43"/>
    <n v="202.85999999999999"/>
    <n v="4.43"/>
    <n v="198.42999999999998"/>
  </r>
  <r>
    <x v="185"/>
    <s v="Wed"/>
    <x v="2"/>
    <n v="5"/>
    <n v="1.06"/>
    <x v="0"/>
    <x v="5"/>
    <d v="2003-02-21T00:00:00"/>
    <n v="22"/>
    <n v="0.84"/>
    <n v="92.259999999999991"/>
    <n v="4.2"/>
    <n v="88.059999999999988"/>
  </r>
  <r>
    <x v="76"/>
    <s v="Tue"/>
    <x v="9"/>
    <n v="7"/>
    <n v="5.7"/>
    <x v="3"/>
    <x v="2"/>
    <d v="1995-07-20T00:00:00"/>
    <n v="29"/>
    <n v="4.83"/>
    <n v="106.88"/>
    <n v="33.81"/>
    <n v="73.069999999999993"/>
  </r>
  <r>
    <x v="104"/>
    <s v="Sun"/>
    <x v="3"/>
    <n v="5"/>
    <n v="12.13"/>
    <x v="0"/>
    <x v="4"/>
    <d v="1987-07-04T00:00:00"/>
    <n v="37"/>
    <n v="8.69"/>
    <n v="186.9"/>
    <n v="43.449999999999996"/>
    <n v="143.45000000000002"/>
  </r>
  <r>
    <x v="230"/>
    <s v="Wed"/>
    <x v="5"/>
    <n v="1"/>
    <n v="3.67"/>
    <x v="3"/>
    <x v="0"/>
    <d v="1998-06-01T00:00:00"/>
    <n v="26"/>
    <n v="2.73"/>
    <n v="33.32"/>
    <n v="2.73"/>
    <n v="30.59"/>
  </r>
  <r>
    <x v="118"/>
    <s v="Sun"/>
    <x v="0"/>
    <n v="15"/>
    <n v="9.69"/>
    <x v="4"/>
    <x v="1"/>
    <d v="1998-07-22T00:00:00"/>
    <n v="26"/>
    <n v="8.39"/>
    <n v="5.32"/>
    <n v="125.85000000000001"/>
    <n v="-120.53"/>
  </r>
  <r>
    <x v="82"/>
    <s v="Wed"/>
    <x v="2"/>
    <n v="10"/>
    <n v="7.78"/>
    <x v="3"/>
    <x v="0"/>
    <d v="1992-12-02T00:00:00"/>
    <n v="32"/>
    <n v="6.04"/>
    <n v="24.119999999999997"/>
    <n v="60.4"/>
    <n v="-36.28"/>
  </r>
  <r>
    <x v="231"/>
    <s v="Wed"/>
    <x v="4"/>
    <n v="15"/>
    <n v="7.83"/>
    <x v="0"/>
    <x v="3"/>
    <d v="1981-08-04T00:00:00"/>
    <n v="43"/>
    <n v="5.78"/>
    <n v="21.990000000000002"/>
    <n v="86.7"/>
    <n v="-64.710000000000008"/>
  </r>
  <r>
    <x v="30"/>
    <s v="Sun"/>
    <x v="5"/>
    <n v="8"/>
    <n v="1.0900000000000001"/>
    <x v="3"/>
    <x v="3"/>
    <d v="1995-05-02T00:00:00"/>
    <n v="29"/>
    <n v="0.97"/>
    <n v="88.74"/>
    <n v="7.76"/>
    <n v="80.97999999999999"/>
  </r>
  <r>
    <x v="150"/>
    <s v="Sun"/>
    <x v="3"/>
    <n v="2"/>
    <n v="4.5199999999999996"/>
    <x v="0"/>
    <x v="5"/>
    <d v="1983-01-16T00:00:00"/>
    <n v="42"/>
    <n v="3.93"/>
    <n v="61.900000000000006"/>
    <n v="7.86"/>
    <n v="54.040000000000006"/>
  </r>
  <r>
    <x v="232"/>
    <s v="Mon"/>
    <x v="2"/>
    <n v="12"/>
    <n v="5.41"/>
    <x v="1"/>
    <x v="0"/>
    <d v="1994-07-18T00:00:00"/>
    <n v="30"/>
    <n v="3.83"/>
    <n v="40"/>
    <n v="45.96"/>
    <n v="-5.9600000000000009"/>
  </r>
  <r>
    <x v="233"/>
    <s v="Fri"/>
    <x v="7"/>
    <n v="20"/>
    <n v="2.83"/>
    <x v="0"/>
    <x v="4"/>
    <d v="1980-06-23T00:00:00"/>
    <n v="44"/>
    <n v="2.0299999999999998"/>
    <n v="33.96"/>
    <n v="40.599999999999994"/>
    <n v="-6.6399999999999935"/>
  </r>
  <r>
    <x v="95"/>
    <s v="Sat"/>
    <x v="5"/>
    <n v="5"/>
    <n v="9.34"/>
    <x v="3"/>
    <x v="5"/>
    <d v="1983-03-24T00:00:00"/>
    <n v="42"/>
    <n v="7.99"/>
    <n v="252.89000000000001"/>
    <n v="39.950000000000003"/>
    <n v="212.94"/>
  </r>
  <r>
    <x v="234"/>
    <s v="Sat"/>
    <x v="6"/>
    <n v="1"/>
    <n v="5.82"/>
    <x v="1"/>
    <x v="1"/>
    <d v="1977-04-27T00:00:00"/>
    <n v="47"/>
    <n v="4.4000000000000004"/>
    <n v="5.88"/>
    <n v="4.4000000000000004"/>
    <n v="1.4799999999999995"/>
  </r>
  <r>
    <x v="0"/>
    <s v="Mon"/>
    <x v="8"/>
    <n v="11"/>
    <n v="9.7899999999999991"/>
    <x v="2"/>
    <x v="4"/>
    <d v="2000-01-08T00:00:00"/>
    <n v="25"/>
    <n v="8.73"/>
    <n v="44.96"/>
    <n v="96.03"/>
    <n v="-51.07"/>
  </r>
  <r>
    <x v="100"/>
    <s v="Wed"/>
    <x v="7"/>
    <n v="3"/>
    <n v="1.88"/>
    <x v="4"/>
    <x v="5"/>
    <d v="1993-08-20T00:00:00"/>
    <n v="31"/>
    <n v="1.53"/>
    <n v="5.44"/>
    <n v="4.59"/>
    <n v="0.85000000000000053"/>
  </r>
  <r>
    <x v="235"/>
    <s v="Wed"/>
    <x v="7"/>
    <n v="4"/>
    <n v="3.04"/>
    <x v="3"/>
    <x v="2"/>
    <d v="2001-11-05T00:00:00"/>
    <n v="23"/>
    <n v="2.5299999999999998"/>
    <n v="7.47"/>
    <n v="10.119999999999999"/>
    <n v="-2.6499999999999995"/>
  </r>
  <r>
    <x v="236"/>
    <s v="Thu"/>
    <x v="6"/>
    <n v="20"/>
    <n v="2.2200000000000002"/>
    <x v="1"/>
    <x v="0"/>
    <d v="2002-05-04T00:00:00"/>
    <n v="22"/>
    <n v="1.68"/>
    <n v="122.21"/>
    <n v="33.6"/>
    <n v="88.609999999999985"/>
  </r>
  <r>
    <x v="206"/>
    <s v="Wed"/>
    <x v="0"/>
    <n v="16"/>
    <n v="2.2400000000000002"/>
    <x v="4"/>
    <x v="2"/>
    <d v="1983-03-05T00:00:00"/>
    <n v="42"/>
    <n v="1.87"/>
    <n v="91.63"/>
    <n v="29.92"/>
    <n v="61.709999999999994"/>
  </r>
  <r>
    <x v="77"/>
    <s v="Sun"/>
    <x v="0"/>
    <n v="9"/>
    <n v="11.36"/>
    <x v="3"/>
    <x v="1"/>
    <d v="1977-09-04T00:00:00"/>
    <n v="47"/>
    <n v="10.130000000000001"/>
    <n v="16.760000000000002"/>
    <n v="91.17"/>
    <n v="-74.41"/>
  </r>
  <r>
    <x v="119"/>
    <s v="Sat"/>
    <x v="6"/>
    <n v="14"/>
    <n v="2.73"/>
    <x v="2"/>
    <x v="5"/>
    <d v="2005-02-18T00:00:00"/>
    <n v="20"/>
    <n v="2.14"/>
    <n v="102.4"/>
    <n v="29.96"/>
    <n v="72.44"/>
  </r>
  <r>
    <x v="40"/>
    <s v="Thu"/>
    <x v="8"/>
    <n v="11"/>
    <n v="8.3000000000000007"/>
    <x v="1"/>
    <x v="4"/>
    <d v="1977-10-13T00:00:00"/>
    <n v="47"/>
    <n v="7.14"/>
    <n v="100.8"/>
    <n v="78.539999999999992"/>
    <n v="22.260000000000005"/>
  </r>
  <r>
    <x v="107"/>
    <s v="Mon"/>
    <x v="7"/>
    <n v="17"/>
    <n v="6.74"/>
    <x v="0"/>
    <x v="1"/>
    <d v="1982-08-24T00:00:00"/>
    <n v="42"/>
    <n v="5.98"/>
    <n v="28.589999999999996"/>
    <n v="101.66000000000001"/>
    <n v="-73.070000000000022"/>
  </r>
  <r>
    <x v="237"/>
    <s v="Sat"/>
    <x v="3"/>
    <n v="12"/>
    <n v="14.12"/>
    <x v="0"/>
    <x v="5"/>
    <d v="1990-01-26T00:00:00"/>
    <n v="35"/>
    <n v="10.99"/>
    <n v="21.36"/>
    <n v="131.88"/>
    <n v="-110.52"/>
  </r>
  <r>
    <x v="209"/>
    <s v="Thu"/>
    <x v="1"/>
    <n v="10"/>
    <n v="12.49"/>
    <x v="1"/>
    <x v="4"/>
    <d v="2001-11-15T00:00:00"/>
    <n v="23"/>
    <n v="9.4700000000000006"/>
    <n v="8.82"/>
    <n v="94.7"/>
    <n v="-85.88"/>
  </r>
  <r>
    <x v="90"/>
    <s v="Mon"/>
    <x v="9"/>
    <n v="8"/>
    <n v="14.33"/>
    <x v="0"/>
    <x v="2"/>
    <d v="2004-05-20T00:00:00"/>
    <n v="20"/>
    <n v="10.06"/>
    <n v="73.2"/>
    <n v="80.48"/>
    <n v="-7.2800000000000011"/>
  </r>
  <r>
    <x v="190"/>
    <s v="Thu"/>
    <x v="0"/>
    <n v="2"/>
    <n v="7.4"/>
    <x v="3"/>
    <x v="0"/>
    <d v="1979-05-22T00:00:00"/>
    <n v="45"/>
    <n v="5.55"/>
    <n v="268.56"/>
    <n v="11.1"/>
    <n v="257.45999999999998"/>
  </r>
  <r>
    <x v="13"/>
    <s v="Sun"/>
    <x v="7"/>
    <n v="13"/>
    <n v="6.53"/>
    <x v="3"/>
    <x v="3"/>
    <d v="1986-06-11T00:00:00"/>
    <n v="38"/>
    <n v="5.29"/>
    <n v="34.29"/>
    <n v="68.77"/>
    <n v="-34.479999999999997"/>
  </r>
  <r>
    <x v="223"/>
    <s v="Sun"/>
    <x v="7"/>
    <n v="6"/>
    <n v="9.9700000000000006"/>
    <x v="2"/>
    <x v="3"/>
    <d v="1987-07-18T00:00:00"/>
    <n v="37"/>
    <n v="7.08"/>
    <n v="33.75"/>
    <n v="42.480000000000004"/>
    <n v="-8.730000000000004"/>
  </r>
  <r>
    <x v="219"/>
    <s v="Wed"/>
    <x v="8"/>
    <n v="17"/>
    <n v="5.52"/>
    <x v="1"/>
    <x v="2"/>
    <d v="1983-01-31T00:00:00"/>
    <n v="42"/>
    <n v="4.2"/>
    <n v="25.76"/>
    <n v="71.400000000000006"/>
    <n v="-45.64"/>
  </r>
  <r>
    <x v="181"/>
    <s v="Thu"/>
    <x v="6"/>
    <n v="11"/>
    <n v="13.15"/>
    <x v="1"/>
    <x v="5"/>
    <d v="1994-12-07T00:00:00"/>
    <n v="30"/>
    <n v="9.8000000000000007"/>
    <n v="2.4"/>
    <n v="107.80000000000001"/>
    <n v="-105.4"/>
  </r>
  <r>
    <x v="229"/>
    <s v="Thu"/>
    <x v="1"/>
    <n v="5"/>
    <n v="12.6"/>
    <x v="2"/>
    <x v="4"/>
    <d v="1995-07-31T00:00:00"/>
    <n v="29"/>
    <n v="10.210000000000001"/>
    <n v="209.29999999999998"/>
    <n v="51.050000000000004"/>
    <n v="158.24999999999997"/>
  </r>
  <r>
    <x v="101"/>
    <s v="Sat"/>
    <x v="4"/>
    <n v="16"/>
    <n v="3.18"/>
    <x v="1"/>
    <x v="1"/>
    <d v="1988-04-29T00:00:00"/>
    <n v="36"/>
    <n v="2.7"/>
    <n v="0.11"/>
    <n v="43.2"/>
    <n v="-43.09"/>
  </r>
  <r>
    <x v="238"/>
    <s v="Mon"/>
    <x v="2"/>
    <n v="9"/>
    <n v="4.51"/>
    <x v="0"/>
    <x v="5"/>
    <d v="1978-10-29T00:00:00"/>
    <n v="46"/>
    <n v="3.71"/>
    <n v="202.14000000000001"/>
    <n v="33.39"/>
    <n v="168.75"/>
  </r>
  <r>
    <x v="75"/>
    <s v="Fri"/>
    <x v="1"/>
    <n v="5"/>
    <n v="14.42"/>
    <x v="2"/>
    <x v="4"/>
    <d v="1994-01-14T00:00:00"/>
    <n v="31"/>
    <n v="12.84"/>
    <n v="66.44"/>
    <n v="64.2"/>
    <n v="2.2399999999999949"/>
  </r>
  <r>
    <x v="178"/>
    <s v="Tue"/>
    <x v="3"/>
    <n v="16"/>
    <n v="9.4600000000000009"/>
    <x v="4"/>
    <x v="1"/>
    <d v="1992-09-22T00:00:00"/>
    <n v="32"/>
    <n v="7.03"/>
    <n v="0.1"/>
    <n v="112.48"/>
    <n v="-112.38000000000001"/>
  </r>
  <r>
    <x v="95"/>
    <s v="Sat"/>
    <x v="4"/>
    <n v="10"/>
    <n v="6.65"/>
    <x v="0"/>
    <x v="5"/>
    <d v="1988-12-13T00:00:00"/>
    <n v="36"/>
    <n v="5.88"/>
    <n v="64.16"/>
    <n v="58.8"/>
    <n v="5.3599999999999994"/>
  </r>
  <r>
    <x v="48"/>
    <s v="Sun"/>
    <x v="6"/>
    <n v="12"/>
    <n v="5.9"/>
    <x v="0"/>
    <x v="3"/>
    <d v="2001-03-31T00:00:00"/>
    <n v="24"/>
    <n v="4.21"/>
    <n v="32.400000000000006"/>
    <n v="50.519999999999996"/>
    <n v="-18.11999999999999"/>
  </r>
  <r>
    <x v="205"/>
    <s v="Wed"/>
    <x v="4"/>
    <n v="6"/>
    <n v="11.24"/>
    <x v="1"/>
    <x v="2"/>
    <d v="1989-08-20T00:00:00"/>
    <n v="35"/>
    <n v="9.1300000000000008"/>
    <n v="21.15"/>
    <n v="54.78"/>
    <n v="-33.630000000000003"/>
  </r>
  <r>
    <x v="170"/>
    <s v="Wed"/>
    <x v="0"/>
    <n v="7"/>
    <n v="9.85"/>
    <x v="4"/>
    <x v="4"/>
    <d v="1978-02-23T00:00:00"/>
    <n v="47"/>
    <n v="8.4700000000000006"/>
    <n v="217.74"/>
    <n v="59.290000000000006"/>
    <n v="158.44999999999999"/>
  </r>
  <r>
    <x v="239"/>
    <s v="Fri"/>
    <x v="5"/>
    <n v="14"/>
    <n v="13.03"/>
    <x v="0"/>
    <x v="3"/>
    <d v="1991-08-21T00:00:00"/>
    <n v="33"/>
    <n v="10.41"/>
    <n v="110.8"/>
    <n v="145.74"/>
    <n v="-34.940000000000012"/>
  </r>
  <r>
    <x v="240"/>
    <s v="Sat"/>
    <x v="2"/>
    <n v="10"/>
    <n v="14.03"/>
    <x v="1"/>
    <x v="2"/>
    <d v="1993-10-24T00:00:00"/>
    <n v="31"/>
    <n v="10.94"/>
    <n v="6.02"/>
    <n v="109.39999999999999"/>
    <n v="-103.38"/>
  </r>
  <r>
    <x v="24"/>
    <s v="Fri"/>
    <x v="4"/>
    <n v="13"/>
    <n v="7.0000000000000007E-2"/>
    <x v="2"/>
    <x v="3"/>
    <d v="2002-12-07T00:00:00"/>
    <n v="22"/>
    <n v="0.05"/>
    <n v="132.16"/>
    <n v="0.65"/>
    <n v="131.51"/>
  </r>
  <r>
    <x v="32"/>
    <s v="Tue"/>
    <x v="2"/>
    <n v="19"/>
    <n v="6.25"/>
    <x v="2"/>
    <x v="5"/>
    <d v="2005-01-27T00:00:00"/>
    <n v="20"/>
    <n v="4.76"/>
    <n v="35.96"/>
    <n v="90.44"/>
    <n v="-54.48"/>
  </r>
  <r>
    <x v="50"/>
    <s v="Fri"/>
    <x v="3"/>
    <n v="13"/>
    <n v="9.42"/>
    <x v="3"/>
    <x v="3"/>
    <d v="1984-03-19T00:00:00"/>
    <n v="41"/>
    <n v="6.88"/>
    <n v="8.6999999999999993"/>
    <n v="89.44"/>
    <n v="-80.739999999999995"/>
  </r>
  <r>
    <x v="241"/>
    <s v="Wed"/>
    <x v="1"/>
    <n v="14"/>
    <n v="14.15"/>
    <x v="4"/>
    <x v="2"/>
    <d v="1985-06-08T00:00:00"/>
    <n v="39"/>
    <n v="10"/>
    <n v="108.96"/>
    <n v="140"/>
    <n v="-31.040000000000006"/>
  </r>
  <r>
    <x v="33"/>
    <s v="Sun"/>
    <x v="9"/>
    <n v="6"/>
    <n v="0"/>
    <x v="2"/>
    <x v="5"/>
    <d v="1991-10-07T00:00:00"/>
    <n v="33"/>
    <n v="0"/>
    <n v="83.34"/>
    <n v="0"/>
    <n v="83.34"/>
  </r>
  <r>
    <x v="63"/>
    <s v="Wed"/>
    <x v="0"/>
    <n v="13"/>
    <n v="10.39"/>
    <x v="3"/>
    <x v="0"/>
    <d v="1989-06-19T00:00:00"/>
    <n v="35"/>
    <n v="9.24"/>
    <n v="10.199999999999999"/>
    <n v="120.12"/>
    <n v="-109.92"/>
  </r>
  <r>
    <x v="83"/>
    <s v="Fri"/>
    <x v="1"/>
    <n v="9"/>
    <n v="0.2"/>
    <x v="1"/>
    <x v="0"/>
    <d v="1997-11-23T00:00:00"/>
    <n v="27"/>
    <n v="0.16"/>
    <n v="257.03999999999996"/>
    <n v="1.44"/>
    <n v="255.59999999999997"/>
  </r>
  <r>
    <x v="101"/>
    <s v="Sat"/>
    <x v="4"/>
    <n v="15"/>
    <n v="7.96"/>
    <x v="1"/>
    <x v="4"/>
    <d v="1983-02-24T00:00:00"/>
    <n v="42"/>
    <n v="6.03"/>
    <n v="66.050000000000011"/>
    <n v="90.45"/>
    <n v="-24.399999999999991"/>
  </r>
  <r>
    <x v="140"/>
    <s v="Thu"/>
    <x v="9"/>
    <n v="3"/>
    <n v="8.15"/>
    <x v="0"/>
    <x v="2"/>
    <d v="1997-02-09T00:00:00"/>
    <n v="28"/>
    <n v="6.33"/>
    <n v="77.839999999999989"/>
    <n v="18.990000000000002"/>
    <n v="58.849999999999987"/>
  </r>
  <r>
    <x v="89"/>
    <s v="Thu"/>
    <x v="6"/>
    <n v="9"/>
    <n v="2.29"/>
    <x v="0"/>
    <x v="0"/>
    <d v="1984-07-08T00:00:00"/>
    <n v="40"/>
    <n v="1.68"/>
    <n v="146.54999999999998"/>
    <n v="15.12"/>
    <n v="131.42999999999998"/>
  </r>
  <r>
    <x v="242"/>
    <s v="Wed"/>
    <x v="5"/>
    <n v="6"/>
    <n v="6.2"/>
    <x v="2"/>
    <x v="3"/>
    <d v="1992-05-31T00:00:00"/>
    <n v="32"/>
    <n v="5.49"/>
    <n v="16.82"/>
    <n v="32.94"/>
    <n v="-16.119999999999997"/>
  </r>
  <r>
    <x v="243"/>
    <s v="Sun"/>
    <x v="5"/>
    <n v="20"/>
    <n v="11.49"/>
    <x v="0"/>
    <x v="5"/>
    <d v="1999-12-15T00:00:00"/>
    <n v="25"/>
    <n v="9.99"/>
    <n v="22.68"/>
    <n v="199.8"/>
    <n v="-177.12"/>
  </r>
  <r>
    <x v="161"/>
    <s v="Thu"/>
    <x v="4"/>
    <n v="3"/>
    <n v="9.3000000000000007"/>
    <x v="0"/>
    <x v="2"/>
    <d v="1991-04-18T00:00:00"/>
    <n v="34"/>
    <n v="7.43"/>
    <n v="102.14999999999999"/>
    <n v="22.29"/>
    <n v="79.859999999999985"/>
  </r>
  <r>
    <x v="13"/>
    <s v="Sun"/>
    <x v="0"/>
    <n v="18"/>
    <n v="6.83"/>
    <x v="4"/>
    <x v="5"/>
    <d v="1989-06-09T00:00:00"/>
    <n v="35"/>
    <n v="5.46"/>
    <n v="49.800000000000004"/>
    <n v="98.28"/>
    <n v="-48.48"/>
  </r>
  <r>
    <x v="6"/>
    <s v="Sat"/>
    <x v="9"/>
    <n v="17"/>
    <n v="14.34"/>
    <x v="3"/>
    <x v="5"/>
    <d v="1981-11-29T00:00:00"/>
    <n v="43"/>
    <n v="12.21"/>
    <n v="21.78"/>
    <n v="207.57000000000002"/>
    <n v="-185.79000000000002"/>
  </r>
  <r>
    <x v="244"/>
    <s v="Tue"/>
    <x v="1"/>
    <n v="16"/>
    <n v="12.11"/>
    <x v="3"/>
    <x v="4"/>
    <d v="1985-02-08T00:00:00"/>
    <n v="40"/>
    <n v="10.51"/>
    <n v="36.330000000000005"/>
    <n v="168.16"/>
    <n v="-131.82999999999998"/>
  </r>
  <r>
    <x v="196"/>
    <s v="Mon"/>
    <x v="6"/>
    <n v="6"/>
    <n v="0.44"/>
    <x v="2"/>
    <x v="3"/>
    <d v="1991-05-07T00:00:00"/>
    <n v="33"/>
    <n v="0.38"/>
    <n v="213.69"/>
    <n v="2.2800000000000002"/>
    <n v="211.41"/>
  </r>
  <r>
    <x v="245"/>
    <s v="Thu"/>
    <x v="4"/>
    <n v="14"/>
    <n v="10.38"/>
    <x v="3"/>
    <x v="5"/>
    <d v="1996-09-29T00:00:00"/>
    <n v="28"/>
    <n v="8.2799999999999994"/>
    <n v="88.32"/>
    <n v="115.91999999999999"/>
    <n v="-27.599999999999994"/>
  </r>
  <r>
    <x v="246"/>
    <s v="Wed"/>
    <x v="4"/>
    <n v="2"/>
    <n v="7.44"/>
    <x v="0"/>
    <x v="0"/>
    <d v="1987-01-18T00:00:00"/>
    <n v="38"/>
    <n v="5.24"/>
    <n v="13.06"/>
    <n v="10.48"/>
    <n v="2.58"/>
  </r>
  <r>
    <x v="150"/>
    <s v="Sun"/>
    <x v="5"/>
    <n v="17"/>
    <n v="14.34"/>
    <x v="1"/>
    <x v="3"/>
    <d v="2004-01-12T00:00:00"/>
    <n v="21"/>
    <n v="10.64"/>
    <n v="93.2"/>
    <n v="180.88"/>
    <n v="-87.679999999999993"/>
  </r>
  <r>
    <x v="66"/>
    <s v="Fri"/>
    <x v="0"/>
    <n v="8"/>
    <n v="10.62"/>
    <x v="1"/>
    <x v="5"/>
    <d v="1981-11-12T00:00:00"/>
    <n v="43"/>
    <n v="7.67"/>
    <n v="96"/>
    <n v="61.36"/>
    <n v="34.64"/>
  </r>
  <r>
    <x v="96"/>
    <s v="Wed"/>
    <x v="1"/>
    <n v="11"/>
    <n v="8.41"/>
    <x v="2"/>
    <x v="1"/>
    <d v="1989-10-30T00:00:00"/>
    <n v="35"/>
    <n v="6.8"/>
    <n v="72.73"/>
    <n v="74.8"/>
    <n v="-2.0699999999999932"/>
  </r>
  <r>
    <x v="55"/>
    <s v="Fri"/>
    <x v="0"/>
    <n v="2"/>
    <n v="9.61"/>
    <x v="1"/>
    <x v="3"/>
    <d v="2001-10-07T00:00:00"/>
    <n v="23"/>
    <n v="7.08"/>
    <n v="25.71"/>
    <n v="14.16"/>
    <n v="11.55"/>
  </r>
  <r>
    <x v="11"/>
    <s v="Thu"/>
    <x v="2"/>
    <n v="17"/>
    <n v="12.15"/>
    <x v="3"/>
    <x v="2"/>
    <d v="2003-11-28T00:00:00"/>
    <n v="21"/>
    <n v="8.5299999999999994"/>
    <n v="34.049999999999997"/>
    <n v="145.01"/>
    <n v="-110.96"/>
  </r>
  <r>
    <x v="24"/>
    <s v="Fri"/>
    <x v="6"/>
    <n v="7"/>
    <n v="4.45"/>
    <x v="0"/>
    <x v="1"/>
    <d v="2003-08-01T00:00:00"/>
    <n v="21"/>
    <n v="3.52"/>
    <n v="117.88"/>
    <n v="24.64"/>
    <n v="93.24"/>
  </r>
  <r>
    <x v="240"/>
    <s v="Sat"/>
    <x v="8"/>
    <n v="8"/>
    <n v="10.88"/>
    <x v="0"/>
    <x v="0"/>
    <d v="1983-09-03T00:00:00"/>
    <n v="41"/>
    <n v="9.6199999999999992"/>
    <n v="26.22"/>
    <n v="76.959999999999994"/>
    <n v="-50.739999999999995"/>
  </r>
  <r>
    <x v="65"/>
    <s v="Thu"/>
    <x v="5"/>
    <n v="5"/>
    <n v="4.76"/>
    <x v="4"/>
    <x v="3"/>
    <d v="1996-01-26T00:00:00"/>
    <n v="29"/>
    <n v="3.88"/>
    <n v="122.69999999999999"/>
    <n v="19.399999999999999"/>
    <n v="103.29999999999998"/>
  </r>
  <r>
    <x v="176"/>
    <s v="Thu"/>
    <x v="3"/>
    <n v="1"/>
    <n v="3.42"/>
    <x v="3"/>
    <x v="4"/>
    <d v="1977-04-30T00:00:00"/>
    <n v="47"/>
    <n v="2.42"/>
    <n v="64.3"/>
    <n v="2.42"/>
    <n v="61.879999999999995"/>
  </r>
  <r>
    <x v="242"/>
    <s v="Wed"/>
    <x v="4"/>
    <n v="19"/>
    <n v="0.37"/>
    <x v="0"/>
    <x v="0"/>
    <d v="1978-05-29T00:00:00"/>
    <n v="46"/>
    <n v="0.3"/>
    <n v="13.1"/>
    <n v="5.7"/>
    <n v="7.3999999999999995"/>
  </r>
  <r>
    <x v="243"/>
    <s v="Sun"/>
    <x v="0"/>
    <n v="16"/>
    <n v="12.09"/>
    <x v="3"/>
    <x v="1"/>
    <d v="1982-04-21T00:00:00"/>
    <n v="43"/>
    <n v="9.3800000000000008"/>
    <n v="127.89999999999999"/>
    <n v="150.08000000000001"/>
    <n v="-22.180000000000021"/>
  </r>
  <r>
    <x v="80"/>
    <s v="Mon"/>
    <x v="7"/>
    <n v="5"/>
    <n v="12.74"/>
    <x v="0"/>
    <x v="4"/>
    <d v="1977-11-23T00:00:00"/>
    <n v="47"/>
    <n v="9.8000000000000007"/>
    <n v="38.17"/>
    <n v="49"/>
    <n v="-10.829999999999998"/>
  </r>
  <r>
    <x v="6"/>
    <s v="Sat"/>
    <x v="8"/>
    <n v="20"/>
    <n v="2.78"/>
    <x v="1"/>
    <x v="1"/>
    <d v="2003-02-10T00:00:00"/>
    <n v="22"/>
    <n v="2.0299999999999998"/>
    <n v="2.54"/>
    <n v="40.599999999999994"/>
    <n v="-38.059999999999995"/>
  </r>
  <r>
    <x v="247"/>
    <s v="Thu"/>
    <x v="1"/>
    <n v="12"/>
    <n v="6.68"/>
    <x v="3"/>
    <x v="5"/>
    <d v="1977-11-17T00:00:00"/>
    <n v="47"/>
    <n v="5.08"/>
    <n v="20.52"/>
    <n v="60.96"/>
    <n v="-40.44"/>
  </r>
  <r>
    <x v="233"/>
    <s v="Fri"/>
    <x v="0"/>
    <n v="18"/>
    <n v="1.68"/>
    <x v="2"/>
    <x v="4"/>
    <d v="1989-10-24T00:00:00"/>
    <n v="35"/>
    <n v="1.47"/>
    <n v="56.72"/>
    <n v="26.46"/>
    <n v="30.259999999999998"/>
  </r>
  <r>
    <x v="248"/>
    <s v="Tue"/>
    <x v="4"/>
    <n v="20"/>
    <n v="13.63"/>
    <x v="3"/>
    <x v="5"/>
    <d v="1996-07-05T00:00:00"/>
    <n v="28"/>
    <n v="11.57"/>
    <n v="8.8800000000000008"/>
    <n v="231.4"/>
    <n v="-222.52"/>
  </r>
  <r>
    <x v="22"/>
    <s v="Sat"/>
    <x v="3"/>
    <n v="16"/>
    <n v="6.34"/>
    <x v="2"/>
    <x v="4"/>
    <d v="2002-03-04T00:00:00"/>
    <n v="23"/>
    <n v="5.7"/>
    <n v="2.75"/>
    <n v="91.2"/>
    <n v="-88.45"/>
  </r>
  <r>
    <x v="185"/>
    <s v="Wed"/>
    <x v="9"/>
    <n v="2"/>
    <n v="13.78"/>
    <x v="2"/>
    <x v="0"/>
    <d v="1985-05-06T00:00:00"/>
    <n v="39"/>
    <n v="11.45"/>
    <n v="11.02"/>
    <n v="22.9"/>
    <n v="-11.879999999999999"/>
  </r>
  <r>
    <x v="236"/>
    <s v="Thu"/>
    <x v="9"/>
    <n v="4"/>
    <n v="9.6300000000000008"/>
    <x v="3"/>
    <x v="4"/>
    <d v="1987-04-19T00:00:00"/>
    <n v="38"/>
    <n v="7.01"/>
    <n v="134.46"/>
    <n v="28.04"/>
    <n v="106.42000000000002"/>
  </r>
  <r>
    <x v="35"/>
    <s v="Fri"/>
    <x v="1"/>
    <n v="6"/>
    <n v="12.65"/>
    <x v="0"/>
    <x v="5"/>
    <d v="1993-01-12T00:00:00"/>
    <n v="32"/>
    <n v="11.3"/>
    <n v="61.16"/>
    <n v="67.800000000000011"/>
    <n v="-6.6400000000000148"/>
  </r>
  <r>
    <x v="249"/>
    <s v="Wed"/>
    <x v="1"/>
    <n v="17"/>
    <n v="10.11"/>
    <x v="2"/>
    <x v="3"/>
    <d v="1982-06-01T00:00:00"/>
    <n v="42"/>
    <n v="8.52"/>
    <n v="249.47000000000003"/>
    <n v="144.84"/>
    <n v="104.63000000000002"/>
  </r>
  <r>
    <x v="152"/>
    <s v="Wed"/>
    <x v="1"/>
    <n v="9"/>
    <n v="3.01"/>
    <x v="2"/>
    <x v="3"/>
    <d v="1982-02-22T00:00:00"/>
    <n v="43"/>
    <n v="2.4700000000000002"/>
    <n v="199.98"/>
    <n v="22.23"/>
    <n v="177.75"/>
  </r>
  <r>
    <x v="31"/>
    <s v="Sat"/>
    <x v="1"/>
    <n v="10"/>
    <n v="3.33"/>
    <x v="4"/>
    <x v="2"/>
    <d v="1987-01-13T00:00:00"/>
    <n v="38"/>
    <n v="2.5099999999999998"/>
    <n v="13.95"/>
    <n v="25.099999999999998"/>
    <n v="-11.149999999999999"/>
  </r>
  <r>
    <x v="83"/>
    <s v="Fri"/>
    <x v="9"/>
    <n v="7"/>
    <n v="12"/>
    <x v="2"/>
    <x v="0"/>
    <d v="1988-04-03T00:00:00"/>
    <n v="37"/>
    <n v="10.73"/>
    <n v="33.299999999999997"/>
    <n v="75.11"/>
    <n v="-41.81"/>
  </r>
  <r>
    <x v="196"/>
    <s v="Mon"/>
    <x v="7"/>
    <n v="16"/>
    <n v="12.15"/>
    <x v="1"/>
    <x v="4"/>
    <d v="1976-05-24T00:00:00"/>
    <n v="48"/>
    <n v="10.58"/>
    <n v="26.549999999999997"/>
    <n v="169.28"/>
    <n v="-142.73000000000002"/>
  </r>
  <r>
    <x v="76"/>
    <s v="Tue"/>
    <x v="9"/>
    <n v="4"/>
    <n v="5.61"/>
    <x v="1"/>
    <x v="2"/>
    <d v="1977-01-16T00:00:00"/>
    <n v="48"/>
    <n v="4.16"/>
    <n v="8.1300000000000008"/>
    <n v="16.64"/>
    <n v="-8.51"/>
  </r>
  <r>
    <x v="250"/>
    <s v="Tue"/>
    <x v="2"/>
    <n v="4"/>
    <n v="5.36"/>
    <x v="1"/>
    <x v="3"/>
    <d v="1990-12-21T00:00:00"/>
    <n v="34"/>
    <n v="4.16"/>
    <n v="101.88"/>
    <n v="16.64"/>
    <n v="85.24"/>
  </r>
  <r>
    <x v="251"/>
    <s v="Fri"/>
    <x v="4"/>
    <n v="3"/>
    <n v="7.6"/>
    <x v="2"/>
    <x v="0"/>
    <d v="1982-01-24T00:00:00"/>
    <n v="43"/>
    <n v="6.71"/>
    <n v="129.77000000000001"/>
    <n v="20.13"/>
    <n v="109.64000000000001"/>
  </r>
  <r>
    <x v="217"/>
    <s v="Fri"/>
    <x v="4"/>
    <n v="1"/>
    <n v="8.9"/>
    <x v="3"/>
    <x v="4"/>
    <d v="1982-01-20T00:00:00"/>
    <n v="43"/>
    <n v="6.23"/>
    <n v="97.02"/>
    <n v="6.23"/>
    <n v="90.789999999999992"/>
  </r>
  <r>
    <x v="252"/>
    <s v="Sun"/>
    <x v="6"/>
    <n v="9"/>
    <n v="13.73"/>
    <x v="3"/>
    <x v="4"/>
    <d v="1976-05-06T00:00:00"/>
    <n v="48"/>
    <n v="12.07"/>
    <n v="2.4499999999999997"/>
    <n v="108.63"/>
    <n v="-106.17999999999999"/>
  </r>
  <r>
    <x v="253"/>
    <s v="Sun"/>
    <x v="6"/>
    <n v="1"/>
    <n v="14.64"/>
    <x v="4"/>
    <x v="0"/>
    <d v="1984-12-22T00:00:00"/>
    <n v="40"/>
    <n v="11.9"/>
    <n v="66.08"/>
    <n v="11.9"/>
    <n v="54.18"/>
  </r>
  <r>
    <x v="50"/>
    <s v="Fri"/>
    <x v="1"/>
    <n v="10"/>
    <n v="1.29"/>
    <x v="4"/>
    <x v="3"/>
    <d v="1990-01-03T00:00:00"/>
    <n v="35"/>
    <n v="0.92"/>
    <n v="220.96"/>
    <n v="9.2000000000000011"/>
    <n v="211.76000000000002"/>
  </r>
  <r>
    <x v="36"/>
    <s v="Sat"/>
    <x v="6"/>
    <n v="10"/>
    <n v="13.16"/>
    <x v="1"/>
    <x v="3"/>
    <d v="1989-12-02T00:00:00"/>
    <n v="35"/>
    <n v="10.71"/>
    <n v="56.550000000000004"/>
    <n v="107.10000000000001"/>
    <n v="-50.550000000000004"/>
  </r>
  <r>
    <x v="37"/>
    <s v="Fri"/>
    <x v="1"/>
    <n v="2"/>
    <n v="4.92"/>
    <x v="1"/>
    <x v="1"/>
    <d v="1994-07-04T00:00:00"/>
    <n v="30"/>
    <n v="4.33"/>
    <n v="253.3"/>
    <n v="8.66"/>
    <n v="244.64000000000001"/>
  </r>
  <r>
    <x v="254"/>
    <s v="Fri"/>
    <x v="2"/>
    <n v="19"/>
    <n v="1.91"/>
    <x v="2"/>
    <x v="2"/>
    <d v="1987-11-30T00:00:00"/>
    <n v="37"/>
    <n v="1.38"/>
    <n v="47.28"/>
    <n v="26.22"/>
    <n v="21.060000000000002"/>
  </r>
  <r>
    <x v="255"/>
    <s v="Sun"/>
    <x v="8"/>
    <n v="1"/>
    <n v="14.66"/>
    <x v="0"/>
    <x v="1"/>
    <d v="2001-04-03T00:00:00"/>
    <n v="24"/>
    <n v="11.8"/>
    <n v="50.24"/>
    <n v="11.8"/>
    <n v="38.44"/>
  </r>
  <r>
    <x v="166"/>
    <s v="Thu"/>
    <x v="1"/>
    <n v="12"/>
    <n v="6.11"/>
    <x v="1"/>
    <x v="3"/>
    <d v="1997-10-29T00:00:00"/>
    <n v="27"/>
    <n v="4.93"/>
    <n v="4.59"/>
    <n v="59.16"/>
    <n v="-54.569999999999993"/>
  </r>
  <r>
    <x v="120"/>
    <s v="Sun"/>
    <x v="6"/>
    <n v="14"/>
    <n v="9.7200000000000006"/>
    <x v="1"/>
    <x v="5"/>
    <d v="1991-06-30T00:00:00"/>
    <n v="33"/>
    <n v="7.66"/>
    <n v="93.52"/>
    <n v="107.24000000000001"/>
    <n v="-13.720000000000013"/>
  </r>
  <r>
    <x v="111"/>
    <s v="Sat"/>
    <x v="8"/>
    <n v="19"/>
    <n v="10.98"/>
    <x v="0"/>
    <x v="4"/>
    <d v="2001-01-05T00:00:00"/>
    <n v="24"/>
    <n v="9.5299999999999994"/>
    <n v="240.16000000000003"/>
    <n v="181.07"/>
    <n v="59.090000000000032"/>
  </r>
  <r>
    <x v="256"/>
    <s v="Thu"/>
    <x v="1"/>
    <n v="11"/>
    <n v="3.13"/>
    <x v="1"/>
    <x v="1"/>
    <d v="1999-09-05T00:00:00"/>
    <n v="25"/>
    <n v="2.38"/>
    <n v="39.6"/>
    <n v="26.18"/>
    <n v="13.420000000000002"/>
  </r>
  <r>
    <x v="231"/>
    <s v="Wed"/>
    <x v="4"/>
    <n v="10"/>
    <n v="14.9"/>
    <x v="0"/>
    <x v="4"/>
    <d v="1990-10-09T00:00:00"/>
    <n v="34"/>
    <n v="12.6"/>
    <n v="254.70000000000002"/>
    <n v="126"/>
    <n v="128.70000000000002"/>
  </r>
  <r>
    <x v="59"/>
    <s v="Mon"/>
    <x v="9"/>
    <n v="10"/>
    <n v="7.17"/>
    <x v="2"/>
    <x v="4"/>
    <d v="1983-01-08T00:00:00"/>
    <n v="42"/>
    <n v="5.77"/>
    <n v="1.64"/>
    <n v="57.699999999999996"/>
    <n v="-56.059999999999995"/>
  </r>
  <r>
    <x v="161"/>
    <s v="Thu"/>
    <x v="7"/>
    <n v="1"/>
    <n v="2.2599999999999998"/>
    <x v="1"/>
    <x v="1"/>
    <d v="1986-11-10T00:00:00"/>
    <n v="38"/>
    <n v="1.75"/>
    <n v="44.37"/>
    <n v="1.75"/>
    <n v="42.62"/>
  </r>
  <r>
    <x v="135"/>
    <s v="Wed"/>
    <x v="7"/>
    <n v="20"/>
    <n v="13.01"/>
    <x v="2"/>
    <x v="3"/>
    <d v="1999-11-05T00:00:00"/>
    <n v="25"/>
    <n v="11.25"/>
    <n v="43.52"/>
    <n v="225"/>
    <n v="-181.48"/>
  </r>
  <r>
    <x v="27"/>
    <s v="Wed"/>
    <x v="8"/>
    <n v="2"/>
    <n v="5.41"/>
    <x v="0"/>
    <x v="3"/>
    <d v="1980-07-31T00:00:00"/>
    <n v="44"/>
    <n v="3.81"/>
    <n v="8.58"/>
    <n v="7.62"/>
    <n v="0.96"/>
  </r>
  <r>
    <x v="163"/>
    <s v="Sun"/>
    <x v="8"/>
    <n v="12"/>
    <n v="3.42"/>
    <x v="4"/>
    <x v="1"/>
    <d v="1981-08-07T00:00:00"/>
    <n v="43"/>
    <n v="2.85"/>
    <n v="102.96"/>
    <n v="34.200000000000003"/>
    <n v="68.759999999999991"/>
  </r>
  <r>
    <x v="257"/>
    <s v="Sun"/>
    <x v="8"/>
    <n v="1"/>
    <n v="0.68"/>
    <x v="2"/>
    <x v="1"/>
    <d v="1975-08-20T00:00:00"/>
    <n v="49"/>
    <n v="0.51"/>
    <n v="142.74"/>
    <n v="0.51"/>
    <n v="142.23000000000002"/>
  </r>
  <r>
    <x v="258"/>
    <s v="Sat"/>
    <x v="8"/>
    <n v="1"/>
    <n v="9.5500000000000007"/>
    <x v="2"/>
    <x v="3"/>
    <d v="1998-03-11T00:00:00"/>
    <n v="27"/>
    <n v="8.14"/>
    <n v="174.78000000000003"/>
    <n v="8.14"/>
    <n v="166.64000000000004"/>
  </r>
  <r>
    <x v="200"/>
    <s v="Thu"/>
    <x v="0"/>
    <n v="5"/>
    <n v="1.91"/>
    <x v="0"/>
    <x v="3"/>
    <d v="1997-09-09T00:00:00"/>
    <n v="27"/>
    <n v="1.53"/>
    <n v="139.65"/>
    <n v="7.65"/>
    <n v="132"/>
  </r>
  <r>
    <x v="131"/>
    <s v="Sun"/>
    <x v="6"/>
    <n v="20"/>
    <n v="13.84"/>
    <x v="0"/>
    <x v="0"/>
    <d v="1975-07-17T00:00:00"/>
    <n v="49"/>
    <n v="12.24"/>
    <n v="196.86"/>
    <n v="244.8"/>
    <n v="-47.94"/>
  </r>
  <r>
    <x v="259"/>
    <s v="Tue"/>
    <x v="3"/>
    <n v="15"/>
    <n v="13.37"/>
    <x v="4"/>
    <x v="4"/>
    <d v="1997-03-27T00:00:00"/>
    <n v="28"/>
    <n v="11.09"/>
    <n v="185.64"/>
    <n v="166.35"/>
    <n v="19.289999999999992"/>
  </r>
  <r>
    <x v="260"/>
    <s v="Sat"/>
    <x v="9"/>
    <n v="10"/>
    <n v="14.27"/>
    <x v="1"/>
    <x v="2"/>
    <d v="1998-09-26T00:00:00"/>
    <n v="26"/>
    <n v="10.69"/>
    <n v="163.38"/>
    <n v="106.89999999999999"/>
    <n v="56.480000000000004"/>
  </r>
  <r>
    <x v="261"/>
    <s v="Tue"/>
    <x v="3"/>
    <n v="7"/>
    <n v="3.15"/>
    <x v="1"/>
    <x v="4"/>
    <d v="1977-10-05T00:00:00"/>
    <n v="47"/>
    <n v="2.78"/>
    <n v="28.88"/>
    <n v="19.459999999999997"/>
    <n v="9.4200000000000017"/>
  </r>
  <r>
    <x v="208"/>
    <s v="Tue"/>
    <x v="3"/>
    <n v="6"/>
    <n v="1"/>
    <x v="2"/>
    <x v="2"/>
    <d v="2004-09-13T00:00:00"/>
    <n v="20"/>
    <n v="0.77"/>
    <n v="47.19"/>
    <n v="4.62"/>
    <n v="42.57"/>
  </r>
  <r>
    <x v="56"/>
    <s v="Mon"/>
    <x v="6"/>
    <n v="10"/>
    <n v="5.43"/>
    <x v="4"/>
    <x v="1"/>
    <d v="1975-12-17T00:00:00"/>
    <n v="49"/>
    <n v="4.83"/>
    <n v="25.68"/>
    <n v="48.3"/>
    <n v="-22.619999999999997"/>
  </r>
  <r>
    <x v="100"/>
    <s v="Wed"/>
    <x v="8"/>
    <n v="12"/>
    <n v="8.64"/>
    <x v="0"/>
    <x v="5"/>
    <d v="1983-10-12T00:00:00"/>
    <n v="41"/>
    <n v="6.37"/>
    <n v="32.94"/>
    <n v="76.44"/>
    <n v="-43.5"/>
  </r>
  <r>
    <x v="132"/>
    <s v="Fri"/>
    <x v="4"/>
    <n v="12"/>
    <n v="1.93"/>
    <x v="0"/>
    <x v="0"/>
    <d v="2003-10-01T00:00:00"/>
    <n v="21"/>
    <n v="1.64"/>
    <n v="85.68"/>
    <n v="19.68"/>
    <n v="66"/>
  </r>
  <r>
    <x v="262"/>
    <s v="Sat"/>
    <x v="3"/>
    <n v="3"/>
    <n v="5.5"/>
    <x v="4"/>
    <x v="0"/>
    <d v="1989-05-17T00:00:00"/>
    <n v="35"/>
    <n v="4.9000000000000004"/>
    <n v="29.46"/>
    <n v="14.700000000000001"/>
    <n v="14.76"/>
  </r>
  <r>
    <x v="138"/>
    <s v="Thu"/>
    <x v="4"/>
    <n v="19"/>
    <n v="4.4000000000000004"/>
    <x v="0"/>
    <x v="4"/>
    <d v="1987-11-26T00:00:00"/>
    <n v="37"/>
    <n v="3.33"/>
    <n v="167.04"/>
    <n v="63.27"/>
    <n v="103.76999999999998"/>
  </r>
  <r>
    <x v="254"/>
    <s v="Fri"/>
    <x v="7"/>
    <n v="4"/>
    <n v="3.45"/>
    <x v="4"/>
    <x v="0"/>
    <d v="1986-03-01T00:00:00"/>
    <n v="39"/>
    <n v="2.83"/>
    <n v="87.75"/>
    <n v="11.32"/>
    <n v="76.430000000000007"/>
  </r>
  <r>
    <x v="25"/>
    <s v="Wed"/>
    <x v="6"/>
    <n v="5"/>
    <n v="10.92"/>
    <x v="2"/>
    <x v="4"/>
    <d v="1975-06-19T00:00:00"/>
    <n v="49"/>
    <n v="8.66"/>
    <n v="46.68"/>
    <n v="43.3"/>
    <n v="3.3800000000000026"/>
  </r>
  <r>
    <x v="214"/>
    <s v="Thu"/>
    <x v="6"/>
    <n v="5"/>
    <n v="2.86"/>
    <x v="4"/>
    <x v="5"/>
    <d v="1990-06-08T00:00:00"/>
    <n v="34"/>
    <n v="2.14"/>
    <n v="49.08"/>
    <n v="10.700000000000001"/>
    <n v="38.379999999999995"/>
  </r>
  <r>
    <x v="263"/>
    <s v="Wed"/>
    <x v="1"/>
    <n v="15"/>
    <n v="8.31"/>
    <x v="0"/>
    <x v="5"/>
    <d v="1976-11-10T00:00:00"/>
    <n v="48"/>
    <n v="6.99"/>
    <n v="14.580000000000002"/>
    <n v="104.85000000000001"/>
    <n v="-90.27000000000001"/>
  </r>
  <r>
    <x v="264"/>
    <s v="Tue"/>
    <x v="3"/>
    <n v="12"/>
    <n v="4.8600000000000003"/>
    <x v="4"/>
    <x v="3"/>
    <d v="2005-03-07T00:00:00"/>
    <n v="20"/>
    <n v="3.6"/>
    <n v="114.3"/>
    <n v="43.2"/>
    <n v="71.099999999999994"/>
  </r>
  <r>
    <x v="198"/>
    <s v="Fri"/>
    <x v="0"/>
    <n v="18"/>
    <n v="4.7699999999999996"/>
    <x v="3"/>
    <x v="0"/>
    <d v="1979-04-02T00:00:00"/>
    <n v="46"/>
    <n v="3.83"/>
    <n v="25.92"/>
    <n v="68.94"/>
    <n v="-43.019999999999996"/>
  </r>
  <r>
    <x v="158"/>
    <s v="Sat"/>
    <x v="7"/>
    <n v="11"/>
    <n v="4.53"/>
    <x v="3"/>
    <x v="3"/>
    <d v="2004-06-08T00:00:00"/>
    <n v="20"/>
    <n v="3.94"/>
    <n v="213.56"/>
    <n v="43.339999999999996"/>
    <n v="170.22"/>
  </r>
  <r>
    <x v="112"/>
    <s v="Sat"/>
    <x v="1"/>
    <n v="17"/>
    <n v="3.54"/>
    <x v="3"/>
    <x v="4"/>
    <d v="2002-05-23T00:00:00"/>
    <n v="22"/>
    <n v="3.15"/>
    <n v="4.08"/>
    <n v="53.55"/>
    <n v="-49.47"/>
  </r>
  <r>
    <x v="265"/>
    <s v="Sun"/>
    <x v="8"/>
    <n v="13"/>
    <n v="0.85"/>
    <x v="0"/>
    <x v="1"/>
    <d v="1982-07-01T00:00:00"/>
    <n v="42"/>
    <n v="0.62"/>
    <n v="5.88"/>
    <n v="8.06"/>
    <n v="-2.1800000000000006"/>
  </r>
  <r>
    <x v="257"/>
    <s v="Sun"/>
    <x v="1"/>
    <n v="12"/>
    <n v="3.86"/>
    <x v="0"/>
    <x v="3"/>
    <d v="2005-03-13T00:00:00"/>
    <n v="20"/>
    <n v="3.44"/>
    <n v="22.919999999999998"/>
    <n v="41.28"/>
    <n v="-18.360000000000003"/>
  </r>
  <r>
    <x v="263"/>
    <s v="Wed"/>
    <x v="3"/>
    <n v="11"/>
    <n v="2"/>
    <x v="1"/>
    <x v="1"/>
    <d v="1987-11-03T00:00:00"/>
    <n v="37"/>
    <n v="1.42"/>
    <n v="21.209999999999997"/>
    <n v="15.62"/>
    <n v="5.5899999999999981"/>
  </r>
  <r>
    <x v="222"/>
    <s v="Fri"/>
    <x v="9"/>
    <n v="13"/>
    <n v="9.65"/>
    <x v="0"/>
    <x v="0"/>
    <d v="1983-03-25T00:00:00"/>
    <n v="42"/>
    <n v="6.92"/>
    <n v="115.06"/>
    <n v="89.96"/>
    <n v="25.100000000000009"/>
  </r>
  <r>
    <x v="197"/>
    <s v="Sun"/>
    <x v="9"/>
    <n v="20"/>
    <n v="12.37"/>
    <x v="2"/>
    <x v="4"/>
    <d v="1998-04-04T00:00:00"/>
    <n v="27"/>
    <n v="10.92"/>
    <n v="70.850000000000009"/>
    <n v="218.4"/>
    <n v="-147.55000000000001"/>
  </r>
  <r>
    <x v="266"/>
    <s v="Thu"/>
    <x v="5"/>
    <n v="16"/>
    <n v="3.36"/>
    <x v="4"/>
    <x v="3"/>
    <d v="1985-10-28T00:00:00"/>
    <n v="39"/>
    <n v="2.86"/>
    <n v="29.45"/>
    <n v="45.76"/>
    <n v="-16.309999999999999"/>
  </r>
  <r>
    <x v="39"/>
    <s v="Tue"/>
    <x v="4"/>
    <n v="4"/>
    <n v="1.25"/>
    <x v="1"/>
    <x v="4"/>
    <d v="1997-09-17T00:00:00"/>
    <n v="27"/>
    <n v="0.92"/>
    <n v="37.049999999999997"/>
    <n v="3.68"/>
    <n v="33.369999999999997"/>
  </r>
  <r>
    <x v="267"/>
    <s v="Tue"/>
    <x v="2"/>
    <n v="3"/>
    <n v="12.68"/>
    <x v="0"/>
    <x v="5"/>
    <d v="1975-07-25T00:00:00"/>
    <n v="49"/>
    <n v="10.57"/>
    <n v="17.850000000000001"/>
    <n v="31.71"/>
    <n v="-13.86"/>
  </r>
  <r>
    <x v="54"/>
    <s v="Sun"/>
    <x v="8"/>
    <n v="15"/>
    <n v="2.75"/>
    <x v="3"/>
    <x v="4"/>
    <d v="1977-06-15T00:00:00"/>
    <n v="47"/>
    <n v="2.4500000000000002"/>
    <n v="0.96"/>
    <n v="36.75"/>
    <n v="-35.79"/>
  </r>
  <r>
    <x v="6"/>
    <s v="Sat"/>
    <x v="7"/>
    <n v="19"/>
    <n v="5.8"/>
    <x v="1"/>
    <x v="1"/>
    <d v="1996-11-10T00:00:00"/>
    <n v="28"/>
    <n v="4.4800000000000004"/>
    <n v="185.51"/>
    <n v="85.12"/>
    <n v="100.38999999999999"/>
  </r>
  <r>
    <x v="228"/>
    <s v="Fri"/>
    <x v="9"/>
    <n v="11"/>
    <n v="8.9700000000000006"/>
    <x v="2"/>
    <x v="5"/>
    <d v="1998-02-25T00:00:00"/>
    <n v="27"/>
    <n v="7.09"/>
    <n v="17.28"/>
    <n v="77.989999999999995"/>
    <n v="-60.709999999999994"/>
  </r>
  <r>
    <x v="256"/>
    <s v="Thu"/>
    <x v="1"/>
    <n v="9"/>
    <n v="12.8"/>
    <x v="0"/>
    <x v="5"/>
    <d v="1990-03-27T00:00:00"/>
    <n v="35"/>
    <n v="10.52"/>
    <n v="7.38"/>
    <n v="94.679999999999993"/>
    <n v="-87.3"/>
  </r>
  <r>
    <x v="180"/>
    <s v="Sat"/>
    <x v="8"/>
    <n v="19"/>
    <n v="6.55"/>
    <x v="3"/>
    <x v="5"/>
    <d v="1998-10-12T00:00:00"/>
    <n v="26"/>
    <n v="5"/>
    <n v="65.040000000000006"/>
    <n v="95"/>
    <n v="-29.959999999999994"/>
  </r>
  <r>
    <x v="208"/>
    <s v="Tue"/>
    <x v="7"/>
    <n v="20"/>
    <n v="14"/>
    <x v="2"/>
    <x v="3"/>
    <d v="1990-06-29T00:00:00"/>
    <n v="34"/>
    <n v="9.9499999999999993"/>
    <n v="4.8899999999999997"/>
    <n v="199"/>
    <n v="-194.11"/>
  </r>
  <r>
    <x v="268"/>
    <s v="Sun"/>
    <x v="8"/>
    <n v="2"/>
    <n v="10.66"/>
    <x v="2"/>
    <x v="0"/>
    <d v="1990-06-06T00:00:00"/>
    <n v="34"/>
    <n v="9.3800000000000008"/>
    <n v="36.299999999999997"/>
    <n v="18.760000000000002"/>
    <n v="17.539999999999996"/>
  </r>
  <r>
    <x v="269"/>
    <s v="Tue"/>
    <x v="5"/>
    <n v="17"/>
    <n v="9.59"/>
    <x v="0"/>
    <x v="5"/>
    <d v="2002-06-30T00:00:00"/>
    <n v="22"/>
    <n v="7.53"/>
    <n v="134.28"/>
    <n v="128.01"/>
    <n v="6.2700000000000102"/>
  </r>
  <r>
    <x v="270"/>
    <s v="Sat"/>
    <x v="1"/>
    <n v="19"/>
    <n v="4.66"/>
    <x v="0"/>
    <x v="5"/>
    <d v="1988-07-03T00:00:00"/>
    <n v="36"/>
    <n v="3.54"/>
    <n v="8.9"/>
    <n v="67.260000000000005"/>
    <n v="-58.360000000000007"/>
  </r>
  <r>
    <x v="271"/>
    <s v="Sat"/>
    <x v="8"/>
    <n v="5"/>
    <n v="11.74"/>
    <x v="2"/>
    <x v="1"/>
    <d v="1994-01-15T00:00:00"/>
    <n v="31"/>
    <n v="8.6"/>
    <n v="21.89"/>
    <n v="43"/>
    <n v="-21.11"/>
  </r>
  <r>
    <x v="152"/>
    <s v="Wed"/>
    <x v="3"/>
    <n v="13"/>
    <n v="6.16"/>
    <x v="4"/>
    <x v="1"/>
    <d v="1987-07-12T00:00:00"/>
    <n v="37"/>
    <n v="4.62"/>
    <n v="4.21"/>
    <n v="60.06"/>
    <n v="-55.85"/>
  </r>
  <r>
    <x v="143"/>
    <s v="Wed"/>
    <x v="2"/>
    <n v="12"/>
    <n v="14.33"/>
    <x v="4"/>
    <x v="5"/>
    <d v="1991-05-10T00:00:00"/>
    <n v="33"/>
    <n v="12.54"/>
    <n v="25.12"/>
    <n v="150.47999999999999"/>
    <n v="-125.35999999999999"/>
  </r>
  <r>
    <x v="272"/>
    <s v="Sat"/>
    <x v="8"/>
    <n v="14"/>
    <n v="12.49"/>
    <x v="3"/>
    <x v="5"/>
    <d v="1985-06-14T00:00:00"/>
    <n v="39"/>
    <n v="9.76"/>
    <n v="73.05"/>
    <n v="136.63999999999999"/>
    <n v="-63.589999999999989"/>
  </r>
  <r>
    <x v="273"/>
    <s v="Tue"/>
    <x v="9"/>
    <n v="11"/>
    <n v="9.92"/>
    <x v="3"/>
    <x v="2"/>
    <d v="2002-06-24T00:00:00"/>
    <n v="22"/>
    <n v="7.4"/>
    <n v="58.08"/>
    <n v="81.400000000000006"/>
    <n v="-23.320000000000007"/>
  </r>
  <r>
    <x v="196"/>
    <s v="Mon"/>
    <x v="2"/>
    <n v="18"/>
    <n v="2.59"/>
    <x v="2"/>
    <x v="5"/>
    <d v="1976-04-23T00:00:00"/>
    <n v="49"/>
    <n v="2.2999999999999998"/>
    <n v="96.66"/>
    <n v="41.4"/>
    <n v="55.26"/>
  </r>
  <r>
    <x v="52"/>
    <s v="Thu"/>
    <x v="6"/>
    <n v="19"/>
    <n v="13.16"/>
    <x v="1"/>
    <x v="5"/>
    <d v="1994-07-01T00:00:00"/>
    <n v="30"/>
    <n v="11.44"/>
    <n v="3.47"/>
    <n v="217.35999999999999"/>
    <n v="-213.89"/>
  </r>
  <r>
    <x v="60"/>
    <s v="Sun"/>
    <x v="4"/>
    <n v="16"/>
    <n v="14.03"/>
    <x v="0"/>
    <x v="3"/>
    <d v="1989-12-26T00:00:00"/>
    <n v="35"/>
    <n v="12.3"/>
    <n v="284.43"/>
    <n v="196.8"/>
    <n v="87.63"/>
  </r>
  <r>
    <x v="141"/>
    <s v="Sat"/>
    <x v="6"/>
    <n v="1"/>
    <n v="4.53"/>
    <x v="2"/>
    <x v="0"/>
    <d v="1985-08-17T00:00:00"/>
    <n v="39"/>
    <n v="3.69"/>
    <n v="71.040000000000006"/>
    <n v="3.69"/>
    <n v="67.350000000000009"/>
  </r>
  <r>
    <x v="92"/>
    <s v="Sun"/>
    <x v="8"/>
    <n v="8"/>
    <n v="11.15"/>
    <x v="3"/>
    <x v="2"/>
    <d v="1977-10-06T00:00:00"/>
    <n v="47"/>
    <n v="9.3699999999999992"/>
    <n v="11.18"/>
    <n v="74.959999999999994"/>
    <n v="-63.779999999999994"/>
  </r>
  <r>
    <x v="198"/>
    <s v="Fri"/>
    <x v="5"/>
    <n v="17"/>
    <n v="12.45"/>
    <x v="0"/>
    <x v="4"/>
    <d v="1995-10-18T00:00:00"/>
    <n v="29"/>
    <n v="11.15"/>
    <n v="62.48"/>
    <n v="189.55"/>
    <n v="-127.07000000000002"/>
  </r>
  <r>
    <x v="139"/>
    <s v="Fri"/>
    <x v="0"/>
    <n v="2"/>
    <n v="0.87"/>
    <x v="3"/>
    <x v="3"/>
    <d v="1986-02-20T00:00:00"/>
    <n v="39"/>
    <n v="0.77"/>
    <n v="2.9"/>
    <n v="1.54"/>
    <n v="1.3599999999999999"/>
  </r>
  <r>
    <x v="138"/>
    <s v="Thu"/>
    <x v="6"/>
    <n v="9"/>
    <n v="8.07"/>
    <x v="3"/>
    <x v="5"/>
    <d v="1979-01-20T00:00:00"/>
    <n v="46"/>
    <n v="5.66"/>
    <n v="98.64"/>
    <n v="50.94"/>
    <n v="47.7"/>
  </r>
  <r>
    <x v="177"/>
    <s v="Tue"/>
    <x v="0"/>
    <n v="13"/>
    <n v="11.48"/>
    <x v="1"/>
    <x v="2"/>
    <d v="1992-09-30T00:00:00"/>
    <n v="32"/>
    <n v="9.6199999999999992"/>
    <n v="18.3"/>
    <n v="125.05999999999999"/>
    <n v="-106.75999999999999"/>
  </r>
  <r>
    <x v="198"/>
    <s v="Fri"/>
    <x v="1"/>
    <n v="6"/>
    <n v="11.19"/>
    <x v="2"/>
    <x v="1"/>
    <d v="1981-07-06T00:00:00"/>
    <n v="43"/>
    <n v="8.48"/>
    <n v="12.71"/>
    <n v="50.88"/>
    <n v="-38.17"/>
  </r>
  <r>
    <x v="274"/>
    <s v="Fri"/>
    <x v="0"/>
    <n v="18"/>
    <n v="10.58"/>
    <x v="4"/>
    <x v="0"/>
    <d v="1998-05-01T00:00:00"/>
    <n v="26"/>
    <n v="9.18"/>
    <n v="41.92"/>
    <n v="165.24"/>
    <n v="-123.32000000000001"/>
  </r>
  <r>
    <x v="211"/>
    <s v="Sat"/>
    <x v="5"/>
    <n v="10"/>
    <n v="2.11"/>
    <x v="1"/>
    <x v="2"/>
    <d v="2003-03-15T00:00:00"/>
    <n v="22"/>
    <n v="1.52"/>
    <n v="16.799999999999997"/>
    <n v="15.2"/>
    <n v="1.5999999999999979"/>
  </r>
  <r>
    <x v="275"/>
    <s v="Mon"/>
    <x v="4"/>
    <n v="15"/>
    <n v="12.27"/>
    <x v="4"/>
    <x v="0"/>
    <d v="1992-09-03T00:00:00"/>
    <n v="32"/>
    <n v="10.84"/>
    <n v="31.76"/>
    <n v="162.6"/>
    <n v="-130.84"/>
  </r>
  <r>
    <x v="260"/>
    <s v="Sat"/>
    <x v="1"/>
    <n v="18"/>
    <n v="2.74"/>
    <x v="0"/>
    <x v="2"/>
    <d v="1981-08-18T00:00:00"/>
    <n v="43"/>
    <n v="2.37"/>
    <n v="23.94"/>
    <n v="42.660000000000004"/>
    <n v="-18.720000000000002"/>
  </r>
  <r>
    <x v="253"/>
    <s v="Sun"/>
    <x v="6"/>
    <n v="17"/>
    <n v="7.13"/>
    <x v="4"/>
    <x v="0"/>
    <d v="1989-02-22T00:00:00"/>
    <n v="36"/>
    <n v="5.0999999999999996"/>
    <n v="190.57000000000002"/>
    <n v="86.699999999999989"/>
    <n v="103.87000000000003"/>
  </r>
  <r>
    <x v="67"/>
    <s v="Sat"/>
    <x v="5"/>
    <n v="1"/>
    <n v="12.06"/>
    <x v="1"/>
    <x v="4"/>
    <d v="1994-12-16T00:00:00"/>
    <n v="30"/>
    <n v="9.3800000000000008"/>
    <n v="47.69"/>
    <n v="9.3800000000000008"/>
    <n v="38.309999999999995"/>
  </r>
  <r>
    <x v="161"/>
    <s v="Thu"/>
    <x v="6"/>
    <n v="20"/>
    <n v="13.06"/>
    <x v="2"/>
    <x v="3"/>
    <d v="1994-09-24T00:00:00"/>
    <n v="30"/>
    <n v="9.27"/>
    <n v="100.8"/>
    <n v="185.39999999999998"/>
    <n v="-84.59999999999998"/>
  </r>
  <r>
    <x v="5"/>
    <s v="Mon"/>
    <x v="7"/>
    <n v="12"/>
    <n v="14.1"/>
    <x v="2"/>
    <x v="2"/>
    <d v="1994-04-12T00:00:00"/>
    <n v="31"/>
    <n v="10.61"/>
    <n v="145.26"/>
    <n v="127.32"/>
    <n v="17.939999999999998"/>
  </r>
  <r>
    <x v="276"/>
    <s v="Thu"/>
    <x v="0"/>
    <n v="7"/>
    <n v="3.68"/>
    <x v="2"/>
    <x v="3"/>
    <d v="1995-07-25T00:00:00"/>
    <n v="29"/>
    <n v="3.27"/>
    <n v="66.050000000000011"/>
    <n v="22.89"/>
    <n v="43.160000000000011"/>
  </r>
  <r>
    <x v="135"/>
    <s v="Wed"/>
    <x v="8"/>
    <n v="6"/>
    <n v="1.45"/>
    <x v="3"/>
    <x v="1"/>
    <d v="1994-06-02T00:00:00"/>
    <n v="30"/>
    <n v="1.23"/>
    <n v="13.49"/>
    <n v="7.38"/>
    <n v="6.11"/>
  </r>
  <r>
    <x v="269"/>
    <s v="Tue"/>
    <x v="0"/>
    <n v="16"/>
    <n v="13.45"/>
    <x v="0"/>
    <x v="5"/>
    <d v="2004-06-11T00:00:00"/>
    <n v="20"/>
    <n v="9.61"/>
    <n v="133.44"/>
    <n v="153.76"/>
    <n v="-20.319999999999993"/>
  </r>
  <r>
    <x v="238"/>
    <s v="Mon"/>
    <x v="2"/>
    <n v="12"/>
    <n v="11.96"/>
    <x v="1"/>
    <x v="1"/>
    <d v="2005-01-07T00:00:00"/>
    <n v="20"/>
    <n v="10.09"/>
    <n v="19.600000000000001"/>
    <n v="121.08"/>
    <n v="-101.47999999999999"/>
  </r>
  <r>
    <x v="277"/>
    <s v="Tue"/>
    <x v="4"/>
    <n v="12"/>
    <n v="10.36"/>
    <x v="1"/>
    <x v="0"/>
    <d v="1981-12-08T00:00:00"/>
    <n v="43"/>
    <n v="8.25"/>
    <n v="289.40000000000003"/>
    <n v="99"/>
    <n v="190.40000000000003"/>
  </r>
  <r>
    <x v="95"/>
    <s v="Sat"/>
    <x v="8"/>
    <n v="8"/>
    <n v="1.3"/>
    <x v="3"/>
    <x v="0"/>
    <d v="1999-11-08T00:00:00"/>
    <n v="25"/>
    <n v="1.06"/>
    <n v="57.96"/>
    <n v="8.48"/>
    <n v="49.480000000000004"/>
  </r>
  <r>
    <x v="86"/>
    <s v="Wed"/>
    <x v="3"/>
    <n v="16"/>
    <n v="0.44"/>
    <x v="3"/>
    <x v="1"/>
    <d v="1996-08-17T00:00:00"/>
    <n v="28"/>
    <n v="0.39"/>
    <n v="72.010000000000005"/>
    <n v="6.24"/>
    <n v="65.77000000000001"/>
  </r>
  <r>
    <x v="165"/>
    <s v="Tue"/>
    <x v="2"/>
    <n v="5"/>
    <n v="1.98"/>
    <x v="1"/>
    <x v="4"/>
    <d v="1990-06-25T00:00:00"/>
    <n v="34"/>
    <n v="1.45"/>
    <n v="88.98"/>
    <n v="7.25"/>
    <n v="81.73"/>
  </r>
  <r>
    <x v="43"/>
    <s v="Thu"/>
    <x v="9"/>
    <n v="19"/>
    <n v="14.12"/>
    <x v="1"/>
    <x v="0"/>
    <d v="1995-11-10T00:00:00"/>
    <n v="29"/>
    <n v="10.82"/>
    <n v="92.4"/>
    <n v="205.58"/>
    <n v="-113.18"/>
  </r>
  <r>
    <x v="156"/>
    <s v="Tue"/>
    <x v="8"/>
    <n v="17"/>
    <n v="6.23"/>
    <x v="3"/>
    <x v="5"/>
    <d v="1978-03-20T00:00:00"/>
    <n v="47"/>
    <n v="5.17"/>
    <n v="232.20000000000002"/>
    <n v="87.89"/>
    <n v="144.31"/>
  </r>
  <r>
    <x v="278"/>
    <s v="Fri"/>
    <x v="7"/>
    <n v="3"/>
    <n v="8.24"/>
    <x v="4"/>
    <x v="5"/>
    <d v="1999-10-11T00:00:00"/>
    <n v="25"/>
    <n v="6.78"/>
    <n v="20.86"/>
    <n v="20.34"/>
    <n v="0.51999999999999957"/>
  </r>
  <r>
    <x v="76"/>
    <s v="Tue"/>
    <x v="3"/>
    <n v="2"/>
    <n v="8.5399999999999991"/>
    <x v="0"/>
    <x v="2"/>
    <d v="1990-12-18T00:00:00"/>
    <n v="34"/>
    <n v="6.88"/>
    <n v="40.479999999999997"/>
    <n v="13.76"/>
    <n v="26.72"/>
  </r>
  <r>
    <x v="155"/>
    <s v="Sun"/>
    <x v="7"/>
    <n v="14"/>
    <n v="14.36"/>
    <x v="3"/>
    <x v="4"/>
    <d v="2001-10-10T00:00:00"/>
    <n v="23"/>
    <n v="10.31"/>
    <n v="2.1"/>
    <n v="144.34"/>
    <n v="-142.24"/>
  </r>
  <r>
    <x v="279"/>
    <s v="Sat"/>
    <x v="8"/>
    <n v="12"/>
    <n v="0.65"/>
    <x v="0"/>
    <x v="5"/>
    <d v="1982-02-18T00:00:00"/>
    <n v="43"/>
    <n v="0.49"/>
    <n v="207.9"/>
    <n v="5.88"/>
    <n v="202.02"/>
  </r>
  <r>
    <x v="150"/>
    <s v="Sun"/>
    <x v="7"/>
    <n v="17"/>
    <n v="4.46"/>
    <x v="0"/>
    <x v="5"/>
    <d v="1979-11-16T00:00:00"/>
    <n v="45"/>
    <n v="3.68"/>
    <n v="48.15"/>
    <n v="62.56"/>
    <n v="-14.410000000000004"/>
  </r>
  <r>
    <x v="68"/>
    <s v="Tue"/>
    <x v="9"/>
    <n v="15"/>
    <n v="12.32"/>
    <x v="4"/>
    <x v="1"/>
    <d v="2003-12-27T00:00:00"/>
    <n v="21"/>
    <n v="9.93"/>
    <n v="179.17"/>
    <n v="148.94999999999999"/>
    <n v="30.22"/>
  </r>
  <r>
    <x v="280"/>
    <s v="Tue"/>
    <x v="4"/>
    <n v="4"/>
    <n v="12.26"/>
    <x v="2"/>
    <x v="0"/>
    <d v="2001-09-28T00:00:00"/>
    <n v="23"/>
    <n v="8.9600000000000009"/>
    <n v="3.4499999999999997"/>
    <n v="35.840000000000003"/>
    <n v="-32.39"/>
  </r>
  <r>
    <x v="53"/>
    <s v="Wed"/>
    <x v="3"/>
    <n v="4"/>
    <n v="2.64"/>
    <x v="1"/>
    <x v="2"/>
    <d v="1990-01-16T00:00:00"/>
    <n v="35"/>
    <n v="1.87"/>
    <n v="36.660000000000004"/>
    <n v="7.48"/>
    <n v="29.180000000000003"/>
  </r>
  <r>
    <x v="15"/>
    <s v="Sun"/>
    <x v="1"/>
    <n v="14"/>
    <n v="14.9"/>
    <x v="2"/>
    <x v="1"/>
    <d v="2002-04-10T00:00:00"/>
    <n v="23"/>
    <n v="13.11"/>
    <n v="219.2"/>
    <n v="183.54"/>
    <n v="35.659999999999997"/>
  </r>
  <r>
    <x v="281"/>
    <s v="Thu"/>
    <x v="4"/>
    <n v="5"/>
    <n v="7.15"/>
    <x v="3"/>
    <x v="5"/>
    <d v="1977-10-04T00:00:00"/>
    <n v="47"/>
    <n v="5.91"/>
    <n v="78.540000000000006"/>
    <n v="29.55"/>
    <n v="48.990000000000009"/>
  </r>
  <r>
    <x v="282"/>
    <s v="Sun"/>
    <x v="4"/>
    <n v="13"/>
    <n v="8.85"/>
    <x v="3"/>
    <x v="1"/>
    <d v="1987-09-08T00:00:00"/>
    <n v="37"/>
    <n v="6.9"/>
    <n v="2.8000000000000003"/>
    <n v="89.7"/>
    <n v="-86.9"/>
  </r>
  <r>
    <x v="90"/>
    <s v="Mon"/>
    <x v="1"/>
    <n v="19"/>
    <n v="10.039999999999999"/>
    <x v="3"/>
    <x v="4"/>
    <d v="1982-01-07T00:00:00"/>
    <n v="43"/>
    <n v="7.65"/>
    <n v="56.65"/>
    <n v="145.35"/>
    <n v="-88.699999999999989"/>
  </r>
  <r>
    <x v="89"/>
    <s v="Thu"/>
    <x v="7"/>
    <n v="12"/>
    <n v="6.93"/>
    <x v="3"/>
    <x v="3"/>
    <d v="1984-03-16T00:00:00"/>
    <n v="41"/>
    <n v="4.97"/>
    <n v="162.39999999999998"/>
    <n v="59.64"/>
    <n v="102.75999999999998"/>
  </r>
  <r>
    <x v="217"/>
    <s v="Fri"/>
    <x v="6"/>
    <n v="13"/>
    <n v="7.71"/>
    <x v="1"/>
    <x v="5"/>
    <d v="1997-01-29T00:00:00"/>
    <n v="28"/>
    <n v="6"/>
    <n v="77.400000000000006"/>
    <n v="78"/>
    <n v="-0.59999999999999432"/>
  </r>
  <r>
    <x v="283"/>
    <s v="Fri"/>
    <x v="3"/>
    <n v="10"/>
    <n v="12.33"/>
    <x v="0"/>
    <x v="4"/>
    <d v="1995-02-05T00:00:00"/>
    <n v="30"/>
    <n v="10.39"/>
    <n v="123.75999999999999"/>
    <n v="103.9"/>
    <n v="19.859999999999985"/>
  </r>
  <r>
    <x v="67"/>
    <s v="Sat"/>
    <x v="6"/>
    <n v="14"/>
    <n v="9.1999999999999993"/>
    <x v="4"/>
    <x v="5"/>
    <d v="1985-10-03T00:00:00"/>
    <n v="39"/>
    <n v="6.53"/>
    <n v="162.18"/>
    <n v="91.42"/>
    <n v="70.760000000000005"/>
  </r>
  <r>
    <x v="27"/>
    <s v="Wed"/>
    <x v="3"/>
    <n v="13"/>
    <n v="1.59"/>
    <x v="0"/>
    <x v="3"/>
    <d v="1989-01-01T00:00:00"/>
    <n v="36"/>
    <n v="1.41"/>
    <n v="7.01"/>
    <n v="18.329999999999998"/>
    <n v="-11.319999999999999"/>
  </r>
  <r>
    <x v="67"/>
    <s v="Sat"/>
    <x v="7"/>
    <n v="11"/>
    <n v="1.43"/>
    <x v="2"/>
    <x v="3"/>
    <d v="1987-05-19T00:00:00"/>
    <n v="37"/>
    <n v="1.1499999999999999"/>
    <n v="7.4399999999999995"/>
    <n v="12.649999999999999"/>
    <n v="-5.2099999999999991"/>
  </r>
  <r>
    <x v="241"/>
    <s v="Wed"/>
    <x v="9"/>
    <n v="17"/>
    <n v="10.32"/>
    <x v="2"/>
    <x v="1"/>
    <d v="1980-09-20T00:00:00"/>
    <n v="44"/>
    <n v="9.2899999999999991"/>
    <n v="6.2"/>
    <n v="157.92999999999998"/>
    <n v="-151.72999999999999"/>
  </r>
  <r>
    <x v="284"/>
    <s v="Fri"/>
    <x v="8"/>
    <n v="19"/>
    <n v="9.34"/>
    <x v="3"/>
    <x v="4"/>
    <d v="1993-01-18T00:00:00"/>
    <n v="32"/>
    <n v="7.29"/>
    <n v="132.55000000000001"/>
    <n v="138.51"/>
    <n v="-5.9599999999999795"/>
  </r>
  <r>
    <x v="82"/>
    <s v="Wed"/>
    <x v="7"/>
    <n v="18"/>
    <n v="7.3"/>
    <x v="1"/>
    <x v="2"/>
    <d v="2001-07-26T00:00:00"/>
    <n v="23"/>
    <n v="5.38"/>
    <n v="106.5"/>
    <n v="96.84"/>
    <n v="9.6599999999999966"/>
  </r>
  <r>
    <x v="285"/>
    <s v="Sun"/>
    <x v="3"/>
    <n v="20"/>
    <n v="7.51"/>
    <x v="1"/>
    <x v="4"/>
    <d v="2002-03-14T00:00:00"/>
    <n v="23"/>
    <n v="6.63"/>
    <n v="148.69999999999999"/>
    <n v="132.6"/>
    <n v="16.099999999999994"/>
  </r>
  <r>
    <x v="205"/>
    <s v="Wed"/>
    <x v="6"/>
    <n v="19"/>
    <n v="10.81"/>
    <x v="1"/>
    <x v="4"/>
    <d v="1977-10-30T00:00:00"/>
    <n v="47"/>
    <n v="9.3800000000000008"/>
    <n v="206.4"/>
    <n v="178.22000000000003"/>
    <n v="28.179999999999978"/>
  </r>
  <r>
    <x v="33"/>
    <s v="Sun"/>
    <x v="0"/>
    <n v="16"/>
    <n v="8.91"/>
    <x v="3"/>
    <x v="4"/>
    <d v="1999-09-05T00:00:00"/>
    <n v="25"/>
    <n v="7.85"/>
    <n v="16.899999999999999"/>
    <n v="125.6"/>
    <n v="-108.69999999999999"/>
  </r>
  <r>
    <x v="219"/>
    <s v="Wed"/>
    <x v="6"/>
    <n v="2"/>
    <n v="11.73"/>
    <x v="1"/>
    <x v="3"/>
    <d v="1985-02-14T00:00:00"/>
    <n v="40"/>
    <n v="8.86"/>
    <n v="30.299999999999997"/>
    <n v="17.72"/>
    <n v="12.579999999999998"/>
  </r>
  <r>
    <x v="229"/>
    <s v="Thu"/>
    <x v="0"/>
    <n v="3"/>
    <n v="12.62"/>
    <x v="3"/>
    <x v="2"/>
    <d v="1993-10-01T00:00:00"/>
    <n v="31"/>
    <n v="10.75"/>
    <n v="100.5"/>
    <n v="32.25"/>
    <n v="68.25"/>
  </r>
  <r>
    <x v="244"/>
    <s v="Tue"/>
    <x v="8"/>
    <n v="20"/>
    <n v="12.05"/>
    <x v="1"/>
    <x v="4"/>
    <d v="1991-12-17T00:00:00"/>
    <n v="33"/>
    <n v="9.68"/>
    <n v="150.37"/>
    <n v="193.6"/>
    <n v="-43.22999999999999"/>
  </r>
  <r>
    <x v="286"/>
    <s v="Thu"/>
    <x v="0"/>
    <n v="18"/>
    <n v="1.83"/>
    <x v="1"/>
    <x v="0"/>
    <d v="1988-12-18T00:00:00"/>
    <n v="36"/>
    <n v="1.37"/>
    <n v="75.899999999999991"/>
    <n v="24.660000000000004"/>
    <n v="51.239999999999988"/>
  </r>
  <r>
    <x v="287"/>
    <s v="Sun"/>
    <x v="6"/>
    <n v="15"/>
    <n v="14.29"/>
    <x v="0"/>
    <x v="2"/>
    <d v="1999-06-28T00:00:00"/>
    <n v="25"/>
    <n v="12.64"/>
    <n v="13.5"/>
    <n v="189.60000000000002"/>
    <n v="-176.10000000000002"/>
  </r>
  <r>
    <x v="288"/>
    <s v="Sat"/>
    <x v="2"/>
    <n v="4"/>
    <n v="7.36"/>
    <x v="3"/>
    <x v="0"/>
    <d v="1977-07-21T00:00:00"/>
    <n v="47"/>
    <n v="5.94"/>
    <n v="276.60000000000002"/>
    <n v="23.76"/>
    <n v="252.84000000000003"/>
  </r>
  <r>
    <x v="225"/>
    <s v="Mon"/>
    <x v="7"/>
    <n v="12"/>
    <n v="13.51"/>
    <x v="4"/>
    <x v="1"/>
    <d v="1998-05-25T00:00:00"/>
    <n v="26"/>
    <n v="10.7"/>
    <n v="140.41999999999999"/>
    <n v="128.39999999999998"/>
    <n v="12.02000000000001"/>
  </r>
  <r>
    <x v="289"/>
    <s v="Mon"/>
    <x v="3"/>
    <n v="13"/>
    <n v="8.08"/>
    <x v="4"/>
    <x v="2"/>
    <d v="1977-03-18T00:00:00"/>
    <n v="48"/>
    <n v="6.19"/>
    <n v="60.03"/>
    <n v="80.47"/>
    <n v="-20.439999999999998"/>
  </r>
  <r>
    <x v="260"/>
    <s v="Sat"/>
    <x v="6"/>
    <n v="8"/>
    <n v="4.16"/>
    <x v="4"/>
    <x v="4"/>
    <d v="1995-09-06T00:00:00"/>
    <n v="29"/>
    <n v="2.96"/>
    <n v="91.42"/>
    <n v="23.68"/>
    <n v="67.740000000000009"/>
  </r>
  <r>
    <x v="183"/>
    <s v="Tue"/>
    <x v="3"/>
    <n v="12"/>
    <n v="7.64"/>
    <x v="1"/>
    <x v="2"/>
    <d v="1979-07-17T00:00:00"/>
    <n v="45"/>
    <n v="5.72"/>
    <n v="22.32"/>
    <n v="68.64"/>
    <n v="-46.32"/>
  </r>
  <r>
    <x v="278"/>
    <s v="Fri"/>
    <x v="0"/>
    <n v="15"/>
    <n v="4.82"/>
    <x v="0"/>
    <x v="0"/>
    <d v="1977-12-25T00:00:00"/>
    <n v="47"/>
    <n v="3.61"/>
    <n v="106.47999999999999"/>
    <n v="54.15"/>
    <n v="52.329999999999991"/>
  </r>
  <r>
    <x v="10"/>
    <s v="Fri"/>
    <x v="4"/>
    <n v="14"/>
    <n v="3.23"/>
    <x v="3"/>
    <x v="5"/>
    <d v="1980-01-10T00:00:00"/>
    <n v="45"/>
    <n v="2.41"/>
    <n v="196.64999999999998"/>
    <n v="33.74"/>
    <n v="162.90999999999997"/>
  </r>
  <r>
    <x v="290"/>
    <s v="Sun"/>
    <x v="5"/>
    <n v="7"/>
    <n v="2.72"/>
    <x v="2"/>
    <x v="5"/>
    <d v="1996-04-07T00:00:00"/>
    <n v="29"/>
    <n v="2.35"/>
    <n v="216.45"/>
    <n v="16.45"/>
    <n v="200"/>
  </r>
  <r>
    <x v="93"/>
    <s v="Tue"/>
    <x v="4"/>
    <n v="5"/>
    <n v="0.28000000000000003"/>
    <x v="2"/>
    <x v="5"/>
    <d v="2000-12-16T00:00:00"/>
    <n v="24"/>
    <n v="0.23"/>
    <n v="15.680000000000001"/>
    <n v="1.1500000000000001"/>
    <n v="14.530000000000001"/>
  </r>
  <r>
    <x v="291"/>
    <s v="Thu"/>
    <x v="2"/>
    <n v="4"/>
    <n v="2.7"/>
    <x v="1"/>
    <x v="0"/>
    <d v="1998-11-03T00:00:00"/>
    <n v="26"/>
    <n v="2.11"/>
    <n v="64.8"/>
    <n v="8.44"/>
    <n v="56.36"/>
  </r>
  <r>
    <x v="102"/>
    <s v="Wed"/>
    <x v="7"/>
    <n v="17"/>
    <n v="6.82"/>
    <x v="3"/>
    <x v="4"/>
    <d v="1997-07-20T00:00:00"/>
    <n v="27"/>
    <n v="5.29"/>
    <n v="73.679999999999993"/>
    <n v="89.93"/>
    <n v="-16.250000000000014"/>
  </r>
  <r>
    <x v="292"/>
    <s v="Fri"/>
    <x v="8"/>
    <n v="20"/>
    <n v="12.17"/>
    <x v="0"/>
    <x v="1"/>
    <d v="1977-09-09T00:00:00"/>
    <n v="47"/>
    <n v="9.18"/>
    <n v="42"/>
    <n v="183.6"/>
    <n v="-141.6"/>
  </r>
  <r>
    <x v="83"/>
    <s v="Fri"/>
    <x v="5"/>
    <n v="4"/>
    <n v="3.11"/>
    <x v="3"/>
    <x v="0"/>
    <d v="1992-02-05T00:00:00"/>
    <n v="33"/>
    <n v="2.52"/>
    <n v="10.36"/>
    <n v="10.08"/>
    <n v="0.27999999999999936"/>
  </r>
  <r>
    <x v="131"/>
    <s v="Sun"/>
    <x v="0"/>
    <n v="19"/>
    <n v="3.11"/>
    <x v="0"/>
    <x v="2"/>
    <d v="2004-10-07T00:00:00"/>
    <n v="20"/>
    <n v="2.72"/>
    <n v="157.95000000000002"/>
    <n v="51.680000000000007"/>
    <n v="106.27000000000001"/>
  </r>
  <r>
    <x v="23"/>
    <s v="Tue"/>
    <x v="9"/>
    <n v="9"/>
    <n v="12.78"/>
    <x v="3"/>
    <x v="3"/>
    <d v="1997-01-03T00:00:00"/>
    <n v="28"/>
    <n v="10.92"/>
    <n v="104.76"/>
    <n v="98.28"/>
    <n v="6.480000000000004"/>
  </r>
  <r>
    <x v="100"/>
    <s v="Wed"/>
    <x v="1"/>
    <n v="13"/>
    <n v="3.58"/>
    <x v="4"/>
    <x v="0"/>
    <d v="1981-07-18T00:00:00"/>
    <n v="43"/>
    <n v="3.06"/>
    <n v="28.080000000000002"/>
    <n v="39.78"/>
    <n v="-11.7"/>
  </r>
  <r>
    <x v="33"/>
    <s v="Sun"/>
    <x v="5"/>
    <n v="19"/>
    <n v="11.28"/>
    <x v="3"/>
    <x v="2"/>
    <d v="1993-03-20T00:00:00"/>
    <n v="32"/>
    <n v="8.07"/>
    <n v="60.66"/>
    <n v="153.33000000000001"/>
    <n v="-92.670000000000016"/>
  </r>
  <r>
    <x v="145"/>
    <s v="Fri"/>
    <x v="2"/>
    <n v="17"/>
    <n v="0.46"/>
    <x v="0"/>
    <x v="1"/>
    <d v="1997-12-07T00:00:00"/>
    <n v="27"/>
    <n v="0.33"/>
    <n v="123.37"/>
    <n v="5.61"/>
    <n v="117.76"/>
  </r>
  <r>
    <x v="267"/>
    <s v="Tue"/>
    <x v="0"/>
    <n v="1"/>
    <n v="9.85"/>
    <x v="2"/>
    <x v="5"/>
    <d v="1976-04-01T00:00:00"/>
    <n v="49"/>
    <n v="8.43"/>
    <n v="61.27"/>
    <n v="8.43"/>
    <n v="52.84"/>
  </r>
  <r>
    <x v="86"/>
    <s v="Wed"/>
    <x v="7"/>
    <n v="19"/>
    <n v="12.3"/>
    <x v="4"/>
    <x v="2"/>
    <d v="1975-12-26T00:00:00"/>
    <n v="49"/>
    <n v="10.9"/>
    <n v="119.39999999999999"/>
    <n v="207.1"/>
    <n v="-87.7"/>
  </r>
  <r>
    <x v="104"/>
    <s v="Sun"/>
    <x v="2"/>
    <n v="20"/>
    <n v="3.85"/>
    <x v="2"/>
    <x v="4"/>
    <d v="1983-05-09T00:00:00"/>
    <n v="41"/>
    <n v="2.77"/>
    <n v="151.80000000000001"/>
    <n v="55.4"/>
    <n v="96.4"/>
  </r>
  <r>
    <x v="135"/>
    <s v="Wed"/>
    <x v="1"/>
    <n v="8"/>
    <n v="13.51"/>
    <x v="3"/>
    <x v="5"/>
    <d v="1980-04-12T00:00:00"/>
    <n v="45"/>
    <n v="11.92"/>
    <n v="47.25"/>
    <n v="95.36"/>
    <n v="-48.11"/>
  </r>
  <r>
    <x v="293"/>
    <s v="Wed"/>
    <x v="3"/>
    <n v="8"/>
    <n v="13.49"/>
    <x v="3"/>
    <x v="3"/>
    <d v="1978-12-31T00:00:00"/>
    <n v="46"/>
    <n v="10.58"/>
    <n v="81.359999999999985"/>
    <n v="84.64"/>
    <n v="-3.2800000000000153"/>
  </r>
  <r>
    <x v="224"/>
    <s v="Sat"/>
    <x v="0"/>
    <n v="19"/>
    <n v="12.58"/>
    <x v="0"/>
    <x v="3"/>
    <d v="1980-04-08T00:00:00"/>
    <n v="45"/>
    <n v="9.6199999999999992"/>
    <n v="65.34"/>
    <n v="182.77999999999997"/>
    <n v="-117.43999999999997"/>
  </r>
  <r>
    <x v="234"/>
    <s v="Sat"/>
    <x v="3"/>
    <n v="10"/>
    <n v="6.67"/>
    <x v="3"/>
    <x v="1"/>
    <d v="2005-01-18T00:00:00"/>
    <n v="20"/>
    <n v="5.66"/>
    <n v="108.89999999999999"/>
    <n v="56.6"/>
    <n v="52.29999999999999"/>
  </r>
  <r>
    <x v="75"/>
    <s v="Fri"/>
    <x v="0"/>
    <n v="20"/>
    <n v="9.9"/>
    <x v="0"/>
    <x v="4"/>
    <d v="1991-03-01T00:00:00"/>
    <n v="34"/>
    <n v="7.92"/>
    <n v="35.85"/>
    <n v="158.4"/>
    <n v="-122.55000000000001"/>
  </r>
  <r>
    <x v="168"/>
    <s v="Fri"/>
    <x v="6"/>
    <n v="19"/>
    <n v="7.79"/>
    <x v="4"/>
    <x v="2"/>
    <d v="1988-02-19T00:00:00"/>
    <n v="37"/>
    <n v="6.01"/>
    <n v="101.22"/>
    <n v="114.19"/>
    <n v="-12.969999999999999"/>
  </r>
  <r>
    <x v="210"/>
    <s v="Fri"/>
    <x v="3"/>
    <n v="5"/>
    <n v="13.17"/>
    <x v="0"/>
    <x v="1"/>
    <d v="1984-10-11T00:00:00"/>
    <n v="40"/>
    <n v="9.9499999999999993"/>
    <n v="85"/>
    <n v="49.75"/>
    <n v="35.25"/>
  </r>
  <r>
    <x v="100"/>
    <s v="Wed"/>
    <x v="3"/>
    <n v="11"/>
    <n v="13.57"/>
    <x v="2"/>
    <x v="4"/>
    <d v="1976-10-05T00:00:00"/>
    <n v="48"/>
    <n v="11.2"/>
    <n v="99.550000000000011"/>
    <n v="123.19999999999999"/>
    <n v="-23.649999999999977"/>
  </r>
  <r>
    <x v="274"/>
    <s v="Fri"/>
    <x v="8"/>
    <n v="10"/>
    <n v="0.78"/>
    <x v="2"/>
    <x v="0"/>
    <d v="1979-03-11T00:00:00"/>
    <n v="46"/>
    <n v="0.69"/>
    <n v="90.3"/>
    <n v="6.8999999999999995"/>
    <n v="83.399999999999991"/>
  </r>
  <r>
    <x v="215"/>
    <s v="Sun"/>
    <x v="1"/>
    <n v="7"/>
    <n v="2.4300000000000002"/>
    <x v="0"/>
    <x v="2"/>
    <d v="1996-02-07T00:00:00"/>
    <n v="29"/>
    <n v="2.1800000000000002"/>
    <n v="50.8"/>
    <n v="15.260000000000002"/>
    <n v="35.539999999999992"/>
  </r>
  <r>
    <x v="234"/>
    <s v="Sat"/>
    <x v="0"/>
    <n v="20"/>
    <n v="14.52"/>
    <x v="4"/>
    <x v="4"/>
    <d v="1989-04-22T00:00:00"/>
    <n v="36"/>
    <n v="12.56"/>
    <n v="199.68"/>
    <n v="251.20000000000002"/>
    <n v="-51.52000000000001"/>
  </r>
  <r>
    <x v="59"/>
    <s v="Mon"/>
    <x v="1"/>
    <n v="5"/>
    <n v="6.08"/>
    <x v="1"/>
    <x v="2"/>
    <d v="1984-11-12T00:00:00"/>
    <n v="40"/>
    <n v="5.27"/>
    <n v="6.37"/>
    <n v="26.349999999999998"/>
    <n v="-19.979999999999997"/>
  </r>
  <r>
    <x v="294"/>
    <s v="Mon"/>
    <x v="3"/>
    <n v="12"/>
    <n v="6.01"/>
    <x v="3"/>
    <x v="2"/>
    <d v="1993-12-08T00:00:00"/>
    <n v="31"/>
    <n v="4.5999999999999996"/>
    <n v="40.68"/>
    <n v="55.199999999999996"/>
    <n v="-14.519999999999996"/>
  </r>
  <r>
    <x v="277"/>
    <s v="Tue"/>
    <x v="3"/>
    <n v="20"/>
    <n v="7.33"/>
    <x v="1"/>
    <x v="2"/>
    <d v="1978-12-09T00:00:00"/>
    <n v="46"/>
    <n v="5.82"/>
    <n v="160.63999999999999"/>
    <n v="116.4"/>
    <n v="44.239999999999981"/>
  </r>
  <r>
    <x v="128"/>
    <s v="Tue"/>
    <x v="2"/>
    <n v="7"/>
    <n v="6.6"/>
    <x v="0"/>
    <x v="1"/>
    <d v="1976-01-27T00:00:00"/>
    <n v="49"/>
    <n v="5.71"/>
    <n v="220.32000000000002"/>
    <n v="39.97"/>
    <n v="180.35000000000002"/>
  </r>
  <r>
    <x v="112"/>
    <s v="Sat"/>
    <x v="0"/>
    <n v="10"/>
    <n v="8.51"/>
    <x v="0"/>
    <x v="5"/>
    <d v="1982-07-13T00:00:00"/>
    <n v="42"/>
    <n v="7.35"/>
    <n v="194.21999999999997"/>
    <n v="73.5"/>
    <n v="120.71999999999997"/>
  </r>
  <r>
    <x v="186"/>
    <s v="Wed"/>
    <x v="3"/>
    <n v="10"/>
    <n v="10.34"/>
    <x v="1"/>
    <x v="4"/>
    <d v="1995-10-06T00:00:00"/>
    <n v="29"/>
    <n v="7.69"/>
    <n v="164.48"/>
    <n v="76.900000000000006"/>
    <n v="87.579999999999984"/>
  </r>
  <r>
    <x v="105"/>
    <s v="Wed"/>
    <x v="0"/>
    <n v="1"/>
    <n v="7.95"/>
    <x v="1"/>
    <x v="3"/>
    <d v="1981-03-06T00:00:00"/>
    <n v="44"/>
    <n v="6.35"/>
    <n v="2.08"/>
    <n v="6.35"/>
    <n v="-4.2699999999999996"/>
  </r>
  <r>
    <x v="64"/>
    <s v="Fri"/>
    <x v="1"/>
    <n v="13"/>
    <n v="14.38"/>
    <x v="0"/>
    <x v="3"/>
    <d v="1993-04-06T00:00:00"/>
    <n v="32"/>
    <n v="10.17"/>
    <n v="140.47"/>
    <n v="132.21"/>
    <n v="8.2599999999999909"/>
  </r>
  <r>
    <x v="78"/>
    <s v="Wed"/>
    <x v="0"/>
    <n v="14"/>
    <n v="10.7"/>
    <x v="0"/>
    <x v="5"/>
    <d v="1982-06-25T00:00:00"/>
    <n v="42"/>
    <n v="8.15"/>
    <n v="99.12"/>
    <n v="114.10000000000001"/>
    <n v="-14.980000000000004"/>
  </r>
  <r>
    <x v="198"/>
    <s v="Fri"/>
    <x v="1"/>
    <n v="16"/>
    <n v="9.2100000000000009"/>
    <x v="3"/>
    <x v="1"/>
    <d v="1995-11-25T00:00:00"/>
    <n v="29"/>
    <n v="6.51"/>
    <n v="45.56"/>
    <n v="104.16"/>
    <n v="-58.599999999999994"/>
  </r>
  <r>
    <x v="295"/>
    <s v="Tue"/>
    <x v="5"/>
    <n v="15"/>
    <n v="7.28"/>
    <x v="0"/>
    <x v="0"/>
    <d v="1976-01-01T00:00:00"/>
    <n v="49"/>
    <n v="5.49"/>
    <n v="118.95"/>
    <n v="82.350000000000009"/>
    <n v="36.599999999999994"/>
  </r>
  <r>
    <x v="15"/>
    <s v="Sun"/>
    <x v="5"/>
    <n v="9"/>
    <n v="11.23"/>
    <x v="3"/>
    <x v="0"/>
    <d v="1998-04-03T00:00:00"/>
    <n v="27"/>
    <n v="8.5299999999999994"/>
    <n v="85.08"/>
    <n v="76.77"/>
    <n v="8.3100000000000023"/>
  </r>
  <r>
    <x v="59"/>
    <s v="Mon"/>
    <x v="2"/>
    <n v="1"/>
    <n v="4.63"/>
    <x v="4"/>
    <x v="0"/>
    <d v="2004-06-08T00:00:00"/>
    <n v="20"/>
    <n v="4.1500000000000004"/>
    <n v="153.18"/>
    <n v="4.1500000000000004"/>
    <n v="149.03"/>
  </r>
  <r>
    <x v="95"/>
    <s v="Sat"/>
    <x v="6"/>
    <n v="19"/>
    <n v="14.72"/>
    <x v="3"/>
    <x v="1"/>
    <d v="1988-11-06T00:00:00"/>
    <n v="36"/>
    <n v="12.83"/>
    <n v="158.4"/>
    <n v="243.77"/>
    <n v="-85.37"/>
  </r>
  <r>
    <x v="244"/>
    <s v="Tue"/>
    <x v="0"/>
    <n v="14"/>
    <n v="1.1499999999999999"/>
    <x v="3"/>
    <x v="4"/>
    <d v="1990-03-02T00:00:00"/>
    <n v="35"/>
    <n v="0.91"/>
    <n v="35.479999999999997"/>
    <n v="12.74"/>
    <n v="22.739999999999995"/>
  </r>
  <r>
    <x v="84"/>
    <s v="Sat"/>
    <x v="4"/>
    <n v="19"/>
    <n v="8.35"/>
    <x v="0"/>
    <x v="4"/>
    <d v="2001-07-19T00:00:00"/>
    <n v="23"/>
    <n v="6.42"/>
    <n v="102.4"/>
    <n v="121.98"/>
    <n v="-19.579999999999998"/>
  </r>
  <r>
    <x v="173"/>
    <s v="Sun"/>
    <x v="6"/>
    <n v="4"/>
    <n v="11.02"/>
    <x v="3"/>
    <x v="3"/>
    <d v="1987-07-06T00:00:00"/>
    <n v="37"/>
    <n v="9.4499999999999993"/>
    <n v="1.05"/>
    <n v="37.799999999999997"/>
    <n v="-36.75"/>
  </r>
  <r>
    <x v="192"/>
    <s v="Thu"/>
    <x v="9"/>
    <n v="9"/>
    <n v="3.05"/>
    <x v="3"/>
    <x v="3"/>
    <d v="1985-08-31T00:00:00"/>
    <n v="39"/>
    <n v="2.48"/>
    <n v="120.64999999999999"/>
    <n v="22.32"/>
    <n v="98.329999999999984"/>
  </r>
  <r>
    <x v="186"/>
    <s v="Wed"/>
    <x v="9"/>
    <n v="19"/>
    <n v="2.96"/>
    <x v="1"/>
    <x v="2"/>
    <d v="1976-01-03T00:00:00"/>
    <n v="49"/>
    <n v="2.37"/>
    <n v="21.84"/>
    <n v="45.03"/>
    <n v="-23.19"/>
  </r>
  <r>
    <x v="296"/>
    <s v="Mon"/>
    <x v="3"/>
    <n v="16"/>
    <n v="7.56"/>
    <x v="4"/>
    <x v="1"/>
    <d v="1988-07-21T00:00:00"/>
    <n v="36"/>
    <n v="5.29"/>
    <n v="99.84"/>
    <n v="84.64"/>
    <n v="15.200000000000003"/>
  </r>
  <r>
    <x v="59"/>
    <s v="Mon"/>
    <x v="3"/>
    <n v="8"/>
    <n v="2.21"/>
    <x v="2"/>
    <x v="3"/>
    <d v="1982-10-08T00:00:00"/>
    <n v="42"/>
    <n v="1.69"/>
    <n v="16.350000000000001"/>
    <n v="13.52"/>
    <n v="2.8300000000000018"/>
  </r>
  <r>
    <x v="153"/>
    <s v="Wed"/>
    <x v="0"/>
    <n v="17"/>
    <n v="2.4500000000000002"/>
    <x v="3"/>
    <x v="2"/>
    <d v="1996-04-24T00:00:00"/>
    <n v="28"/>
    <n v="1.77"/>
    <n v="4.37"/>
    <n v="30.09"/>
    <n v="-25.72"/>
  </r>
  <r>
    <x v="107"/>
    <s v="Mon"/>
    <x v="2"/>
    <n v="2"/>
    <n v="3.28"/>
    <x v="3"/>
    <x v="4"/>
    <d v="1994-01-19T00:00:00"/>
    <n v="31"/>
    <n v="2.5099999999999998"/>
    <n v="68.31"/>
    <n v="5.0199999999999996"/>
    <n v="63.290000000000006"/>
  </r>
  <r>
    <x v="297"/>
    <s v="Sat"/>
    <x v="5"/>
    <n v="8"/>
    <n v="0.47"/>
    <x v="4"/>
    <x v="5"/>
    <d v="1980-07-27T00:00:00"/>
    <n v="44"/>
    <n v="0.39"/>
    <n v="188.7"/>
    <n v="3.12"/>
    <n v="185.57999999999998"/>
  </r>
  <r>
    <x v="161"/>
    <s v="Thu"/>
    <x v="0"/>
    <n v="4"/>
    <n v="10.9"/>
    <x v="2"/>
    <x v="4"/>
    <d v="2001-12-28T00:00:00"/>
    <n v="23"/>
    <n v="9.16"/>
    <n v="222.36"/>
    <n v="36.64"/>
    <n v="185.72000000000003"/>
  </r>
  <r>
    <x v="19"/>
    <s v="Sun"/>
    <x v="8"/>
    <n v="19"/>
    <n v="11.59"/>
    <x v="0"/>
    <x v="4"/>
    <d v="1976-10-19T00:00:00"/>
    <n v="48"/>
    <n v="10.19"/>
    <n v="178.22000000000003"/>
    <n v="193.60999999999999"/>
    <n v="-15.389999999999958"/>
  </r>
  <r>
    <x v="133"/>
    <s v="Mon"/>
    <x v="8"/>
    <n v="18"/>
    <n v="5.86"/>
    <x v="4"/>
    <x v="1"/>
    <d v="2004-02-15T00:00:00"/>
    <n v="21"/>
    <n v="4.63"/>
    <n v="4.83"/>
    <n v="83.34"/>
    <n v="-78.510000000000005"/>
  </r>
  <r>
    <x v="120"/>
    <s v="Sun"/>
    <x v="8"/>
    <n v="15"/>
    <n v="14.41"/>
    <x v="4"/>
    <x v="1"/>
    <d v="1990-05-30T00:00:00"/>
    <n v="34"/>
    <n v="10.86"/>
    <n v="25.41"/>
    <n v="162.89999999999998"/>
    <n v="-137.48999999999998"/>
  </r>
  <r>
    <x v="298"/>
    <s v="Mon"/>
    <x v="4"/>
    <n v="8"/>
    <n v="14.89"/>
    <x v="4"/>
    <x v="4"/>
    <d v="2003-03-14T00:00:00"/>
    <n v="22"/>
    <n v="13.29"/>
    <n v="82.04"/>
    <n v="106.32"/>
    <n v="-24.279999999999987"/>
  </r>
  <r>
    <x v="77"/>
    <s v="Sun"/>
    <x v="4"/>
    <n v="17"/>
    <n v="10.69"/>
    <x v="2"/>
    <x v="3"/>
    <d v="1991-06-28T00:00:00"/>
    <n v="33"/>
    <n v="9.43"/>
    <n v="25.95"/>
    <n v="160.31"/>
    <n v="-134.36000000000001"/>
  </r>
  <r>
    <x v="1"/>
    <s v="Thu"/>
    <x v="4"/>
    <n v="8"/>
    <n v="4.17"/>
    <x v="2"/>
    <x v="2"/>
    <d v="1975-07-16T00:00:00"/>
    <n v="49"/>
    <n v="3.53"/>
    <n v="15.36"/>
    <n v="28.24"/>
    <n v="-12.879999999999999"/>
  </r>
  <r>
    <x v="140"/>
    <s v="Thu"/>
    <x v="7"/>
    <n v="6"/>
    <n v="0"/>
    <x v="4"/>
    <x v="1"/>
    <d v="1976-01-19T00:00:00"/>
    <n v="49"/>
    <n v="0"/>
    <n v="35.46"/>
    <n v="0"/>
    <n v="35.46"/>
  </r>
  <r>
    <x v="299"/>
    <s v="Tue"/>
    <x v="3"/>
    <n v="15"/>
    <n v="10.63"/>
    <x v="0"/>
    <x v="2"/>
    <d v="1994-06-22T00:00:00"/>
    <n v="30"/>
    <n v="7.95"/>
    <n v="105.52"/>
    <n v="119.25"/>
    <n v="-13.730000000000004"/>
  </r>
  <r>
    <x v="300"/>
    <s v="Sat"/>
    <x v="0"/>
    <n v="7"/>
    <n v="4.58"/>
    <x v="2"/>
    <x v="2"/>
    <d v="1987-02-15T00:00:00"/>
    <n v="38"/>
    <n v="3.48"/>
    <n v="120.9"/>
    <n v="24.36"/>
    <n v="96.54"/>
  </r>
  <r>
    <x v="301"/>
    <s v="Sun"/>
    <x v="2"/>
    <n v="5"/>
    <n v="8.11"/>
    <x v="2"/>
    <x v="2"/>
    <d v="1976-06-23T00:00:00"/>
    <n v="48"/>
    <n v="6.91"/>
    <n v="179.69"/>
    <n v="34.549999999999997"/>
    <n v="145.13999999999999"/>
  </r>
  <r>
    <x v="302"/>
    <s v="Sat"/>
    <x v="9"/>
    <n v="1"/>
    <n v="0.61"/>
    <x v="1"/>
    <x v="0"/>
    <d v="1996-06-29T00:00:00"/>
    <n v="28"/>
    <n v="0.55000000000000004"/>
    <n v="205.79999999999998"/>
    <n v="0.55000000000000004"/>
    <n v="205.24999999999997"/>
  </r>
  <r>
    <x v="32"/>
    <s v="Tue"/>
    <x v="6"/>
    <n v="7"/>
    <n v="7.99"/>
    <x v="3"/>
    <x v="2"/>
    <d v="1993-02-26T00:00:00"/>
    <n v="32"/>
    <n v="6.22"/>
    <n v="5.78"/>
    <n v="43.54"/>
    <n v="-37.76"/>
  </r>
  <r>
    <x v="46"/>
    <s v="Wed"/>
    <x v="5"/>
    <n v="3"/>
    <n v="7.59"/>
    <x v="3"/>
    <x v="5"/>
    <d v="1993-09-25T00:00:00"/>
    <n v="31"/>
    <n v="5.93"/>
    <n v="82.2"/>
    <n v="17.79"/>
    <n v="64.41"/>
  </r>
  <r>
    <x v="303"/>
    <s v="Tue"/>
    <x v="7"/>
    <n v="14"/>
    <n v="13.11"/>
    <x v="2"/>
    <x v="0"/>
    <d v="2000-12-07T00:00:00"/>
    <n v="24"/>
    <n v="11.54"/>
    <n v="120.46"/>
    <n v="161.56"/>
    <n v="-41.100000000000009"/>
  </r>
  <r>
    <x v="89"/>
    <s v="Thu"/>
    <x v="0"/>
    <n v="7"/>
    <n v="11.73"/>
    <x v="2"/>
    <x v="2"/>
    <d v="1980-02-07T00:00:00"/>
    <n v="45"/>
    <n v="9.86"/>
    <n v="11.16"/>
    <n v="69.02"/>
    <n v="-57.86"/>
  </r>
  <r>
    <x v="17"/>
    <s v="Wed"/>
    <x v="1"/>
    <n v="4"/>
    <n v="3.58"/>
    <x v="0"/>
    <x v="0"/>
    <d v="1975-08-02T00:00:00"/>
    <n v="49"/>
    <n v="2.64"/>
    <n v="214.2"/>
    <n v="10.56"/>
    <n v="203.64"/>
  </r>
  <r>
    <x v="287"/>
    <s v="Sun"/>
    <x v="4"/>
    <n v="11"/>
    <n v="0.32"/>
    <x v="2"/>
    <x v="1"/>
    <d v="1979-01-18T00:00:00"/>
    <n v="46"/>
    <n v="0.23"/>
    <n v="55.68"/>
    <n v="2.5300000000000002"/>
    <n v="53.15"/>
  </r>
  <r>
    <x v="304"/>
    <s v="Thu"/>
    <x v="8"/>
    <n v="14"/>
    <n v="2.62"/>
    <x v="4"/>
    <x v="5"/>
    <d v="1985-07-25T00:00:00"/>
    <n v="39"/>
    <n v="2.09"/>
    <n v="68"/>
    <n v="29.259999999999998"/>
    <n v="38.74"/>
  </r>
  <r>
    <x v="212"/>
    <s v="Mon"/>
    <x v="3"/>
    <n v="19"/>
    <n v="10.06"/>
    <x v="2"/>
    <x v="3"/>
    <d v="1997-09-23T00:00:00"/>
    <n v="27"/>
    <n v="7.85"/>
    <n v="12.8"/>
    <n v="149.15"/>
    <n v="-136.35"/>
  </r>
  <r>
    <x v="305"/>
    <s v="Sun"/>
    <x v="5"/>
    <n v="15"/>
    <n v="2.63"/>
    <x v="1"/>
    <x v="0"/>
    <d v="1989-02-13T00:00:00"/>
    <n v="36"/>
    <n v="2"/>
    <n v="21.84"/>
    <n v="30"/>
    <n v="-8.16"/>
  </r>
  <r>
    <x v="214"/>
    <s v="Thu"/>
    <x v="3"/>
    <n v="13"/>
    <n v="7.72"/>
    <x v="3"/>
    <x v="2"/>
    <d v="1995-04-14T00:00:00"/>
    <n v="30"/>
    <n v="6.95"/>
    <n v="56.7"/>
    <n v="90.350000000000009"/>
    <n v="-33.650000000000006"/>
  </r>
  <r>
    <x v="95"/>
    <s v="Sat"/>
    <x v="5"/>
    <n v="4"/>
    <n v="5.14"/>
    <x v="2"/>
    <x v="5"/>
    <d v="1996-12-05T00:00:00"/>
    <n v="28"/>
    <n v="4.03"/>
    <n v="120.64"/>
    <n v="16.12"/>
    <n v="104.52"/>
  </r>
  <r>
    <x v="267"/>
    <s v="Tue"/>
    <x v="7"/>
    <n v="8"/>
    <n v="11.2"/>
    <x v="0"/>
    <x v="4"/>
    <d v="1999-03-23T00:00:00"/>
    <n v="26"/>
    <n v="8.74"/>
    <n v="47.11"/>
    <n v="69.92"/>
    <n v="-22.810000000000002"/>
  </r>
  <r>
    <x v="66"/>
    <s v="Fri"/>
    <x v="7"/>
    <n v="4"/>
    <n v="0.79"/>
    <x v="0"/>
    <x v="2"/>
    <d v="1978-06-10T00:00:00"/>
    <n v="46"/>
    <n v="0.56999999999999995"/>
    <n v="10.199999999999999"/>
    <n v="2.2799999999999998"/>
    <n v="7.92"/>
  </r>
  <r>
    <x v="185"/>
    <s v="Wed"/>
    <x v="1"/>
    <n v="16"/>
    <n v="5.51"/>
    <x v="4"/>
    <x v="0"/>
    <d v="1997-01-13T00:00:00"/>
    <n v="28"/>
    <n v="4.8"/>
    <n v="11.46"/>
    <n v="76.8"/>
    <n v="-65.34"/>
  </r>
  <r>
    <x v="306"/>
    <s v="Wed"/>
    <x v="9"/>
    <n v="6"/>
    <n v="0.7"/>
    <x v="0"/>
    <x v="4"/>
    <d v="1997-03-26T00:00:00"/>
    <n v="28"/>
    <n v="0.55000000000000004"/>
    <n v="57.800000000000004"/>
    <n v="3.3000000000000003"/>
    <n v="54.500000000000007"/>
  </r>
  <r>
    <x v="161"/>
    <s v="Thu"/>
    <x v="8"/>
    <n v="13"/>
    <n v="12.06"/>
    <x v="1"/>
    <x v="4"/>
    <d v="1993-03-09T00:00:00"/>
    <n v="32"/>
    <n v="10.44"/>
    <n v="75.680000000000007"/>
    <n v="135.72"/>
    <n v="-60.039999999999992"/>
  </r>
  <r>
    <x v="77"/>
    <s v="Sun"/>
    <x v="3"/>
    <n v="19"/>
    <n v="6.94"/>
    <x v="4"/>
    <x v="3"/>
    <d v="2001-09-18T00:00:00"/>
    <n v="23"/>
    <n v="5.73"/>
    <n v="52.7"/>
    <n v="108.87"/>
    <n v="-56.17"/>
  </r>
  <r>
    <x v="31"/>
    <s v="Sat"/>
    <x v="0"/>
    <n v="13"/>
    <n v="13.59"/>
    <x v="0"/>
    <x v="4"/>
    <d v="2004-07-19T00:00:00"/>
    <n v="20"/>
    <n v="10.54"/>
    <n v="59.94"/>
    <n v="137.01999999999998"/>
    <n v="-77.079999999999984"/>
  </r>
  <r>
    <x v="103"/>
    <s v="Mon"/>
    <x v="2"/>
    <n v="14"/>
    <n v="6.43"/>
    <x v="3"/>
    <x v="3"/>
    <d v="1993-07-25T00:00:00"/>
    <n v="31"/>
    <n v="5.33"/>
    <n v="219.13"/>
    <n v="74.62"/>
    <n v="144.51"/>
  </r>
  <r>
    <x v="2"/>
    <s v="Thu"/>
    <x v="9"/>
    <n v="4"/>
    <n v="11.78"/>
    <x v="2"/>
    <x v="0"/>
    <d v="1984-09-27T00:00:00"/>
    <n v="40"/>
    <n v="10.09"/>
    <n v="42.400000000000006"/>
    <n v="40.36"/>
    <n v="2.0400000000000063"/>
  </r>
  <r>
    <x v="307"/>
    <s v="Sat"/>
    <x v="9"/>
    <n v="6"/>
    <n v="1.98"/>
    <x v="1"/>
    <x v="1"/>
    <d v="1989-11-29T00:00:00"/>
    <n v="35"/>
    <n v="1.41"/>
    <n v="124.26"/>
    <n v="8.4599999999999991"/>
    <n v="115.80000000000001"/>
  </r>
  <r>
    <x v="293"/>
    <s v="Wed"/>
    <x v="1"/>
    <n v="6"/>
    <n v="14.75"/>
    <x v="2"/>
    <x v="4"/>
    <d v="1989-09-08T00:00:00"/>
    <n v="35"/>
    <n v="13.08"/>
    <n v="104.21"/>
    <n v="78.48"/>
    <n v="25.72999999999999"/>
  </r>
  <r>
    <x v="102"/>
    <s v="Wed"/>
    <x v="4"/>
    <n v="17"/>
    <n v="3.68"/>
    <x v="1"/>
    <x v="5"/>
    <d v="2000-05-16T00:00:00"/>
    <n v="24"/>
    <n v="3.04"/>
    <n v="48.48"/>
    <n v="51.68"/>
    <n v="-3.2000000000000028"/>
  </r>
  <r>
    <x v="178"/>
    <s v="Tue"/>
    <x v="8"/>
    <n v="10"/>
    <n v="12.3"/>
    <x v="1"/>
    <x v="4"/>
    <d v="1984-09-20T00:00:00"/>
    <n v="40"/>
    <n v="9.5500000000000007"/>
    <n v="50.28"/>
    <n v="95.5"/>
    <n v="-45.22"/>
  </r>
  <r>
    <x v="308"/>
    <s v="Sun"/>
    <x v="2"/>
    <n v="20"/>
    <n v="5.12"/>
    <x v="1"/>
    <x v="5"/>
    <d v="1985-10-30T00:00:00"/>
    <n v="39"/>
    <n v="3.73"/>
    <n v="6.5"/>
    <n v="74.599999999999994"/>
    <n v="-68.099999999999994"/>
  </r>
  <r>
    <x v="256"/>
    <s v="Thu"/>
    <x v="0"/>
    <n v="18"/>
    <n v="4.79"/>
    <x v="0"/>
    <x v="0"/>
    <d v="1991-04-10T00:00:00"/>
    <n v="34"/>
    <n v="4.18"/>
    <n v="192.8"/>
    <n v="75.239999999999995"/>
    <n v="117.56000000000002"/>
  </r>
  <r>
    <x v="242"/>
    <s v="Wed"/>
    <x v="4"/>
    <n v="20"/>
    <n v="11.41"/>
    <x v="3"/>
    <x v="5"/>
    <d v="1976-07-16T00:00:00"/>
    <n v="48"/>
    <n v="8.9499999999999993"/>
    <n v="80.640000000000015"/>
    <n v="179"/>
    <n v="-98.359999999999985"/>
  </r>
  <r>
    <x v="99"/>
    <s v="Wed"/>
    <x v="7"/>
    <n v="20"/>
    <n v="13.22"/>
    <x v="2"/>
    <x v="5"/>
    <d v="2002-08-19T00:00:00"/>
    <n v="22"/>
    <n v="9.91"/>
    <n v="41.37"/>
    <n v="198.2"/>
    <n v="-156.82999999999998"/>
  </r>
  <r>
    <x v="120"/>
    <s v="Sun"/>
    <x v="3"/>
    <n v="12"/>
    <n v="13.16"/>
    <x v="3"/>
    <x v="1"/>
    <d v="2003-11-07T00:00:00"/>
    <n v="21"/>
    <n v="10.6"/>
    <n v="23.55"/>
    <n v="127.19999999999999"/>
    <n v="-103.64999999999999"/>
  </r>
  <r>
    <x v="203"/>
    <s v="Mon"/>
    <x v="4"/>
    <n v="19"/>
    <n v="11.94"/>
    <x v="1"/>
    <x v="3"/>
    <d v="1989-10-23T00:00:00"/>
    <n v="35"/>
    <n v="9.49"/>
    <n v="10.66"/>
    <n v="180.31"/>
    <n v="-169.65"/>
  </r>
  <r>
    <x v="309"/>
    <s v="Sat"/>
    <x v="8"/>
    <n v="4"/>
    <n v="14.01"/>
    <x v="4"/>
    <x v="2"/>
    <d v="1981-02-14T00:00:00"/>
    <n v="44"/>
    <n v="10.53"/>
    <n v="54.400000000000006"/>
    <n v="42.12"/>
    <n v="12.280000000000008"/>
  </r>
  <r>
    <x v="15"/>
    <s v="Sun"/>
    <x v="6"/>
    <n v="15"/>
    <n v="7.91"/>
    <x v="0"/>
    <x v="2"/>
    <d v="1995-03-12T00:00:00"/>
    <n v="30"/>
    <n v="6.92"/>
    <n v="3.25"/>
    <n v="103.8"/>
    <n v="-100.55"/>
  </r>
  <r>
    <x v="257"/>
    <s v="Sun"/>
    <x v="5"/>
    <n v="11"/>
    <n v="6.73"/>
    <x v="0"/>
    <x v="3"/>
    <d v="1986-12-04T00:00:00"/>
    <n v="38"/>
    <n v="4.7300000000000004"/>
    <n v="34.56"/>
    <n v="52.03"/>
    <n v="-17.47"/>
  </r>
  <r>
    <x v="310"/>
    <s v="Mon"/>
    <x v="0"/>
    <n v="5"/>
    <n v="2.86"/>
    <x v="3"/>
    <x v="4"/>
    <d v="1992-01-29T00:00:00"/>
    <n v="33"/>
    <n v="2.2999999999999998"/>
    <n v="49.5"/>
    <n v="11.5"/>
    <n v="38"/>
  </r>
  <r>
    <x v="21"/>
    <s v="Tue"/>
    <x v="9"/>
    <n v="9"/>
    <n v="0.39"/>
    <x v="0"/>
    <x v="1"/>
    <d v="1976-09-09T00:00:00"/>
    <n v="48"/>
    <n v="0.32"/>
    <n v="110.44"/>
    <n v="2.88"/>
    <n v="107.56"/>
  </r>
  <r>
    <x v="74"/>
    <s v="Mon"/>
    <x v="5"/>
    <n v="12"/>
    <n v="14.95"/>
    <x v="3"/>
    <x v="2"/>
    <d v="2003-01-10T00:00:00"/>
    <n v="22"/>
    <n v="12.51"/>
    <n v="190.32"/>
    <n v="150.12"/>
    <n v="40.199999999999989"/>
  </r>
  <r>
    <x v="46"/>
    <s v="Wed"/>
    <x v="8"/>
    <n v="12"/>
    <n v="4.08"/>
    <x v="4"/>
    <x v="2"/>
    <d v="1981-11-16T00:00:00"/>
    <n v="43"/>
    <n v="3.39"/>
    <n v="183.17"/>
    <n v="40.68"/>
    <n v="142.48999999999998"/>
  </r>
  <r>
    <x v="218"/>
    <s v="Sun"/>
    <x v="8"/>
    <n v="17"/>
    <n v="3.26"/>
    <x v="4"/>
    <x v="3"/>
    <d v="1995-08-12T00:00:00"/>
    <n v="29"/>
    <n v="2.39"/>
    <n v="119.52"/>
    <n v="40.630000000000003"/>
    <n v="78.889999999999986"/>
  </r>
  <r>
    <x v="150"/>
    <s v="Sun"/>
    <x v="4"/>
    <n v="16"/>
    <n v="11.27"/>
    <x v="1"/>
    <x v="3"/>
    <d v="1985-04-27T00:00:00"/>
    <n v="39"/>
    <n v="8.11"/>
    <n v="55.25"/>
    <n v="129.76"/>
    <n v="-74.509999999999991"/>
  </r>
  <r>
    <x v="168"/>
    <s v="Fri"/>
    <x v="8"/>
    <n v="18"/>
    <n v="0.13"/>
    <x v="2"/>
    <x v="4"/>
    <d v="1993-06-19T00:00:00"/>
    <n v="31"/>
    <n v="0.12"/>
    <n v="42.5"/>
    <n v="2.16"/>
    <n v="40.340000000000003"/>
  </r>
  <r>
    <x v="58"/>
    <s v="Tue"/>
    <x v="6"/>
    <n v="16"/>
    <n v="2.39"/>
    <x v="1"/>
    <x v="5"/>
    <d v="1996-08-28T00:00:00"/>
    <n v="28"/>
    <n v="1.76"/>
    <n v="3.6"/>
    <n v="28.16"/>
    <n v="-24.56"/>
  </r>
  <r>
    <x v="148"/>
    <s v="Wed"/>
    <x v="7"/>
    <n v="10"/>
    <n v="5.16"/>
    <x v="2"/>
    <x v="4"/>
    <d v="2001-06-30T00:00:00"/>
    <n v="23"/>
    <n v="4.63"/>
    <n v="8.86"/>
    <n v="46.3"/>
    <n v="-37.44"/>
  </r>
  <r>
    <x v="311"/>
    <s v="Fri"/>
    <x v="0"/>
    <n v="13"/>
    <n v="0.99"/>
    <x v="1"/>
    <x v="2"/>
    <d v="1991-06-30T00:00:00"/>
    <n v="33"/>
    <n v="0.72"/>
    <n v="44.050000000000004"/>
    <n v="9.36"/>
    <n v="34.690000000000005"/>
  </r>
  <r>
    <x v="312"/>
    <s v="Sun"/>
    <x v="2"/>
    <n v="18"/>
    <n v="5.58"/>
    <x v="3"/>
    <x v="1"/>
    <d v="1996-04-13T00:00:00"/>
    <n v="29"/>
    <n v="4.01"/>
    <n v="231.2"/>
    <n v="72.179999999999993"/>
    <n v="159.01999999999998"/>
  </r>
  <r>
    <x v="103"/>
    <s v="Mon"/>
    <x v="9"/>
    <n v="20"/>
    <n v="4.4000000000000004"/>
    <x v="0"/>
    <x v="4"/>
    <d v="1987-06-25T00:00:00"/>
    <n v="37"/>
    <n v="3.43"/>
    <n v="14.75"/>
    <n v="68.600000000000009"/>
    <n v="-53.850000000000009"/>
  </r>
  <r>
    <x v="69"/>
    <s v="Mon"/>
    <x v="3"/>
    <n v="1"/>
    <n v="3.31"/>
    <x v="3"/>
    <x v="4"/>
    <d v="1998-11-27T00:00:00"/>
    <n v="26"/>
    <n v="2.75"/>
    <n v="76.959999999999994"/>
    <n v="2.75"/>
    <n v="74.209999999999994"/>
  </r>
  <r>
    <x v="23"/>
    <s v="Tue"/>
    <x v="9"/>
    <n v="10"/>
    <n v="1.62"/>
    <x v="1"/>
    <x v="4"/>
    <d v="1998-10-04T00:00:00"/>
    <n v="26"/>
    <n v="1.43"/>
    <n v="187.20000000000002"/>
    <n v="14.299999999999999"/>
    <n v="172.9"/>
  </r>
  <r>
    <x v="48"/>
    <s v="Sun"/>
    <x v="0"/>
    <n v="20"/>
    <n v="7.53"/>
    <x v="4"/>
    <x v="3"/>
    <d v="1997-06-16T00:00:00"/>
    <n v="27"/>
    <n v="6.26"/>
    <n v="12"/>
    <n v="125.19999999999999"/>
    <n v="-113.19999999999999"/>
  </r>
  <r>
    <x v="164"/>
    <s v="Fri"/>
    <x v="9"/>
    <n v="3"/>
    <n v="11.34"/>
    <x v="4"/>
    <x v="3"/>
    <d v="1980-06-10T00:00:00"/>
    <n v="44"/>
    <n v="8.16"/>
    <n v="4.0999999999999996"/>
    <n v="24.48"/>
    <n v="-20.380000000000003"/>
  </r>
  <r>
    <x v="257"/>
    <s v="Sun"/>
    <x v="5"/>
    <n v="20"/>
    <n v="11.95"/>
    <x v="2"/>
    <x v="0"/>
    <d v="1979-09-21T00:00:00"/>
    <n v="45"/>
    <n v="8.9600000000000009"/>
    <n v="70.599999999999994"/>
    <n v="179.20000000000002"/>
    <n v="-108.60000000000002"/>
  </r>
  <r>
    <x v="312"/>
    <s v="Sun"/>
    <x v="4"/>
    <n v="13"/>
    <n v="5.17"/>
    <x v="2"/>
    <x v="4"/>
    <d v="1983-04-30T00:00:00"/>
    <n v="41"/>
    <n v="4.1900000000000004"/>
    <n v="192.64"/>
    <n v="54.470000000000006"/>
    <n v="138.16999999999999"/>
  </r>
  <r>
    <x v="313"/>
    <s v="Fri"/>
    <x v="2"/>
    <n v="9"/>
    <n v="9.76"/>
    <x v="3"/>
    <x v="3"/>
    <d v="1992-11-08T00:00:00"/>
    <n v="32"/>
    <n v="7.28"/>
    <n v="87.960000000000008"/>
    <n v="65.52"/>
    <n v="22.440000000000012"/>
  </r>
  <r>
    <x v="250"/>
    <s v="Tue"/>
    <x v="3"/>
    <n v="20"/>
    <n v="1.02"/>
    <x v="2"/>
    <x v="1"/>
    <d v="1988-10-26T00:00:00"/>
    <n v="36"/>
    <n v="0.82"/>
    <n v="110.16"/>
    <n v="16.399999999999999"/>
    <n v="93.759999999999991"/>
  </r>
  <r>
    <x v="163"/>
    <s v="Sun"/>
    <x v="1"/>
    <n v="11"/>
    <n v="0.98"/>
    <x v="3"/>
    <x v="3"/>
    <d v="1980-01-24T00:00:00"/>
    <n v="45"/>
    <n v="0.8"/>
    <n v="32.85"/>
    <n v="8.8000000000000007"/>
    <n v="24.05"/>
  </r>
  <r>
    <x v="146"/>
    <s v="Sun"/>
    <x v="2"/>
    <n v="12"/>
    <n v="5.98"/>
    <x v="1"/>
    <x v="0"/>
    <d v="1989-01-30T00:00:00"/>
    <n v="36"/>
    <n v="4.54"/>
    <n v="39.96"/>
    <n v="54.480000000000004"/>
    <n v="-14.520000000000003"/>
  </r>
  <r>
    <x v="136"/>
    <s v="Mon"/>
    <x v="4"/>
    <n v="4"/>
    <n v="0.82"/>
    <x v="4"/>
    <x v="1"/>
    <d v="2000-10-29T00:00:00"/>
    <n v="24"/>
    <n v="0.69"/>
    <n v="116.34"/>
    <n v="2.76"/>
    <n v="113.58"/>
  </r>
  <r>
    <x v="241"/>
    <s v="Wed"/>
    <x v="2"/>
    <n v="13"/>
    <n v="1.57"/>
    <x v="3"/>
    <x v="2"/>
    <d v="1999-12-16T00:00:00"/>
    <n v="25"/>
    <n v="1.1399999999999999"/>
    <n v="79.08"/>
    <n v="14.819999999999999"/>
    <n v="64.260000000000005"/>
  </r>
  <r>
    <x v="68"/>
    <s v="Tue"/>
    <x v="5"/>
    <n v="4"/>
    <n v="0.44"/>
    <x v="4"/>
    <x v="0"/>
    <d v="1999-10-27T00:00:00"/>
    <n v="25"/>
    <n v="0.32"/>
    <n v="7.9799999999999995"/>
    <n v="1.28"/>
    <n v="6.6999999999999993"/>
  </r>
  <r>
    <x v="314"/>
    <s v="Mon"/>
    <x v="7"/>
    <n v="15"/>
    <n v="5.45"/>
    <x v="1"/>
    <x v="4"/>
    <d v="1985-07-26T00:00:00"/>
    <n v="39"/>
    <n v="4.42"/>
    <n v="4.32"/>
    <n v="66.3"/>
    <n v="-61.98"/>
  </r>
  <r>
    <x v="157"/>
    <s v="Thu"/>
    <x v="8"/>
    <n v="1"/>
    <n v="0.52"/>
    <x v="3"/>
    <x v="4"/>
    <d v="2003-02-15T00:00:00"/>
    <n v="22"/>
    <n v="0.37"/>
    <n v="165.1"/>
    <n v="0.37"/>
    <n v="164.73"/>
  </r>
  <r>
    <x v="172"/>
    <s v="Sun"/>
    <x v="5"/>
    <n v="3"/>
    <n v="4.0599999999999996"/>
    <x v="0"/>
    <x v="2"/>
    <d v="1979-07-17T00:00:00"/>
    <n v="45"/>
    <n v="3.38"/>
    <n v="28.8"/>
    <n v="10.14"/>
    <n v="18.66"/>
  </r>
  <r>
    <x v="88"/>
    <s v="Fri"/>
    <x v="7"/>
    <n v="5"/>
    <n v="11.19"/>
    <x v="2"/>
    <x v="4"/>
    <d v="1993-07-16T00:00:00"/>
    <n v="31"/>
    <n v="7.85"/>
    <n v="53.400000000000006"/>
    <n v="39.25"/>
    <n v="14.150000000000006"/>
  </r>
  <r>
    <x v="117"/>
    <s v="Tue"/>
    <x v="5"/>
    <n v="7"/>
    <n v="2.97"/>
    <x v="3"/>
    <x v="5"/>
    <d v="1975-08-25T00:00:00"/>
    <n v="49"/>
    <n v="2.14"/>
    <n v="13.68"/>
    <n v="14.98"/>
    <n v="-1.3000000000000007"/>
  </r>
  <r>
    <x v="199"/>
    <s v="Tue"/>
    <x v="8"/>
    <n v="9"/>
    <n v="0.48"/>
    <x v="4"/>
    <x v="0"/>
    <d v="1996-02-17T00:00:00"/>
    <n v="29"/>
    <n v="0.42"/>
    <n v="150.72"/>
    <n v="3.78"/>
    <n v="146.94"/>
  </r>
  <r>
    <x v="142"/>
    <s v="Mon"/>
    <x v="6"/>
    <n v="1"/>
    <n v="1.76"/>
    <x v="3"/>
    <x v="3"/>
    <d v="1989-09-01T00:00:00"/>
    <n v="35"/>
    <n v="1.39"/>
    <n v="2.21"/>
    <n v="1.39"/>
    <n v="0.82000000000000006"/>
  </r>
  <r>
    <x v="175"/>
    <s v="Thu"/>
    <x v="5"/>
    <n v="3"/>
    <n v="11.25"/>
    <x v="0"/>
    <x v="0"/>
    <d v="1999-02-16T00:00:00"/>
    <n v="26"/>
    <n v="10.1"/>
    <n v="111.76"/>
    <n v="30.299999999999997"/>
    <n v="81.460000000000008"/>
  </r>
  <r>
    <x v="196"/>
    <s v="Mon"/>
    <x v="4"/>
    <n v="5"/>
    <n v="7.55"/>
    <x v="4"/>
    <x v="0"/>
    <d v="1985-09-26T00:00:00"/>
    <n v="39"/>
    <n v="5.54"/>
    <n v="14.28"/>
    <n v="27.7"/>
    <n v="-13.42"/>
  </r>
  <r>
    <x v="315"/>
    <s v="Mon"/>
    <x v="7"/>
    <n v="17"/>
    <n v="9.35"/>
    <x v="1"/>
    <x v="1"/>
    <d v="2002-05-20T00:00:00"/>
    <n v="22"/>
    <n v="7.24"/>
    <n v="28.62"/>
    <n v="123.08"/>
    <n v="-94.46"/>
  </r>
  <r>
    <x v="27"/>
    <s v="Wed"/>
    <x v="4"/>
    <n v="5"/>
    <n v="2.3199999999999998"/>
    <x v="3"/>
    <x v="0"/>
    <d v="1989-12-12T00:00:00"/>
    <n v="35"/>
    <n v="1.85"/>
    <n v="51.929999999999993"/>
    <n v="9.25"/>
    <n v="42.679999999999993"/>
  </r>
  <r>
    <x v="79"/>
    <s v="Sun"/>
    <x v="8"/>
    <n v="19"/>
    <n v="9.8699999999999992"/>
    <x v="4"/>
    <x v="1"/>
    <d v="1993-03-20T00:00:00"/>
    <n v="32"/>
    <n v="7.39"/>
    <n v="51.94"/>
    <n v="140.41"/>
    <n v="-88.47"/>
  </r>
  <r>
    <x v="209"/>
    <s v="Thu"/>
    <x v="0"/>
    <n v="12"/>
    <n v="8.27"/>
    <x v="4"/>
    <x v="3"/>
    <d v="2000-02-02T00:00:00"/>
    <n v="25"/>
    <n v="6.54"/>
    <n v="125.76"/>
    <n v="78.48"/>
    <n v="47.28"/>
  </r>
  <r>
    <x v="76"/>
    <s v="Tue"/>
    <x v="4"/>
    <n v="10"/>
    <n v="8.69"/>
    <x v="1"/>
    <x v="2"/>
    <d v="2004-10-20T00:00:00"/>
    <n v="20"/>
    <n v="6.69"/>
    <n v="8.82"/>
    <n v="66.900000000000006"/>
    <n v="-58.080000000000005"/>
  </r>
  <r>
    <x v="316"/>
    <s v="Sat"/>
    <x v="7"/>
    <n v="1"/>
    <n v="2.9"/>
    <x v="2"/>
    <x v="0"/>
    <d v="1997-05-09T00:00:00"/>
    <n v="27"/>
    <n v="2.2999999999999998"/>
    <n v="55.16"/>
    <n v="2.2999999999999998"/>
    <n v="52.86"/>
  </r>
  <r>
    <x v="309"/>
    <s v="Sat"/>
    <x v="3"/>
    <n v="2"/>
    <n v="0.39"/>
    <x v="2"/>
    <x v="2"/>
    <d v="1984-07-19T00:00:00"/>
    <n v="40"/>
    <n v="0.28999999999999998"/>
    <n v="229.76"/>
    <n v="0.57999999999999996"/>
    <n v="229.17999999999998"/>
  </r>
  <r>
    <x v="277"/>
    <s v="Tue"/>
    <x v="4"/>
    <n v="8"/>
    <n v="2.08"/>
    <x v="0"/>
    <x v="5"/>
    <d v="1977-02-08T00:00:00"/>
    <n v="48"/>
    <n v="1.66"/>
    <n v="38.160000000000004"/>
    <n v="13.28"/>
    <n v="24.880000000000003"/>
  </r>
  <r>
    <x v="317"/>
    <s v="Mon"/>
    <x v="7"/>
    <n v="5"/>
    <n v="8.4700000000000006"/>
    <x v="1"/>
    <x v="0"/>
    <d v="1992-10-07T00:00:00"/>
    <n v="32"/>
    <n v="6.27"/>
    <n v="83.34"/>
    <n v="31.349999999999998"/>
    <n v="51.990000000000009"/>
  </r>
  <r>
    <x v="216"/>
    <s v="Sat"/>
    <x v="4"/>
    <n v="7"/>
    <n v="12.73"/>
    <x v="2"/>
    <x v="1"/>
    <d v="1995-05-15T00:00:00"/>
    <n v="29"/>
    <n v="10.18"/>
    <n v="96.3"/>
    <n v="71.259999999999991"/>
    <n v="25.040000000000006"/>
  </r>
  <r>
    <x v="144"/>
    <s v="Mon"/>
    <x v="3"/>
    <n v="11"/>
    <n v="12.74"/>
    <x v="2"/>
    <x v="1"/>
    <d v="1993-06-05T00:00:00"/>
    <n v="31"/>
    <n v="9.3000000000000007"/>
    <n v="174.24"/>
    <n v="102.30000000000001"/>
    <n v="71.94"/>
  </r>
  <r>
    <x v="91"/>
    <s v="Fri"/>
    <x v="1"/>
    <n v="16"/>
    <n v="2.14"/>
    <x v="2"/>
    <x v="4"/>
    <d v="1975-10-24T00:00:00"/>
    <n v="49"/>
    <n v="1.64"/>
    <n v="116.73"/>
    <n v="26.24"/>
    <n v="90.490000000000009"/>
  </r>
  <r>
    <x v="150"/>
    <s v="Sun"/>
    <x v="2"/>
    <n v="7"/>
    <n v="5.46"/>
    <x v="3"/>
    <x v="5"/>
    <d v="1992-05-29T00:00:00"/>
    <n v="32"/>
    <n v="4.74"/>
    <n v="43.52"/>
    <n v="33.18"/>
    <n v="10.340000000000003"/>
  </r>
  <r>
    <x v="178"/>
    <s v="Tue"/>
    <x v="9"/>
    <n v="20"/>
    <n v="12.55"/>
    <x v="0"/>
    <x v="5"/>
    <d v="1975-10-06T00:00:00"/>
    <n v="49"/>
    <n v="10.39"/>
    <n v="170.70000000000002"/>
    <n v="207.8"/>
    <n v="-37.099999999999994"/>
  </r>
  <r>
    <x v="196"/>
    <s v="Mon"/>
    <x v="2"/>
    <n v="11"/>
    <n v="12.99"/>
    <x v="2"/>
    <x v="0"/>
    <d v="1989-12-12T00:00:00"/>
    <n v="35"/>
    <n v="11.37"/>
    <n v="176.54999999999998"/>
    <n v="125.07"/>
    <n v="51.47999999999999"/>
  </r>
  <r>
    <x v="46"/>
    <s v="Wed"/>
    <x v="2"/>
    <n v="18"/>
    <n v="8.31"/>
    <x v="1"/>
    <x v="3"/>
    <d v="1982-03-19T00:00:00"/>
    <n v="43"/>
    <n v="6.71"/>
    <n v="86.06"/>
    <n v="120.78"/>
    <n v="-34.72"/>
  </r>
  <r>
    <x v="318"/>
    <s v="Wed"/>
    <x v="7"/>
    <n v="20"/>
    <n v="11.8"/>
    <x v="3"/>
    <x v="3"/>
    <d v="2001-12-14T00:00:00"/>
    <n v="23"/>
    <n v="8.75"/>
    <n v="233.58"/>
    <n v="175"/>
    <n v="58.580000000000013"/>
  </r>
  <r>
    <x v="152"/>
    <s v="Wed"/>
    <x v="4"/>
    <n v="8"/>
    <n v="5.74"/>
    <x v="0"/>
    <x v="0"/>
    <d v="1975-06-01T00:00:00"/>
    <n v="49"/>
    <n v="4.54"/>
    <n v="34.379999999999995"/>
    <n v="36.32"/>
    <n v="-1.9400000000000048"/>
  </r>
  <r>
    <x v="227"/>
    <s v="Tue"/>
    <x v="7"/>
    <n v="20"/>
    <n v="0.97"/>
    <x v="3"/>
    <x v="4"/>
    <d v="1986-09-29T00:00:00"/>
    <n v="38"/>
    <n v="0.79"/>
    <n v="0.02"/>
    <n v="15.8"/>
    <n v="-15.780000000000001"/>
  </r>
  <r>
    <x v="134"/>
    <s v="Sun"/>
    <x v="6"/>
    <n v="2"/>
    <n v="10.8"/>
    <x v="2"/>
    <x v="4"/>
    <d v="1980-07-01T00:00:00"/>
    <n v="44"/>
    <n v="9.5500000000000007"/>
    <n v="171.92"/>
    <n v="19.100000000000001"/>
    <n v="152.82"/>
  </r>
  <r>
    <x v="57"/>
    <s v="Sat"/>
    <x v="7"/>
    <n v="7"/>
    <n v="9.09"/>
    <x v="2"/>
    <x v="0"/>
    <d v="1978-06-26T00:00:00"/>
    <n v="46"/>
    <n v="8.06"/>
    <n v="82.38"/>
    <n v="56.42"/>
    <n v="25.959999999999994"/>
  </r>
  <r>
    <x v="264"/>
    <s v="Tue"/>
    <x v="8"/>
    <n v="8"/>
    <n v="0.1"/>
    <x v="4"/>
    <x v="4"/>
    <d v="2003-05-26T00:00:00"/>
    <n v="21"/>
    <n v="0.08"/>
    <n v="98.5"/>
    <n v="0.64"/>
    <n v="97.86"/>
  </r>
  <r>
    <x v="319"/>
    <s v="Thu"/>
    <x v="3"/>
    <n v="11"/>
    <n v="2.6"/>
    <x v="0"/>
    <x v="0"/>
    <d v="1996-07-31T00:00:00"/>
    <n v="28"/>
    <n v="2.2000000000000002"/>
    <n v="67.73"/>
    <n v="24.200000000000003"/>
    <n v="43.53"/>
  </r>
  <r>
    <x v="204"/>
    <s v="Tue"/>
    <x v="9"/>
    <n v="3"/>
    <n v="3.11"/>
    <x v="4"/>
    <x v="2"/>
    <d v="1983-04-05T00:00:00"/>
    <n v="42"/>
    <n v="2.68"/>
    <n v="182.58999999999997"/>
    <n v="8.0400000000000009"/>
    <n v="174.54999999999998"/>
  </r>
  <r>
    <x v="212"/>
    <s v="Mon"/>
    <x v="3"/>
    <n v="2"/>
    <n v="5.4"/>
    <x v="0"/>
    <x v="3"/>
    <d v="1999-01-20T00:00:00"/>
    <n v="26"/>
    <n v="4.8"/>
    <n v="269.99"/>
    <n v="9.6"/>
    <n v="260.39"/>
  </r>
  <r>
    <x v="320"/>
    <s v="Mon"/>
    <x v="8"/>
    <n v="17"/>
    <n v="12.02"/>
    <x v="0"/>
    <x v="2"/>
    <d v="1975-12-19T00:00:00"/>
    <n v="49"/>
    <n v="8.6"/>
    <n v="142.12"/>
    <n v="146.19999999999999"/>
    <n v="-4.0799999999999841"/>
  </r>
  <r>
    <x v="68"/>
    <s v="Tue"/>
    <x v="0"/>
    <n v="2"/>
    <n v="13.13"/>
    <x v="4"/>
    <x v="5"/>
    <d v="1992-03-10T00:00:00"/>
    <n v="33"/>
    <n v="10.29"/>
    <n v="69.72"/>
    <n v="20.58"/>
    <n v="49.14"/>
  </r>
  <r>
    <x v="232"/>
    <s v="Mon"/>
    <x v="7"/>
    <n v="17"/>
    <n v="11.43"/>
    <x v="1"/>
    <x v="1"/>
    <d v="2003-01-07T00:00:00"/>
    <n v="22"/>
    <n v="8.07"/>
    <n v="5.54"/>
    <n v="137.19"/>
    <n v="-131.65"/>
  </r>
  <r>
    <x v="43"/>
    <s v="Thu"/>
    <x v="1"/>
    <n v="19"/>
    <n v="5.6"/>
    <x v="3"/>
    <x v="4"/>
    <d v="1989-06-12T00:00:00"/>
    <n v="35"/>
    <n v="4.66"/>
    <n v="3.34"/>
    <n v="88.54"/>
    <n v="-85.2"/>
  </r>
  <r>
    <x v="84"/>
    <s v="Sat"/>
    <x v="4"/>
    <n v="19"/>
    <n v="3.26"/>
    <x v="3"/>
    <x v="0"/>
    <d v="1980-03-25T00:00:00"/>
    <n v="45"/>
    <n v="2.79"/>
    <n v="15.959999999999999"/>
    <n v="53.01"/>
    <n v="-37.049999999999997"/>
  </r>
  <r>
    <x v="117"/>
    <s v="Tue"/>
    <x v="6"/>
    <n v="10"/>
    <n v="4.95"/>
    <x v="2"/>
    <x v="1"/>
    <d v="1994-12-21T00:00:00"/>
    <n v="30"/>
    <n v="3.89"/>
    <n v="209.27"/>
    <n v="38.9"/>
    <n v="170.37"/>
  </r>
  <r>
    <x v="321"/>
    <s v="Thu"/>
    <x v="4"/>
    <n v="9"/>
    <n v="0.15"/>
    <x v="2"/>
    <x v="2"/>
    <d v="1982-12-25T00:00:00"/>
    <n v="42"/>
    <n v="0.11"/>
    <n v="69.239999999999995"/>
    <n v="0.99"/>
    <n v="68.25"/>
  </r>
  <r>
    <x v="147"/>
    <s v="Fri"/>
    <x v="7"/>
    <n v="2"/>
    <n v="10.61"/>
    <x v="2"/>
    <x v="3"/>
    <d v="1992-06-03T00:00:00"/>
    <n v="32"/>
    <n v="8.3000000000000007"/>
    <n v="43.95"/>
    <n v="16.600000000000001"/>
    <n v="27.35"/>
  </r>
  <r>
    <x v="19"/>
    <s v="Sun"/>
    <x v="1"/>
    <n v="19"/>
    <n v="8.0399999999999991"/>
    <x v="2"/>
    <x v="5"/>
    <d v="1999-04-04T00:00:00"/>
    <n v="26"/>
    <n v="6.6"/>
    <n v="65.64"/>
    <n v="125.39999999999999"/>
    <n v="-59.759999999999991"/>
  </r>
  <r>
    <x v="54"/>
    <s v="Sun"/>
    <x v="5"/>
    <n v="14"/>
    <n v="1.17"/>
    <x v="4"/>
    <x v="2"/>
    <d v="1976-08-20T00:00:00"/>
    <n v="48"/>
    <n v="1.04"/>
    <n v="40.89"/>
    <n v="14.56"/>
    <n v="26.33"/>
  </r>
  <r>
    <x v="220"/>
    <s v="Wed"/>
    <x v="0"/>
    <n v="16"/>
    <n v="13.5"/>
    <x v="2"/>
    <x v="5"/>
    <d v="1992-04-21T00:00:00"/>
    <n v="33"/>
    <n v="11.96"/>
    <n v="36.9"/>
    <n v="191.36"/>
    <n v="-154.46"/>
  </r>
  <r>
    <x v="305"/>
    <s v="Sun"/>
    <x v="1"/>
    <n v="12"/>
    <n v="7.2"/>
    <x v="3"/>
    <x v="4"/>
    <d v="1993-11-11T00:00:00"/>
    <n v="31"/>
    <n v="5.88"/>
    <n v="5.5"/>
    <n v="70.56"/>
    <n v="-65.06"/>
  </r>
  <r>
    <x v="320"/>
    <s v="Mon"/>
    <x v="4"/>
    <n v="10"/>
    <n v="9.41"/>
    <x v="2"/>
    <x v="4"/>
    <d v="1999-07-16T00:00:00"/>
    <n v="25"/>
    <n v="7.83"/>
    <n v="125.32000000000001"/>
    <n v="78.3"/>
    <n v="47.02000000000001"/>
  </r>
  <r>
    <x v="142"/>
    <s v="Mon"/>
    <x v="9"/>
    <n v="10"/>
    <n v="13.9"/>
    <x v="3"/>
    <x v="5"/>
    <d v="1988-10-07T00:00:00"/>
    <n v="36"/>
    <n v="9.93"/>
    <n v="77.64"/>
    <n v="99.3"/>
    <n v="-21.659999999999997"/>
  </r>
  <r>
    <x v="322"/>
    <s v="Wed"/>
    <x v="0"/>
    <n v="20"/>
    <n v="7.14"/>
    <x v="2"/>
    <x v="3"/>
    <d v="1995-07-18T00:00:00"/>
    <n v="29"/>
    <n v="6.36"/>
    <n v="79.92"/>
    <n v="127.2"/>
    <n v="-47.28"/>
  </r>
  <r>
    <x v="323"/>
    <s v="Wed"/>
    <x v="7"/>
    <n v="2"/>
    <n v="10.36"/>
    <x v="3"/>
    <x v="4"/>
    <d v="1985-09-23T00:00:00"/>
    <n v="39"/>
    <n v="8.89"/>
    <n v="110.3"/>
    <n v="17.78"/>
    <n v="92.52"/>
  </r>
  <r>
    <x v="252"/>
    <s v="Sun"/>
    <x v="6"/>
    <n v="19"/>
    <n v="4.8600000000000003"/>
    <x v="4"/>
    <x v="5"/>
    <d v="1977-01-08T00:00:00"/>
    <n v="48"/>
    <n v="3.93"/>
    <n v="153.6"/>
    <n v="74.67"/>
    <n v="78.929999999999993"/>
  </r>
  <r>
    <x v="210"/>
    <s v="Fri"/>
    <x v="4"/>
    <n v="3"/>
    <n v="4.5199999999999996"/>
    <x v="4"/>
    <x v="1"/>
    <d v="1989-08-01T00:00:00"/>
    <n v="35"/>
    <n v="3.76"/>
    <n v="155.19999999999999"/>
    <n v="11.28"/>
    <n v="143.91999999999999"/>
  </r>
  <r>
    <x v="117"/>
    <s v="Tue"/>
    <x v="5"/>
    <n v="8"/>
    <n v="0.33"/>
    <x v="2"/>
    <x v="1"/>
    <d v="1990-11-10T00:00:00"/>
    <n v="34"/>
    <n v="0.28999999999999998"/>
    <n v="43.74"/>
    <n v="2.3199999999999998"/>
    <n v="41.42"/>
  </r>
  <r>
    <x v="4"/>
    <s v="Sat"/>
    <x v="0"/>
    <n v="17"/>
    <n v="13.28"/>
    <x v="4"/>
    <x v="5"/>
    <d v="1989-05-01T00:00:00"/>
    <n v="35"/>
    <n v="10.24"/>
    <n v="2.41"/>
    <n v="174.08"/>
    <n v="-171.67000000000002"/>
  </r>
  <r>
    <x v="318"/>
    <s v="Wed"/>
    <x v="9"/>
    <n v="4"/>
    <n v="9.59"/>
    <x v="3"/>
    <x v="2"/>
    <d v="1987-03-23T00:00:00"/>
    <n v="38"/>
    <n v="7.57"/>
    <n v="70.33"/>
    <n v="30.28"/>
    <n v="40.049999999999997"/>
  </r>
  <r>
    <x v="274"/>
    <s v="Fri"/>
    <x v="4"/>
    <n v="13"/>
    <n v="2.89"/>
    <x v="0"/>
    <x v="5"/>
    <d v="1980-05-21T00:00:00"/>
    <n v="44"/>
    <n v="2.13"/>
    <n v="94.29"/>
    <n v="27.689999999999998"/>
    <n v="66.600000000000009"/>
  </r>
  <r>
    <x v="6"/>
    <s v="Sat"/>
    <x v="0"/>
    <n v="4"/>
    <n v="9.6199999999999992"/>
    <x v="4"/>
    <x v="5"/>
    <d v="1977-07-21T00:00:00"/>
    <n v="47"/>
    <n v="8.02"/>
    <n v="84"/>
    <n v="32.08"/>
    <n v="51.92"/>
  </r>
  <r>
    <x v="2"/>
    <s v="Thu"/>
    <x v="9"/>
    <n v="6"/>
    <n v="0.04"/>
    <x v="4"/>
    <x v="3"/>
    <d v="2002-11-03T00:00:00"/>
    <n v="22"/>
    <n v="0.03"/>
    <n v="25.2"/>
    <n v="0.18"/>
    <n v="25.02"/>
  </r>
  <r>
    <x v="17"/>
    <s v="Wed"/>
    <x v="6"/>
    <n v="20"/>
    <n v="7.07"/>
    <x v="2"/>
    <x v="3"/>
    <d v="1984-06-06T00:00:00"/>
    <n v="40"/>
    <n v="5.25"/>
    <n v="14.04"/>
    <n v="105"/>
    <n v="-90.960000000000008"/>
  </r>
  <r>
    <x v="276"/>
    <s v="Thu"/>
    <x v="2"/>
    <n v="6"/>
    <n v="6.48"/>
    <x v="2"/>
    <x v="0"/>
    <d v="1994-07-05T00:00:00"/>
    <n v="30"/>
    <n v="5.38"/>
    <n v="39.520000000000003"/>
    <n v="32.28"/>
    <n v="7.240000000000002"/>
  </r>
  <r>
    <x v="90"/>
    <s v="Mon"/>
    <x v="6"/>
    <n v="16"/>
    <n v="4"/>
    <x v="1"/>
    <x v="4"/>
    <d v="1984-03-13T00:00:00"/>
    <n v="41"/>
    <n v="3.04"/>
    <n v="87.92"/>
    <n v="48.64"/>
    <n v="39.28"/>
  </r>
  <r>
    <x v="39"/>
    <s v="Tue"/>
    <x v="7"/>
    <n v="19"/>
    <n v="4.92"/>
    <x v="2"/>
    <x v="2"/>
    <d v="1990-01-05T00:00:00"/>
    <n v="35"/>
    <n v="3.95"/>
    <n v="74.91"/>
    <n v="75.05"/>
    <n v="-0.14000000000000057"/>
  </r>
  <r>
    <x v="324"/>
    <s v="Thu"/>
    <x v="4"/>
    <n v="1"/>
    <n v="14.49"/>
    <x v="3"/>
    <x v="0"/>
    <d v="1994-01-11T00:00:00"/>
    <n v="31"/>
    <n v="12.09"/>
    <n v="21.299999999999997"/>
    <n v="12.09"/>
    <n v="9.2099999999999973"/>
  </r>
  <r>
    <x v="123"/>
    <s v="Fri"/>
    <x v="1"/>
    <n v="20"/>
    <n v="11.93"/>
    <x v="2"/>
    <x v="1"/>
    <d v="1993-05-31T00:00:00"/>
    <n v="31"/>
    <n v="9.67"/>
    <n v="178.07999999999998"/>
    <n v="193.4"/>
    <n v="-15.320000000000022"/>
  </r>
  <r>
    <x v="325"/>
    <s v="Sat"/>
    <x v="6"/>
    <n v="17"/>
    <n v="3.69"/>
    <x v="4"/>
    <x v="2"/>
    <d v="2003-10-18T00:00:00"/>
    <n v="21"/>
    <n v="2.88"/>
    <n v="99.99"/>
    <n v="48.96"/>
    <n v="51.029999999999994"/>
  </r>
  <r>
    <x v="246"/>
    <s v="Wed"/>
    <x v="9"/>
    <n v="20"/>
    <n v="13.38"/>
    <x v="1"/>
    <x v="3"/>
    <d v="1991-11-30T00:00:00"/>
    <n v="33"/>
    <n v="11.73"/>
    <n v="99.81"/>
    <n v="234.60000000000002"/>
    <n v="-134.79000000000002"/>
  </r>
  <r>
    <x v="175"/>
    <s v="Thu"/>
    <x v="9"/>
    <n v="6"/>
    <n v="9.4600000000000009"/>
    <x v="0"/>
    <x v="4"/>
    <d v="1977-11-02T00:00:00"/>
    <n v="47"/>
    <n v="7.62"/>
    <n v="111.36"/>
    <n v="45.72"/>
    <n v="65.64"/>
  </r>
  <r>
    <x v="133"/>
    <s v="Mon"/>
    <x v="2"/>
    <n v="16"/>
    <n v="2.89"/>
    <x v="1"/>
    <x v="2"/>
    <d v="1987-01-23T00:00:00"/>
    <n v="38"/>
    <n v="2.35"/>
    <n v="191.52"/>
    <n v="37.6"/>
    <n v="153.92000000000002"/>
  </r>
  <r>
    <x v="326"/>
    <s v="Tue"/>
    <x v="2"/>
    <n v="7"/>
    <n v="6.33"/>
    <x v="4"/>
    <x v="5"/>
    <d v="1995-09-21T00:00:00"/>
    <n v="29"/>
    <n v="5.68"/>
    <n v="208.74"/>
    <n v="39.76"/>
    <n v="168.98000000000002"/>
  </r>
  <r>
    <x v="143"/>
    <s v="Wed"/>
    <x v="7"/>
    <n v="15"/>
    <n v="3.77"/>
    <x v="4"/>
    <x v="3"/>
    <d v="1995-06-22T00:00:00"/>
    <n v="29"/>
    <n v="2.81"/>
    <n v="5.23"/>
    <n v="42.15"/>
    <n v="-36.92"/>
  </r>
  <r>
    <x v="311"/>
    <s v="Fri"/>
    <x v="2"/>
    <n v="18"/>
    <n v="2.46"/>
    <x v="4"/>
    <x v="0"/>
    <d v="1997-11-09T00:00:00"/>
    <n v="27"/>
    <n v="2.15"/>
    <n v="90.64"/>
    <n v="38.699999999999996"/>
    <n v="51.940000000000005"/>
  </r>
  <r>
    <x v="23"/>
    <s v="Tue"/>
    <x v="1"/>
    <n v="2"/>
    <n v="0.8"/>
    <x v="4"/>
    <x v="5"/>
    <d v="1994-12-03T00:00:00"/>
    <n v="30"/>
    <n v="0.64"/>
    <n v="35.550000000000004"/>
    <n v="1.28"/>
    <n v="34.270000000000003"/>
  </r>
  <r>
    <x v="2"/>
    <s v="Thu"/>
    <x v="8"/>
    <n v="16"/>
    <n v="14.8"/>
    <x v="1"/>
    <x v="3"/>
    <d v="1978-06-28T00:00:00"/>
    <n v="46"/>
    <n v="10.65"/>
    <n v="62"/>
    <n v="170.4"/>
    <n v="-108.4"/>
  </r>
  <r>
    <x v="67"/>
    <s v="Sat"/>
    <x v="1"/>
    <n v="12"/>
    <n v="12.46"/>
    <x v="0"/>
    <x v="1"/>
    <d v="1994-02-01T00:00:00"/>
    <n v="31"/>
    <n v="10.24"/>
    <n v="41.900000000000006"/>
    <n v="122.88"/>
    <n v="-80.97999999999999"/>
  </r>
  <r>
    <x v="288"/>
    <s v="Sat"/>
    <x v="8"/>
    <n v="10"/>
    <n v="5.07"/>
    <x v="0"/>
    <x v="2"/>
    <d v="1990-06-14T00:00:00"/>
    <n v="34"/>
    <n v="3.86"/>
    <n v="31.04"/>
    <n v="38.6"/>
    <n v="-7.5600000000000023"/>
  </r>
  <r>
    <x v="208"/>
    <s v="Tue"/>
    <x v="4"/>
    <n v="16"/>
    <n v="12.65"/>
    <x v="1"/>
    <x v="1"/>
    <d v="1986-03-09T00:00:00"/>
    <n v="39"/>
    <n v="9.16"/>
    <n v="89"/>
    <n v="146.56"/>
    <n v="-57.56"/>
  </r>
  <r>
    <x v="308"/>
    <s v="Sun"/>
    <x v="2"/>
    <n v="4"/>
    <n v="1.44"/>
    <x v="3"/>
    <x v="4"/>
    <d v="1985-04-15T00:00:00"/>
    <n v="40"/>
    <n v="1.07"/>
    <n v="51.84"/>
    <n v="4.28"/>
    <n v="47.56"/>
  </r>
  <r>
    <x v="282"/>
    <s v="Sun"/>
    <x v="8"/>
    <n v="18"/>
    <n v="12.98"/>
    <x v="0"/>
    <x v="4"/>
    <d v="1994-05-19T00:00:00"/>
    <n v="30"/>
    <n v="11.24"/>
    <n v="131.4"/>
    <n v="202.32"/>
    <n v="-70.919999999999987"/>
  </r>
  <r>
    <x v="327"/>
    <s v="Tue"/>
    <x v="4"/>
    <n v="2"/>
    <n v="11.08"/>
    <x v="2"/>
    <x v="2"/>
    <d v="1989-10-12T00:00:00"/>
    <n v="35"/>
    <n v="9.6199999999999992"/>
    <n v="217.5"/>
    <n v="19.239999999999998"/>
    <n v="198.26"/>
  </r>
  <r>
    <x v="267"/>
    <s v="Tue"/>
    <x v="6"/>
    <n v="9"/>
    <n v="8.99"/>
    <x v="3"/>
    <x v="0"/>
    <d v="1975-05-13T00:00:00"/>
    <n v="49"/>
    <n v="6.33"/>
    <n v="53.959999999999994"/>
    <n v="56.97"/>
    <n v="-3.0100000000000051"/>
  </r>
  <r>
    <x v="116"/>
    <s v="Mon"/>
    <x v="7"/>
    <n v="4"/>
    <n v="9.8800000000000008"/>
    <x v="2"/>
    <x v="0"/>
    <d v="1996-02-17T00:00:00"/>
    <n v="29"/>
    <n v="7.89"/>
    <n v="0.77"/>
    <n v="31.56"/>
    <n v="-30.79"/>
  </r>
  <r>
    <x v="60"/>
    <s v="Sun"/>
    <x v="9"/>
    <n v="6"/>
    <n v="14.28"/>
    <x v="2"/>
    <x v="3"/>
    <d v="1999-08-21T00:00:00"/>
    <n v="25"/>
    <n v="11.64"/>
    <n v="96.47999999999999"/>
    <n v="69.84"/>
    <n v="26.639999999999986"/>
  </r>
  <r>
    <x v="328"/>
    <s v="Wed"/>
    <x v="9"/>
    <n v="2"/>
    <n v="6.71"/>
    <x v="3"/>
    <x v="5"/>
    <d v="1998-03-12T00:00:00"/>
    <n v="27"/>
    <n v="5.75"/>
    <n v="2.25"/>
    <n v="11.5"/>
    <n v="-9.25"/>
  </r>
  <r>
    <x v="329"/>
    <s v="Wed"/>
    <x v="6"/>
    <n v="13"/>
    <n v="13.35"/>
    <x v="0"/>
    <x v="5"/>
    <d v="1995-02-05T00:00:00"/>
    <n v="30"/>
    <n v="9.69"/>
    <n v="124.45"/>
    <n v="125.97"/>
    <n v="-1.519999999999996"/>
  </r>
  <r>
    <x v="291"/>
    <s v="Thu"/>
    <x v="9"/>
    <n v="19"/>
    <n v="1.98"/>
    <x v="4"/>
    <x v="1"/>
    <d v="1984-01-14T00:00:00"/>
    <n v="41"/>
    <n v="1.39"/>
    <n v="8.8000000000000007"/>
    <n v="26.409999999999997"/>
    <n v="-17.609999999999996"/>
  </r>
  <r>
    <x v="17"/>
    <s v="Wed"/>
    <x v="0"/>
    <n v="17"/>
    <n v="8.02"/>
    <x v="0"/>
    <x v="3"/>
    <d v="2001-05-30T00:00:00"/>
    <n v="23"/>
    <n v="6.29"/>
    <n v="99.600000000000009"/>
    <n v="106.93"/>
    <n v="-7.3299999999999983"/>
  </r>
  <r>
    <x v="175"/>
    <s v="Thu"/>
    <x v="2"/>
    <n v="7"/>
    <n v="3.91"/>
    <x v="2"/>
    <x v="1"/>
    <d v="1982-01-28T00:00:00"/>
    <n v="43"/>
    <n v="2.85"/>
    <n v="5.3999999999999995"/>
    <n v="19.95"/>
    <n v="-14.55"/>
  </r>
  <r>
    <x v="208"/>
    <s v="Tue"/>
    <x v="9"/>
    <n v="4"/>
    <n v="4.2300000000000004"/>
    <x v="3"/>
    <x v="4"/>
    <d v="1976-05-18T00:00:00"/>
    <n v="48"/>
    <n v="3.71"/>
    <n v="37.06"/>
    <n v="14.84"/>
    <n v="22.220000000000002"/>
  </r>
  <r>
    <x v="140"/>
    <s v="Thu"/>
    <x v="8"/>
    <n v="11"/>
    <n v="11.15"/>
    <x v="2"/>
    <x v="4"/>
    <d v="1988-05-02T00:00:00"/>
    <n v="36"/>
    <n v="8.2100000000000009"/>
    <n v="91.2"/>
    <n v="90.31"/>
    <n v="0.89000000000000057"/>
  </r>
  <r>
    <x v="204"/>
    <s v="Tue"/>
    <x v="1"/>
    <n v="11"/>
    <n v="7.66"/>
    <x v="1"/>
    <x v="1"/>
    <d v="1997-08-12T00:00:00"/>
    <n v="27"/>
    <n v="6.01"/>
    <n v="104.96"/>
    <n v="66.11"/>
    <n v="38.849999999999994"/>
  </r>
  <r>
    <x v="42"/>
    <s v="Wed"/>
    <x v="8"/>
    <n v="4"/>
    <n v="7.39"/>
    <x v="0"/>
    <x v="3"/>
    <d v="1984-10-05T00:00:00"/>
    <n v="40"/>
    <n v="5.24"/>
    <n v="170.28000000000003"/>
    <n v="20.96"/>
    <n v="149.32000000000002"/>
  </r>
  <r>
    <x v="330"/>
    <s v="Thu"/>
    <x v="7"/>
    <n v="5"/>
    <n v="2.82"/>
    <x v="0"/>
    <x v="3"/>
    <d v="1993-05-27T00:00:00"/>
    <n v="31"/>
    <n v="2.15"/>
    <n v="13.2"/>
    <n v="10.75"/>
    <n v="2.4499999999999993"/>
  </r>
  <r>
    <x v="297"/>
    <s v="Sat"/>
    <x v="3"/>
    <n v="1"/>
    <n v="7.38"/>
    <x v="4"/>
    <x v="4"/>
    <d v="1997-03-04T00:00:00"/>
    <n v="28"/>
    <n v="5.41"/>
    <n v="11.06"/>
    <n v="5.41"/>
    <n v="5.65"/>
  </r>
  <r>
    <x v="80"/>
    <s v="Mon"/>
    <x v="0"/>
    <n v="8"/>
    <n v="7.13"/>
    <x v="3"/>
    <x v="5"/>
    <d v="1983-10-30T00:00:00"/>
    <n v="41"/>
    <n v="5.24"/>
    <n v="68.53"/>
    <n v="41.92"/>
    <n v="26.61"/>
  </r>
  <r>
    <x v="331"/>
    <s v="Wed"/>
    <x v="2"/>
    <n v="6"/>
    <n v="4.13"/>
    <x v="2"/>
    <x v="5"/>
    <d v="1988-12-05T00:00:00"/>
    <n v="36"/>
    <n v="3"/>
    <n v="11.94"/>
    <n v="18"/>
    <n v="-6.0600000000000005"/>
  </r>
  <r>
    <x v="169"/>
    <s v="Fri"/>
    <x v="3"/>
    <n v="8"/>
    <n v="1.08"/>
    <x v="3"/>
    <x v="2"/>
    <d v="1982-04-25T00:00:00"/>
    <n v="42"/>
    <n v="0.87"/>
    <n v="96.96"/>
    <n v="6.96"/>
    <n v="90"/>
  </r>
  <r>
    <x v="309"/>
    <s v="Sat"/>
    <x v="4"/>
    <n v="6"/>
    <n v="4.29"/>
    <x v="2"/>
    <x v="4"/>
    <d v="2000-06-11T00:00:00"/>
    <n v="24"/>
    <n v="3.66"/>
    <n v="99.28"/>
    <n v="21.96"/>
    <n v="77.319999999999993"/>
  </r>
  <r>
    <x v="263"/>
    <s v="Wed"/>
    <x v="3"/>
    <n v="19"/>
    <n v="10.09"/>
    <x v="4"/>
    <x v="5"/>
    <d v="1980-01-28T00:00:00"/>
    <n v="45"/>
    <n v="8.81"/>
    <n v="96.52"/>
    <n v="167.39000000000001"/>
    <n v="-70.870000000000019"/>
  </r>
  <r>
    <x v="167"/>
    <s v="Tue"/>
    <x v="5"/>
    <n v="6"/>
    <n v="9.0299999999999994"/>
    <x v="1"/>
    <x v="4"/>
    <d v="1990-06-21T00:00:00"/>
    <n v="34"/>
    <n v="7.43"/>
    <n v="251.4"/>
    <n v="44.58"/>
    <n v="206.82"/>
  </r>
  <r>
    <x v="63"/>
    <s v="Wed"/>
    <x v="2"/>
    <n v="3"/>
    <n v="0.1"/>
    <x v="3"/>
    <x v="3"/>
    <d v="1991-03-23T00:00:00"/>
    <n v="34"/>
    <n v="0.08"/>
    <n v="198"/>
    <n v="0.24"/>
    <n v="197.76"/>
  </r>
  <r>
    <x v="248"/>
    <s v="Tue"/>
    <x v="0"/>
    <n v="3"/>
    <n v="2.96"/>
    <x v="1"/>
    <x v="0"/>
    <d v="1983-11-24T00:00:00"/>
    <n v="41"/>
    <n v="2.13"/>
    <n v="78.19"/>
    <n v="6.39"/>
    <n v="71.8"/>
  </r>
  <r>
    <x v="104"/>
    <s v="Sun"/>
    <x v="1"/>
    <n v="15"/>
    <n v="10.96"/>
    <x v="4"/>
    <x v="0"/>
    <d v="1992-06-29T00:00:00"/>
    <n v="32"/>
    <n v="9.02"/>
    <n v="39.520000000000003"/>
    <n v="135.29999999999998"/>
    <n v="-95.779999999999973"/>
  </r>
  <r>
    <x v="312"/>
    <s v="Sun"/>
    <x v="6"/>
    <n v="1"/>
    <n v="1.19"/>
    <x v="2"/>
    <x v="1"/>
    <d v="2000-11-18T00:00:00"/>
    <n v="24"/>
    <n v="1.01"/>
    <n v="140.54999999999998"/>
    <n v="1.01"/>
    <n v="139.54"/>
  </r>
  <r>
    <x v="332"/>
    <s v="Mon"/>
    <x v="5"/>
    <n v="7"/>
    <n v="2.31"/>
    <x v="1"/>
    <x v="3"/>
    <d v="1996-08-10T00:00:00"/>
    <n v="28"/>
    <n v="1.89"/>
    <n v="89.3"/>
    <n v="13.229999999999999"/>
    <n v="76.069999999999993"/>
  </r>
  <r>
    <x v="244"/>
    <s v="Tue"/>
    <x v="5"/>
    <n v="6"/>
    <n v="13.04"/>
    <x v="4"/>
    <x v="1"/>
    <d v="1987-12-29T00:00:00"/>
    <n v="37"/>
    <n v="9.94"/>
    <n v="43.6"/>
    <n v="59.64"/>
    <n v="-16.04"/>
  </r>
  <r>
    <x v="8"/>
    <s v="Thu"/>
    <x v="9"/>
    <n v="20"/>
    <n v="8.52"/>
    <x v="2"/>
    <x v="5"/>
    <d v="1999-05-09T00:00:00"/>
    <n v="25"/>
    <n v="7.04"/>
    <n v="83.44"/>
    <n v="140.80000000000001"/>
    <n v="-57.360000000000014"/>
  </r>
  <r>
    <x v="12"/>
    <s v="Fri"/>
    <x v="8"/>
    <n v="19"/>
    <n v="10.27"/>
    <x v="1"/>
    <x v="5"/>
    <d v="1993-07-24T00:00:00"/>
    <n v="31"/>
    <n v="7.43"/>
    <n v="29.900000000000002"/>
    <n v="141.16999999999999"/>
    <n v="-111.26999999999998"/>
  </r>
  <r>
    <x v="75"/>
    <s v="Fri"/>
    <x v="5"/>
    <n v="19"/>
    <n v="7.61"/>
    <x v="0"/>
    <x v="3"/>
    <d v="1989-09-27T00:00:00"/>
    <n v="35"/>
    <n v="6.75"/>
    <n v="1.4000000000000001"/>
    <n v="128.25"/>
    <n v="-126.85"/>
  </r>
  <r>
    <x v="195"/>
    <s v="Fri"/>
    <x v="2"/>
    <n v="12"/>
    <n v="1.66"/>
    <x v="0"/>
    <x v="2"/>
    <d v="1992-12-15T00:00:00"/>
    <n v="32"/>
    <n v="1.42"/>
    <n v="264.48"/>
    <n v="17.04"/>
    <n v="247.44000000000003"/>
  </r>
  <r>
    <x v="244"/>
    <s v="Tue"/>
    <x v="3"/>
    <n v="1"/>
    <n v="3.18"/>
    <x v="4"/>
    <x v="0"/>
    <d v="2002-10-20T00:00:00"/>
    <n v="22"/>
    <n v="2.39"/>
    <n v="6.24"/>
    <n v="2.39"/>
    <n v="3.85"/>
  </r>
  <r>
    <x v="119"/>
    <s v="Sat"/>
    <x v="2"/>
    <n v="10"/>
    <n v="12.32"/>
    <x v="2"/>
    <x v="1"/>
    <d v="2000-08-11T00:00:00"/>
    <n v="24"/>
    <n v="9.49"/>
    <n v="41.55"/>
    <n v="94.9"/>
    <n v="-53.350000000000009"/>
  </r>
  <r>
    <x v="64"/>
    <s v="Fri"/>
    <x v="0"/>
    <n v="6"/>
    <n v="7.26"/>
    <x v="3"/>
    <x v="3"/>
    <d v="1992-08-01T00:00:00"/>
    <n v="32"/>
    <n v="5.63"/>
    <n v="275.2"/>
    <n v="33.78"/>
    <n v="241.42"/>
  </r>
  <r>
    <x v="255"/>
    <s v="Sun"/>
    <x v="0"/>
    <n v="8"/>
    <n v="6.79"/>
    <x v="0"/>
    <x v="4"/>
    <d v="2003-10-02T00:00:00"/>
    <n v="21"/>
    <n v="4.88"/>
    <n v="42.36"/>
    <n v="39.04"/>
    <n v="3.3200000000000003"/>
  </r>
  <r>
    <x v="314"/>
    <s v="Mon"/>
    <x v="7"/>
    <n v="12"/>
    <n v="0.85"/>
    <x v="1"/>
    <x v="4"/>
    <d v="1999-01-15T00:00:00"/>
    <n v="26"/>
    <n v="0.74"/>
    <n v="38.4"/>
    <n v="8.879999999999999"/>
    <n v="29.52"/>
  </r>
  <r>
    <x v="10"/>
    <s v="Fri"/>
    <x v="5"/>
    <n v="20"/>
    <n v="1.23"/>
    <x v="3"/>
    <x v="1"/>
    <d v="2004-11-17T00:00:00"/>
    <n v="20"/>
    <n v="0.96"/>
    <n v="132.39000000000001"/>
    <n v="19.2"/>
    <n v="113.19000000000001"/>
  </r>
  <r>
    <x v="93"/>
    <s v="Tue"/>
    <x v="2"/>
    <n v="6"/>
    <n v="10.92"/>
    <x v="4"/>
    <x v="1"/>
    <d v="2001-02-06T00:00:00"/>
    <n v="24"/>
    <n v="9.2799999999999994"/>
    <n v="93.2"/>
    <n v="55.679999999999993"/>
    <n v="37.52000000000001"/>
  </r>
  <r>
    <x v="249"/>
    <s v="Wed"/>
    <x v="3"/>
    <n v="6"/>
    <n v="13.24"/>
    <x v="1"/>
    <x v="4"/>
    <d v="1978-09-20T00:00:00"/>
    <n v="46"/>
    <n v="9.52"/>
    <n v="11.06"/>
    <n v="57.12"/>
    <n v="-46.059999999999995"/>
  </r>
  <r>
    <x v="220"/>
    <s v="Wed"/>
    <x v="6"/>
    <n v="18"/>
    <n v="1.96"/>
    <x v="3"/>
    <x v="0"/>
    <d v="1985-06-09T00:00:00"/>
    <n v="39"/>
    <n v="1.63"/>
    <n v="6.64"/>
    <n v="29.339999999999996"/>
    <n v="-22.699999999999996"/>
  </r>
  <r>
    <x v="9"/>
    <s v="Thu"/>
    <x v="9"/>
    <n v="4"/>
    <n v="9.8000000000000007"/>
    <x v="4"/>
    <x v="0"/>
    <d v="1995-02-10T00:00:00"/>
    <n v="30"/>
    <n v="8.2799999999999994"/>
    <n v="9.66"/>
    <n v="33.119999999999997"/>
    <n v="-23.459999999999997"/>
  </r>
  <r>
    <x v="333"/>
    <s v="Tue"/>
    <x v="8"/>
    <n v="4"/>
    <n v="3.66"/>
    <x v="2"/>
    <x v="2"/>
    <d v="1984-04-08T00:00:00"/>
    <n v="41"/>
    <n v="3.19"/>
    <n v="130.02000000000001"/>
    <n v="12.76"/>
    <n v="117.26"/>
  </r>
  <r>
    <x v="321"/>
    <s v="Thu"/>
    <x v="2"/>
    <n v="7"/>
    <n v="4.0599999999999996"/>
    <x v="1"/>
    <x v="5"/>
    <d v="1992-02-03T00:00:00"/>
    <n v="33"/>
    <n v="3.18"/>
    <n v="28.56"/>
    <n v="22.26"/>
    <n v="6.2999999999999972"/>
  </r>
  <r>
    <x v="334"/>
    <s v="Sat"/>
    <x v="2"/>
    <n v="13"/>
    <n v="14.95"/>
    <x v="1"/>
    <x v="4"/>
    <d v="1984-03-03T00:00:00"/>
    <n v="41"/>
    <n v="12.59"/>
    <n v="145.19999999999999"/>
    <n v="163.66999999999999"/>
    <n v="-18.47"/>
  </r>
  <r>
    <x v="290"/>
    <s v="Sun"/>
    <x v="0"/>
    <n v="5"/>
    <n v="0.75"/>
    <x v="1"/>
    <x v="1"/>
    <d v="1983-11-21T00:00:00"/>
    <n v="41"/>
    <n v="0.61"/>
    <n v="45.22"/>
    <n v="3.05"/>
    <n v="42.17"/>
  </r>
  <r>
    <x v="84"/>
    <s v="Sat"/>
    <x v="8"/>
    <n v="10"/>
    <n v="1.75"/>
    <x v="1"/>
    <x v="5"/>
    <d v="1999-11-02T00:00:00"/>
    <n v="25"/>
    <n v="1.52"/>
    <n v="96.03"/>
    <n v="15.2"/>
    <n v="80.83"/>
  </r>
  <r>
    <x v="50"/>
    <s v="Fri"/>
    <x v="9"/>
    <n v="16"/>
    <n v="2.4500000000000002"/>
    <x v="0"/>
    <x v="0"/>
    <d v="1998-02-22T00:00:00"/>
    <n v="27"/>
    <n v="1.88"/>
    <n v="54.53"/>
    <n v="30.08"/>
    <n v="24.450000000000003"/>
  </r>
  <r>
    <x v="106"/>
    <s v="Thu"/>
    <x v="2"/>
    <n v="2"/>
    <n v="11.74"/>
    <x v="3"/>
    <x v="0"/>
    <d v="1994-11-04T00:00:00"/>
    <n v="30"/>
    <n v="8.83"/>
    <n v="81.84"/>
    <n v="17.66"/>
    <n v="64.180000000000007"/>
  </r>
  <r>
    <x v="153"/>
    <s v="Wed"/>
    <x v="2"/>
    <n v="15"/>
    <n v="7.66"/>
    <x v="3"/>
    <x v="1"/>
    <d v="1978-08-31T00:00:00"/>
    <n v="46"/>
    <n v="6.16"/>
    <n v="182.26"/>
    <n v="92.4"/>
    <n v="89.859999999999985"/>
  </r>
  <r>
    <x v="49"/>
    <s v="Fri"/>
    <x v="9"/>
    <n v="10"/>
    <n v="7.17"/>
    <x v="2"/>
    <x v="1"/>
    <d v="1985-03-24T00:00:00"/>
    <n v="40"/>
    <n v="6.36"/>
    <n v="25.62"/>
    <n v="63.6"/>
    <n v="-37.980000000000004"/>
  </r>
  <r>
    <x v="335"/>
    <s v="Tue"/>
    <x v="2"/>
    <n v="16"/>
    <n v="2.86"/>
    <x v="1"/>
    <x v="2"/>
    <d v="1977-03-02T00:00:00"/>
    <n v="48"/>
    <n v="2.23"/>
    <n v="6.16"/>
    <n v="35.68"/>
    <n v="-29.52"/>
  </r>
  <r>
    <x v="42"/>
    <s v="Wed"/>
    <x v="2"/>
    <n v="18"/>
    <n v="3.91"/>
    <x v="0"/>
    <x v="4"/>
    <d v="1991-08-07T00:00:00"/>
    <n v="33"/>
    <n v="2.84"/>
    <n v="62.73"/>
    <n v="51.12"/>
    <n v="11.61"/>
  </r>
  <r>
    <x v="263"/>
    <s v="Wed"/>
    <x v="7"/>
    <n v="19"/>
    <n v="10.92"/>
    <x v="2"/>
    <x v="1"/>
    <d v="1991-03-03T00:00:00"/>
    <n v="34"/>
    <n v="9.08"/>
    <n v="76.44"/>
    <n v="172.52"/>
    <n v="-96.080000000000013"/>
  </r>
  <r>
    <x v="39"/>
    <s v="Tue"/>
    <x v="4"/>
    <n v="19"/>
    <n v="12.56"/>
    <x v="3"/>
    <x v="3"/>
    <d v="1985-10-02T00:00:00"/>
    <n v="39"/>
    <n v="9.35"/>
    <n v="2.4300000000000002"/>
    <n v="177.65"/>
    <n v="-175.22"/>
  </r>
  <r>
    <x v="48"/>
    <s v="Sun"/>
    <x v="3"/>
    <n v="1"/>
    <n v="4.1399999999999997"/>
    <x v="2"/>
    <x v="5"/>
    <d v="1981-11-19T00:00:00"/>
    <n v="43"/>
    <n v="3.26"/>
    <n v="275.79999999999995"/>
    <n v="3.26"/>
    <n v="272.53999999999996"/>
  </r>
  <r>
    <x v="233"/>
    <s v="Fri"/>
    <x v="0"/>
    <n v="20"/>
    <n v="4.76"/>
    <x v="3"/>
    <x v="0"/>
    <d v="1989-09-13T00:00:00"/>
    <n v="35"/>
    <n v="4.17"/>
    <n v="63.84"/>
    <n v="83.4"/>
    <n v="-19.560000000000002"/>
  </r>
  <r>
    <x v="203"/>
    <s v="Mon"/>
    <x v="7"/>
    <n v="3"/>
    <n v="11.23"/>
    <x v="2"/>
    <x v="2"/>
    <d v="1983-07-23T00:00:00"/>
    <n v="41"/>
    <n v="8.42"/>
    <n v="58.44"/>
    <n v="25.259999999999998"/>
    <n v="33.18"/>
  </r>
  <r>
    <x v="191"/>
    <s v="Fri"/>
    <x v="2"/>
    <n v="2"/>
    <n v="3.93"/>
    <x v="3"/>
    <x v="2"/>
    <d v="2003-05-07T00:00:00"/>
    <n v="21"/>
    <n v="3.32"/>
    <n v="119.7"/>
    <n v="6.64"/>
    <n v="113.06"/>
  </r>
  <r>
    <x v="138"/>
    <s v="Thu"/>
    <x v="6"/>
    <n v="8"/>
    <n v="10.01"/>
    <x v="3"/>
    <x v="0"/>
    <d v="1990-03-19T00:00:00"/>
    <n v="35"/>
    <n v="8.1999999999999993"/>
    <n v="69.66"/>
    <n v="65.599999999999994"/>
    <n v="4.0600000000000023"/>
  </r>
  <r>
    <x v="187"/>
    <s v="Wed"/>
    <x v="4"/>
    <n v="19"/>
    <n v="10.73"/>
    <x v="2"/>
    <x v="2"/>
    <d v="1988-11-04T00:00:00"/>
    <n v="36"/>
    <n v="8.69"/>
    <n v="112.16"/>
    <n v="165.10999999999999"/>
    <n v="-52.949999999999989"/>
  </r>
  <r>
    <x v="7"/>
    <s v="Sun"/>
    <x v="9"/>
    <n v="17"/>
    <n v="5.33"/>
    <x v="4"/>
    <x v="5"/>
    <d v="1996-11-24T00:00:00"/>
    <n v="28"/>
    <n v="4.04"/>
    <n v="179.60000000000002"/>
    <n v="68.680000000000007"/>
    <n v="110.92000000000002"/>
  </r>
  <r>
    <x v="258"/>
    <s v="Sat"/>
    <x v="4"/>
    <n v="12"/>
    <n v="1.3"/>
    <x v="2"/>
    <x v="1"/>
    <d v="1998-06-05T00:00:00"/>
    <n v="26"/>
    <n v="1.08"/>
    <n v="115.68"/>
    <n v="12.96"/>
    <n v="102.72"/>
  </r>
  <r>
    <x v="172"/>
    <s v="Sun"/>
    <x v="5"/>
    <n v="11"/>
    <n v="2.14"/>
    <x v="1"/>
    <x v="0"/>
    <d v="2002-06-03T00:00:00"/>
    <n v="22"/>
    <n v="1.7"/>
    <n v="86.94"/>
    <n v="18.7"/>
    <n v="68.239999999999995"/>
  </r>
  <r>
    <x v="118"/>
    <s v="Sun"/>
    <x v="6"/>
    <n v="14"/>
    <n v="12.84"/>
    <x v="1"/>
    <x v="5"/>
    <d v="1992-08-05T00:00:00"/>
    <n v="32"/>
    <n v="11.16"/>
    <n v="206.04"/>
    <n v="156.24"/>
    <n v="49.799999999999983"/>
  </r>
  <r>
    <x v="225"/>
    <s v="Mon"/>
    <x v="3"/>
    <n v="12"/>
    <n v="6.7"/>
    <x v="2"/>
    <x v="3"/>
    <d v="1981-09-11T00:00:00"/>
    <n v="43"/>
    <n v="5.88"/>
    <n v="9.1"/>
    <n v="70.56"/>
    <n v="-61.46"/>
  </r>
  <r>
    <x v="251"/>
    <s v="Fri"/>
    <x v="6"/>
    <n v="1"/>
    <n v="14.1"/>
    <x v="0"/>
    <x v="1"/>
    <d v="1990-12-12T00:00:00"/>
    <n v="34"/>
    <n v="10.210000000000001"/>
    <n v="178.23000000000002"/>
    <n v="10.210000000000001"/>
    <n v="168.02"/>
  </r>
  <r>
    <x v="50"/>
    <s v="Fri"/>
    <x v="7"/>
    <n v="1"/>
    <n v="2.5299999999999998"/>
    <x v="0"/>
    <x v="5"/>
    <d v="1981-10-29T00:00:00"/>
    <n v="43"/>
    <n v="1.98"/>
    <n v="195.29999999999998"/>
    <n v="1.98"/>
    <n v="193.32"/>
  </r>
  <r>
    <x v="248"/>
    <s v="Tue"/>
    <x v="0"/>
    <n v="8"/>
    <n v="11.02"/>
    <x v="4"/>
    <x v="1"/>
    <d v="1998-06-20T00:00:00"/>
    <n v="26"/>
    <n v="8"/>
    <n v="16.7"/>
    <n v="64"/>
    <n v="-47.3"/>
  </r>
  <r>
    <x v="323"/>
    <s v="Wed"/>
    <x v="9"/>
    <n v="13"/>
    <n v="5.0999999999999996"/>
    <x v="3"/>
    <x v="5"/>
    <d v="2001-05-08T00:00:00"/>
    <n v="23"/>
    <n v="4.13"/>
    <n v="79.400000000000006"/>
    <n v="53.69"/>
    <n v="25.710000000000008"/>
  </r>
  <r>
    <x v="29"/>
    <s v="Thu"/>
    <x v="8"/>
    <n v="9"/>
    <n v="6.75"/>
    <x v="3"/>
    <x v="0"/>
    <d v="1982-04-08T00:00:00"/>
    <n v="43"/>
    <n v="4.91"/>
    <n v="142.94"/>
    <n v="44.19"/>
    <n v="98.75"/>
  </r>
  <r>
    <x v="304"/>
    <s v="Thu"/>
    <x v="3"/>
    <n v="3"/>
    <n v="7.59"/>
    <x v="1"/>
    <x v="5"/>
    <d v="1985-07-27T00:00:00"/>
    <n v="39"/>
    <n v="6.09"/>
    <n v="36.36"/>
    <n v="18.27"/>
    <n v="18.09"/>
  </r>
  <r>
    <x v="66"/>
    <s v="Fri"/>
    <x v="2"/>
    <n v="17"/>
    <n v="7.44"/>
    <x v="4"/>
    <x v="2"/>
    <d v="1978-09-02T00:00:00"/>
    <n v="46"/>
    <n v="6.53"/>
    <n v="177.66"/>
    <n v="111.01"/>
    <n v="66.649999999999991"/>
  </r>
  <r>
    <x v="199"/>
    <s v="Tue"/>
    <x v="0"/>
    <n v="18"/>
    <n v="11.81"/>
    <x v="2"/>
    <x v="2"/>
    <d v="2001-10-27T00:00:00"/>
    <n v="23"/>
    <n v="9.7200000000000006"/>
    <n v="68.7"/>
    <n v="174.96"/>
    <n v="-106.26"/>
  </r>
  <r>
    <x v="187"/>
    <s v="Wed"/>
    <x v="8"/>
    <n v="16"/>
    <n v="5.51"/>
    <x v="0"/>
    <x v="1"/>
    <d v="1976-01-29T00:00:00"/>
    <n v="49"/>
    <n v="4.29"/>
    <n v="160.56"/>
    <n v="68.64"/>
    <n v="91.92"/>
  </r>
  <r>
    <x v="300"/>
    <s v="Sat"/>
    <x v="1"/>
    <n v="9"/>
    <n v="12.13"/>
    <x v="2"/>
    <x v="2"/>
    <d v="1982-02-07T00:00:00"/>
    <n v="43"/>
    <n v="10.4"/>
    <n v="69.16"/>
    <n v="93.600000000000009"/>
    <n v="-24.440000000000012"/>
  </r>
  <r>
    <x v="336"/>
    <s v="Sat"/>
    <x v="8"/>
    <n v="13"/>
    <n v="11.34"/>
    <x v="0"/>
    <x v="3"/>
    <d v="1978-04-23T00:00:00"/>
    <n v="47"/>
    <n v="8.2799999999999994"/>
    <n v="91.04"/>
    <n v="107.63999999999999"/>
    <n v="-16.59999999999998"/>
  </r>
  <r>
    <x v="260"/>
    <s v="Sat"/>
    <x v="0"/>
    <n v="2"/>
    <n v="14.98"/>
    <x v="3"/>
    <x v="3"/>
    <d v="2004-07-19T00:00:00"/>
    <n v="20"/>
    <n v="12.99"/>
    <n v="61.52"/>
    <n v="25.98"/>
    <n v="35.540000000000006"/>
  </r>
  <r>
    <x v="139"/>
    <s v="Fri"/>
    <x v="2"/>
    <n v="12"/>
    <n v="12.44"/>
    <x v="2"/>
    <x v="0"/>
    <d v="1979-12-18T00:00:00"/>
    <n v="45"/>
    <n v="10.130000000000001"/>
    <n v="34.229999999999997"/>
    <n v="121.56"/>
    <n v="-87.330000000000013"/>
  </r>
  <r>
    <x v="318"/>
    <s v="Wed"/>
    <x v="5"/>
    <n v="10"/>
    <n v="8.82"/>
    <x v="3"/>
    <x v="2"/>
    <d v="1978-06-05T00:00:00"/>
    <n v="46"/>
    <n v="7"/>
    <n v="21.9"/>
    <n v="70"/>
    <n v="-48.1"/>
  </r>
  <r>
    <x v="328"/>
    <s v="Wed"/>
    <x v="2"/>
    <n v="13"/>
    <n v="3.68"/>
    <x v="1"/>
    <x v="0"/>
    <d v="1978-05-11T00:00:00"/>
    <n v="46"/>
    <n v="3.24"/>
    <n v="10.62"/>
    <n v="42.120000000000005"/>
    <n v="-31.500000000000007"/>
  </r>
  <r>
    <x v="337"/>
    <s v="Fri"/>
    <x v="9"/>
    <n v="9"/>
    <n v="0.17"/>
    <x v="1"/>
    <x v="5"/>
    <d v="1983-09-28T00:00:00"/>
    <n v="41"/>
    <n v="0.12"/>
    <n v="10.52"/>
    <n v="1.08"/>
    <n v="9.44"/>
  </r>
  <r>
    <x v="21"/>
    <s v="Tue"/>
    <x v="8"/>
    <n v="14"/>
    <n v="12.11"/>
    <x v="0"/>
    <x v="5"/>
    <d v="1983-05-16T00:00:00"/>
    <n v="41"/>
    <n v="8.85"/>
    <n v="8.1199999999999992"/>
    <n v="123.89999999999999"/>
    <n v="-115.77999999999999"/>
  </r>
  <r>
    <x v="118"/>
    <s v="Sun"/>
    <x v="5"/>
    <n v="10"/>
    <n v="9.42"/>
    <x v="3"/>
    <x v="0"/>
    <d v="2004-08-20T00:00:00"/>
    <n v="20"/>
    <n v="6.77"/>
    <n v="113.84"/>
    <n v="67.699999999999989"/>
    <n v="46.140000000000015"/>
  </r>
  <r>
    <x v="185"/>
    <s v="Wed"/>
    <x v="0"/>
    <n v="18"/>
    <n v="10.8"/>
    <x v="4"/>
    <x v="3"/>
    <d v="1976-07-09T00:00:00"/>
    <n v="48"/>
    <n v="8.76"/>
    <n v="24.72"/>
    <n v="157.68"/>
    <n v="-132.96"/>
  </r>
  <r>
    <x v="169"/>
    <s v="Fri"/>
    <x v="7"/>
    <n v="17"/>
    <n v="7.01"/>
    <x v="0"/>
    <x v="5"/>
    <d v="2000-01-16T00:00:00"/>
    <n v="25"/>
    <n v="5.48"/>
    <n v="231.54"/>
    <n v="93.160000000000011"/>
    <n v="138.38"/>
  </r>
  <r>
    <x v="37"/>
    <s v="Fri"/>
    <x v="4"/>
    <n v="17"/>
    <n v="7.92"/>
    <x v="3"/>
    <x v="0"/>
    <d v="1993-11-20T00:00:00"/>
    <n v="31"/>
    <n v="6.31"/>
    <n v="128.4"/>
    <n v="107.27"/>
    <n v="21.13000000000001"/>
  </r>
  <r>
    <x v="154"/>
    <s v="Tue"/>
    <x v="6"/>
    <n v="1"/>
    <n v="11.58"/>
    <x v="2"/>
    <x v="2"/>
    <d v="2004-03-19T00:00:00"/>
    <n v="21"/>
    <n v="9.3800000000000008"/>
    <n v="8.26"/>
    <n v="9.3800000000000008"/>
    <n v="-1.120000000000001"/>
  </r>
  <r>
    <x v="73"/>
    <s v="Fri"/>
    <x v="8"/>
    <n v="13"/>
    <n v="9.08"/>
    <x v="2"/>
    <x v="5"/>
    <d v="1986-09-03T00:00:00"/>
    <n v="38"/>
    <n v="6.42"/>
    <n v="17.759999999999998"/>
    <n v="83.46"/>
    <n v="-65.699999999999989"/>
  </r>
  <r>
    <x v="197"/>
    <s v="Sun"/>
    <x v="2"/>
    <n v="10"/>
    <n v="1.1299999999999999"/>
    <x v="3"/>
    <x v="0"/>
    <d v="1979-11-27T00:00:00"/>
    <n v="45"/>
    <n v="0.93"/>
    <n v="273.39999999999998"/>
    <n v="9.3000000000000007"/>
    <n v="264.09999999999997"/>
  </r>
  <r>
    <x v="338"/>
    <s v="Mon"/>
    <x v="1"/>
    <n v="15"/>
    <n v="10.67"/>
    <x v="2"/>
    <x v="3"/>
    <d v="2001-01-10T00:00:00"/>
    <n v="24"/>
    <n v="7.57"/>
    <n v="87.6"/>
    <n v="113.55000000000001"/>
    <n v="-25.950000000000017"/>
  </r>
  <r>
    <x v="198"/>
    <s v="Fri"/>
    <x v="0"/>
    <n v="20"/>
    <n v="5.7"/>
    <x v="3"/>
    <x v="0"/>
    <d v="1975-11-08T00:00:00"/>
    <n v="49"/>
    <n v="4.4400000000000004"/>
    <n v="52.08"/>
    <n v="88.800000000000011"/>
    <n v="-36.720000000000013"/>
  </r>
  <r>
    <x v="207"/>
    <s v="Sat"/>
    <x v="4"/>
    <n v="4"/>
    <n v="7.27"/>
    <x v="3"/>
    <x v="4"/>
    <d v="1990-12-31T00:00:00"/>
    <n v="34"/>
    <n v="6.24"/>
    <n v="91.08"/>
    <n v="24.96"/>
    <n v="66.12"/>
  </r>
  <r>
    <x v="162"/>
    <s v="Sun"/>
    <x v="8"/>
    <n v="1"/>
    <n v="9.2100000000000009"/>
    <x v="3"/>
    <x v="5"/>
    <d v="1987-01-06T00:00:00"/>
    <n v="38"/>
    <n v="7.05"/>
    <n v="65.650000000000006"/>
    <n v="7.05"/>
    <n v="58.600000000000009"/>
  </r>
  <r>
    <x v="298"/>
    <s v="Mon"/>
    <x v="0"/>
    <n v="1"/>
    <n v="8.32"/>
    <x v="3"/>
    <x v="1"/>
    <d v="1981-04-02T00:00:00"/>
    <n v="44"/>
    <n v="6.78"/>
    <n v="94.72"/>
    <n v="6.78"/>
    <n v="87.94"/>
  </r>
  <r>
    <x v="134"/>
    <s v="Sun"/>
    <x v="6"/>
    <n v="13"/>
    <n v="12.35"/>
    <x v="4"/>
    <x v="1"/>
    <d v="1988-06-15T00:00:00"/>
    <n v="36"/>
    <n v="8.77"/>
    <n v="78.8"/>
    <n v="114.00999999999999"/>
    <n v="-35.209999999999994"/>
  </r>
  <r>
    <x v="273"/>
    <s v="Tue"/>
    <x v="6"/>
    <n v="4"/>
    <n v="9.2100000000000009"/>
    <x v="4"/>
    <x v="4"/>
    <d v="1978-01-18T00:00:00"/>
    <n v="47"/>
    <n v="6.98"/>
    <n v="11.7"/>
    <n v="27.92"/>
    <n v="-16.220000000000002"/>
  </r>
  <r>
    <x v="150"/>
    <s v="Sun"/>
    <x v="7"/>
    <n v="15"/>
    <n v="7.8"/>
    <x v="3"/>
    <x v="3"/>
    <d v="1977-05-28T00:00:00"/>
    <n v="47"/>
    <n v="6.19"/>
    <n v="13.2"/>
    <n v="92.850000000000009"/>
    <n v="-79.650000000000006"/>
  </r>
  <r>
    <x v="21"/>
    <s v="Tue"/>
    <x v="9"/>
    <n v="5"/>
    <n v="0.51"/>
    <x v="0"/>
    <x v="0"/>
    <d v="1980-04-21T00:00:00"/>
    <n v="45"/>
    <n v="0.42"/>
    <n v="209.10000000000002"/>
    <n v="2.1"/>
    <n v="207.00000000000003"/>
  </r>
  <r>
    <x v="136"/>
    <s v="Mon"/>
    <x v="3"/>
    <n v="18"/>
    <n v="10.56"/>
    <x v="3"/>
    <x v="3"/>
    <d v="1980-08-15T00:00:00"/>
    <n v="44"/>
    <n v="9.24"/>
    <n v="12.76"/>
    <n v="166.32"/>
    <n v="-153.56"/>
  </r>
  <r>
    <x v="197"/>
    <s v="Sun"/>
    <x v="5"/>
    <n v="13"/>
    <n v="10.42"/>
    <x v="0"/>
    <x v="4"/>
    <d v="2003-02-13T00:00:00"/>
    <n v="22"/>
    <n v="7.93"/>
    <n v="84.12"/>
    <n v="103.09"/>
    <n v="-18.97"/>
  </r>
  <r>
    <x v="288"/>
    <s v="Sat"/>
    <x v="5"/>
    <n v="8"/>
    <n v="5.97"/>
    <x v="2"/>
    <x v="0"/>
    <d v="1998-01-01T00:00:00"/>
    <n v="27"/>
    <n v="5.19"/>
    <n v="51.870000000000005"/>
    <n v="41.52"/>
    <n v="10.350000000000001"/>
  </r>
  <r>
    <x v="119"/>
    <s v="Sat"/>
    <x v="7"/>
    <n v="4"/>
    <n v="8.56"/>
    <x v="4"/>
    <x v="1"/>
    <d v="1989-04-15T00:00:00"/>
    <n v="36"/>
    <n v="6.22"/>
    <n v="152.04"/>
    <n v="24.88"/>
    <n v="127.16"/>
  </r>
  <r>
    <x v="14"/>
    <s v="Mon"/>
    <x v="6"/>
    <n v="7"/>
    <n v="10.75"/>
    <x v="2"/>
    <x v="5"/>
    <d v="1997-12-27T00:00:00"/>
    <n v="27"/>
    <n v="9.06"/>
    <n v="31.22"/>
    <n v="63.42"/>
    <n v="-32.200000000000003"/>
  </r>
  <r>
    <x v="1"/>
    <s v="Thu"/>
    <x v="8"/>
    <n v="16"/>
    <n v="12"/>
    <x v="2"/>
    <x v="0"/>
    <d v="1989-06-11T00:00:00"/>
    <n v="35"/>
    <n v="8.84"/>
    <n v="44.59"/>
    <n v="141.44"/>
    <n v="-96.85"/>
  </r>
  <r>
    <x v="304"/>
    <s v="Thu"/>
    <x v="2"/>
    <n v="17"/>
    <n v="9.44"/>
    <x v="4"/>
    <x v="0"/>
    <d v="1989-06-20T00:00:00"/>
    <n v="35"/>
    <n v="7.31"/>
    <n v="0.72"/>
    <n v="124.27"/>
    <n v="-123.55"/>
  </r>
  <r>
    <x v="213"/>
    <s v="Sun"/>
    <x v="1"/>
    <n v="2"/>
    <n v="12.91"/>
    <x v="0"/>
    <x v="3"/>
    <d v="2002-12-01T00:00:00"/>
    <n v="22"/>
    <n v="10.32"/>
    <n v="72.960000000000008"/>
    <n v="20.64"/>
    <n v="52.320000000000007"/>
  </r>
  <r>
    <x v="257"/>
    <s v="Sun"/>
    <x v="9"/>
    <n v="2"/>
    <n v="3.06"/>
    <x v="1"/>
    <x v="2"/>
    <d v="1993-07-27T00:00:00"/>
    <n v="31"/>
    <n v="2.52"/>
    <n v="49.92"/>
    <n v="5.04"/>
    <n v="44.88"/>
  </r>
  <r>
    <x v="339"/>
    <s v="Sat"/>
    <x v="7"/>
    <n v="19"/>
    <n v="13.44"/>
    <x v="0"/>
    <x v="5"/>
    <d v="2000-11-05T00:00:00"/>
    <n v="24"/>
    <n v="9.48"/>
    <n v="0.35"/>
    <n v="180.12"/>
    <n v="-179.77"/>
  </r>
  <r>
    <x v="19"/>
    <s v="Sun"/>
    <x v="3"/>
    <n v="20"/>
    <n v="1.25"/>
    <x v="1"/>
    <x v="2"/>
    <d v="2003-07-30T00:00:00"/>
    <n v="21"/>
    <n v="0.97"/>
    <n v="13.82"/>
    <n v="19.399999999999999"/>
    <n v="-5.5799999999999983"/>
  </r>
  <r>
    <x v="212"/>
    <s v="Mon"/>
    <x v="6"/>
    <n v="17"/>
    <n v="6.08"/>
    <x v="2"/>
    <x v="0"/>
    <d v="1996-05-18T00:00:00"/>
    <n v="28"/>
    <n v="4.4800000000000004"/>
    <n v="15.75"/>
    <n v="76.160000000000011"/>
    <n v="-60.410000000000011"/>
  </r>
  <r>
    <x v="262"/>
    <s v="Sat"/>
    <x v="6"/>
    <n v="5"/>
    <n v="14.2"/>
    <x v="2"/>
    <x v="3"/>
    <d v="2000-09-07T00:00:00"/>
    <n v="24"/>
    <n v="10.28"/>
    <n v="137.69999999999999"/>
    <n v="51.4"/>
    <n v="86.299999999999983"/>
  </r>
  <r>
    <x v="125"/>
    <s v="Wed"/>
    <x v="0"/>
    <n v="10"/>
    <n v="7.14"/>
    <x v="0"/>
    <x v="5"/>
    <d v="1988-01-24T00:00:00"/>
    <n v="37"/>
    <n v="5.16"/>
    <n v="159.60999999999999"/>
    <n v="51.6"/>
    <n v="108.00999999999999"/>
  </r>
  <r>
    <x v="38"/>
    <s v="Mon"/>
    <x v="0"/>
    <n v="2"/>
    <n v="12.8"/>
    <x v="0"/>
    <x v="3"/>
    <d v="1986-05-29T00:00:00"/>
    <n v="38"/>
    <n v="10.47"/>
    <n v="68.67"/>
    <n v="20.94"/>
    <n v="47.730000000000004"/>
  </r>
  <r>
    <x v="63"/>
    <s v="Wed"/>
    <x v="9"/>
    <n v="3"/>
    <n v="12.72"/>
    <x v="4"/>
    <x v="4"/>
    <d v="1997-11-26T00:00:00"/>
    <n v="27"/>
    <n v="10.36"/>
    <n v="15.84"/>
    <n v="31.08"/>
    <n v="-15.239999999999998"/>
  </r>
  <r>
    <x v="28"/>
    <s v="Tue"/>
    <x v="9"/>
    <n v="16"/>
    <n v="3.68"/>
    <x v="1"/>
    <x v="5"/>
    <d v="1996-07-01T00:00:00"/>
    <n v="28"/>
    <n v="2.99"/>
    <n v="37.29"/>
    <n v="47.84"/>
    <n v="-10.550000000000004"/>
  </r>
  <r>
    <x v="192"/>
    <s v="Thu"/>
    <x v="8"/>
    <n v="3"/>
    <n v="11.82"/>
    <x v="0"/>
    <x v="0"/>
    <d v="2003-03-24T00:00:00"/>
    <n v="22"/>
    <n v="10.02"/>
    <n v="71"/>
    <n v="30.06"/>
    <n v="40.94"/>
  </r>
  <r>
    <x v="340"/>
    <s v="Tue"/>
    <x v="9"/>
    <n v="11"/>
    <n v="8.11"/>
    <x v="2"/>
    <x v="3"/>
    <d v="1993-10-16T00:00:00"/>
    <n v="31"/>
    <n v="6.88"/>
    <n v="166.42999999999998"/>
    <n v="75.679999999999993"/>
    <n v="90.749999999999986"/>
  </r>
  <r>
    <x v="59"/>
    <s v="Mon"/>
    <x v="2"/>
    <n v="2"/>
    <n v="11.02"/>
    <x v="3"/>
    <x v="3"/>
    <d v="2002-10-18T00:00:00"/>
    <n v="22"/>
    <n v="8.07"/>
    <n v="16.12"/>
    <n v="16.14"/>
    <n v="-1.9999999999999574E-2"/>
  </r>
  <r>
    <x v="149"/>
    <s v="Mon"/>
    <x v="2"/>
    <n v="17"/>
    <n v="5.27"/>
    <x v="4"/>
    <x v="3"/>
    <d v="1992-05-03T00:00:00"/>
    <n v="32"/>
    <n v="4.26"/>
    <n v="5.62"/>
    <n v="72.42"/>
    <n v="-66.8"/>
  </r>
  <r>
    <x v="317"/>
    <s v="Mon"/>
    <x v="2"/>
    <n v="5"/>
    <n v="2.85"/>
    <x v="1"/>
    <x v="5"/>
    <d v="1998-11-10T00:00:00"/>
    <n v="26"/>
    <n v="2.4300000000000002"/>
    <n v="45"/>
    <n v="12.15"/>
    <n v="32.85"/>
  </r>
  <r>
    <x v="33"/>
    <s v="Sun"/>
    <x v="4"/>
    <n v="3"/>
    <n v="0.43"/>
    <x v="3"/>
    <x v="0"/>
    <d v="1987-02-03T00:00:00"/>
    <n v="38"/>
    <n v="0.34"/>
    <n v="119.46"/>
    <n v="1.02"/>
    <n v="118.44"/>
  </r>
  <r>
    <x v="205"/>
    <s v="Wed"/>
    <x v="5"/>
    <n v="14"/>
    <n v="0.95"/>
    <x v="4"/>
    <x v="3"/>
    <d v="2004-01-08T00:00:00"/>
    <n v="21"/>
    <n v="0.85"/>
    <n v="36.75"/>
    <n v="11.9"/>
    <n v="24.85"/>
  </r>
  <r>
    <x v="258"/>
    <s v="Sat"/>
    <x v="6"/>
    <n v="4"/>
    <n v="3.73"/>
    <x v="2"/>
    <x v="0"/>
    <d v="1980-05-26T00:00:00"/>
    <n v="44"/>
    <n v="3.18"/>
    <n v="184.32"/>
    <n v="12.72"/>
    <n v="171.6"/>
  </r>
  <r>
    <x v="197"/>
    <s v="Sun"/>
    <x v="3"/>
    <n v="15"/>
    <n v="2.94"/>
    <x v="3"/>
    <x v="3"/>
    <d v="1994-03-10T00:00:00"/>
    <n v="31"/>
    <n v="2.2200000000000002"/>
    <n v="124.03999999999999"/>
    <n v="33.300000000000004"/>
    <n v="90.739999999999981"/>
  </r>
  <r>
    <x v="82"/>
    <s v="Wed"/>
    <x v="8"/>
    <n v="18"/>
    <n v="5.13"/>
    <x v="1"/>
    <x v="5"/>
    <d v="2000-09-06T00:00:00"/>
    <n v="24"/>
    <n v="4.12"/>
    <n v="141.80000000000001"/>
    <n v="74.16"/>
    <n v="67.640000000000015"/>
  </r>
  <r>
    <x v="306"/>
    <s v="Wed"/>
    <x v="5"/>
    <n v="12"/>
    <n v="14.15"/>
    <x v="1"/>
    <x v="2"/>
    <d v="2004-12-18T00:00:00"/>
    <n v="20"/>
    <n v="11.39"/>
    <n v="22.5"/>
    <n v="136.68"/>
    <n v="-114.18"/>
  </r>
  <r>
    <x v="34"/>
    <s v="Tue"/>
    <x v="7"/>
    <n v="14"/>
    <n v="13.19"/>
    <x v="1"/>
    <x v="2"/>
    <d v="1997-07-05T00:00:00"/>
    <n v="27"/>
    <n v="9.64"/>
    <n v="125.62"/>
    <n v="134.96"/>
    <n v="-9.3400000000000034"/>
  </r>
  <r>
    <x v="90"/>
    <s v="Mon"/>
    <x v="5"/>
    <n v="20"/>
    <n v="13.92"/>
    <x v="0"/>
    <x v="4"/>
    <d v="1991-11-23T00:00:00"/>
    <n v="33"/>
    <n v="11.65"/>
    <n v="96.72"/>
    <n v="233"/>
    <n v="-136.28"/>
  </r>
  <r>
    <x v="192"/>
    <s v="Thu"/>
    <x v="6"/>
    <n v="16"/>
    <n v="7.43"/>
    <x v="1"/>
    <x v="5"/>
    <d v="1998-12-16T00:00:00"/>
    <n v="26"/>
    <n v="6.2"/>
    <n v="106.47"/>
    <n v="99.2"/>
    <n v="7.269999999999996"/>
  </r>
  <r>
    <x v="209"/>
    <s v="Thu"/>
    <x v="9"/>
    <n v="9"/>
    <n v="5.64"/>
    <x v="4"/>
    <x v="1"/>
    <d v="1982-07-13T00:00:00"/>
    <n v="42"/>
    <n v="4.7"/>
    <n v="39.520000000000003"/>
    <n v="42.300000000000004"/>
    <n v="-2.7800000000000011"/>
  </r>
  <r>
    <x v="236"/>
    <s v="Thu"/>
    <x v="9"/>
    <n v="19"/>
    <n v="2.65"/>
    <x v="3"/>
    <x v="1"/>
    <d v="1999-10-24T00:00:00"/>
    <n v="25"/>
    <n v="2.09"/>
    <n v="59.04"/>
    <n v="39.709999999999994"/>
    <n v="19.330000000000005"/>
  </r>
  <r>
    <x v="120"/>
    <s v="Sun"/>
    <x v="7"/>
    <n v="18"/>
    <n v="11.51"/>
    <x v="1"/>
    <x v="3"/>
    <d v="1978-06-29T00:00:00"/>
    <n v="46"/>
    <n v="8.23"/>
    <n v="150.4"/>
    <n v="148.14000000000001"/>
    <n v="2.2599999999999909"/>
  </r>
  <r>
    <x v="132"/>
    <s v="Fri"/>
    <x v="8"/>
    <n v="18"/>
    <n v="4.09"/>
    <x v="1"/>
    <x v="3"/>
    <d v="1991-08-15T00:00:00"/>
    <n v="33"/>
    <n v="3.05"/>
    <n v="0.63000000000000012"/>
    <n v="54.9"/>
    <n v="-54.269999999999996"/>
  </r>
  <r>
    <x v="116"/>
    <s v="Mon"/>
    <x v="7"/>
    <n v="6"/>
    <n v="4.18"/>
    <x v="0"/>
    <x v="5"/>
    <d v="1988-02-15T00:00:00"/>
    <n v="37"/>
    <n v="3.23"/>
    <n v="33.879999999999995"/>
    <n v="19.38"/>
    <n v="14.499999999999996"/>
  </r>
  <r>
    <x v="341"/>
    <s v="Mon"/>
    <x v="8"/>
    <n v="10"/>
    <n v="3.15"/>
    <x v="2"/>
    <x v="3"/>
    <d v="2002-12-14T00:00:00"/>
    <n v="22"/>
    <n v="2.57"/>
    <n v="55.05"/>
    <n v="25.7"/>
    <n v="29.349999999999998"/>
  </r>
  <r>
    <x v="30"/>
    <s v="Sun"/>
    <x v="4"/>
    <n v="13"/>
    <n v="9.7799999999999994"/>
    <x v="3"/>
    <x v="2"/>
    <d v="1985-11-10T00:00:00"/>
    <n v="39"/>
    <n v="8.27"/>
    <n v="55.86"/>
    <n v="107.50999999999999"/>
    <n v="-51.649999999999991"/>
  </r>
  <r>
    <x v="235"/>
    <s v="Wed"/>
    <x v="7"/>
    <n v="14"/>
    <n v="8.4700000000000006"/>
    <x v="4"/>
    <x v="5"/>
    <d v="1994-11-21T00:00:00"/>
    <n v="30"/>
    <n v="6.6"/>
    <n v="107.76"/>
    <n v="92.399999999999991"/>
    <n v="15.360000000000014"/>
  </r>
  <r>
    <x v="124"/>
    <s v="Mon"/>
    <x v="2"/>
    <n v="20"/>
    <n v="15"/>
    <x v="3"/>
    <x v="1"/>
    <d v="1996-12-21T00:00:00"/>
    <n v="28"/>
    <n v="11.52"/>
    <n v="8.59"/>
    <n v="230.39999999999998"/>
    <n v="-221.80999999999997"/>
  </r>
  <r>
    <x v="0"/>
    <s v="Mon"/>
    <x v="4"/>
    <n v="18"/>
    <n v="2.34"/>
    <x v="2"/>
    <x v="4"/>
    <d v="1995-03-15T00:00:00"/>
    <n v="30"/>
    <n v="1.8"/>
    <n v="154.08000000000001"/>
    <n v="32.4"/>
    <n v="121.68"/>
  </r>
  <r>
    <x v="302"/>
    <s v="Sat"/>
    <x v="6"/>
    <n v="5"/>
    <n v="1.49"/>
    <x v="4"/>
    <x v="2"/>
    <d v="1991-06-16T00:00:00"/>
    <n v="33"/>
    <n v="1.32"/>
    <n v="27"/>
    <n v="6.6000000000000005"/>
    <n v="20.399999999999999"/>
  </r>
  <r>
    <x v="162"/>
    <s v="Sun"/>
    <x v="4"/>
    <n v="11"/>
    <n v="12.93"/>
    <x v="3"/>
    <x v="3"/>
    <d v="1990-09-10T00:00:00"/>
    <n v="34"/>
    <n v="11.4"/>
    <n v="155.12"/>
    <n v="125.4"/>
    <n v="29.72"/>
  </r>
  <r>
    <x v="305"/>
    <s v="Sun"/>
    <x v="1"/>
    <n v="10"/>
    <n v="10.67"/>
    <x v="3"/>
    <x v="0"/>
    <d v="1997-04-10T00:00:00"/>
    <n v="28"/>
    <n v="9.33"/>
    <n v="70.38"/>
    <n v="93.3"/>
    <n v="-22.92"/>
  </r>
  <r>
    <x v="177"/>
    <s v="Tue"/>
    <x v="4"/>
    <n v="14"/>
    <n v="13.86"/>
    <x v="3"/>
    <x v="1"/>
    <d v="1985-11-14T00:00:00"/>
    <n v="39"/>
    <n v="10.039999999999999"/>
    <n v="173.6"/>
    <n v="140.56"/>
    <n v="33.039999999999992"/>
  </r>
  <r>
    <x v="265"/>
    <s v="Sun"/>
    <x v="8"/>
    <n v="6"/>
    <n v="4.8600000000000003"/>
    <x v="4"/>
    <x v="2"/>
    <d v="2003-05-28T00:00:00"/>
    <n v="21"/>
    <n v="3.5"/>
    <n v="76"/>
    <n v="21"/>
    <n v="55"/>
  </r>
  <r>
    <x v="31"/>
    <s v="Sat"/>
    <x v="1"/>
    <n v="16"/>
    <n v="0.6"/>
    <x v="4"/>
    <x v="2"/>
    <d v="1990-03-11T00:00:00"/>
    <n v="35"/>
    <n v="0.5"/>
    <n v="4.16"/>
    <n v="8"/>
    <n v="-3.84"/>
  </r>
  <r>
    <x v="274"/>
    <s v="Fri"/>
    <x v="4"/>
    <n v="13"/>
    <n v="13.33"/>
    <x v="2"/>
    <x v="0"/>
    <d v="1993-11-02T00:00:00"/>
    <n v="31"/>
    <n v="10.23"/>
    <n v="36.33"/>
    <n v="132.99"/>
    <n v="-96.660000000000011"/>
  </r>
  <r>
    <x v="261"/>
    <s v="Tue"/>
    <x v="2"/>
    <n v="3"/>
    <n v="14.71"/>
    <x v="4"/>
    <x v="1"/>
    <d v="2003-08-06T00:00:00"/>
    <n v="21"/>
    <n v="12.92"/>
    <n v="142.94"/>
    <n v="38.76"/>
    <n v="104.18"/>
  </r>
  <r>
    <x v="93"/>
    <s v="Tue"/>
    <x v="6"/>
    <n v="12"/>
    <n v="2.2400000000000002"/>
    <x v="1"/>
    <x v="5"/>
    <d v="2000-06-03T00:00:00"/>
    <n v="24"/>
    <n v="1.85"/>
    <n v="11.33"/>
    <n v="22.200000000000003"/>
    <n v="-10.870000000000003"/>
  </r>
  <r>
    <x v="313"/>
    <s v="Fri"/>
    <x v="7"/>
    <n v="2"/>
    <n v="3.64"/>
    <x v="1"/>
    <x v="2"/>
    <d v="1981-06-19T00:00:00"/>
    <n v="43"/>
    <n v="3.11"/>
    <n v="36.64"/>
    <n v="6.22"/>
    <n v="30.42"/>
  </r>
  <r>
    <x v="80"/>
    <s v="Mon"/>
    <x v="7"/>
    <n v="13"/>
    <n v="9.24"/>
    <x v="1"/>
    <x v="5"/>
    <d v="1991-12-02T00:00:00"/>
    <n v="33"/>
    <n v="6.65"/>
    <n v="0.81"/>
    <n v="86.45"/>
    <n v="-85.64"/>
  </r>
  <r>
    <x v="112"/>
    <s v="Sat"/>
    <x v="6"/>
    <n v="1"/>
    <n v="12.42"/>
    <x v="4"/>
    <x v="2"/>
    <d v="2004-05-27T00:00:00"/>
    <n v="20"/>
    <n v="9.7100000000000009"/>
    <n v="87.89"/>
    <n v="9.7100000000000009"/>
    <n v="78.180000000000007"/>
  </r>
  <r>
    <x v="35"/>
    <s v="Fri"/>
    <x v="5"/>
    <n v="8"/>
    <n v="9.65"/>
    <x v="3"/>
    <x v="0"/>
    <d v="2004-03-12T00:00:00"/>
    <n v="21"/>
    <n v="7.77"/>
    <n v="107.14"/>
    <n v="62.16"/>
    <n v="44.980000000000004"/>
  </r>
  <r>
    <x v="315"/>
    <s v="Mon"/>
    <x v="1"/>
    <n v="2"/>
    <n v="14.99"/>
    <x v="1"/>
    <x v="3"/>
    <d v="2003-01-29T00:00:00"/>
    <n v="22"/>
    <n v="10.8"/>
    <n v="224.74"/>
    <n v="21.6"/>
    <n v="203.14000000000001"/>
  </r>
  <r>
    <x v="342"/>
    <s v="Tue"/>
    <x v="7"/>
    <n v="3"/>
    <n v="2.4700000000000002"/>
    <x v="0"/>
    <x v="2"/>
    <d v="1984-03-16T00:00:00"/>
    <n v="41"/>
    <n v="2.11"/>
    <n v="10.24"/>
    <n v="6.33"/>
    <n v="3.91"/>
  </r>
  <r>
    <x v="252"/>
    <s v="Sun"/>
    <x v="8"/>
    <n v="19"/>
    <n v="12.07"/>
    <x v="1"/>
    <x v="5"/>
    <d v="1981-12-09T00:00:00"/>
    <n v="43"/>
    <n v="8.7100000000000009"/>
    <n v="82.8"/>
    <n v="165.49"/>
    <n v="-82.690000000000012"/>
  </r>
  <r>
    <x v="0"/>
    <s v="Mon"/>
    <x v="1"/>
    <n v="16"/>
    <n v="12.28"/>
    <x v="3"/>
    <x v="5"/>
    <d v="1983-11-05T00:00:00"/>
    <n v="41"/>
    <n v="8.82"/>
    <n v="96.25"/>
    <n v="141.12"/>
    <n v="-44.870000000000005"/>
  </r>
  <r>
    <x v="192"/>
    <s v="Thu"/>
    <x v="3"/>
    <n v="4"/>
    <n v="6.52"/>
    <x v="2"/>
    <x v="5"/>
    <d v="2004-11-27T00:00:00"/>
    <n v="20"/>
    <n v="4.93"/>
    <n v="12.18"/>
    <n v="19.72"/>
    <n v="-7.5399999999999991"/>
  </r>
  <r>
    <x v="168"/>
    <s v="Fri"/>
    <x v="8"/>
    <n v="14"/>
    <n v="3.41"/>
    <x v="4"/>
    <x v="2"/>
    <d v="2003-02-06T00:00:00"/>
    <n v="22"/>
    <n v="3.05"/>
    <n v="10.01"/>
    <n v="42.699999999999996"/>
    <n v="-32.69"/>
  </r>
  <r>
    <x v="221"/>
    <s v="Tue"/>
    <x v="7"/>
    <n v="15"/>
    <n v="4.42"/>
    <x v="0"/>
    <x v="2"/>
    <d v="1977-09-25T00:00:00"/>
    <n v="47"/>
    <n v="3.77"/>
    <n v="132.96"/>
    <n v="56.55"/>
    <n v="76.410000000000011"/>
  </r>
  <r>
    <x v="237"/>
    <s v="Sat"/>
    <x v="5"/>
    <n v="14"/>
    <n v="9.5399999999999991"/>
    <x v="1"/>
    <x v="1"/>
    <d v="2003-08-16T00:00:00"/>
    <n v="21"/>
    <n v="7.49"/>
    <n v="66.399999999999991"/>
    <n v="104.86"/>
    <n v="-38.460000000000008"/>
  </r>
  <r>
    <x v="90"/>
    <s v="Mon"/>
    <x v="2"/>
    <n v="19"/>
    <n v="10.96"/>
    <x v="3"/>
    <x v="4"/>
    <d v="1985-03-14T00:00:00"/>
    <n v="40"/>
    <n v="8.5"/>
    <n v="144.33000000000001"/>
    <n v="161.5"/>
    <n v="-17.169999999999987"/>
  </r>
  <r>
    <x v="167"/>
    <s v="Tue"/>
    <x v="8"/>
    <n v="1"/>
    <n v="4.92"/>
    <x v="1"/>
    <x v="0"/>
    <d v="1977-08-14T00:00:00"/>
    <n v="47"/>
    <n v="3.97"/>
    <n v="83.699999999999989"/>
    <n v="3.97"/>
    <n v="79.72999999999999"/>
  </r>
  <r>
    <x v="143"/>
    <s v="Wed"/>
    <x v="6"/>
    <n v="12"/>
    <n v="4.53"/>
    <x v="4"/>
    <x v="2"/>
    <d v="1983-05-29T00:00:00"/>
    <n v="41"/>
    <n v="3.87"/>
    <n v="63.35"/>
    <n v="46.44"/>
    <n v="16.910000000000004"/>
  </r>
  <r>
    <x v="92"/>
    <s v="Sun"/>
    <x v="5"/>
    <n v="17"/>
    <n v="12.31"/>
    <x v="3"/>
    <x v="4"/>
    <d v="1996-01-15T00:00:00"/>
    <n v="29"/>
    <n v="10.38"/>
    <n v="1.06"/>
    <n v="176.46"/>
    <n v="-175.4"/>
  </r>
  <r>
    <x v="130"/>
    <s v="Fri"/>
    <x v="0"/>
    <n v="20"/>
    <n v="5.46"/>
    <x v="1"/>
    <x v="4"/>
    <d v="1996-04-22T00:00:00"/>
    <n v="29"/>
    <n v="3.96"/>
    <n v="165.39999999999998"/>
    <n v="79.2"/>
    <n v="86.199999999999974"/>
  </r>
  <r>
    <x v="249"/>
    <s v="Wed"/>
    <x v="1"/>
    <n v="5"/>
    <n v="5.67"/>
    <x v="0"/>
    <x v="1"/>
    <d v="1985-10-17T00:00:00"/>
    <n v="39"/>
    <n v="4.79"/>
    <n v="71.28"/>
    <n v="23.95"/>
    <n v="47.33"/>
  </r>
  <r>
    <x v="330"/>
    <s v="Thu"/>
    <x v="4"/>
    <n v="19"/>
    <n v="4.32"/>
    <x v="0"/>
    <x v="3"/>
    <d v="1999-05-24T00:00:00"/>
    <n v="25"/>
    <n v="3.69"/>
    <n v="137.72"/>
    <n v="70.11"/>
    <n v="67.61"/>
  </r>
  <r>
    <x v="167"/>
    <s v="Tue"/>
    <x v="4"/>
    <n v="20"/>
    <n v="14.5"/>
    <x v="3"/>
    <x v="2"/>
    <d v="2004-06-03T00:00:00"/>
    <n v="20"/>
    <n v="12.94"/>
    <n v="122.85"/>
    <n v="258.8"/>
    <n v="-135.95000000000002"/>
  </r>
  <r>
    <x v="105"/>
    <s v="Wed"/>
    <x v="6"/>
    <n v="11"/>
    <n v="12.44"/>
    <x v="2"/>
    <x v="1"/>
    <d v="1996-06-05T00:00:00"/>
    <n v="28"/>
    <n v="9.6300000000000008"/>
    <n v="57.400000000000006"/>
    <n v="105.93"/>
    <n v="-48.53"/>
  </r>
  <r>
    <x v="205"/>
    <s v="Wed"/>
    <x v="3"/>
    <n v="6"/>
    <n v="6.11"/>
    <x v="3"/>
    <x v="2"/>
    <d v="1993-04-05T00:00:00"/>
    <n v="32"/>
    <n v="4.84"/>
    <n v="13.100000000000001"/>
    <n v="29.04"/>
    <n v="-15.939999999999998"/>
  </r>
  <r>
    <x v="175"/>
    <s v="Thu"/>
    <x v="1"/>
    <n v="13"/>
    <n v="9.18"/>
    <x v="0"/>
    <x v="5"/>
    <d v="2001-06-17T00:00:00"/>
    <n v="23"/>
    <n v="6.9"/>
    <n v="4.1999999999999993"/>
    <n v="89.7"/>
    <n v="-85.5"/>
  </r>
  <r>
    <x v="25"/>
    <s v="Wed"/>
    <x v="1"/>
    <n v="5"/>
    <n v="6.59"/>
    <x v="2"/>
    <x v="5"/>
    <d v="1997-10-02T00:00:00"/>
    <n v="27"/>
    <n v="4.95"/>
    <n v="234.94"/>
    <n v="24.75"/>
    <n v="210.19"/>
  </r>
  <r>
    <x v="162"/>
    <s v="Sun"/>
    <x v="7"/>
    <n v="6"/>
    <n v="7.78"/>
    <x v="2"/>
    <x v="4"/>
    <d v="1995-01-15T00:00:00"/>
    <n v="30"/>
    <n v="6.4"/>
    <n v="42.51"/>
    <n v="38.400000000000006"/>
    <n v="4.1099999999999923"/>
  </r>
  <r>
    <x v="50"/>
    <s v="Fri"/>
    <x v="1"/>
    <n v="11"/>
    <n v="1.1499999999999999"/>
    <x v="3"/>
    <x v="5"/>
    <d v="1994-06-25T00:00:00"/>
    <n v="30"/>
    <n v="0.86"/>
    <n v="31.6"/>
    <n v="9.4599999999999991"/>
    <n v="22.14"/>
  </r>
  <r>
    <x v="113"/>
    <s v="Mon"/>
    <x v="9"/>
    <n v="13"/>
    <n v="2.29"/>
    <x v="2"/>
    <x v="5"/>
    <d v="2005-02-18T00:00:00"/>
    <n v="20"/>
    <n v="1.89"/>
    <n v="45.98"/>
    <n v="24.57"/>
    <n v="21.409999999999997"/>
  </r>
  <r>
    <x v="79"/>
    <s v="Sun"/>
    <x v="9"/>
    <n v="20"/>
    <n v="2.96"/>
    <x v="4"/>
    <x v="1"/>
    <d v="1984-05-06T00:00:00"/>
    <n v="40"/>
    <n v="2.5299999999999998"/>
    <n v="155.87"/>
    <n v="50.599999999999994"/>
    <n v="105.27000000000001"/>
  </r>
  <r>
    <x v="225"/>
    <s v="Mon"/>
    <x v="5"/>
    <n v="17"/>
    <n v="14.69"/>
    <x v="2"/>
    <x v="0"/>
    <d v="1988-04-18T00:00:00"/>
    <n v="37"/>
    <n v="12.65"/>
    <n v="178.20000000000002"/>
    <n v="215.05"/>
    <n v="-36.849999999999994"/>
  </r>
  <r>
    <x v="228"/>
    <s v="Fri"/>
    <x v="2"/>
    <n v="4"/>
    <n v="1.33"/>
    <x v="3"/>
    <x v="1"/>
    <d v="2001-12-17T00:00:00"/>
    <n v="23"/>
    <n v="1.05"/>
    <n v="102.83"/>
    <n v="4.2"/>
    <n v="98.63"/>
  </r>
  <r>
    <x v="342"/>
    <s v="Tue"/>
    <x v="6"/>
    <n v="10"/>
    <n v="7.35"/>
    <x v="3"/>
    <x v="0"/>
    <d v="1986-04-03T00:00:00"/>
    <n v="39"/>
    <n v="5.37"/>
    <n v="178.07999999999998"/>
    <n v="53.7"/>
    <n v="124.37999999999998"/>
  </r>
  <r>
    <x v="343"/>
    <s v="Fri"/>
    <x v="6"/>
    <n v="11"/>
    <n v="1.49"/>
    <x v="4"/>
    <x v="2"/>
    <d v="1992-08-13T00:00:00"/>
    <n v="32"/>
    <n v="1.22"/>
    <n v="36.24"/>
    <n v="13.42"/>
    <n v="22.82"/>
  </r>
  <r>
    <x v="160"/>
    <s v="Tue"/>
    <x v="2"/>
    <n v="17"/>
    <n v="12.8"/>
    <x v="2"/>
    <x v="0"/>
    <d v="1979-02-10T00:00:00"/>
    <n v="46"/>
    <n v="9.1300000000000008"/>
    <n v="51.32"/>
    <n v="155.21"/>
    <n v="-103.89000000000001"/>
  </r>
  <r>
    <x v="336"/>
    <s v="Sat"/>
    <x v="9"/>
    <n v="8"/>
    <n v="12.59"/>
    <x v="4"/>
    <x v="2"/>
    <d v="2002-01-16T00:00:00"/>
    <n v="23"/>
    <n v="10.85"/>
    <n v="192.75"/>
    <n v="86.8"/>
    <n v="105.95"/>
  </r>
  <r>
    <x v="195"/>
    <s v="Fri"/>
    <x v="8"/>
    <n v="9"/>
    <n v="5.38"/>
    <x v="4"/>
    <x v="3"/>
    <d v="1978-05-18T00:00:00"/>
    <n v="46"/>
    <n v="4.74"/>
    <n v="23.540000000000003"/>
    <n v="42.660000000000004"/>
    <n v="-19.12"/>
  </r>
  <r>
    <x v="14"/>
    <s v="Mon"/>
    <x v="8"/>
    <n v="18"/>
    <n v="4.25"/>
    <x v="1"/>
    <x v="5"/>
    <d v="1976-11-07T00:00:00"/>
    <n v="48"/>
    <n v="3.11"/>
    <n v="3.32"/>
    <n v="55.98"/>
    <n v="-52.66"/>
  </r>
  <r>
    <x v="210"/>
    <s v="Fri"/>
    <x v="0"/>
    <n v="18"/>
    <n v="6.47"/>
    <x v="4"/>
    <x v="5"/>
    <d v="1983-04-24T00:00:00"/>
    <n v="41"/>
    <n v="5.25"/>
    <n v="53.73"/>
    <n v="94.5"/>
    <n v="-40.770000000000003"/>
  </r>
  <r>
    <x v="195"/>
    <s v="Fri"/>
    <x v="7"/>
    <n v="16"/>
    <n v="3.21"/>
    <x v="1"/>
    <x v="4"/>
    <d v="1994-08-03T00:00:00"/>
    <n v="30"/>
    <n v="2.2599999999999998"/>
    <n v="32.56"/>
    <n v="36.159999999999997"/>
    <n v="-3.5999999999999943"/>
  </r>
  <r>
    <x v="227"/>
    <s v="Tue"/>
    <x v="9"/>
    <n v="14"/>
    <n v="6.87"/>
    <x v="1"/>
    <x v="0"/>
    <d v="2003-06-26T00:00:00"/>
    <n v="21"/>
    <n v="5.23"/>
    <n v="4.42"/>
    <n v="73.22"/>
    <n v="-68.8"/>
  </r>
  <r>
    <x v="18"/>
    <s v="Tue"/>
    <x v="2"/>
    <n v="18"/>
    <n v="12.55"/>
    <x v="0"/>
    <x v="0"/>
    <d v="1986-06-01T00:00:00"/>
    <n v="38"/>
    <n v="8.9"/>
    <n v="80.88"/>
    <n v="160.20000000000002"/>
    <n v="-79.320000000000022"/>
  </r>
  <r>
    <x v="266"/>
    <s v="Thu"/>
    <x v="3"/>
    <n v="15"/>
    <n v="13.54"/>
    <x v="4"/>
    <x v="3"/>
    <d v="1990-08-23T00:00:00"/>
    <n v="34"/>
    <n v="10.6"/>
    <n v="14.78"/>
    <n v="159"/>
    <n v="-144.22"/>
  </r>
  <r>
    <x v="125"/>
    <s v="Wed"/>
    <x v="0"/>
    <n v="17"/>
    <n v="0.69"/>
    <x v="1"/>
    <x v="5"/>
    <d v="1991-07-23T00:00:00"/>
    <n v="33"/>
    <n v="0.59"/>
    <n v="3.84"/>
    <n v="10.029999999999999"/>
    <n v="-6.1899999999999995"/>
  </r>
  <r>
    <x v="56"/>
    <s v="Mon"/>
    <x v="3"/>
    <n v="10"/>
    <n v="9.91"/>
    <x v="2"/>
    <x v="0"/>
    <d v="2004-06-29T00:00:00"/>
    <n v="20"/>
    <n v="7.95"/>
    <n v="86.8"/>
    <n v="79.5"/>
    <n v="7.2999999999999972"/>
  </r>
  <r>
    <x v="34"/>
    <s v="Tue"/>
    <x v="9"/>
    <n v="15"/>
    <n v="6.56"/>
    <x v="1"/>
    <x v="4"/>
    <d v="1976-01-27T00:00:00"/>
    <n v="49"/>
    <n v="5.07"/>
    <n v="171.36"/>
    <n v="76.050000000000011"/>
    <n v="95.31"/>
  </r>
  <r>
    <x v="127"/>
    <s v="Mon"/>
    <x v="6"/>
    <n v="10"/>
    <n v="7.5"/>
    <x v="3"/>
    <x v="5"/>
    <d v="1989-11-12T00:00:00"/>
    <n v="35"/>
    <n v="6.66"/>
    <n v="170.46"/>
    <n v="66.599999999999994"/>
    <n v="103.86000000000001"/>
  </r>
  <r>
    <x v="109"/>
    <s v="Thu"/>
    <x v="5"/>
    <n v="14"/>
    <n v="12.31"/>
    <x v="0"/>
    <x v="2"/>
    <d v="1999-05-26T00:00:00"/>
    <n v="25"/>
    <n v="9"/>
    <n v="10.59"/>
    <n v="126"/>
    <n v="-115.41"/>
  </r>
  <r>
    <x v="160"/>
    <s v="Tue"/>
    <x v="6"/>
    <n v="4"/>
    <n v="8.65"/>
    <x v="4"/>
    <x v="1"/>
    <d v="1977-04-21T00:00:00"/>
    <n v="48"/>
    <n v="6.2"/>
    <n v="107.4"/>
    <n v="24.8"/>
    <n v="82.600000000000009"/>
  </r>
  <r>
    <x v="73"/>
    <s v="Fri"/>
    <x v="6"/>
    <n v="6"/>
    <n v="12.19"/>
    <x v="2"/>
    <x v="2"/>
    <d v="1988-08-20T00:00:00"/>
    <n v="36"/>
    <n v="9.84"/>
    <n v="48.96"/>
    <n v="59.04"/>
    <n v="-10.079999999999998"/>
  </r>
  <r>
    <x v="344"/>
    <s v="Sat"/>
    <x v="8"/>
    <n v="5"/>
    <n v="5.53"/>
    <x v="3"/>
    <x v="0"/>
    <d v="1990-10-04T00:00:00"/>
    <n v="34"/>
    <n v="4.62"/>
    <n v="46.150000000000006"/>
    <n v="23.1"/>
    <n v="23.050000000000004"/>
  </r>
  <r>
    <x v="275"/>
    <s v="Mon"/>
    <x v="6"/>
    <n v="6"/>
    <n v="9.23"/>
    <x v="4"/>
    <x v="0"/>
    <d v="2002-11-29T00:00:00"/>
    <n v="22"/>
    <n v="6.65"/>
    <n v="7.63"/>
    <n v="39.900000000000006"/>
    <n v="-32.270000000000003"/>
  </r>
  <r>
    <x v="122"/>
    <s v="Sun"/>
    <x v="0"/>
    <n v="1"/>
    <n v="11.44"/>
    <x v="4"/>
    <x v="1"/>
    <d v="1998-01-09T00:00:00"/>
    <n v="27"/>
    <n v="8.36"/>
    <n v="37.36"/>
    <n v="8.36"/>
    <n v="29"/>
  </r>
  <r>
    <x v="334"/>
    <s v="Sat"/>
    <x v="7"/>
    <n v="11"/>
    <n v="12.94"/>
    <x v="4"/>
    <x v="3"/>
    <d v="2000-08-16T00:00:00"/>
    <n v="24"/>
    <n v="10.8"/>
    <n v="14.3"/>
    <n v="118.80000000000001"/>
    <n v="-104.50000000000001"/>
  </r>
  <r>
    <x v="71"/>
    <s v="Mon"/>
    <x v="6"/>
    <n v="10"/>
    <n v="1.1200000000000001"/>
    <x v="4"/>
    <x v="2"/>
    <d v="1991-11-22T00:00:00"/>
    <n v="33"/>
    <n v="0.88"/>
    <n v="175.95000000000002"/>
    <n v="8.8000000000000007"/>
    <n v="167.15"/>
  </r>
  <r>
    <x v="266"/>
    <s v="Thu"/>
    <x v="5"/>
    <n v="8"/>
    <n v="8.08"/>
    <x v="4"/>
    <x v="1"/>
    <d v="1999-04-19T00:00:00"/>
    <n v="26"/>
    <n v="6.73"/>
    <n v="5.24"/>
    <n v="53.84"/>
    <n v="-48.6"/>
  </r>
  <r>
    <x v="310"/>
    <s v="Mon"/>
    <x v="6"/>
    <n v="13"/>
    <n v="3.56"/>
    <x v="2"/>
    <x v="3"/>
    <d v="1982-06-16T00:00:00"/>
    <n v="42"/>
    <n v="2.54"/>
    <n v="133.32"/>
    <n v="33.020000000000003"/>
    <n v="100.29999999999998"/>
  </r>
  <r>
    <x v="170"/>
    <s v="Wed"/>
    <x v="7"/>
    <n v="5"/>
    <n v="11.43"/>
    <x v="1"/>
    <x v="2"/>
    <d v="1998-01-25T00:00:00"/>
    <n v="27"/>
    <n v="8.57"/>
    <n v="43.2"/>
    <n v="42.85"/>
    <n v="0.35000000000000142"/>
  </r>
  <r>
    <x v="259"/>
    <s v="Tue"/>
    <x v="2"/>
    <n v="11"/>
    <n v="3.1"/>
    <x v="1"/>
    <x v="1"/>
    <d v="1984-09-15T00:00:00"/>
    <n v="40"/>
    <n v="2.29"/>
    <n v="18.36"/>
    <n v="25.19"/>
    <n v="-6.8300000000000018"/>
  </r>
  <r>
    <x v="48"/>
    <s v="Sun"/>
    <x v="8"/>
    <n v="16"/>
    <n v="8"/>
    <x v="0"/>
    <x v="5"/>
    <d v="1981-08-28T00:00:00"/>
    <n v="43"/>
    <n v="6.16"/>
    <n v="27.28"/>
    <n v="98.56"/>
    <n v="-71.28"/>
  </r>
  <r>
    <x v="103"/>
    <s v="Mon"/>
    <x v="9"/>
    <n v="12"/>
    <n v="2.21"/>
    <x v="1"/>
    <x v="0"/>
    <d v="1981-06-08T00:00:00"/>
    <n v="43"/>
    <n v="1.95"/>
    <n v="106.16"/>
    <n v="23.4"/>
    <n v="82.759999999999991"/>
  </r>
  <r>
    <x v="281"/>
    <s v="Thu"/>
    <x v="0"/>
    <n v="19"/>
    <n v="14.27"/>
    <x v="0"/>
    <x v="1"/>
    <d v="1989-08-09T00:00:00"/>
    <n v="35"/>
    <n v="12.81"/>
    <n v="167.44"/>
    <n v="243.39000000000001"/>
    <n v="-75.950000000000017"/>
  </r>
  <r>
    <x v="172"/>
    <s v="Sun"/>
    <x v="1"/>
    <n v="15"/>
    <n v="8.3800000000000008"/>
    <x v="2"/>
    <x v="1"/>
    <d v="2002-12-12T00:00:00"/>
    <n v="22"/>
    <n v="7.4"/>
    <n v="148.96"/>
    <n v="111"/>
    <n v="37.960000000000008"/>
  </r>
  <r>
    <x v="255"/>
    <s v="Sun"/>
    <x v="5"/>
    <n v="9"/>
    <n v="8.7200000000000006"/>
    <x v="0"/>
    <x v="1"/>
    <d v="1997-11-21T00:00:00"/>
    <n v="27"/>
    <n v="6.72"/>
    <n v="24.82"/>
    <n v="60.48"/>
    <n v="-35.659999999999997"/>
  </r>
  <r>
    <x v="3"/>
    <s v="Mon"/>
    <x v="8"/>
    <n v="14"/>
    <n v="3.78"/>
    <x v="0"/>
    <x v="2"/>
    <d v="2001-11-11T00:00:00"/>
    <n v="23"/>
    <n v="2.87"/>
    <n v="79.38"/>
    <n v="40.18"/>
    <n v="39.199999999999996"/>
  </r>
  <r>
    <x v="337"/>
    <s v="Fri"/>
    <x v="9"/>
    <n v="16"/>
    <n v="7.14"/>
    <x v="4"/>
    <x v="3"/>
    <d v="1980-06-20T00:00:00"/>
    <n v="44"/>
    <n v="5.67"/>
    <n v="62.099999999999994"/>
    <n v="90.72"/>
    <n v="-28.620000000000005"/>
  </r>
  <r>
    <x v="338"/>
    <s v="Mon"/>
    <x v="4"/>
    <n v="9"/>
    <n v="8.81"/>
    <x v="0"/>
    <x v="1"/>
    <d v="1989-03-21T00:00:00"/>
    <n v="36"/>
    <n v="6.62"/>
    <n v="5.01"/>
    <n v="59.58"/>
    <n v="-54.57"/>
  </r>
  <r>
    <x v="345"/>
    <s v="Sun"/>
    <x v="1"/>
    <n v="18"/>
    <n v="4.5999999999999996"/>
    <x v="2"/>
    <x v="3"/>
    <d v="1976-02-01T00:00:00"/>
    <n v="49"/>
    <n v="3.52"/>
    <n v="200.9"/>
    <n v="63.36"/>
    <n v="137.54000000000002"/>
  </r>
  <r>
    <x v="288"/>
    <s v="Sat"/>
    <x v="2"/>
    <n v="4"/>
    <n v="1.56"/>
    <x v="4"/>
    <x v="5"/>
    <d v="1977-07-14T00:00:00"/>
    <n v="47"/>
    <n v="1.33"/>
    <n v="27.660000000000004"/>
    <n v="5.32"/>
    <n v="22.340000000000003"/>
  </r>
  <r>
    <x v="346"/>
    <s v="Thu"/>
    <x v="1"/>
    <n v="17"/>
    <n v="0.5"/>
    <x v="4"/>
    <x v="2"/>
    <d v="2000-03-09T00:00:00"/>
    <n v="25"/>
    <n v="0.42"/>
    <n v="116.8"/>
    <n v="7.14"/>
    <n v="109.66"/>
  </r>
  <r>
    <x v="54"/>
    <s v="Sun"/>
    <x v="1"/>
    <n v="7"/>
    <n v="6.22"/>
    <x v="0"/>
    <x v="5"/>
    <d v="2001-11-12T00:00:00"/>
    <n v="23"/>
    <n v="4.43"/>
    <n v="123.24000000000001"/>
    <n v="31.009999999999998"/>
    <n v="92.230000000000018"/>
  </r>
  <r>
    <x v="148"/>
    <s v="Wed"/>
    <x v="4"/>
    <n v="15"/>
    <n v="10.88"/>
    <x v="4"/>
    <x v="4"/>
    <d v="1996-11-25T00:00:00"/>
    <n v="28"/>
    <n v="7.68"/>
    <n v="86.460000000000008"/>
    <n v="115.19999999999999"/>
    <n v="-28.7399999999999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928C7E-2DE3-44DD-8A37-21FD5D68E349}"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6" firstHeaderRow="1" firstDataRow="1" firstDataCol="1"/>
  <pivotFields count="14">
    <pivotField numFmtId="14" showAll="0"/>
    <pivotField showAll="0"/>
    <pivotField axis="axisRow" showAll="0">
      <items count="11">
        <item x="3"/>
        <item x="1"/>
        <item x="4"/>
        <item x="2"/>
        <item x="9"/>
        <item x="5"/>
        <item x="8"/>
        <item x="6"/>
        <item x="7"/>
        <item x="0"/>
        <item t="default"/>
      </items>
    </pivotField>
    <pivotField showAll="0"/>
    <pivotField showAll="0"/>
    <pivotField showAll="0"/>
    <pivotField showAll="0"/>
    <pivotField numFmtId="14" showAll="0"/>
    <pivotField numFmtId="1" showAll="0"/>
    <pivotField showAll="0"/>
    <pivotField dataField="1" showAll="0"/>
    <pivotField numFmtId="44" showAll="0"/>
    <pivotField numFmtId="44" showAll="0"/>
    <pivotField axis="axisRow" showAll="0" sortType="ascending" defaultSubtotal="0">
      <items count="14">
        <item sd="0" x="0"/>
        <item sd="0" x="1"/>
        <item sd="0" x="2"/>
        <item sd="0" x="3"/>
        <item sd="0" x="4"/>
        <item sd="0" x="5"/>
        <item sd="0" x="6"/>
        <item sd="0" x="7"/>
        <item sd="0" x="8"/>
        <item sd="0" x="9"/>
        <item sd="0" x="10"/>
        <item sd="0" x="11"/>
        <item sd="0" x="12"/>
        <item sd="0" x="13"/>
      </items>
      <autoSortScope>
        <pivotArea dataOnly="0" outline="0" fieldPosition="0">
          <references count="1">
            <reference field="4294967294" count="1" selected="0">
              <x v="0"/>
            </reference>
          </references>
        </pivotArea>
      </autoSortScope>
    </pivotField>
  </pivotFields>
  <rowFields count="2">
    <field x="13"/>
    <field x="2"/>
  </rowFields>
  <rowItems count="13">
    <i>
      <x v="3"/>
    </i>
    <i>
      <x v="6"/>
    </i>
    <i>
      <x v="5"/>
    </i>
    <i>
      <x v="8"/>
    </i>
    <i>
      <x v="2"/>
    </i>
    <i>
      <x v="4"/>
    </i>
    <i>
      <x v="11"/>
    </i>
    <i>
      <x v="12"/>
    </i>
    <i>
      <x v="7"/>
    </i>
    <i>
      <x v="1"/>
    </i>
    <i>
      <x v="10"/>
    </i>
    <i>
      <x v="9"/>
    </i>
    <i t="grand">
      <x/>
    </i>
  </rowItems>
  <colItems count="1">
    <i/>
  </colItems>
  <dataFields count="1">
    <dataField name="Sum of Total Price " fld="10" baseField="0" baseItem="0" numFmtId="2"/>
  </dataFields>
  <formats count="2">
    <format dxfId="70">
      <pivotArea collapsedLevelsAreSubtotals="1" fieldPosition="0">
        <references count="1">
          <reference field="13" count="1">
            <x v="9"/>
          </reference>
        </references>
      </pivotArea>
    </format>
    <format dxfId="69">
      <pivotArea outline="0" collapsedLevelsAreSubtotals="1"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9CE0FB-EA52-426B-A2D9-9B81DAE328FE}" name="PivotTable12"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 rowHeaderCaption="Days">
  <location ref="B3:C11" firstHeaderRow="1" firstDataRow="1" firstDataCol="1"/>
  <pivotFields count="3">
    <pivotField dataField="1" subtotalTop="0" showAll="0" defaultSubtotal="0"/>
    <pivotField allDrilled="1" subtotalTop="0" showAll="0" dataSourceSort="1" defaultSubtotal="0" defaultAttributeDrillState="1">
      <items count="1">
        <item s="1" x="0"/>
      </items>
    </pivotField>
    <pivotField axis="axisRow"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s>
  <rowFields count="1">
    <field x="2"/>
  </rowFields>
  <rowItems count="8">
    <i>
      <x v="1"/>
    </i>
    <i>
      <x v="4"/>
    </i>
    <i>
      <x/>
    </i>
    <i>
      <x v="6"/>
    </i>
    <i>
      <x v="2"/>
    </i>
    <i>
      <x v="5"/>
    </i>
    <i>
      <x v="3"/>
    </i>
    <i t="grand">
      <x/>
    </i>
  </rowItems>
  <colItems count="1">
    <i/>
  </colItems>
  <dataFields count="1">
    <dataField name="Total sales" fld="0" baseField="0" baseItem="0" numFmtId="44"/>
  </dataFields>
  <formats count="1">
    <format dxfId="6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Hierarchies count="22">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Total sales"/>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K Supermark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0D7863-9E61-4D38-8450-CCB469561A99}" name="PivotTable13"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 rowHeaderCaption="Product">
  <location ref="A3:B15" firstHeaderRow="1" firstDataRow="1" firstDataCol="1"/>
  <pivotFields count="4">
    <pivotField axis="axisRow" allDrilled="1" showAll="0" sortType="ascending" dataSourceSort="1" defaultAttributeDrillState="1">
      <items count="2">
        <item s="1" x="0"/>
        <item t="default"/>
      </items>
    </pivotField>
    <pivotField allDrilled="1" subtotalTop="0" showAll="0" dataSourceSort="1" defaultSubtotal="0" defaultAttributeDrillState="1">
      <items count="347">
        <item s="1" x="0"/>
        <item s="1" x="1"/>
        <item s="1"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2">
    <field x="0"/>
    <field x="2"/>
  </rowFields>
  <rowItems count="12">
    <i>
      <x/>
    </i>
    <i r="1">
      <x/>
    </i>
    <i r="1">
      <x v="1"/>
    </i>
    <i r="1">
      <x v="2"/>
    </i>
    <i r="1">
      <x v="3"/>
    </i>
    <i r="1">
      <x v="4"/>
    </i>
    <i r="1">
      <x v="5"/>
    </i>
    <i r="1">
      <x v="6"/>
    </i>
    <i r="1">
      <x v="7"/>
    </i>
    <i r="1">
      <x v="8"/>
    </i>
    <i r="1">
      <x v="9"/>
    </i>
    <i t="grand">
      <x/>
    </i>
  </rowItems>
  <colItems count="1">
    <i/>
  </colItems>
  <dataFields count="1">
    <dataField name="StdDevp of Quantity" fld="3" subtotal="stdDevp" baseField="0" baseItem="0" numFmtId="2"/>
  </dataFields>
  <formats count="1">
    <format dxfId="67">
      <pivotArea outline="0" collapsedLevelsAreSubtotals="1" fieldPosition="0"/>
    </format>
  </formats>
  <chartFormats count="1">
    <chartFormat chart="0" format="2" series="1">
      <pivotArea type="data" outline="0" fieldPosition="0">
        <references count="1">
          <reference field="4294967294" count="1" selected="0">
            <x v="0"/>
          </reference>
        </references>
      </pivotArea>
    </chartFormat>
  </chartFormats>
  <pivotHierarchies count="2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 Quantity Sold"/>
    <pivotHierarchy dragToData="1" caption="StdDevp of Quantity"/>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K Supermark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47CF64-0D92-4EA4-ADFA-226C63878199}"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onth/Product">
  <location ref="A3:B15" firstHeaderRow="1" firstDataRow="1" firstDataCol="1"/>
  <pivotFields count="1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sortType="ascending">
      <items count="11">
        <item x="3"/>
        <item x="1"/>
        <item x="4"/>
        <item x="2"/>
        <item x="9"/>
        <item x="5"/>
        <item x="8"/>
        <item x="6"/>
        <item x="7"/>
        <item x="0"/>
        <item t="default"/>
      </items>
      <autoSortScope>
        <pivotArea dataOnly="0" outline="0" fieldPosition="0">
          <references count="1">
            <reference field="4294967294" count="1" selected="0">
              <x v="0"/>
            </reference>
          </references>
        </pivotArea>
      </autoSortScope>
    </pivotField>
    <pivotField dataField="1" showAll="0"/>
    <pivotField numFmtId="44" showAll="0"/>
    <pivotField showAll="0"/>
    <pivotField showAll="0"/>
    <pivotField numFmtId="14" showAll="0"/>
    <pivotField numFmtId="1" showAll="0"/>
    <pivotField numFmtId="44" showAll="0"/>
    <pivotField numFmtId="44" showAll="0"/>
    <pivotField numFmtId="44" showAll="0"/>
    <pivotField numFmtId="44" showAll="0"/>
    <pivotField axis="axisRow" showAll="0" defaultSubtotal="0">
      <items count="14">
        <item h="1" x="0"/>
        <item h="1" x="1"/>
        <item x="2"/>
        <item h="1" x="3"/>
        <item h="1" x="4"/>
        <item h="1" x="5"/>
        <item h="1" x="6"/>
        <item h="1" x="7"/>
        <item h="1" x="8"/>
        <item h="1" x="9"/>
        <item h="1" x="10"/>
        <item h="1" x="11"/>
        <item h="1" x="12"/>
        <item h="1" x="13"/>
      </items>
    </pivotField>
  </pivotFields>
  <rowFields count="2">
    <field x="13"/>
    <field x="2"/>
  </rowFields>
  <rowItems count="12">
    <i>
      <x v="2"/>
    </i>
    <i r="1">
      <x v="9"/>
    </i>
    <i r="1">
      <x v="1"/>
    </i>
    <i r="1">
      <x v="2"/>
    </i>
    <i r="1">
      <x v="8"/>
    </i>
    <i r="1">
      <x v="4"/>
    </i>
    <i r="1">
      <x v="5"/>
    </i>
    <i r="1">
      <x v="3"/>
    </i>
    <i r="1">
      <x v="6"/>
    </i>
    <i r="1">
      <x/>
    </i>
    <i r="1">
      <x v="7"/>
    </i>
    <i t="grand">
      <x/>
    </i>
  </rowItems>
  <colItems count="1">
    <i/>
  </colItems>
  <dataFields count="1">
    <dataField name="StdDevp of product Quantity sold" fld="3" subtotal="stdDevp" baseField="1" baseItem="0"/>
  </dataFields>
  <formats count="24">
    <format dxfId="66">
      <pivotArea collapsedLevelsAreSubtotals="1" fieldPosition="0">
        <references count="3">
          <reference field="4294967294" count="1" selected="0">
            <x v="0"/>
          </reference>
          <reference field="2" count="0"/>
          <reference field="13" count="1" selected="0">
            <x v="1"/>
          </reference>
        </references>
      </pivotArea>
    </format>
    <format dxfId="65">
      <pivotArea collapsedLevelsAreSubtotals="1" fieldPosition="0">
        <references count="2">
          <reference field="4294967294" count="1" selected="0">
            <x v="0"/>
          </reference>
          <reference field="13" count="1">
            <x v="2"/>
          </reference>
        </references>
      </pivotArea>
    </format>
    <format dxfId="64">
      <pivotArea collapsedLevelsAreSubtotals="1" fieldPosition="0">
        <references count="3">
          <reference field="4294967294" count="1" selected="0">
            <x v="0"/>
          </reference>
          <reference field="2" count="0"/>
          <reference field="13" count="1" selected="0">
            <x v="2"/>
          </reference>
        </references>
      </pivotArea>
    </format>
    <format dxfId="63">
      <pivotArea collapsedLevelsAreSubtotals="1" fieldPosition="0">
        <references count="2">
          <reference field="4294967294" count="1" selected="0">
            <x v="0"/>
          </reference>
          <reference field="13" count="1">
            <x v="3"/>
          </reference>
        </references>
      </pivotArea>
    </format>
    <format dxfId="62">
      <pivotArea collapsedLevelsAreSubtotals="1" fieldPosition="0">
        <references count="3">
          <reference field="4294967294" count="1" selected="0">
            <x v="0"/>
          </reference>
          <reference field="2" count="0"/>
          <reference field="13" count="1" selected="0">
            <x v="3"/>
          </reference>
        </references>
      </pivotArea>
    </format>
    <format dxfId="61">
      <pivotArea collapsedLevelsAreSubtotals="1" fieldPosition="0">
        <references count="2">
          <reference field="4294967294" count="1" selected="0">
            <x v="0"/>
          </reference>
          <reference field="13" count="1">
            <x v="4"/>
          </reference>
        </references>
      </pivotArea>
    </format>
    <format dxfId="60">
      <pivotArea collapsedLevelsAreSubtotals="1" fieldPosition="0">
        <references count="3">
          <reference field="4294967294" count="1" selected="0">
            <x v="0"/>
          </reference>
          <reference field="2" count="0"/>
          <reference field="13" count="1" selected="0">
            <x v="4"/>
          </reference>
        </references>
      </pivotArea>
    </format>
    <format dxfId="59">
      <pivotArea collapsedLevelsAreSubtotals="1" fieldPosition="0">
        <references count="2">
          <reference field="4294967294" count="1" selected="0">
            <x v="0"/>
          </reference>
          <reference field="13" count="1">
            <x v="5"/>
          </reference>
        </references>
      </pivotArea>
    </format>
    <format dxfId="58">
      <pivotArea collapsedLevelsAreSubtotals="1" fieldPosition="0">
        <references count="3">
          <reference field="4294967294" count="1" selected="0">
            <x v="0"/>
          </reference>
          <reference field="2" count="0"/>
          <reference field="13" count="1" selected="0">
            <x v="5"/>
          </reference>
        </references>
      </pivotArea>
    </format>
    <format dxfId="57">
      <pivotArea collapsedLevelsAreSubtotals="1" fieldPosition="0">
        <references count="2">
          <reference field="4294967294" count="1" selected="0">
            <x v="0"/>
          </reference>
          <reference field="13" count="1">
            <x v="6"/>
          </reference>
        </references>
      </pivotArea>
    </format>
    <format dxfId="56">
      <pivotArea collapsedLevelsAreSubtotals="1" fieldPosition="0">
        <references count="3">
          <reference field="4294967294" count="1" selected="0">
            <x v="0"/>
          </reference>
          <reference field="2" count="0"/>
          <reference field="13" count="1" selected="0">
            <x v="6"/>
          </reference>
        </references>
      </pivotArea>
    </format>
    <format dxfId="55">
      <pivotArea collapsedLevelsAreSubtotals="1" fieldPosition="0">
        <references count="2">
          <reference field="4294967294" count="1" selected="0">
            <x v="0"/>
          </reference>
          <reference field="13" count="1">
            <x v="7"/>
          </reference>
        </references>
      </pivotArea>
    </format>
    <format dxfId="54">
      <pivotArea collapsedLevelsAreSubtotals="1" fieldPosition="0">
        <references count="3">
          <reference field="4294967294" count="1" selected="0">
            <x v="0"/>
          </reference>
          <reference field="2" count="0"/>
          <reference field="13" count="1" selected="0">
            <x v="7"/>
          </reference>
        </references>
      </pivotArea>
    </format>
    <format dxfId="53">
      <pivotArea collapsedLevelsAreSubtotals="1" fieldPosition="0">
        <references count="2">
          <reference field="4294967294" count="1" selected="0">
            <x v="0"/>
          </reference>
          <reference field="13" count="1">
            <x v="8"/>
          </reference>
        </references>
      </pivotArea>
    </format>
    <format dxfId="52">
      <pivotArea collapsedLevelsAreSubtotals="1" fieldPosition="0">
        <references count="3">
          <reference field="4294967294" count="1" selected="0">
            <x v="0"/>
          </reference>
          <reference field="2" count="0"/>
          <reference field="13" count="1" selected="0">
            <x v="8"/>
          </reference>
        </references>
      </pivotArea>
    </format>
    <format dxfId="51">
      <pivotArea collapsedLevelsAreSubtotals="1" fieldPosition="0">
        <references count="2">
          <reference field="4294967294" count="1" selected="0">
            <x v="0"/>
          </reference>
          <reference field="13" count="1">
            <x v="9"/>
          </reference>
        </references>
      </pivotArea>
    </format>
    <format dxfId="50">
      <pivotArea collapsedLevelsAreSubtotals="1" fieldPosition="0">
        <references count="3">
          <reference field="4294967294" count="1" selected="0">
            <x v="0"/>
          </reference>
          <reference field="2" count="0"/>
          <reference field="13" count="1" selected="0">
            <x v="9"/>
          </reference>
        </references>
      </pivotArea>
    </format>
    <format dxfId="49">
      <pivotArea collapsedLevelsAreSubtotals="1" fieldPosition="0">
        <references count="2">
          <reference field="4294967294" count="1" selected="0">
            <x v="0"/>
          </reference>
          <reference field="13" count="1">
            <x v="10"/>
          </reference>
        </references>
      </pivotArea>
    </format>
    <format dxfId="48">
      <pivotArea collapsedLevelsAreSubtotals="1" fieldPosition="0">
        <references count="3">
          <reference field="4294967294" count="1" selected="0">
            <x v="0"/>
          </reference>
          <reference field="2" count="0"/>
          <reference field="13" count="1" selected="0">
            <x v="10"/>
          </reference>
        </references>
      </pivotArea>
    </format>
    <format dxfId="47">
      <pivotArea collapsedLevelsAreSubtotals="1" fieldPosition="0">
        <references count="2">
          <reference field="4294967294" count="1" selected="0">
            <x v="0"/>
          </reference>
          <reference field="13" count="1">
            <x v="11"/>
          </reference>
        </references>
      </pivotArea>
    </format>
    <format dxfId="46">
      <pivotArea collapsedLevelsAreSubtotals="1" fieldPosition="0">
        <references count="3">
          <reference field="4294967294" count="1" selected="0">
            <x v="0"/>
          </reference>
          <reference field="2" count="0"/>
          <reference field="13" count="1" selected="0">
            <x v="11"/>
          </reference>
        </references>
      </pivotArea>
    </format>
    <format dxfId="45">
      <pivotArea collapsedLevelsAreSubtotals="1" fieldPosition="0">
        <references count="2">
          <reference field="4294967294" count="1" selected="0">
            <x v="0"/>
          </reference>
          <reference field="13" count="1">
            <x v="12"/>
          </reference>
        </references>
      </pivotArea>
    </format>
    <format dxfId="44">
      <pivotArea collapsedLevelsAreSubtotals="1" fieldPosition="0">
        <references count="3">
          <reference field="4294967294" count="1" selected="0">
            <x v="0"/>
          </reference>
          <reference field="2" count="0"/>
          <reference field="13" count="1" selected="0">
            <x v="12"/>
          </reference>
        </references>
      </pivotArea>
    </format>
    <format dxfId="43">
      <pivotArea field="13" grandRow="1" outline="0" collapsedLevelsAreSubtotals="1" axis="axisRow" fieldPosition="0">
        <references count="1">
          <reference field="4294967294" count="1" selected="0">
            <x v="0"/>
          </reference>
        </references>
      </pivotArea>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EAA39F-EF5C-4778-8A4A-7815F434743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B26" firstHeaderRow="1" firstDataRow="1" firstDataCol="1"/>
  <pivotFields count="14">
    <pivotField numFmtId="14" showAll="0"/>
    <pivotField showAll="0"/>
    <pivotField showAll="0" sortType="descending">
      <autoSortScope>
        <pivotArea dataOnly="0" outline="0" fieldPosition="0">
          <references count="2">
            <reference field="4294967294" count="1" selected="0">
              <x v="0"/>
            </reference>
            <reference field="5" count="1" selected="0">
              <x v="0"/>
            </reference>
          </references>
        </pivotArea>
      </autoSortScope>
    </pivotField>
    <pivotField showAll="0"/>
    <pivotField numFmtId="44" showAll="0"/>
    <pivotField axis="axisRow" showAll="0">
      <items count="6">
        <item x="3"/>
        <item x="0"/>
        <item x="2"/>
        <item x="4"/>
        <item x="1"/>
        <item t="default"/>
      </items>
    </pivotField>
    <pivotField showAll="0"/>
    <pivotField numFmtId="14" showAll="0"/>
    <pivotField numFmtId="1" showAll="0"/>
    <pivotField numFmtId="44" showAll="0"/>
    <pivotField dataField="1" numFmtId="44" showAll="0"/>
    <pivotField numFmtId="44" showAll="0"/>
    <pivotField numFmtId="44" showAll="0"/>
    <pivotField showAll="0" defaultSubtotal="0"/>
  </pivotFields>
  <rowFields count="1">
    <field x="5"/>
  </rowFields>
  <rowItems count="6">
    <i>
      <x/>
    </i>
    <i>
      <x v="1"/>
    </i>
    <i>
      <x v="2"/>
    </i>
    <i>
      <x v="3"/>
    </i>
    <i>
      <x v="4"/>
    </i>
    <i t="grand">
      <x/>
    </i>
  </rowItems>
  <colItems count="1">
    <i/>
  </colItems>
  <dataFields count="1">
    <dataField name="Sum of Total Price " fld="10" baseField="0" baseItem="0" numFmtId="44"/>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A854CB-4A0B-49C1-90F1-9FB5A0E9E898}"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5" firstHeaderRow="1" firstDataRow="2" firstDataCol="1"/>
  <pivotFields count="14">
    <pivotField numFmtId="14" showAll="0"/>
    <pivotField showAll="0"/>
    <pivotField axis="axisRow" showAll="0" sortType="descending">
      <items count="11">
        <item x="3"/>
        <item x="1"/>
        <item x="4"/>
        <item x="2"/>
        <item x="9"/>
        <item x="5"/>
        <item x="8"/>
        <item x="6"/>
        <item x="7"/>
        <item x="0"/>
        <item t="default"/>
      </items>
      <autoSortScope>
        <pivotArea dataOnly="0" outline="0" fieldPosition="0">
          <references count="2">
            <reference field="4294967294" count="1" selected="0">
              <x v="0"/>
            </reference>
            <reference field="5" count="1" selected="0">
              <x v="0"/>
            </reference>
          </references>
        </pivotArea>
      </autoSortScope>
    </pivotField>
    <pivotField showAll="0"/>
    <pivotField numFmtId="44" showAll="0"/>
    <pivotField axis="axisCol" showAll="0">
      <items count="6">
        <item x="3"/>
        <item x="0"/>
        <item x="2"/>
        <item x="4"/>
        <item x="1"/>
        <item t="default"/>
      </items>
    </pivotField>
    <pivotField showAll="0"/>
    <pivotField numFmtId="14" showAll="0"/>
    <pivotField numFmtId="1" showAll="0"/>
    <pivotField numFmtId="44" showAll="0"/>
    <pivotField dataField="1" numFmtId="44" showAll="0"/>
    <pivotField numFmtId="44" showAll="0"/>
    <pivotField numFmtId="44" showAll="0"/>
    <pivotField showAll="0" defaultSubtotal="0"/>
  </pivotFields>
  <rowFields count="1">
    <field x="2"/>
  </rowFields>
  <rowItems count="11">
    <i>
      <x v="3"/>
    </i>
    <i>
      <x v="2"/>
    </i>
    <i>
      <x v="8"/>
    </i>
    <i>
      <x v="9"/>
    </i>
    <i>
      <x v="4"/>
    </i>
    <i>
      <x v="6"/>
    </i>
    <i>
      <x v="5"/>
    </i>
    <i>
      <x v="7"/>
    </i>
    <i>
      <x/>
    </i>
    <i>
      <x v="1"/>
    </i>
    <i t="grand">
      <x/>
    </i>
  </rowItems>
  <colFields count="1">
    <field x="5"/>
  </colFields>
  <colItems count="6">
    <i>
      <x/>
    </i>
    <i>
      <x v="1"/>
    </i>
    <i>
      <x v="2"/>
    </i>
    <i>
      <x v="3"/>
    </i>
    <i>
      <x v="4"/>
    </i>
    <i t="grand">
      <x/>
    </i>
  </colItems>
  <dataFields count="1">
    <dataField name="Sum of Total Price " fld="10" baseField="0" baseItem="0" numFmtId="44"/>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55DEA1-7A9A-44B9-90CA-87039674EBAD}"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4:L11" firstHeaderRow="1" firstDataRow="1" firstDataCol="1"/>
  <pivotFields count="14">
    <pivotField numFmtId="14" showAll="0"/>
    <pivotField showAll="0"/>
    <pivotField showAll="0">
      <items count="11">
        <item x="3"/>
        <item x="1"/>
        <item x="4"/>
        <item x="2"/>
        <item x="9"/>
        <item x="5"/>
        <item x="8"/>
        <item x="6"/>
        <item x="7"/>
        <item x="0"/>
        <item t="default"/>
      </items>
    </pivotField>
    <pivotField showAll="0"/>
    <pivotField numFmtId="44" showAll="0"/>
    <pivotField showAll="0">
      <items count="6">
        <item x="3"/>
        <item x="0"/>
        <item x="2"/>
        <item x="4"/>
        <item x="1"/>
        <item t="default"/>
      </items>
    </pivotField>
    <pivotField axis="axisRow" showAll="0">
      <items count="7">
        <item x="2"/>
        <item x="0"/>
        <item x="5"/>
        <item x="1"/>
        <item x="3"/>
        <item x="4"/>
        <item t="default"/>
      </items>
    </pivotField>
    <pivotField numFmtId="14" showAll="0"/>
    <pivotField numFmtId="1" showAll="0"/>
    <pivotField numFmtId="44" showAll="0"/>
    <pivotField numFmtId="44" showAll="0"/>
    <pivotField numFmtId="44" showAll="0"/>
    <pivotField dataField="1" numFmtId="44" showAll="0"/>
    <pivotField showAll="0" defaultSubtotal="0">
      <items count="14">
        <item x="0"/>
        <item x="1"/>
        <item x="2"/>
        <item x="3"/>
        <item x="4"/>
        <item x="5"/>
        <item x="6"/>
        <item x="7"/>
        <item x="8"/>
        <item x="9"/>
        <item x="10"/>
        <item x="11"/>
        <item x="12"/>
        <item x="13"/>
      </items>
    </pivotField>
  </pivotFields>
  <rowFields count="1">
    <field x="6"/>
  </rowFields>
  <rowItems count="7">
    <i>
      <x/>
    </i>
    <i>
      <x v="1"/>
    </i>
    <i>
      <x v="2"/>
    </i>
    <i>
      <x v="3"/>
    </i>
    <i>
      <x v="4"/>
    </i>
    <i>
      <x v="5"/>
    </i>
    <i t="grand">
      <x/>
    </i>
  </rowItems>
  <colItems count="1">
    <i/>
  </colItems>
  <dataFields count="1">
    <dataField name="Sum of Profit" fld="12" baseField="0" baseItem="0" numFmtId="44"/>
  </dataFields>
  <formats count="1">
    <format dxfId="10">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4"/>
          </reference>
        </references>
      </pivotArea>
    </chartFormat>
    <chartFormat chart="3" format="4">
      <pivotArea type="data" outline="0" fieldPosition="0">
        <references count="2">
          <reference field="4294967294" count="1" selected="0">
            <x v="0"/>
          </reference>
          <reference field="6" count="1" selected="0">
            <x v="2"/>
          </reference>
        </references>
      </pivotArea>
    </chartFormat>
    <chartFormat chart="3" format="5">
      <pivotArea type="data" outline="0" fieldPosition="0">
        <references count="2">
          <reference field="4294967294" count="1" selected="0">
            <x v="0"/>
          </reference>
          <reference field="6" count="1" selected="0">
            <x v="3"/>
          </reference>
        </references>
      </pivotArea>
    </chartFormat>
    <chartFormat chart="3" format="6">
      <pivotArea type="data" outline="0" fieldPosition="0">
        <references count="2">
          <reference field="4294967294" count="1" selected="0">
            <x v="0"/>
          </reference>
          <reference field="6" count="1" selected="0">
            <x v="5"/>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77C832-0E92-4986-87E4-E7980CF82676}"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14">
    <pivotField numFmtId="14" showAll="0"/>
    <pivotField showAll="0"/>
    <pivotField showAll="0">
      <items count="11">
        <item x="3"/>
        <item x="1"/>
        <item x="4"/>
        <item x="2"/>
        <item x="9"/>
        <item x="5"/>
        <item x="8"/>
        <item x="6"/>
        <item x="7"/>
        <item x="0"/>
        <item t="default"/>
      </items>
    </pivotField>
    <pivotField showAll="0"/>
    <pivotField numFmtId="44" showAll="0"/>
    <pivotField showAll="0">
      <items count="6">
        <item x="3"/>
        <item x="0"/>
        <item x="2"/>
        <item x="4"/>
        <item x="1"/>
        <item t="default"/>
      </items>
    </pivotField>
    <pivotField showAll="0"/>
    <pivotField numFmtId="14" showAll="0"/>
    <pivotField numFmtId="1" showAll="0"/>
    <pivotField numFmtId="44" showAll="0"/>
    <pivotField numFmtId="44" showAll="0"/>
    <pivotField numFmtId="44" showAll="0"/>
    <pivotField dataField="1" numFmtId="44"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Profit" fld="12" baseField="0" baseItem="0" numFmtId="44"/>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B6923F-6EBB-40E1-834C-FBFAFE3D220F}"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B31" firstHeaderRow="1" firstDataRow="1" firstDataCol="1"/>
  <pivotFields count="14">
    <pivotField numFmtId="14" showAll="0"/>
    <pivotField showAll="0"/>
    <pivotField axis="axisRow" showAll="0" sortType="descending">
      <items count="11">
        <item x="3"/>
        <item x="1"/>
        <item x="4"/>
        <item x="2"/>
        <item x="9"/>
        <item x="5"/>
        <item x="8"/>
        <item x="6"/>
        <item x="7"/>
        <item x="0"/>
        <item t="default"/>
      </items>
      <autoSortScope>
        <pivotArea dataOnly="0" outline="0" fieldPosition="0">
          <references count="1">
            <reference field="4294967294" count="1" selected="0">
              <x v="0"/>
            </reference>
          </references>
        </pivotArea>
      </autoSortScope>
    </pivotField>
    <pivotField showAll="0"/>
    <pivotField numFmtId="44" showAll="0"/>
    <pivotField showAll="0">
      <items count="6">
        <item x="3"/>
        <item x="0"/>
        <item x="2"/>
        <item x="4"/>
        <item x="1"/>
        <item t="default"/>
      </items>
    </pivotField>
    <pivotField showAll="0"/>
    <pivotField numFmtId="14" showAll="0"/>
    <pivotField numFmtId="1" showAll="0"/>
    <pivotField numFmtId="44" showAll="0"/>
    <pivotField numFmtId="44" showAll="0"/>
    <pivotField numFmtId="44" showAll="0"/>
    <pivotField dataField="1" numFmtId="44" showAll="0"/>
    <pivotField showAll="0" defaultSubtotal="0">
      <items count="14">
        <item x="0"/>
        <item x="1"/>
        <item x="2"/>
        <item x="3"/>
        <item x="4"/>
        <item x="5"/>
        <item x="6"/>
        <item x="7"/>
        <item x="8"/>
        <item x="9"/>
        <item x="10"/>
        <item x="11"/>
        <item x="12"/>
        <item x="13"/>
      </items>
    </pivotField>
  </pivotFields>
  <rowFields count="1">
    <field x="2"/>
  </rowFields>
  <rowItems count="11">
    <i>
      <x v="3"/>
    </i>
    <i>
      <x v="4"/>
    </i>
    <i>
      <x v="2"/>
    </i>
    <i>
      <x v="7"/>
    </i>
    <i>
      <x v="6"/>
    </i>
    <i>
      <x v="1"/>
    </i>
    <i>
      <x v="9"/>
    </i>
    <i>
      <x/>
    </i>
    <i>
      <x v="8"/>
    </i>
    <i>
      <x v="5"/>
    </i>
    <i t="grand">
      <x/>
    </i>
  </rowItems>
  <colItems count="1">
    <i/>
  </colItems>
  <dataFields count="1">
    <dataField name="Sum of Profit" fld="12" baseField="0" baseItem="0" numFmtId="165"/>
  </dataFields>
  <formats count="1">
    <format dxfId="12">
      <pivotArea outline="0" collapsedLevelsAreSubtotals="1" fieldPosition="0"/>
    </format>
  </format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9"/>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6"/>
          </reference>
        </references>
      </pivotArea>
    </chartFormat>
    <chartFormat chart="0" format="4">
      <pivotArea type="data" outline="0" fieldPosition="0">
        <references count="2">
          <reference field="4294967294" count="1" selected="0">
            <x v="0"/>
          </reference>
          <reference field="2" count="1" selected="0">
            <x v="7"/>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0" format="6">
      <pivotArea type="data" outline="0" fieldPosition="0">
        <references count="2">
          <reference field="4294967294" count="1" selected="0">
            <x v="0"/>
          </reference>
          <reference field="2" count="1" selected="0">
            <x v="4"/>
          </reference>
        </references>
      </pivotArea>
    </chartFormat>
    <chartFormat chart="0" format="7">
      <pivotArea type="data" outline="0" fieldPosition="0">
        <references count="2">
          <reference field="4294967294" count="1" selected="0">
            <x v="0"/>
          </reference>
          <reference field="2" count="1" selected="0">
            <x v="0"/>
          </reference>
        </references>
      </pivotArea>
    </chartFormat>
    <chartFormat chart="0" format="8">
      <pivotArea type="data" outline="0" fieldPosition="0">
        <references count="2">
          <reference field="4294967294" count="1" selected="0">
            <x v="0"/>
          </reference>
          <reference field="2" count="1" selected="0">
            <x v="8"/>
          </reference>
        </references>
      </pivotArea>
    </chartFormat>
    <chartFormat chart="0" format="9">
      <pivotArea type="data" outline="0" fieldPosition="0">
        <references count="2">
          <reference field="4294967294" count="1" selected="0">
            <x v="0"/>
          </reference>
          <reference field="2" count="1" selected="0">
            <x v="5"/>
          </reference>
        </references>
      </pivotArea>
    </chartFormat>
    <chartFormat chart="0" format="10">
      <pivotArea type="data" outline="0" fieldPosition="0">
        <references count="2">
          <reference field="4294967294" count="1" selected="0">
            <x v="0"/>
          </reference>
          <reference field="2" count="1" selected="0">
            <x v="3"/>
          </reference>
        </references>
      </pivotArea>
    </chartFormat>
    <chartFormat chart="6" format="44" series="1">
      <pivotArea type="data" outline="0" fieldPosition="0">
        <references count="1">
          <reference field="4294967294" count="1" selected="0">
            <x v="0"/>
          </reference>
        </references>
      </pivotArea>
    </chartFormat>
    <chartFormat chart="6" format="45">
      <pivotArea type="data" outline="0" fieldPosition="0">
        <references count="2">
          <reference field="4294967294" count="1" selected="0">
            <x v="0"/>
          </reference>
          <reference field="2" count="1" selected="0">
            <x v="3"/>
          </reference>
        </references>
      </pivotArea>
    </chartFormat>
    <chartFormat chart="6" format="46">
      <pivotArea type="data" outline="0" fieldPosition="0">
        <references count="2">
          <reference field="4294967294" count="1" selected="0">
            <x v="0"/>
          </reference>
          <reference field="2" count="1" selected="0">
            <x v="4"/>
          </reference>
        </references>
      </pivotArea>
    </chartFormat>
    <chartFormat chart="6" format="47">
      <pivotArea type="data" outline="0" fieldPosition="0">
        <references count="2">
          <reference field="4294967294" count="1" selected="0">
            <x v="0"/>
          </reference>
          <reference field="2" count="1" selected="0">
            <x v="2"/>
          </reference>
        </references>
      </pivotArea>
    </chartFormat>
    <chartFormat chart="6" format="48">
      <pivotArea type="data" outline="0" fieldPosition="0">
        <references count="2">
          <reference field="4294967294" count="1" selected="0">
            <x v="0"/>
          </reference>
          <reference field="2" count="1" selected="0">
            <x v="7"/>
          </reference>
        </references>
      </pivotArea>
    </chartFormat>
    <chartFormat chart="6" format="49">
      <pivotArea type="data" outline="0" fieldPosition="0">
        <references count="2">
          <reference field="4294967294" count="1" selected="0">
            <x v="0"/>
          </reference>
          <reference field="2" count="1" selected="0">
            <x v="6"/>
          </reference>
        </references>
      </pivotArea>
    </chartFormat>
    <chartFormat chart="6" format="50">
      <pivotArea type="data" outline="0" fieldPosition="0">
        <references count="2">
          <reference field="4294967294" count="1" selected="0">
            <x v="0"/>
          </reference>
          <reference field="2" count="1" selected="0">
            <x v="1"/>
          </reference>
        </references>
      </pivotArea>
    </chartFormat>
    <chartFormat chart="6" format="51">
      <pivotArea type="data" outline="0" fieldPosition="0">
        <references count="2">
          <reference field="4294967294" count="1" selected="0">
            <x v="0"/>
          </reference>
          <reference field="2" count="1" selected="0">
            <x v="9"/>
          </reference>
        </references>
      </pivotArea>
    </chartFormat>
    <chartFormat chart="6" format="52">
      <pivotArea type="data" outline="0" fieldPosition="0">
        <references count="2">
          <reference field="4294967294" count="1" selected="0">
            <x v="0"/>
          </reference>
          <reference field="2" count="1" selected="0">
            <x v="0"/>
          </reference>
        </references>
      </pivotArea>
    </chartFormat>
    <chartFormat chart="6" format="53">
      <pivotArea type="data" outline="0" fieldPosition="0">
        <references count="2">
          <reference field="4294967294" count="1" selected="0">
            <x v="0"/>
          </reference>
          <reference field="2" count="1" selected="0">
            <x v="8"/>
          </reference>
        </references>
      </pivotArea>
    </chartFormat>
    <chartFormat chart="6" format="5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8576838-1C27-40B2-B657-161B8D3DFCFF}"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14">
    <pivotField numFmtId="14" showAll="0"/>
    <pivotField showAll="0"/>
    <pivotField showAll="0">
      <items count="11">
        <item x="3"/>
        <item x="1"/>
        <item x="4"/>
        <item x="2"/>
        <item x="9"/>
        <item x="5"/>
        <item x="8"/>
        <item x="6"/>
        <item x="7"/>
        <item x="0"/>
        <item t="default"/>
      </items>
    </pivotField>
    <pivotField showAll="0"/>
    <pivotField numFmtId="44" showAll="0"/>
    <pivotField showAll="0">
      <items count="6">
        <item x="3"/>
        <item x="0"/>
        <item x="2"/>
        <item x="4"/>
        <item x="1"/>
        <item t="default"/>
      </items>
    </pivotField>
    <pivotField showAll="0"/>
    <pivotField numFmtId="14" showAll="0"/>
    <pivotField numFmtId="1" showAll="0"/>
    <pivotField numFmtId="44" showAll="0"/>
    <pivotField numFmtId="44" showAll="0"/>
    <pivotField numFmtId="44" showAll="0"/>
    <pivotField dataField="1" numFmtId="44" showAll="0"/>
    <pivotField axis="axisRow" showAll="0" sortType="descending" defaultSubtotal="0">
      <items count="14">
        <item x="0"/>
        <item x="1"/>
        <item x="2"/>
        <item x="3"/>
        <item x="4"/>
        <item x="5"/>
        <item x="6"/>
        <item x="7"/>
        <item x="8"/>
        <item x="9"/>
        <item x="10"/>
        <item x="11"/>
        <item x="12"/>
        <item x="13"/>
      </items>
      <autoSortScope>
        <pivotArea dataOnly="0" outline="0" fieldPosition="0">
          <references count="1">
            <reference field="4294967294" count="1" selected="0">
              <x v="0"/>
            </reference>
          </references>
        </pivotArea>
      </autoSortScope>
    </pivotField>
  </pivotFields>
  <rowFields count="1">
    <field x="13"/>
  </rowFields>
  <rowItems count="13">
    <i>
      <x v="11"/>
    </i>
    <i>
      <x v="9"/>
    </i>
    <i>
      <x v="6"/>
    </i>
    <i>
      <x v="1"/>
    </i>
    <i>
      <x v="2"/>
    </i>
    <i>
      <x v="8"/>
    </i>
    <i>
      <x v="3"/>
    </i>
    <i>
      <x v="12"/>
    </i>
    <i>
      <x v="7"/>
    </i>
    <i>
      <x v="10"/>
    </i>
    <i>
      <x v="5"/>
    </i>
    <i>
      <x v="4"/>
    </i>
    <i t="grand">
      <x/>
    </i>
  </rowItems>
  <colItems count="1">
    <i/>
  </colItems>
  <dataFields count="1">
    <dataField name="Sum of Profit" fld="12" baseField="0" baseItem="0" numFmtId="165"/>
  </dataFields>
  <formats count="1">
    <format dxfId="13">
      <pivotArea outline="0" collapsedLevelsAreSubtotals="1" fieldPosition="0"/>
    </format>
  </format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11"/>
          </reference>
        </references>
      </pivotArea>
    </chartFormat>
    <chartFormat chart="0" format="2">
      <pivotArea type="data" outline="0" fieldPosition="0">
        <references count="2">
          <reference field="4294967294" count="1" selected="0">
            <x v="0"/>
          </reference>
          <reference field="13" count="1" selected="0">
            <x v="9"/>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 chart="0" format="4">
      <pivotArea type="data" outline="0" fieldPosition="0">
        <references count="2">
          <reference field="4294967294" count="1" selected="0">
            <x v="0"/>
          </reference>
          <reference field="13" count="1" selected="0">
            <x v="8"/>
          </reference>
        </references>
      </pivotArea>
    </chartFormat>
    <chartFormat chart="0" format="5">
      <pivotArea type="data" outline="0" fieldPosition="0">
        <references count="2">
          <reference field="4294967294" count="1" selected="0">
            <x v="0"/>
          </reference>
          <reference field="13" count="1" selected="0">
            <x v="3"/>
          </reference>
        </references>
      </pivotArea>
    </chartFormat>
    <chartFormat chart="0" format="6">
      <pivotArea type="data" outline="0" fieldPosition="0">
        <references count="2">
          <reference field="4294967294" count="1" selected="0">
            <x v="0"/>
          </reference>
          <reference field="13" count="1" selected="0">
            <x v="12"/>
          </reference>
        </references>
      </pivotArea>
    </chartFormat>
    <chartFormat chart="0" format="7">
      <pivotArea type="data" outline="0" fieldPosition="0">
        <references count="2">
          <reference field="4294967294" count="1" selected="0">
            <x v="0"/>
          </reference>
          <reference field="13" count="1" selected="0">
            <x v="7"/>
          </reference>
        </references>
      </pivotArea>
    </chartFormat>
    <chartFormat chart="0" format="8">
      <pivotArea type="data" outline="0" fieldPosition="0">
        <references count="2">
          <reference field="4294967294" count="1" selected="0">
            <x v="0"/>
          </reference>
          <reference field="13" count="1" selected="0">
            <x v="5"/>
          </reference>
        </references>
      </pivotArea>
    </chartFormat>
    <chartFormat chart="0" format="9">
      <pivotArea type="data" outline="0" fieldPosition="0">
        <references count="2">
          <reference field="4294967294" count="1" selected="0">
            <x v="0"/>
          </reference>
          <reference field="13" count="1" selected="0">
            <x v="10"/>
          </reference>
        </references>
      </pivotArea>
    </chartFormat>
    <chartFormat chart="0" format="10">
      <pivotArea type="data" outline="0" fieldPosition="0">
        <references count="2">
          <reference field="4294967294" count="1" selected="0">
            <x v="0"/>
          </reference>
          <reference field="13" count="1" selected="0">
            <x v="4"/>
          </reference>
        </references>
      </pivotArea>
    </chartFormat>
    <chartFormat chart="3" format="24" series="1">
      <pivotArea type="data" outline="0" fieldPosition="0">
        <references count="1">
          <reference field="4294967294" count="1" selected="0">
            <x v="0"/>
          </reference>
        </references>
      </pivotArea>
    </chartFormat>
    <chartFormat chart="3" format="25">
      <pivotArea type="data" outline="0" fieldPosition="0">
        <references count="2">
          <reference field="4294967294" count="1" selected="0">
            <x v="0"/>
          </reference>
          <reference field="13" count="1" selected="0">
            <x v="11"/>
          </reference>
        </references>
      </pivotArea>
    </chartFormat>
    <chartFormat chart="3" format="26">
      <pivotArea type="data" outline="0" fieldPosition="0">
        <references count="2">
          <reference field="4294967294" count="1" selected="0">
            <x v="0"/>
          </reference>
          <reference field="13" count="1" selected="0">
            <x v="9"/>
          </reference>
        </references>
      </pivotArea>
    </chartFormat>
    <chartFormat chart="3" format="27">
      <pivotArea type="data" outline="0" fieldPosition="0">
        <references count="2">
          <reference field="4294967294" count="1" selected="0">
            <x v="0"/>
          </reference>
          <reference field="13" count="1" selected="0">
            <x v="6"/>
          </reference>
        </references>
      </pivotArea>
    </chartFormat>
    <chartFormat chart="3" format="28">
      <pivotArea type="data" outline="0" fieldPosition="0">
        <references count="2">
          <reference field="4294967294" count="1" selected="0">
            <x v="0"/>
          </reference>
          <reference field="13" count="1" selected="0">
            <x v="1"/>
          </reference>
        </references>
      </pivotArea>
    </chartFormat>
    <chartFormat chart="3" format="29">
      <pivotArea type="data" outline="0" fieldPosition="0">
        <references count="2">
          <reference field="4294967294" count="1" selected="0">
            <x v="0"/>
          </reference>
          <reference field="13" count="1" selected="0">
            <x v="2"/>
          </reference>
        </references>
      </pivotArea>
    </chartFormat>
    <chartFormat chart="3" format="30">
      <pivotArea type="data" outline="0" fieldPosition="0">
        <references count="2">
          <reference field="4294967294" count="1" selected="0">
            <x v="0"/>
          </reference>
          <reference field="13" count="1" selected="0">
            <x v="8"/>
          </reference>
        </references>
      </pivotArea>
    </chartFormat>
    <chartFormat chart="3" format="31">
      <pivotArea type="data" outline="0" fieldPosition="0">
        <references count="2">
          <reference field="4294967294" count="1" selected="0">
            <x v="0"/>
          </reference>
          <reference field="13" count="1" selected="0">
            <x v="3"/>
          </reference>
        </references>
      </pivotArea>
    </chartFormat>
    <chartFormat chart="3" format="32">
      <pivotArea type="data" outline="0" fieldPosition="0">
        <references count="2">
          <reference field="4294967294" count="1" selected="0">
            <x v="0"/>
          </reference>
          <reference field="13" count="1" selected="0">
            <x v="12"/>
          </reference>
        </references>
      </pivotArea>
    </chartFormat>
    <chartFormat chart="3" format="33">
      <pivotArea type="data" outline="0" fieldPosition="0">
        <references count="2">
          <reference field="4294967294" count="1" selected="0">
            <x v="0"/>
          </reference>
          <reference field="13" count="1" selected="0">
            <x v="7"/>
          </reference>
        </references>
      </pivotArea>
    </chartFormat>
    <chartFormat chart="3" format="34">
      <pivotArea type="data" outline="0" fieldPosition="0">
        <references count="2">
          <reference field="4294967294" count="1" selected="0">
            <x v="0"/>
          </reference>
          <reference field="13" count="1" selected="0">
            <x v="10"/>
          </reference>
        </references>
      </pivotArea>
    </chartFormat>
    <chartFormat chart="3" format="35">
      <pivotArea type="data" outline="0" fieldPosition="0">
        <references count="2">
          <reference field="4294967294" count="1" selected="0">
            <x v="0"/>
          </reference>
          <reference field="13" count="1" selected="0">
            <x v="5"/>
          </reference>
        </references>
      </pivotArea>
    </chartFormat>
    <chartFormat chart="3" format="36">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1E37A1-404A-44CC-A1AB-E27380E5FEB9}"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2:Q13" firstHeaderRow="1" firstDataRow="1" firstDataCol="1"/>
  <pivotFields count="14">
    <pivotField numFmtId="14" showAll="0"/>
    <pivotField showAll="0"/>
    <pivotField axis="axisRow" showAll="0">
      <items count="11">
        <item x="3"/>
        <item x="1"/>
        <item x="4"/>
        <item x="2"/>
        <item x="9"/>
        <item x="5"/>
        <item x="8"/>
        <item x="6"/>
        <item x="7"/>
        <item x="0"/>
        <item t="default"/>
      </items>
    </pivotField>
    <pivotField showAll="0"/>
    <pivotField numFmtId="44" showAll="0"/>
    <pivotField showAll="0">
      <items count="6">
        <item x="3"/>
        <item x="0"/>
        <item x="2"/>
        <item x="4"/>
        <item x="1"/>
        <item t="default"/>
      </items>
    </pivotField>
    <pivotField showAll="0"/>
    <pivotField numFmtId="14" showAll="0"/>
    <pivotField numFmtId="1" showAll="0"/>
    <pivotField numFmtId="44" showAll="0"/>
    <pivotField dataField="1" numFmtId="44" showAll="0"/>
    <pivotField numFmtId="44" showAll="0"/>
    <pivotField numFmtId="44" showAll="0"/>
    <pivotField showAll="0" defaultSubtotal="0">
      <items count="14">
        <item x="0"/>
        <item x="1"/>
        <item x="2"/>
        <item x="3"/>
        <item x="4"/>
        <item x="5"/>
        <item x="6"/>
        <item x="7"/>
        <item x="8"/>
        <item x="9"/>
        <item x="10"/>
        <item x="11"/>
        <item x="12"/>
        <item x="13"/>
      </items>
    </pivotField>
  </pivotFields>
  <rowFields count="1">
    <field x="2"/>
  </rowFields>
  <rowItems count="11">
    <i>
      <x/>
    </i>
    <i>
      <x v="1"/>
    </i>
    <i>
      <x v="2"/>
    </i>
    <i>
      <x v="3"/>
    </i>
    <i>
      <x v="4"/>
    </i>
    <i>
      <x v="5"/>
    </i>
    <i>
      <x v="6"/>
    </i>
    <i>
      <x v="7"/>
    </i>
    <i>
      <x v="8"/>
    </i>
    <i>
      <x v="9"/>
    </i>
    <i t="grand">
      <x/>
    </i>
  </rowItems>
  <colItems count="1">
    <i/>
  </colItems>
  <dataFields count="1">
    <dataField name="Sum of Total Price "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B87818D-9CFC-40F8-9F41-F5067365771B}"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ashiers">
  <location ref="E17:F24" firstHeaderRow="1" firstDataRow="1" firstDataCol="1"/>
  <pivotFields count="14">
    <pivotField numFmtId="14" showAll="0"/>
    <pivotField showAll="0"/>
    <pivotField showAll="0">
      <items count="11">
        <item x="3"/>
        <item x="1"/>
        <item x="4"/>
        <item x="2"/>
        <item x="9"/>
        <item x="5"/>
        <item x="8"/>
        <item x="6"/>
        <item x="7"/>
        <item x="0"/>
        <item t="default"/>
      </items>
    </pivotField>
    <pivotField showAll="0"/>
    <pivotField numFmtId="44" showAll="0"/>
    <pivotField showAll="0">
      <items count="6">
        <item x="3"/>
        <item x="0"/>
        <item x="2"/>
        <item x="4"/>
        <item x="1"/>
        <item t="default"/>
      </items>
    </pivotField>
    <pivotField axis="axisRow" showAll="0" sortType="descending">
      <items count="7">
        <item x="2"/>
        <item x="0"/>
        <item x="5"/>
        <item x="1"/>
        <item x="3"/>
        <item x="4"/>
        <item t="default"/>
      </items>
      <autoSortScope>
        <pivotArea dataOnly="0" outline="0" fieldPosition="0">
          <references count="1">
            <reference field="4294967294" count="1" selected="0">
              <x v="0"/>
            </reference>
          </references>
        </pivotArea>
      </autoSortScope>
    </pivotField>
    <pivotField numFmtId="14" showAll="0"/>
    <pivotField numFmtId="1" showAll="0"/>
    <pivotField numFmtId="44" showAll="0"/>
    <pivotField dataField="1" numFmtId="44" showAll="0"/>
    <pivotField numFmtId="44" showAll="0"/>
    <pivotField numFmtId="44" showAll="0"/>
    <pivotField showAll="0" defaultSubtotal="0">
      <items count="14">
        <item x="0"/>
        <item x="1"/>
        <item x="2"/>
        <item x="3"/>
        <item x="4"/>
        <item x="5"/>
        <item x="6"/>
        <item x="7"/>
        <item x="8"/>
        <item x="9"/>
        <item x="10"/>
        <item x="11"/>
        <item x="12"/>
        <item x="13"/>
      </items>
    </pivotField>
  </pivotFields>
  <rowFields count="1">
    <field x="6"/>
  </rowFields>
  <rowItems count="7">
    <i>
      <x v="2"/>
    </i>
    <i>
      <x v="4"/>
    </i>
    <i>
      <x v="5"/>
    </i>
    <i>
      <x v="3"/>
    </i>
    <i>
      <x/>
    </i>
    <i>
      <x v="1"/>
    </i>
    <i t="grand">
      <x/>
    </i>
  </rowItems>
  <colItems count="1">
    <i/>
  </colItems>
  <dataFields count="1">
    <dataField name="Total Sales" fld="10" baseField="0" baseItem="0" numFmtId="165"/>
  </dataFields>
  <formats count="1">
    <format dxfId="4">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6" count="1" selected="0">
            <x v="0"/>
          </reference>
        </references>
      </pivotArea>
    </chartFormat>
    <chartFormat chart="3" format="10">
      <pivotArea type="data" outline="0" fieldPosition="0">
        <references count="2">
          <reference field="4294967294" count="1" selected="0">
            <x v="0"/>
          </reference>
          <reference field="6" count="1" selected="0">
            <x v="1"/>
          </reference>
        </references>
      </pivotArea>
    </chartFormat>
    <chartFormat chart="3" format="11">
      <pivotArea type="data" outline="0" fieldPosition="0">
        <references count="2">
          <reference field="4294967294" count="1" selected="0">
            <x v="0"/>
          </reference>
          <reference field="6" count="1" selected="0">
            <x v="2"/>
          </reference>
        </references>
      </pivotArea>
    </chartFormat>
    <chartFormat chart="3" format="12">
      <pivotArea type="data" outline="0" fieldPosition="0">
        <references count="2">
          <reference field="4294967294" count="1" selected="0">
            <x v="0"/>
          </reference>
          <reference field="6" count="1" selected="0">
            <x v="3"/>
          </reference>
        </references>
      </pivotArea>
    </chartFormat>
    <chartFormat chart="3" format="13">
      <pivotArea type="data" outline="0" fieldPosition="0">
        <references count="2">
          <reference field="4294967294" count="1" selected="0">
            <x v="0"/>
          </reference>
          <reference field="6" count="1" selected="0">
            <x v="4"/>
          </reference>
        </references>
      </pivotArea>
    </chartFormat>
    <chartFormat chart="3" format="14">
      <pivotArea type="data" outline="0" fieldPosition="0">
        <references count="2">
          <reference field="4294967294" count="1" selected="0">
            <x v="0"/>
          </reference>
          <reference field="6" count="1" selected="0">
            <x v="5"/>
          </reference>
        </references>
      </pivotArea>
    </chartFormat>
    <chartFormat chart="0" format="1">
      <pivotArea type="data" outline="0" fieldPosition="0">
        <references count="2">
          <reference field="4294967294" count="1" selected="0">
            <x v="0"/>
          </reference>
          <reference field="6" count="1" selected="0">
            <x v="2"/>
          </reference>
        </references>
      </pivotArea>
    </chartFormat>
    <chartFormat chart="0" format="2">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2">
          <reference field="4294967294" count="1" selected="0">
            <x v="0"/>
          </reference>
          <reference field="6" count="1" selected="0">
            <x v="4"/>
          </reference>
        </references>
      </pivotArea>
    </chartFormat>
    <chartFormat chart="0" format="4">
      <pivotArea type="data" outline="0" fieldPosition="0">
        <references count="2">
          <reference field="4294967294" count="1" selected="0">
            <x v="0"/>
          </reference>
          <reference field="6" count="1" selected="0">
            <x v="5"/>
          </reference>
        </references>
      </pivotArea>
    </chartFormat>
    <chartFormat chart="0" format="5">
      <pivotArea type="data" outline="0" fieldPosition="0">
        <references count="2">
          <reference field="4294967294" count="1" selected="0">
            <x v="0"/>
          </reference>
          <reference field="6" count="1" selected="0">
            <x v="1"/>
          </reference>
        </references>
      </pivotArea>
    </chartFormat>
    <chartFormat chart="0" format="6">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22093EB-0C6E-4EA3-AA90-369D8C94B987}"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Product">
  <location ref="E2:F13" firstHeaderRow="1" firstDataRow="1" firstDataCol="1"/>
  <pivotFields count="14">
    <pivotField numFmtId="14" showAll="0"/>
    <pivotField showAll="0"/>
    <pivotField axis="axisRow" showAll="0" sortType="descending">
      <items count="11">
        <item x="3"/>
        <item x="1"/>
        <item x="4"/>
        <item x="2"/>
        <item x="9"/>
        <item x="5"/>
        <item x="8"/>
        <item x="6"/>
        <item x="7"/>
        <item x="0"/>
        <item t="default"/>
      </items>
      <autoSortScope>
        <pivotArea dataOnly="0" outline="0" fieldPosition="0">
          <references count="1">
            <reference field="4294967294" count="1" selected="0">
              <x v="0"/>
            </reference>
          </references>
        </pivotArea>
      </autoSortScope>
    </pivotField>
    <pivotField showAll="0"/>
    <pivotField numFmtId="44" showAll="0"/>
    <pivotField showAll="0">
      <items count="6">
        <item x="3"/>
        <item x="0"/>
        <item x="2"/>
        <item x="4"/>
        <item x="1"/>
        <item t="default"/>
      </items>
    </pivotField>
    <pivotField showAll="0"/>
    <pivotField numFmtId="14" showAll="0"/>
    <pivotField numFmtId="1" showAll="0"/>
    <pivotField numFmtId="44" showAll="0"/>
    <pivotField dataField="1" numFmtId="44" showAll="0"/>
    <pivotField numFmtId="44" showAll="0"/>
    <pivotField numFmtId="44" showAll="0"/>
    <pivotField showAll="0" defaultSubtotal="0">
      <items count="14">
        <item x="0"/>
        <item x="1"/>
        <item x="2"/>
        <item x="3"/>
        <item x="4"/>
        <item x="5"/>
        <item x="6"/>
        <item x="7"/>
        <item x="8"/>
        <item x="9"/>
        <item x="10"/>
        <item x="11"/>
        <item x="12"/>
        <item x="13"/>
      </items>
    </pivotField>
  </pivotFields>
  <rowFields count="1">
    <field x="2"/>
  </rowFields>
  <rowItems count="11">
    <i>
      <x v="3"/>
    </i>
    <i>
      <x v="2"/>
    </i>
    <i>
      <x v="4"/>
    </i>
    <i>
      <x v="6"/>
    </i>
    <i>
      <x v="8"/>
    </i>
    <i>
      <x v="9"/>
    </i>
    <i>
      <x v="7"/>
    </i>
    <i>
      <x v="1"/>
    </i>
    <i>
      <x v="5"/>
    </i>
    <i>
      <x/>
    </i>
    <i t="grand">
      <x/>
    </i>
  </rowItems>
  <colItems count="1">
    <i/>
  </colItems>
  <dataFields count="1">
    <dataField name="Total Sales" fld="10" baseField="0" baseItem="0" numFmtId="165"/>
  </dataFields>
  <formats count="1">
    <format dxfId="5">
      <pivotArea outline="0" collapsedLevelsAreSubtotals="1" fieldPosition="0"/>
    </format>
  </formats>
  <chartFormats count="1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8"/>
          </reference>
        </references>
      </pivotArea>
    </chartFormat>
    <chartFormat chart="0" format="2">
      <pivotArea type="data" outline="0" fieldPosition="0">
        <references count="2">
          <reference field="4294967294" count="1" selected="0">
            <x v="0"/>
          </reference>
          <reference field="2" count="1" selected="0">
            <x v="9"/>
          </reference>
        </references>
      </pivotArea>
    </chartFormat>
    <chartFormat chart="0" format="3">
      <pivotArea type="data" outline="0" fieldPosition="0">
        <references count="2">
          <reference field="4294967294" count="1" selected="0">
            <x v="0"/>
          </reference>
          <reference field="2" count="1" selected="0">
            <x v="7"/>
          </reference>
        </references>
      </pivotArea>
    </chartFormat>
    <chartFormat chart="0" format="4">
      <pivotArea type="data" outline="0" fieldPosition="0">
        <references count="2">
          <reference field="4294967294" count="1" selected="0">
            <x v="0"/>
          </reference>
          <reference field="2" count="1" selected="0">
            <x v="5"/>
          </reference>
        </references>
      </pivotArea>
    </chartFormat>
    <chartFormat chart="0" format="5">
      <pivotArea type="data" outline="0" fieldPosition="0">
        <references count="2">
          <reference field="4294967294" count="1" selected="0">
            <x v="0"/>
          </reference>
          <reference field="2" count="1" selected="0">
            <x v="0"/>
          </reference>
        </references>
      </pivotArea>
    </chartFormat>
    <chartFormat chart="0" format="6">
      <pivotArea type="data" outline="0" fieldPosition="0">
        <references count="2">
          <reference field="4294967294" count="1" selected="0">
            <x v="0"/>
          </reference>
          <reference field="2" count="1" selected="0">
            <x v="6"/>
          </reference>
        </references>
      </pivotArea>
    </chartFormat>
    <chartFormat chart="0" format="9">
      <pivotArea type="data" outline="0" fieldPosition="0">
        <references count="2">
          <reference field="4294967294" count="1" selected="0">
            <x v="0"/>
          </reference>
          <reference field="2" count="1" selected="0">
            <x v="2"/>
          </reference>
        </references>
      </pivotArea>
    </chartFormat>
    <chartFormat chart="3" format="3">
      <pivotArea type="data" outline="0" fieldPosition="0">
        <references count="2">
          <reference field="4294967294" count="1" selected="0">
            <x v="0"/>
          </reference>
          <reference field="2" count="1" selected="0">
            <x v="3"/>
          </reference>
        </references>
      </pivotArea>
    </chartFormat>
    <chartFormat chart="3" format="4">
      <pivotArea type="data" outline="0" fieldPosition="0">
        <references count="2">
          <reference field="4294967294" count="1" selected="0">
            <x v="0"/>
          </reference>
          <reference field="2" count="1" selected="0">
            <x v="4"/>
          </reference>
        </references>
      </pivotArea>
    </chartFormat>
    <chartFormat chart="3" format="5">
      <pivotArea type="data" outline="0" fieldPosition="0">
        <references count="2">
          <reference field="4294967294" count="1" selected="0">
            <x v="0"/>
          </reference>
          <reference field="2" count="1" selected="0">
            <x v="9"/>
          </reference>
        </references>
      </pivotArea>
    </chartFormat>
    <chartFormat chart="3" format="6">
      <pivotArea type="data" outline="0" fieldPosition="0">
        <references count="2">
          <reference field="4294967294" count="1" selected="0">
            <x v="0"/>
          </reference>
          <reference field="2" count="1" selected="0">
            <x v="8"/>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3" format="8">
      <pivotArea type="data" outline="0" fieldPosition="0">
        <references count="2">
          <reference field="4294967294" count="1" selected="0">
            <x v="0"/>
          </reference>
          <reference field="2" count="1" selected="0">
            <x v="7"/>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50D0FC5-4E1C-4F58-AC9C-3D8DBD98926E}"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onth">
  <location ref="A16:B29" firstHeaderRow="1" firstDataRow="1" firstDataCol="1"/>
  <pivotFields count="14">
    <pivotField numFmtId="14" showAll="0"/>
    <pivotField showAll="0"/>
    <pivotField showAll="0">
      <items count="11">
        <item x="3"/>
        <item x="1"/>
        <item x="4"/>
        <item x="2"/>
        <item x="9"/>
        <item x="5"/>
        <item x="8"/>
        <item x="6"/>
        <item x="7"/>
        <item x="0"/>
        <item t="default"/>
      </items>
    </pivotField>
    <pivotField showAll="0"/>
    <pivotField numFmtId="44" showAll="0"/>
    <pivotField showAll="0">
      <items count="6">
        <item x="3"/>
        <item x="0"/>
        <item x="2"/>
        <item x="4"/>
        <item x="1"/>
        <item t="default"/>
      </items>
    </pivotField>
    <pivotField showAll="0"/>
    <pivotField numFmtId="14" showAll="0"/>
    <pivotField numFmtId="1" showAll="0"/>
    <pivotField numFmtId="44" showAll="0"/>
    <pivotField dataField="1" numFmtId="44" showAll="0"/>
    <pivotField numFmtId="44" showAll="0"/>
    <pivotField numFmtId="44" showAll="0"/>
    <pivotField axis="axisRow" showAll="0" sortType="ascending" defaultSubtotal="0">
      <items count="14">
        <item x="0"/>
        <item x="1"/>
        <item x="2"/>
        <item x="3"/>
        <item x="4"/>
        <item x="5"/>
        <item x="6"/>
        <item x="7"/>
        <item x="8"/>
        <item x="9"/>
        <item x="10"/>
        <item x="11"/>
        <item x="12"/>
        <item x="13"/>
      </items>
      <autoSortScope>
        <pivotArea dataOnly="0" outline="0" fieldPosition="0">
          <references count="1">
            <reference field="4294967294" count="1" selected="0">
              <x v="0"/>
            </reference>
          </references>
        </pivotArea>
      </autoSortScope>
    </pivotField>
  </pivotFields>
  <rowFields count="1">
    <field x="13"/>
  </rowFields>
  <rowItems count="13">
    <i>
      <x v="3"/>
    </i>
    <i>
      <x v="6"/>
    </i>
    <i>
      <x v="5"/>
    </i>
    <i>
      <x v="8"/>
    </i>
    <i>
      <x v="2"/>
    </i>
    <i>
      <x v="4"/>
    </i>
    <i>
      <x v="11"/>
    </i>
    <i>
      <x v="12"/>
    </i>
    <i>
      <x v="7"/>
    </i>
    <i>
      <x v="1"/>
    </i>
    <i>
      <x v="10"/>
    </i>
    <i>
      <x v="9"/>
    </i>
    <i t="grand">
      <x/>
    </i>
  </rowItems>
  <colItems count="1">
    <i/>
  </colItems>
  <dataFields count="1">
    <dataField name="Total Sales" fld="10" baseField="0" baseItem="0" numFmtId="165"/>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B195211-9D79-41B1-BD26-1E1F56A6821A}"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tore Location">
  <location ref="O17:P28" firstHeaderRow="1" firstDataRow="1" firstDataCol="1"/>
  <pivotFields count="14">
    <pivotField numFmtId="14" showAll="0"/>
    <pivotField showAll="0"/>
    <pivotField axis="axisRow" showAll="0" sortType="descending">
      <items count="11">
        <item x="3"/>
        <item x="1"/>
        <item x="4"/>
        <item x="2"/>
        <item x="9"/>
        <item x="5"/>
        <item x="8"/>
        <item x="6"/>
        <item x="7"/>
        <item x="0"/>
        <item t="default"/>
      </items>
      <autoSortScope>
        <pivotArea dataOnly="0" outline="0" fieldPosition="0">
          <references count="1">
            <reference field="4294967294" count="1" selected="0">
              <x v="0"/>
            </reference>
          </references>
        </pivotArea>
      </autoSortScope>
    </pivotField>
    <pivotField showAll="0"/>
    <pivotField numFmtId="44" showAll="0"/>
    <pivotField showAll="0">
      <items count="6">
        <item x="3"/>
        <item x="0"/>
        <item x="2"/>
        <item x="4"/>
        <item x="1"/>
        <item t="default"/>
      </items>
    </pivotField>
    <pivotField showAll="0"/>
    <pivotField numFmtId="14" showAll="0"/>
    <pivotField numFmtId="1" showAll="0"/>
    <pivotField numFmtId="44" showAll="0"/>
    <pivotField numFmtId="44" showAll="0"/>
    <pivotField numFmtId="44" showAll="0"/>
    <pivotField dataField="1" numFmtId="44" showAll="0"/>
    <pivotField showAll="0" defaultSubtotal="0">
      <items count="14">
        <item x="0"/>
        <item x="1"/>
        <item x="2"/>
        <item x="3"/>
        <item x="4"/>
        <item x="5"/>
        <item x="6"/>
        <item x="7"/>
        <item x="8"/>
        <item x="9"/>
        <item x="10"/>
        <item x="11"/>
        <item x="12"/>
        <item x="13"/>
      </items>
    </pivotField>
  </pivotFields>
  <rowFields count="1">
    <field x="2"/>
  </rowFields>
  <rowItems count="11">
    <i>
      <x v="3"/>
    </i>
    <i>
      <x v="4"/>
    </i>
    <i>
      <x v="2"/>
    </i>
    <i>
      <x v="7"/>
    </i>
    <i>
      <x v="6"/>
    </i>
    <i>
      <x v="1"/>
    </i>
    <i>
      <x v="9"/>
    </i>
    <i>
      <x/>
    </i>
    <i>
      <x v="8"/>
    </i>
    <i>
      <x v="5"/>
    </i>
    <i t="grand">
      <x/>
    </i>
  </rowItems>
  <colItems count="1">
    <i/>
  </colItems>
  <dataFields count="1">
    <dataField name="Sum of Profit" fld="12" baseField="0" baseItem="0"/>
  </dataFields>
  <formats count="1">
    <format dxfId="7">
      <pivotArea outline="0" collapsedLevelsAreSubtotals="1" fieldPosition="0"/>
    </format>
  </format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8F374E5-B143-483D-BA61-353147320DC5}"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numFmtId="14" showAll="0"/>
    <pivotField showAll="0"/>
    <pivotField showAll="0">
      <items count="11">
        <item x="3"/>
        <item x="1"/>
        <item x="4"/>
        <item x="2"/>
        <item x="9"/>
        <item x="5"/>
        <item x="8"/>
        <item x="6"/>
        <item x="7"/>
        <item x="0"/>
        <item t="default"/>
      </items>
    </pivotField>
    <pivotField showAll="0"/>
    <pivotField numFmtId="44" showAll="0"/>
    <pivotField showAll="0">
      <items count="6">
        <item x="3"/>
        <item x="0"/>
        <item x="2"/>
        <item x="4"/>
        <item x="1"/>
        <item t="default"/>
      </items>
    </pivotField>
    <pivotField showAll="0"/>
    <pivotField numFmtId="14" showAll="0"/>
    <pivotField numFmtId="1" showAll="0"/>
    <pivotField numFmtId="44" showAll="0"/>
    <pivotField dataField="1" numFmtId="44" showAll="0"/>
    <pivotField numFmtId="44" showAll="0"/>
    <pivotField numFmtId="44"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Total Sales" fld="10" baseField="0" baseItem="0" numFmtId="165"/>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406655E-2E13-44B0-9ED0-74BD25C3916E}"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tore Location">
  <location ref="A7:B13" firstHeaderRow="1" firstDataRow="1" firstDataCol="1"/>
  <pivotFields count="14">
    <pivotField numFmtId="14" showAll="0"/>
    <pivotField showAll="0"/>
    <pivotField showAll="0">
      <items count="11">
        <item x="3"/>
        <item x="1"/>
        <item x="4"/>
        <item x="2"/>
        <item x="9"/>
        <item x="5"/>
        <item x="8"/>
        <item x="6"/>
        <item x="7"/>
        <item x="0"/>
        <item t="default"/>
      </items>
    </pivotField>
    <pivotField showAll="0"/>
    <pivotField numFmtId="44" showAll="0"/>
    <pivotField axis="axisRow" showAll="0">
      <items count="6">
        <item x="3"/>
        <item x="0"/>
        <item x="2"/>
        <item x="4"/>
        <item x="1"/>
        <item t="default"/>
      </items>
    </pivotField>
    <pivotField showAll="0"/>
    <pivotField numFmtId="14" showAll="0"/>
    <pivotField numFmtId="1" showAll="0"/>
    <pivotField numFmtId="44" showAll="0"/>
    <pivotField dataField="1" numFmtId="44" showAll="0"/>
    <pivotField numFmtId="44" showAll="0"/>
    <pivotField numFmtId="44" showAll="0"/>
    <pivotField showAll="0" defaultSubtotal="0">
      <items count="14">
        <item x="0"/>
        <item x="1"/>
        <item x="2"/>
        <item x="3"/>
        <item x="4"/>
        <item x="5"/>
        <item x="6"/>
        <item x="7"/>
        <item x="8"/>
        <item x="9"/>
        <item x="10"/>
        <item x="11"/>
        <item x="12"/>
        <item x="13"/>
      </items>
    </pivotField>
  </pivotFields>
  <rowFields count="1">
    <field x="5"/>
  </rowFields>
  <rowItems count="6">
    <i>
      <x/>
    </i>
    <i>
      <x v="1"/>
    </i>
    <i>
      <x v="2"/>
    </i>
    <i>
      <x v="3"/>
    </i>
    <i>
      <x v="4"/>
    </i>
    <i t="grand">
      <x/>
    </i>
  </rowItems>
  <colItems count="1">
    <i/>
  </colItems>
  <dataFields count="1">
    <dataField name="Total Sales" fld="10" baseField="5" baseItem="0" numFmtId="165"/>
  </dataFields>
  <formats count="1">
    <format dxfId="9">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5" count="1" selected="0">
            <x v="0"/>
          </reference>
        </references>
      </pivotArea>
    </chartFormat>
    <chartFormat chart="3" format="9">
      <pivotArea type="data" outline="0" fieldPosition="0">
        <references count="2">
          <reference field="4294967294" count="1" selected="0">
            <x v="0"/>
          </reference>
          <reference field="5" count="1" selected="0">
            <x v="1"/>
          </reference>
        </references>
      </pivotArea>
    </chartFormat>
    <chartFormat chart="3" format="10">
      <pivotArea type="data" outline="0" fieldPosition="0">
        <references count="2">
          <reference field="4294967294" count="1" selected="0">
            <x v="0"/>
          </reference>
          <reference field="5" count="1" selected="0">
            <x v="2"/>
          </reference>
        </references>
      </pivotArea>
    </chartFormat>
    <chartFormat chart="3" format="11">
      <pivotArea type="data" outline="0" fieldPosition="0">
        <references count="2">
          <reference field="4294967294" count="1" selected="0">
            <x v="0"/>
          </reference>
          <reference field="5" count="1" selected="0">
            <x v="3"/>
          </reference>
        </references>
      </pivotArea>
    </chartFormat>
    <chartFormat chart="3" format="12">
      <pivotArea type="data" outline="0" fieldPosition="0">
        <references count="2">
          <reference field="4294967294" count="1" selected="0">
            <x v="0"/>
          </reference>
          <reference field="5" count="1" selected="0">
            <x v="4"/>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CAC7C8-51A1-4B81-89A0-4C313266B5C5}"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3:C59" firstHeaderRow="1" firstDataRow="1" firstDataCol="1"/>
  <pivotFields count="14">
    <pivotField numFmtId="14" showAll="0"/>
    <pivotField showAll="0"/>
    <pivotField axis="axisRow" showAll="0" sortType="descending">
      <items count="11">
        <item x="3"/>
        <item x="1"/>
        <item x="4"/>
        <item x="2"/>
        <item x="9"/>
        <item x="5"/>
        <item x="8"/>
        <item x="6"/>
        <item x="7"/>
        <item x="0"/>
        <item t="default"/>
      </items>
      <autoSortScope>
        <pivotArea dataOnly="0" outline="0" fieldPosition="0">
          <references count="1">
            <reference field="4294967294" count="1" selected="0">
              <x v="0"/>
            </reference>
          </references>
        </pivotArea>
      </autoSortScope>
    </pivotField>
    <pivotField dataField="1" showAll="0"/>
    <pivotField showAll="0"/>
    <pivotField axis="axisRow" showAll="0" sortType="ascending">
      <items count="6">
        <item x="3"/>
        <item x="0"/>
        <item x="2"/>
        <item x="4"/>
        <item x="1"/>
        <item t="default"/>
      </items>
      <autoSortScope>
        <pivotArea dataOnly="0" outline="0" fieldPosition="0">
          <references count="1">
            <reference field="4294967294" count="1" selected="0">
              <x v="0"/>
            </reference>
          </references>
        </pivotArea>
      </autoSortScope>
    </pivotField>
    <pivotField showAll="0"/>
    <pivotField numFmtId="14" showAll="0"/>
    <pivotField numFmtId="1" showAll="0"/>
    <pivotField showAll="0"/>
    <pivotField showAll="0"/>
    <pivotField numFmtId="44" showAll="0"/>
    <pivotField numFmtId="44" showAll="0"/>
    <pivotField showAll="0" defaultSubtotal="0"/>
  </pivotFields>
  <rowFields count="2">
    <field x="5"/>
    <field x="2"/>
  </rowFields>
  <rowItems count="56">
    <i>
      <x v="3"/>
    </i>
    <i r="1">
      <x v="9"/>
    </i>
    <i r="1">
      <x v="6"/>
    </i>
    <i r="1">
      <x v="7"/>
    </i>
    <i r="1">
      <x v="1"/>
    </i>
    <i r="1">
      <x v="4"/>
    </i>
    <i r="1">
      <x/>
    </i>
    <i r="1">
      <x v="3"/>
    </i>
    <i r="1">
      <x v="5"/>
    </i>
    <i r="1">
      <x v="8"/>
    </i>
    <i r="1">
      <x v="2"/>
    </i>
    <i>
      <x/>
    </i>
    <i r="1">
      <x v="2"/>
    </i>
    <i r="1">
      <x v="8"/>
    </i>
    <i r="1">
      <x v="3"/>
    </i>
    <i r="1">
      <x v="6"/>
    </i>
    <i r="1">
      <x v="1"/>
    </i>
    <i r="1">
      <x v="9"/>
    </i>
    <i r="1">
      <x v="4"/>
    </i>
    <i r="1">
      <x/>
    </i>
    <i r="1">
      <x v="7"/>
    </i>
    <i r="1">
      <x v="5"/>
    </i>
    <i>
      <x v="2"/>
    </i>
    <i r="1">
      <x v="2"/>
    </i>
    <i r="1">
      <x v="1"/>
    </i>
    <i r="1">
      <x v="8"/>
    </i>
    <i r="1">
      <x v="3"/>
    </i>
    <i r="1">
      <x v="4"/>
    </i>
    <i r="1">
      <x v="7"/>
    </i>
    <i r="1">
      <x v="6"/>
    </i>
    <i r="1">
      <x v="5"/>
    </i>
    <i r="1">
      <x/>
    </i>
    <i r="1">
      <x v="9"/>
    </i>
    <i>
      <x v="4"/>
    </i>
    <i r="1">
      <x v="8"/>
    </i>
    <i r="1">
      <x v="6"/>
    </i>
    <i r="1">
      <x v="3"/>
    </i>
    <i r="1">
      <x v="4"/>
    </i>
    <i r="1">
      <x v="2"/>
    </i>
    <i r="1">
      <x v="7"/>
    </i>
    <i r="1">
      <x/>
    </i>
    <i r="1">
      <x v="5"/>
    </i>
    <i r="1">
      <x v="9"/>
    </i>
    <i r="1">
      <x v="1"/>
    </i>
    <i>
      <x v="1"/>
    </i>
    <i r="1">
      <x v="6"/>
    </i>
    <i r="1">
      <x v="2"/>
    </i>
    <i r="1">
      <x v="4"/>
    </i>
    <i r="1">
      <x v="9"/>
    </i>
    <i r="1">
      <x v="1"/>
    </i>
    <i r="1">
      <x v="5"/>
    </i>
    <i r="1">
      <x v="8"/>
    </i>
    <i r="1">
      <x/>
    </i>
    <i r="1">
      <x v="7"/>
    </i>
    <i r="1">
      <x v="3"/>
    </i>
    <i t="grand">
      <x/>
    </i>
  </rowItems>
  <colItems count="1">
    <i/>
  </colItems>
  <dataFields count="1">
    <dataField name="Sum of Quantity"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006E2EC-37BA-47D0-AECB-7ACC319ED1A4}"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
  <location ref="A3:B13" firstHeaderRow="1" firstDataRow="1" firstDataCol="1"/>
  <pivotFields count="1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sortType="descending">
      <items count="11">
        <item x="3"/>
        <item x="1"/>
        <item x="4"/>
        <item x="2"/>
        <item x="9"/>
        <item x="5"/>
        <item x="8"/>
        <item x="6"/>
        <item x="7"/>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3"/>
        <item h="1" x="0"/>
        <item h="1" x="2"/>
        <item h="1" x="4"/>
        <item h="1" x="1"/>
        <item t="default"/>
      </items>
    </pivotField>
    <pivotField showAll="0">
      <items count="7">
        <item x="2"/>
        <item h="1" x="0"/>
        <item h="1" x="5"/>
        <item h="1" x="1"/>
        <item h="1" x="3"/>
        <item h="1" x="4"/>
        <item t="default"/>
      </items>
    </pivotField>
    <pivotField numFmtId="14" showAll="0"/>
    <pivotField numFmtId="1" showAll="0"/>
    <pivotField showAll="0"/>
    <pivotField dataField="1" showAll="0"/>
    <pivotField numFmtId="44" showAll="0"/>
    <pivotField numFmtId="44" showAll="0"/>
    <pivotField showAll="0">
      <items count="15">
        <item x="0"/>
        <item x="1"/>
        <item x="2"/>
        <item x="3"/>
        <item x="4"/>
        <item x="5"/>
        <item x="6"/>
        <item x="7"/>
        <item x="8"/>
        <item x="9"/>
        <item x="10"/>
        <item x="11"/>
        <item x="12"/>
        <item x="13"/>
        <item t="default"/>
      </items>
    </pivotField>
  </pivotFields>
  <rowFields count="1">
    <field x="2"/>
  </rowFields>
  <rowItems count="10">
    <i>
      <x v="2"/>
    </i>
    <i>
      <x v="3"/>
    </i>
    <i>
      <x/>
    </i>
    <i>
      <x v="4"/>
    </i>
    <i>
      <x v="5"/>
    </i>
    <i>
      <x v="8"/>
    </i>
    <i>
      <x v="9"/>
    </i>
    <i>
      <x v="7"/>
    </i>
    <i>
      <x v="6"/>
    </i>
    <i t="grand">
      <x/>
    </i>
  </rowItems>
  <colItems count="1">
    <i/>
  </colItems>
  <dataFields count="1">
    <dataField name="Sum of Total Price " fld="10" baseField="0" baseItem="0" numFmtId="44"/>
  </dataFields>
  <formats count="1">
    <format dxfId="1">
      <pivotArea outline="0" collapsedLevelsAreSubtotals="1" fieldPosition="0"/>
    </format>
  </formats>
  <chartFormats count="1">
    <chartFormat chart="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6275845-878D-4A5C-A47C-39599EA7219D}"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ashier">
  <location ref="B3:C7" firstHeaderRow="1" firstDataRow="1" firstDataCol="1"/>
  <pivotFields count="1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axis="axisRow" showAll="0" measureFilter="1" sortType="descending">
      <items count="7">
        <item x="4"/>
        <item x="3"/>
        <item x="1"/>
        <item x="5"/>
        <item x="0"/>
        <item x="2"/>
        <item t="default"/>
      </items>
      <autoSortScope>
        <pivotArea dataOnly="0" outline="0" fieldPosition="0">
          <references count="1">
            <reference field="4294967294" count="1" selected="0">
              <x v="0"/>
            </reference>
          </references>
        </pivotArea>
      </autoSortScope>
    </pivotField>
    <pivotField numFmtId="14" showAll="0"/>
    <pivotField numFmtId="1" showAll="0"/>
    <pivotField showAll="0"/>
    <pivotField dataField="1" showAll="0"/>
    <pivotField numFmtId="44" showAll="0"/>
    <pivotField numFmtId="44" showAll="0"/>
    <pivotField showAll="0">
      <items count="15">
        <item x="0"/>
        <item x="1"/>
        <item x="2"/>
        <item x="3"/>
        <item x="4"/>
        <item x="5"/>
        <item x="6"/>
        <item x="7"/>
        <item x="8"/>
        <item x="9"/>
        <item x="10"/>
        <item x="11"/>
        <item x="12"/>
        <item x="13"/>
        <item t="default"/>
      </items>
    </pivotField>
  </pivotFields>
  <rowFields count="1">
    <field x="6"/>
  </rowFields>
  <rowItems count="4">
    <i>
      <x v="3"/>
    </i>
    <i>
      <x v="1"/>
    </i>
    <i>
      <x/>
    </i>
    <i t="grand">
      <x/>
    </i>
  </rowItems>
  <colItems count="1">
    <i/>
  </colItems>
  <dataFields count="1">
    <dataField name="Total_Sales" fld="10" baseField="5" baseItem="0" numFmtId="44"/>
  </dataFields>
  <formats count="1">
    <format dxfId="0">
      <pivotArea outline="0" collapsedLevelsAreSubtotals="1" fieldPosition="0"/>
    </format>
  </formats>
  <chartFormats count="1">
    <chartFormat chart="0" format="4"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filters count="1">
    <filter fld="6"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167E80-1D29-49ED-896F-EE3F99394B45}"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location ref="B3:C16" firstHeaderRow="1" firstDataRow="1"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numFmtId="14" showAll="0"/>
    <pivotField numFmtId="1" showAll="0"/>
    <pivotField showAll="0"/>
    <pivotField showAll="0"/>
    <pivotField numFmtId="44" showAll="0"/>
    <pivotField numFmtId="44" showAll="0"/>
    <pivotField axis="axisRow" showAll="0" sortType="ascending">
      <items count="15">
        <item sd="0" x="0"/>
        <item sd="0" x="1"/>
        <item sd="0" x="2"/>
        <item sd="0" x="3"/>
        <item sd="0" x="4"/>
        <item sd="0" x="5"/>
        <item sd="0" x="6"/>
        <item sd="0" x="7"/>
        <item sd="0" x="8"/>
        <item sd="0" x="9"/>
        <item sd="0" x="10"/>
        <item sd="0" x="11"/>
        <item sd="0" x="12"/>
        <item sd="0" x="13"/>
        <item t="default" sd="0"/>
      </items>
      <autoSortScope>
        <pivotArea dataOnly="0" outline="0" fieldPosition="0">
          <references count="1">
            <reference field="4294967294" count="1" selected="0">
              <x v="0"/>
            </reference>
          </references>
        </pivotArea>
      </autoSortScope>
    </pivotField>
  </pivotFields>
  <rowFields count="2">
    <field x="13"/>
    <field x="0"/>
  </rowFields>
  <rowItems count="13">
    <i>
      <x v="11"/>
    </i>
    <i>
      <x v="6"/>
    </i>
    <i>
      <x v="3"/>
    </i>
    <i>
      <x v="8"/>
    </i>
    <i>
      <x v="5"/>
    </i>
    <i>
      <x v="2"/>
    </i>
    <i>
      <x v="9"/>
    </i>
    <i>
      <x v="1"/>
    </i>
    <i>
      <x v="7"/>
    </i>
    <i>
      <x v="12"/>
    </i>
    <i>
      <x v="4"/>
    </i>
    <i>
      <x v="10"/>
    </i>
    <i t="grand">
      <x/>
    </i>
  </rowItems>
  <colItems count="1">
    <i/>
  </colItems>
  <dataFields count="1">
    <dataField name="Quantity of product sold" fld="3"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677C4F9-F9B6-4767-86CD-57A99E84F6EE}" sourceName="Product">
  <pivotTables>
    <pivotTable tabId="6" name="PivotTable4"/>
  </pivotTables>
  <data>
    <tabular pivotCacheId="1372664489">
      <items count="10">
        <i x="3" s="1"/>
        <i x="4" s="1"/>
        <i x="2" s="1"/>
        <i x="9" s="1"/>
        <i x="5" s="1"/>
        <i x="8" s="1"/>
        <i x="6" s="1"/>
        <i x="7" s="1"/>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Location" xr10:uid="{4C6DB8F0-F226-4882-AEC9-E5D67258F35E}" sourceName="Store Location">
  <pivotTables>
    <pivotTable tabId="6" name="PivotTable4"/>
  </pivotTables>
  <data>
    <tabular pivotCacheId="1372664489">
      <items count="5">
        <i x="3" s="1"/>
        <i x="0"/>
        <i x="2"/>
        <i x="4"/>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hier" xr10:uid="{2B611E79-617F-41BF-8323-E4FB0F5FF8E2}" sourceName="Cashier ">
  <pivotTables>
    <pivotTable tabId="6" name="PivotTable4"/>
  </pivotTables>
  <data>
    <tabular pivotCacheId="1372664489">
      <items count="6">
        <i x="2" s="1"/>
        <i x="0"/>
        <i x="5"/>
        <i x="1"/>
        <i x="3"/>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D452781F-2EAA-4709-A919-5141A7CAE13E}" sourceName="Months">
  <pivotTables>
    <pivotTable tabId="12" name="PivotTable11"/>
  </pivotTables>
  <data>
    <tabular pivotCacheId="1372664489">
      <items count="14">
        <i x="1"/>
        <i x="2" s="1"/>
        <i x="3"/>
        <i x="4"/>
        <i x="5"/>
        <i x="6"/>
        <i x="7"/>
        <i x="8"/>
        <i x="9"/>
        <i x="10"/>
        <i x="11"/>
        <i x="12"/>
        <i x="0" nd="1"/>
        <i x="1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 xr10:uid="{E65A2684-20A1-4634-9964-0D76BE30FC81}" sourceName="[Table1].[Days]">
  <pivotTables>
    <pivotTable tabId="14" name="PivotTable13"/>
  </pivotTables>
  <data>
    <olap pivotCacheId="1849125130">
      <levels count="2">
        <level uniqueName="[Table1].[Days].[(All)]" sourceCaption="(All)" count="0"/>
        <level uniqueName="[Table1].[Days].[Days]" sourceCaption="Days" count="7" sortOrder="ascending">
          <ranges>
            <range startItem="0">
              <i n="[Table1].[Days].&amp;[Fri]" c="Fri"/>
              <i n="[Table1].[Days].&amp;[Mon]" c="Mon"/>
              <i n="[Table1].[Days].&amp;[Sat]" c="Sat"/>
              <i n="[Table1].[Days].&amp;[Sun]" c="Sun"/>
              <i n="[Table1].[Days].&amp;[Thu]" c="Thu"/>
              <i n="[Table1].[Days].&amp;[Tue]" c="Tue"/>
              <i n="[Table1].[Days].&amp;[Wed]" c="Wed"/>
            </range>
          </ranges>
        </level>
      </levels>
      <selections count="1">
        <selection n="[Table1].[Days].&amp;[Sat]"/>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3EA8AEB7-DB68-4286-9A79-23ADD16314FF}" sourceName="Product">
  <pivotTables>
    <pivotTable tabId="16" name="PivotTable6"/>
    <pivotTable tabId="16" name="PivotTable10"/>
    <pivotTable tabId="16" name="PivotTable3"/>
    <pivotTable tabId="16" name="PivotTable4"/>
    <pivotTable tabId="16" name="PivotTable5"/>
    <pivotTable tabId="16" name="PivotTable7"/>
    <pivotTable tabId="16" name="PivotTable8"/>
    <pivotTable tabId="19" name="PivotTable12"/>
    <pivotTable tabId="19" name="PivotTable13"/>
    <pivotTable tabId="19" name="PivotTable14"/>
    <pivotTable tabId="19" name="PivotTable15"/>
  </pivotTables>
  <data>
    <tabular pivotCacheId="1372664489">
      <items count="10">
        <i x="3" s="1"/>
        <i x="1" s="1"/>
        <i x="4" s="1"/>
        <i x="2" s="1"/>
        <i x="9" s="1"/>
        <i x="5" s="1"/>
        <i x="8" s="1"/>
        <i x="6" s="1"/>
        <i x="7"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1" xr10:uid="{04542B0E-4074-4467-8503-E4B532794B5D}" sourceName="Months">
  <pivotTables>
    <pivotTable tabId="16" name="PivotTable5"/>
    <pivotTable tabId="16" name="PivotTable10"/>
    <pivotTable tabId="16" name="PivotTable3"/>
    <pivotTable tabId="16" name="PivotTable4"/>
    <pivotTable tabId="16" name="PivotTable6"/>
    <pivotTable tabId="16" name="PivotTable7"/>
    <pivotTable tabId="16" name="PivotTable8"/>
    <pivotTable tabId="19" name="PivotTable12"/>
    <pivotTable tabId="19" name="PivotTable13"/>
    <pivotTable tabId="19" name="PivotTable14"/>
    <pivotTable tabId="19" name="PivotTable15"/>
  </pivotTables>
  <data>
    <tabular pivotCacheId="1372664489">
      <items count="14">
        <i x="1" s="1"/>
        <i x="2" s="1"/>
        <i x="3" s="1"/>
        <i x="4" s="1"/>
        <i x="5" s="1"/>
        <i x="6" s="1"/>
        <i x="7" s="1"/>
        <i x="8" s="1"/>
        <i x="9" s="1"/>
        <i x="10" s="1"/>
        <i x="11" s="1"/>
        <i x="12" s="1"/>
        <i x="0" s="1" nd="1"/>
        <i x="13"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Location2" xr10:uid="{E8AFB538-EC40-46C6-AAB8-3C0CADB6EA62}" sourceName="Store Location">
  <pivotTables>
    <pivotTable tabId="16" name="PivotTable4"/>
    <pivotTable tabId="16" name="PivotTable10"/>
    <pivotTable tabId="16" name="PivotTable3"/>
    <pivotTable tabId="16" name="PivotTable5"/>
    <pivotTable tabId="16" name="PivotTable6"/>
    <pivotTable tabId="16" name="PivotTable7"/>
    <pivotTable tabId="16" name="PivotTable8"/>
    <pivotTable tabId="19" name="PivotTable12"/>
    <pivotTable tabId="19" name="PivotTable13"/>
    <pivotTable tabId="19" name="PivotTable14"/>
    <pivotTable tabId="19" name="PivotTable15"/>
  </pivotTables>
  <data>
    <tabular pivotCacheId="1372664489">
      <items count="5">
        <i x="3" s="1"/>
        <i x="0" s="1"/>
        <i x="2" s="1"/>
        <i x="4"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Location1" xr10:uid="{33AFEACB-127B-4D66-BA58-C75F174E06D5}" sourceName="Store Location">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xr10:uid="{74F6A27C-D3F6-4CE9-959E-A97FE85FBB0A}" cache="Slicer_Days" caption="Days"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F21BBF7B-708F-4579-9F77-08D9ECE6C99F}" cache="Slicer_Months" caption="Months"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2DA6167B-36BE-4D34-A93F-6BFACBB8F9AE}" cache="Slicer_Product1" caption="Product" style="Slicer Style 3" rowHeight="234950"/>
  <slicer name="Months 1" xr10:uid="{CA10C3DC-9650-4486-ADE2-7127275050AF}" cache="Slicer_Months1" caption="Months" style="Slicer Style 3" rowHeight="234950"/>
  <slicer name="Store Location 3" xr10:uid="{BE9202D7-5352-41DC-AC38-6595A49FC4DB}" cache="Slicer_Store_Location2" caption="Store Location" style="Slicer Style 3"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Location 1" xr10:uid="{028C472B-A53C-4F2B-80DE-C55B85AE2888}" cache="Slicer_Store_Location1" caption="Store Location" style="Slicer Style 3"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43EA6E76-A7F6-4A52-B972-781A4AE5D29D}" cache="Slicer_Product1" caption="Product" style="Slicer Style 3" rowHeight="234950"/>
  <slicer name="Months 3" xr10:uid="{10657314-43F2-4650-8E0C-39AC0A8AD8A1}" cache="Slicer_Months1" caption="Months" startItem="4" style="Slicer Style 3" rowHeight="234950"/>
  <slicer name="Store Location 4" xr10:uid="{B45034DF-46FB-4B33-B37F-92DD2FB0F9E0}" cache="Slicer_Store_Location2" caption="Store Location" style="Slicer Style 3"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8D88552D-6473-4038-9A34-FE40E2D1584B}" cache="Slicer_Product" caption="Product" rowHeight="234950"/>
  <slicer name="Store Location" xr10:uid="{BEF2FB1D-01FE-43F6-A177-920862CEC8C2}" cache="Slicer_Store_Location" caption="Store Location" rowHeight="234950"/>
  <slicer name="Cashier " xr10:uid="{136F00ED-F117-47F1-92AA-B78AA19460A7}" cache="Slicer_Cashier" caption="Cashier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ED6D68-5BE6-4830-AFA5-C89D3C304B60}" name="Table4" displayName="Table4" ref="J4:O15" totalsRowShown="0" headerRowDxfId="40" dataDxfId="39" dataCellStyle="Percent">
  <autoFilter ref="J4:O15" xr:uid="{21ED6D68-5BE6-4830-AFA5-C89D3C304B60}"/>
  <sortState xmlns:xlrd2="http://schemas.microsoft.com/office/spreadsheetml/2017/richdata2" ref="J5:O15">
    <sortCondition sortBy="cellColor" ref="J5:J15"/>
  </sortState>
  <tableColumns count="6">
    <tableColumn id="1" xr3:uid="{017A9DBC-653E-4751-B336-B8CA8E307A14}" name="Eldoret" dataDxfId="38" dataCellStyle="Percent"/>
    <tableColumn id="2" xr3:uid="{5C9EA0B5-14B2-4113-8132-DF08CB3FC5DE}" name="Kisumu" dataDxfId="37" dataCellStyle="Percent"/>
    <tableColumn id="3" xr3:uid="{D42A6889-EC2D-4B57-B94B-38D4BF547ECE}" name="Mombasa" dataDxfId="36" dataCellStyle="Percent"/>
    <tableColumn id="4" xr3:uid="{E40DE741-4E9D-4BBC-94F5-7C7BE0725322}" name="Nairobi" dataDxfId="35" dataCellStyle="Percent"/>
    <tableColumn id="5" xr3:uid="{57C273C4-4175-433D-A835-624254C5EAAE}" name="Nakuru" dataDxfId="34" dataCellStyle="Percent"/>
    <tableColumn id="6" xr3:uid="{E1C9C896-C44E-4DD2-974C-10DAE6FEB08A}" name="Grand %" dataDxfId="33" dataCellStyle="Percen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1EB8C4-9D6D-45B2-AF9E-099CD047A9B3}" name="Table2" displayName="Table2" ref="D21:E27" totalsRowShown="0">
  <autoFilter ref="D21:E27" xr:uid="{6D1EB8C4-9D6D-45B2-AF9E-099CD047A9B3}"/>
  <sortState xmlns:xlrd2="http://schemas.microsoft.com/office/spreadsheetml/2017/richdata2" ref="D22:E27">
    <sortCondition descending="1" ref="E22:E27"/>
  </sortState>
  <tableColumns count="2">
    <tableColumn id="1" xr3:uid="{29161D11-7082-4E5A-8640-56AFF622A73C}" name="Location"/>
    <tableColumn id="2" xr3:uid="{4A978E43-41A9-49D6-B3AC-F88C119D3368}" name="Sum of Total Price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A008EB-A1CA-435E-ABC8-AF758B0FBEB8}" name="Table1" displayName="Table1" ref="A1:M1003" totalsRowCount="1" headerRowDxfId="32">
  <autoFilter ref="A1:M1002" xr:uid="{4EA008EB-A1CA-435E-ABC8-AF758B0FBEB8}"/>
  <tableColumns count="13">
    <tableColumn id="1" xr3:uid="{4BB1A732-5A11-4462-860F-442AB4930FF0}" name="Date" dataDxfId="31" totalsRowDxfId="30"/>
    <tableColumn id="9" xr3:uid="{C59420F7-90EE-4204-ABEA-6590907158CF}" name="Days" dataDxfId="29" totalsRowDxfId="28">
      <calculatedColumnFormula>TEXT(Table1[[#This Row],[Date]],"ddd")</calculatedColumnFormula>
    </tableColumn>
    <tableColumn id="2" xr3:uid="{5A1E5D1E-4B5E-4D46-B23E-B5F6D0BFEBC5}" name="Product" totalsRowDxfId="27"/>
    <tableColumn id="3" xr3:uid="{CA787611-8AB4-4021-9F13-C4106CC847C1}" name="Quantity" totalsRowDxfId="26"/>
    <tableColumn id="4" xr3:uid="{884C75B3-6072-409B-A3AD-2651E921C0C2}" name="Sold_Unit_Price " dataDxfId="25" totalsRowDxfId="24"/>
    <tableColumn id="5" xr3:uid="{83D2D3ED-763B-402B-B9C0-F78647DD81DE}" name="Store Location"/>
    <tableColumn id="6" xr3:uid="{99BA886A-193D-4E13-AD6F-DDD126FA65EF}" name="Cashier "/>
    <tableColumn id="10" xr3:uid="{45CB0E32-DA65-4958-80E2-450D8DE31E27}" name="DOB" dataDxfId="23" totalsRowDxfId="22"/>
    <tableColumn id="11" xr3:uid="{F70CDF97-6696-4D8F-931A-B0B55683913E}" name="Age" dataDxfId="21" totalsRowDxfId="20">
      <calculatedColumnFormula>DATEDIF(H2, TODAY(), "Y")</calculatedColumnFormula>
    </tableColumn>
    <tableColumn id="7" xr3:uid="{81A766C1-1740-47AB-A5BB-3D3583875069}" name="Original_Unit_Price" totalsRowDxfId="19" dataCellStyle="Currency" totalsRowCellStyle="Currency"/>
    <tableColumn id="8" xr3:uid="{896F7F89-01D4-4F51-8F38-741BE4311016}" name="Total Price " totalsRowFunction="custom" totalsRowDxfId="18" dataCellStyle="Currency" totalsRowCellStyle="Currency">
      <totalsRowFormula>SUM(Table1[[#Headers],[#Data],[Total Price ]])</totalsRowFormula>
    </tableColumn>
    <tableColumn id="12" xr3:uid="{30565E35-12CA-43E5-8C1D-5694A463DA5D}" name="Buying Price" totalsRowFunction="custom" dataDxfId="17" totalsRowDxfId="16" totalsRowCellStyle="Currency">
      <calculatedColumnFormula>Table1[[#This Row],[Original_Unit_Price]]*Table1[[#This Row],[Quantity]]</calculatedColumnFormula>
      <totalsRowFormula>SUM(Table1[[#Headers],[#Data],[Buying Price]])</totalsRowFormula>
    </tableColumn>
    <tableColumn id="13" xr3:uid="{96E9B6DF-30AC-47FF-BC0C-2FAE0052E12F}" name="Profit" totalsRowFunction="custom" dataDxfId="15" totalsRowDxfId="14" totalsRowCellStyle="Currency">
      <calculatedColumnFormula>Table1[[#This Row],[Total Price ]]-Table1[[#This Row],[Buying Price]]</calculatedColumnFormula>
      <totalsRowFormula>SUM(Table1[[#Headers],[#Data],[Profit]])</totalsRow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1AACAA-B49C-4851-9D70-AF00162EC6E3}" name="Table3" displayName="Table3" ref="H33:I38" totalsRowShown="0">
  <autoFilter ref="H33:I38" xr:uid="{691AACAA-B49C-4851-9D70-AF00162EC6E3}"/>
  <tableColumns count="2">
    <tableColumn id="1" xr3:uid="{319F403E-30BE-4350-995A-6418D732B8BB}" name="Store Location" dataDxfId="3"/>
    <tableColumn id="2" xr3:uid="{456FA8F0-9062-4308-A203-743268DFE440}" name="Total Sal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table" Target="../tables/table2.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6.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13.xml"/><Relationship Id="rId7" Type="http://schemas.openxmlformats.org/officeDocument/2006/relationships/pivotTable" Target="../pivotTables/pivotTable17.xml"/><Relationship Id="rId12" Type="http://schemas.microsoft.com/office/2007/relationships/slicer" Target="../slicers/slicer4.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11" Type="http://schemas.microsoft.com/office/2007/relationships/slicer" Target="../slicers/slicer3.xml"/><Relationship Id="rId5" Type="http://schemas.openxmlformats.org/officeDocument/2006/relationships/pivotTable" Target="../pivotTables/pivotTable15.xml"/><Relationship Id="rId10" Type="http://schemas.openxmlformats.org/officeDocument/2006/relationships/table" Target="../tables/table4.xml"/><Relationship Id="rId4" Type="http://schemas.openxmlformats.org/officeDocument/2006/relationships/pivotTable" Target="../pivotTables/pivotTable14.xml"/><Relationship Id="rId9"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8.xml"/></Relationships>
</file>

<file path=xl/worksheets/_rels/sheet11.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0.xml"/><Relationship Id="rId1"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60D2C-0B5A-4143-AE72-B93138A30BD0}">
  <dimension ref="A3:B16"/>
  <sheetViews>
    <sheetView workbookViewId="0">
      <selection activeCell="N13" sqref="N13"/>
    </sheetView>
  </sheetViews>
  <sheetFormatPr defaultRowHeight="14.4" x14ac:dyDescent="0.3"/>
  <cols>
    <col min="1" max="1" width="12.5546875" bestFit="1" customWidth="1"/>
    <col min="2" max="2" width="16.77734375" bestFit="1" customWidth="1"/>
  </cols>
  <sheetData>
    <row r="3" spans="1:2" x14ac:dyDescent="0.3">
      <c r="A3" s="16" t="s">
        <v>48</v>
      </c>
      <c r="B3" t="s">
        <v>51</v>
      </c>
    </row>
    <row r="4" spans="1:2" x14ac:dyDescent="0.3">
      <c r="A4" s="17" t="s">
        <v>57</v>
      </c>
      <c r="B4" s="28">
        <v>5870.68</v>
      </c>
    </row>
    <row r="5" spans="1:2" x14ac:dyDescent="0.3">
      <c r="A5" s="17" t="s">
        <v>60</v>
      </c>
      <c r="B5" s="28">
        <v>5910.8099999999986</v>
      </c>
    </row>
    <row r="6" spans="1:2" x14ac:dyDescent="0.3">
      <c r="A6" s="17" t="s">
        <v>59</v>
      </c>
      <c r="B6" s="28">
        <v>5922.08</v>
      </c>
    </row>
    <row r="7" spans="1:2" x14ac:dyDescent="0.3">
      <c r="A7" s="17" t="s">
        <v>62</v>
      </c>
      <c r="B7" s="28">
        <v>6153.26</v>
      </c>
    </row>
    <row r="8" spans="1:2" x14ac:dyDescent="0.3">
      <c r="A8" s="17" t="s">
        <v>56</v>
      </c>
      <c r="B8" s="28">
        <v>6328.2999999999993</v>
      </c>
    </row>
    <row r="9" spans="1:2" x14ac:dyDescent="0.3">
      <c r="A9" s="17" t="s">
        <v>58</v>
      </c>
      <c r="B9" s="28">
        <v>6367.5400000000009</v>
      </c>
    </row>
    <row r="10" spans="1:2" x14ac:dyDescent="0.3">
      <c r="A10" s="17" t="s">
        <v>65</v>
      </c>
      <c r="B10" s="28">
        <v>6534.2499999999991</v>
      </c>
    </row>
    <row r="11" spans="1:2" x14ac:dyDescent="0.3">
      <c r="A11" s="17" t="s">
        <v>66</v>
      </c>
      <c r="B11" s="28">
        <v>6917.5299999999952</v>
      </c>
    </row>
    <row r="12" spans="1:2" x14ac:dyDescent="0.3">
      <c r="A12" s="17" t="s">
        <v>61</v>
      </c>
      <c r="B12" s="28">
        <v>6958.5900000000029</v>
      </c>
    </row>
    <row r="13" spans="1:2" x14ac:dyDescent="0.3">
      <c r="A13" s="17" t="s">
        <v>55</v>
      </c>
      <c r="B13" s="28">
        <v>7001.4400000000023</v>
      </c>
    </row>
    <row r="14" spans="1:2" x14ac:dyDescent="0.3">
      <c r="A14" s="17" t="s">
        <v>64</v>
      </c>
      <c r="B14" s="28">
        <v>7273.1399999999985</v>
      </c>
    </row>
    <row r="15" spans="1:2" x14ac:dyDescent="0.3">
      <c r="A15" s="17" t="s">
        <v>63</v>
      </c>
      <c r="B15" s="28">
        <v>7296.3000000000011</v>
      </c>
    </row>
    <row r="16" spans="1:2" x14ac:dyDescent="0.3">
      <c r="A16" s="17" t="s">
        <v>49</v>
      </c>
      <c r="B16" s="28">
        <v>78533.919999999998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609D-A80E-419D-BBD2-950BDB1DDA44}">
  <dimension ref="B1:G11"/>
  <sheetViews>
    <sheetView workbookViewId="0">
      <selection activeCell="C4" sqref="C4"/>
    </sheetView>
  </sheetViews>
  <sheetFormatPr defaultRowHeight="14.4" x14ac:dyDescent="0.3"/>
  <cols>
    <col min="2" max="2" width="10.77734375" bestFit="1" customWidth="1"/>
    <col min="3" max="3" width="11.44140625" bestFit="1" customWidth="1"/>
    <col min="4" max="4" width="15.5546875" bestFit="1" customWidth="1"/>
    <col min="7" max="7" width="11.21875" customWidth="1"/>
  </cols>
  <sheetData>
    <row r="1" spans="2:7" ht="18" x14ac:dyDescent="0.35">
      <c r="C1" s="42" t="s">
        <v>77</v>
      </c>
      <c r="D1" s="42"/>
      <c r="E1" s="42"/>
      <c r="F1" s="42"/>
      <c r="G1" s="42"/>
    </row>
    <row r="3" spans="2:7" x14ac:dyDescent="0.3">
      <c r="B3" s="16" t="s">
        <v>69</v>
      </c>
      <c r="C3" t="s">
        <v>78</v>
      </c>
    </row>
    <row r="4" spans="2:7" x14ac:dyDescent="0.3">
      <c r="B4" s="17" t="s">
        <v>71</v>
      </c>
      <c r="C4" s="20">
        <v>9401.66</v>
      </c>
    </row>
    <row r="5" spans="2:7" x14ac:dyDescent="0.3">
      <c r="B5" s="17" t="s">
        <v>74</v>
      </c>
      <c r="C5" s="20">
        <v>10235.350000000002</v>
      </c>
    </row>
    <row r="6" spans="2:7" x14ac:dyDescent="0.3">
      <c r="B6" s="17" t="s">
        <v>70</v>
      </c>
      <c r="C6" s="20">
        <v>11306.389999999998</v>
      </c>
    </row>
    <row r="7" spans="2:7" x14ac:dyDescent="0.3">
      <c r="B7" s="17" t="s">
        <v>76</v>
      </c>
      <c r="C7" s="20">
        <v>11374.08</v>
      </c>
    </row>
    <row r="8" spans="2:7" x14ac:dyDescent="0.3">
      <c r="B8" s="17" t="s">
        <v>72</v>
      </c>
      <c r="C8" s="20">
        <v>11438.739999999998</v>
      </c>
    </row>
    <row r="9" spans="2:7" x14ac:dyDescent="0.3">
      <c r="B9" s="17" t="s">
        <v>75</v>
      </c>
      <c r="C9" s="20">
        <v>12246.910000000003</v>
      </c>
    </row>
    <row r="10" spans="2:7" x14ac:dyDescent="0.3">
      <c r="B10" s="17" t="s">
        <v>73</v>
      </c>
      <c r="C10" s="20">
        <v>12530.789999999999</v>
      </c>
    </row>
    <row r="11" spans="2:7" x14ac:dyDescent="0.3">
      <c r="B11" s="17" t="s">
        <v>49</v>
      </c>
      <c r="C11" s="20">
        <v>78533.920000000056</v>
      </c>
    </row>
  </sheetData>
  <mergeCells count="1">
    <mergeCell ref="C1:G1"/>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2B3C4-E5E5-4FB4-BDDC-E7C7D63426AF}">
  <dimension ref="A3:B15"/>
  <sheetViews>
    <sheetView workbookViewId="0">
      <selection activeCell="V17" sqref="V17"/>
    </sheetView>
  </sheetViews>
  <sheetFormatPr defaultRowHeight="14.4" x14ac:dyDescent="0.3"/>
  <cols>
    <col min="1" max="1" width="13.21875" bestFit="1" customWidth="1"/>
    <col min="2" max="2" width="18.33203125" bestFit="1" customWidth="1"/>
    <col min="3" max="3" width="4" bestFit="1" customWidth="1"/>
    <col min="4" max="4" width="4.44140625" bestFit="1" customWidth="1"/>
    <col min="5" max="5" width="4" bestFit="1" customWidth="1"/>
    <col min="6" max="6" width="4.77734375" bestFit="1" customWidth="1"/>
    <col min="7" max="8" width="4" bestFit="1" customWidth="1"/>
    <col min="9" max="9" width="4.33203125" bestFit="1" customWidth="1"/>
    <col min="10" max="10" width="4.109375" bestFit="1" customWidth="1"/>
    <col min="11" max="11" width="5" bestFit="1" customWidth="1"/>
    <col min="12" max="12" width="4.44140625" bestFit="1" customWidth="1"/>
    <col min="13" max="13" width="4.109375" bestFit="1" customWidth="1"/>
    <col min="14" max="14" width="10.77734375" bestFit="1" customWidth="1"/>
    <col min="15" max="29" width="9.77734375" bestFit="1" customWidth="1"/>
    <col min="30" max="37" width="8.77734375" bestFit="1" customWidth="1"/>
    <col min="38" max="56" width="9.77734375" bestFit="1" customWidth="1"/>
    <col min="57" max="65" width="8.77734375" bestFit="1" customWidth="1"/>
    <col min="66" max="87" width="9.77734375" bestFit="1" customWidth="1"/>
    <col min="88" max="96" width="8.77734375" bestFit="1" customWidth="1"/>
    <col min="97" max="117" width="9.77734375" bestFit="1" customWidth="1"/>
    <col min="118" max="126" width="8.77734375" bestFit="1" customWidth="1"/>
    <col min="127" max="148" width="9.77734375" bestFit="1" customWidth="1"/>
    <col min="149" max="157" width="8.77734375" bestFit="1" customWidth="1"/>
    <col min="158" max="176" width="9.77734375" bestFit="1" customWidth="1"/>
    <col min="177" max="185" width="8.77734375" bestFit="1" customWidth="1"/>
    <col min="186" max="207" width="9.77734375" bestFit="1" customWidth="1"/>
    <col min="208" max="214" width="8.77734375" bestFit="1" customWidth="1"/>
    <col min="215" max="236" width="9.77734375" bestFit="1" customWidth="1"/>
    <col min="237" max="243" width="8.77734375" bestFit="1" customWidth="1"/>
    <col min="244" max="271" width="9.77734375" bestFit="1" customWidth="1"/>
    <col min="272" max="292" width="10.77734375" bestFit="1" customWidth="1"/>
    <col min="293" max="300" width="9.77734375" bestFit="1" customWidth="1"/>
    <col min="301" max="318" width="10.77734375" bestFit="1" customWidth="1"/>
    <col min="319" max="327" width="9.77734375" bestFit="1" customWidth="1"/>
    <col min="328" max="349" width="10.77734375" bestFit="1" customWidth="1"/>
    <col min="350" max="350" width="14.88671875" bestFit="1" customWidth="1"/>
    <col min="351" max="351" width="18.33203125" bestFit="1" customWidth="1"/>
    <col min="352" max="352" width="14.88671875" bestFit="1" customWidth="1"/>
    <col min="353" max="353" width="18.33203125" bestFit="1" customWidth="1"/>
    <col min="354" max="354" width="14.88671875" bestFit="1" customWidth="1"/>
    <col min="355" max="355" width="18.33203125" bestFit="1" customWidth="1"/>
    <col min="356" max="356" width="14.88671875" bestFit="1" customWidth="1"/>
    <col min="357" max="357" width="18.33203125" bestFit="1" customWidth="1"/>
    <col min="358" max="358" width="14.88671875" bestFit="1" customWidth="1"/>
    <col min="359" max="359" width="18.33203125" bestFit="1" customWidth="1"/>
    <col min="360" max="360" width="14.88671875" bestFit="1" customWidth="1"/>
    <col min="361" max="361" width="18.33203125" bestFit="1" customWidth="1"/>
    <col min="362" max="362" width="14.88671875" bestFit="1" customWidth="1"/>
    <col min="363" max="363" width="18.33203125" bestFit="1" customWidth="1"/>
    <col min="364" max="364" width="14.88671875" bestFit="1" customWidth="1"/>
    <col min="365" max="365" width="18.33203125" bestFit="1" customWidth="1"/>
    <col min="366" max="366" width="14.88671875" bestFit="1" customWidth="1"/>
    <col min="367" max="367" width="18.33203125" bestFit="1" customWidth="1"/>
    <col min="368" max="368" width="14.88671875" bestFit="1" customWidth="1"/>
    <col min="369" max="369" width="18.33203125" bestFit="1" customWidth="1"/>
    <col min="370" max="370" width="14.88671875" bestFit="1" customWidth="1"/>
    <col min="371" max="371" width="18.33203125" bestFit="1" customWidth="1"/>
    <col min="372" max="372" width="14.88671875" bestFit="1" customWidth="1"/>
    <col min="373" max="373" width="18.33203125" bestFit="1" customWidth="1"/>
    <col min="374" max="374" width="14.88671875" bestFit="1" customWidth="1"/>
    <col min="375" max="375" width="18.33203125" bestFit="1" customWidth="1"/>
    <col min="376" max="376" width="14.88671875" bestFit="1" customWidth="1"/>
    <col min="377" max="377" width="18.33203125" bestFit="1" customWidth="1"/>
    <col min="378" max="378" width="14.88671875" bestFit="1" customWidth="1"/>
    <col min="379" max="379" width="18.33203125" bestFit="1" customWidth="1"/>
    <col min="380" max="380" width="14.88671875" bestFit="1" customWidth="1"/>
    <col min="381" max="381" width="18.33203125" bestFit="1" customWidth="1"/>
    <col min="382" max="382" width="14.88671875" bestFit="1" customWidth="1"/>
    <col min="383" max="383" width="18.33203125" bestFit="1" customWidth="1"/>
    <col min="384" max="384" width="14.88671875" bestFit="1" customWidth="1"/>
    <col min="385" max="385" width="18.33203125" bestFit="1" customWidth="1"/>
    <col min="386" max="386" width="14.88671875" bestFit="1" customWidth="1"/>
    <col min="387" max="387" width="18.33203125" bestFit="1" customWidth="1"/>
    <col min="388" max="388" width="14.88671875" bestFit="1" customWidth="1"/>
    <col min="389" max="389" width="18.33203125" bestFit="1" customWidth="1"/>
    <col min="390" max="390" width="14.88671875" bestFit="1" customWidth="1"/>
    <col min="391" max="391" width="18.33203125" bestFit="1" customWidth="1"/>
    <col min="392" max="392" width="14.88671875" bestFit="1" customWidth="1"/>
    <col min="393" max="393" width="18.33203125" bestFit="1" customWidth="1"/>
    <col min="394" max="394" width="14.88671875" bestFit="1" customWidth="1"/>
    <col min="395" max="395" width="18.33203125" bestFit="1" customWidth="1"/>
    <col min="396" max="396" width="14.88671875" bestFit="1" customWidth="1"/>
    <col min="397" max="397" width="18.33203125" bestFit="1" customWidth="1"/>
    <col min="398" max="398" width="14.88671875" bestFit="1" customWidth="1"/>
    <col min="399" max="399" width="18.33203125" bestFit="1" customWidth="1"/>
    <col min="400" max="400" width="14.88671875" bestFit="1" customWidth="1"/>
    <col min="401" max="401" width="18.33203125" bestFit="1" customWidth="1"/>
    <col min="402" max="402" width="14.88671875" bestFit="1" customWidth="1"/>
    <col min="403" max="403" width="18.33203125" bestFit="1" customWidth="1"/>
    <col min="404" max="404" width="14.88671875" bestFit="1" customWidth="1"/>
    <col min="405" max="405" width="18.33203125" bestFit="1" customWidth="1"/>
    <col min="406" max="406" width="14.88671875" bestFit="1" customWidth="1"/>
    <col min="407" max="407" width="18.33203125" bestFit="1" customWidth="1"/>
    <col min="408" max="408" width="14.88671875" bestFit="1" customWidth="1"/>
    <col min="409" max="409" width="18.33203125" bestFit="1" customWidth="1"/>
    <col min="410" max="410" width="14.88671875" bestFit="1" customWidth="1"/>
    <col min="411" max="411" width="18.33203125" bestFit="1" customWidth="1"/>
    <col min="412" max="412" width="14.88671875" bestFit="1" customWidth="1"/>
    <col min="413" max="413" width="18.33203125" bestFit="1" customWidth="1"/>
    <col min="414" max="414" width="14.88671875" bestFit="1" customWidth="1"/>
    <col min="415" max="415" width="18.33203125" bestFit="1" customWidth="1"/>
    <col min="416" max="416" width="14.88671875" bestFit="1" customWidth="1"/>
    <col min="417" max="417" width="18.33203125" bestFit="1" customWidth="1"/>
    <col min="418" max="418" width="14.88671875" bestFit="1" customWidth="1"/>
    <col min="419" max="419" width="18.33203125" bestFit="1" customWidth="1"/>
    <col min="420" max="420" width="14.88671875" bestFit="1" customWidth="1"/>
    <col min="421" max="421" width="18.33203125" bestFit="1" customWidth="1"/>
    <col min="422" max="422" width="14.88671875" bestFit="1" customWidth="1"/>
    <col min="423" max="423" width="18.33203125" bestFit="1" customWidth="1"/>
    <col min="424" max="424" width="14.88671875" bestFit="1" customWidth="1"/>
    <col min="425" max="425" width="18.33203125" bestFit="1" customWidth="1"/>
    <col min="426" max="426" width="14.88671875" bestFit="1" customWidth="1"/>
    <col min="427" max="427" width="18.33203125" bestFit="1" customWidth="1"/>
    <col min="428" max="428" width="14.88671875" bestFit="1" customWidth="1"/>
    <col min="429" max="429" width="18.33203125" bestFit="1" customWidth="1"/>
    <col min="430" max="430" width="14.88671875" bestFit="1" customWidth="1"/>
    <col min="431" max="431" width="18.33203125" bestFit="1" customWidth="1"/>
    <col min="432" max="432" width="14.88671875" bestFit="1" customWidth="1"/>
    <col min="433" max="433" width="18.33203125" bestFit="1" customWidth="1"/>
    <col min="434" max="434" width="14.88671875" bestFit="1" customWidth="1"/>
    <col min="435" max="435" width="18.33203125" bestFit="1" customWidth="1"/>
    <col min="436" max="436" width="14.88671875" bestFit="1" customWidth="1"/>
    <col min="437" max="437" width="18.33203125" bestFit="1" customWidth="1"/>
    <col min="438" max="438" width="14.88671875" bestFit="1" customWidth="1"/>
    <col min="439" max="439" width="18.33203125" bestFit="1" customWidth="1"/>
    <col min="440" max="440" width="14.88671875" bestFit="1" customWidth="1"/>
    <col min="441" max="441" width="18.33203125" bestFit="1" customWidth="1"/>
    <col min="442" max="442" width="14.88671875" bestFit="1" customWidth="1"/>
    <col min="443" max="443" width="18.33203125" bestFit="1" customWidth="1"/>
    <col min="444" max="444" width="14.88671875" bestFit="1" customWidth="1"/>
    <col min="445" max="445" width="18.33203125" bestFit="1" customWidth="1"/>
    <col min="446" max="446" width="14.88671875" bestFit="1" customWidth="1"/>
    <col min="447" max="447" width="18.33203125" bestFit="1" customWidth="1"/>
    <col min="448" max="448" width="14.88671875" bestFit="1" customWidth="1"/>
    <col min="449" max="449" width="18.33203125" bestFit="1" customWidth="1"/>
    <col min="450" max="450" width="14.88671875" bestFit="1" customWidth="1"/>
    <col min="451" max="451" width="18.33203125" bestFit="1" customWidth="1"/>
    <col min="452" max="452" width="14.88671875" bestFit="1" customWidth="1"/>
    <col min="453" max="453" width="18.33203125" bestFit="1" customWidth="1"/>
    <col min="454" max="454" width="14.88671875" bestFit="1" customWidth="1"/>
    <col min="455" max="455" width="18.33203125" bestFit="1" customWidth="1"/>
    <col min="456" max="456" width="14.88671875" bestFit="1" customWidth="1"/>
    <col min="457" max="457" width="18.33203125" bestFit="1" customWidth="1"/>
    <col min="458" max="458" width="14.88671875" bestFit="1" customWidth="1"/>
    <col min="459" max="459" width="18.33203125" bestFit="1" customWidth="1"/>
    <col min="460" max="460" width="14.88671875" bestFit="1" customWidth="1"/>
    <col min="461" max="461" width="18.33203125" bestFit="1" customWidth="1"/>
    <col min="462" max="462" width="14.88671875" bestFit="1" customWidth="1"/>
    <col min="463" max="463" width="18.33203125" bestFit="1" customWidth="1"/>
    <col min="464" max="464" width="14.88671875" bestFit="1" customWidth="1"/>
    <col min="465" max="465" width="18.33203125" bestFit="1" customWidth="1"/>
    <col min="466" max="466" width="14.88671875" bestFit="1" customWidth="1"/>
    <col min="467" max="467" width="18.33203125" bestFit="1" customWidth="1"/>
    <col min="468" max="468" width="14.88671875" bestFit="1" customWidth="1"/>
    <col min="469" max="469" width="18.33203125" bestFit="1" customWidth="1"/>
    <col min="470" max="470" width="14.88671875" bestFit="1" customWidth="1"/>
    <col min="471" max="471" width="18.33203125" bestFit="1" customWidth="1"/>
    <col min="472" max="472" width="14.88671875" bestFit="1" customWidth="1"/>
    <col min="473" max="473" width="18.33203125" bestFit="1" customWidth="1"/>
    <col min="474" max="474" width="14.88671875" bestFit="1" customWidth="1"/>
    <col min="475" max="475" width="18.33203125" bestFit="1" customWidth="1"/>
    <col min="476" max="476" width="14.88671875" bestFit="1" customWidth="1"/>
    <col min="477" max="477" width="18.33203125" bestFit="1" customWidth="1"/>
    <col min="478" max="478" width="14.88671875" bestFit="1" customWidth="1"/>
    <col min="479" max="479" width="18.33203125" bestFit="1" customWidth="1"/>
    <col min="480" max="480" width="14.88671875" bestFit="1" customWidth="1"/>
    <col min="481" max="481" width="18.33203125" bestFit="1" customWidth="1"/>
    <col min="482" max="482" width="14.88671875" bestFit="1" customWidth="1"/>
    <col min="483" max="483" width="18.33203125" bestFit="1" customWidth="1"/>
    <col min="484" max="484" width="14.88671875" bestFit="1" customWidth="1"/>
    <col min="485" max="485" width="18.33203125" bestFit="1" customWidth="1"/>
    <col min="486" max="486" width="14.88671875" bestFit="1" customWidth="1"/>
    <col min="487" max="487" width="18.33203125" bestFit="1" customWidth="1"/>
    <col min="488" max="488" width="14.88671875" bestFit="1" customWidth="1"/>
    <col min="489" max="489" width="18.33203125" bestFit="1" customWidth="1"/>
    <col min="490" max="490" width="14.88671875" bestFit="1" customWidth="1"/>
    <col min="491" max="491" width="18.33203125" bestFit="1" customWidth="1"/>
    <col min="492" max="492" width="14.88671875" bestFit="1" customWidth="1"/>
    <col min="493" max="493" width="18.33203125" bestFit="1" customWidth="1"/>
    <col min="494" max="494" width="14.88671875" bestFit="1" customWidth="1"/>
    <col min="495" max="495" width="18.33203125" bestFit="1" customWidth="1"/>
    <col min="496" max="496" width="14.88671875" bestFit="1" customWidth="1"/>
    <col min="497" max="497" width="18.33203125" bestFit="1" customWidth="1"/>
    <col min="498" max="498" width="14.88671875" bestFit="1" customWidth="1"/>
    <col min="499" max="499" width="18.33203125" bestFit="1" customWidth="1"/>
    <col min="500" max="500" width="14.88671875" bestFit="1" customWidth="1"/>
    <col min="501" max="501" width="18.33203125" bestFit="1" customWidth="1"/>
    <col min="502" max="502" width="14.88671875" bestFit="1" customWidth="1"/>
    <col min="503" max="503" width="18.33203125" bestFit="1" customWidth="1"/>
    <col min="504" max="504" width="14.88671875" bestFit="1" customWidth="1"/>
    <col min="505" max="505" width="18.33203125" bestFit="1" customWidth="1"/>
    <col min="506" max="506" width="14.88671875" bestFit="1" customWidth="1"/>
    <col min="507" max="507" width="18.33203125" bestFit="1" customWidth="1"/>
    <col min="508" max="508" width="14.88671875" bestFit="1" customWidth="1"/>
    <col min="509" max="509" width="18.33203125" bestFit="1" customWidth="1"/>
    <col min="510" max="510" width="14.88671875" bestFit="1" customWidth="1"/>
    <col min="511" max="511" width="18.33203125" bestFit="1" customWidth="1"/>
    <col min="512" max="512" width="14.88671875" bestFit="1" customWidth="1"/>
    <col min="513" max="513" width="18.33203125" bestFit="1" customWidth="1"/>
    <col min="514" max="514" width="14.88671875" bestFit="1" customWidth="1"/>
    <col min="515" max="515" width="18.33203125" bestFit="1" customWidth="1"/>
    <col min="516" max="516" width="14.88671875" bestFit="1" customWidth="1"/>
    <col min="517" max="517" width="18.33203125" bestFit="1" customWidth="1"/>
    <col min="518" max="518" width="14.88671875" bestFit="1" customWidth="1"/>
    <col min="519" max="519" width="18.33203125" bestFit="1" customWidth="1"/>
    <col min="520" max="520" width="14.88671875" bestFit="1" customWidth="1"/>
    <col min="521" max="521" width="18.33203125" bestFit="1" customWidth="1"/>
    <col min="522" max="522" width="14.88671875" bestFit="1" customWidth="1"/>
    <col min="523" max="523" width="18.33203125" bestFit="1" customWidth="1"/>
    <col min="524" max="524" width="14.88671875" bestFit="1" customWidth="1"/>
    <col min="525" max="525" width="18.33203125" bestFit="1" customWidth="1"/>
    <col min="526" max="526" width="14.88671875" bestFit="1" customWidth="1"/>
    <col min="527" max="527" width="18.33203125" bestFit="1" customWidth="1"/>
    <col min="528" max="528" width="14.88671875" bestFit="1" customWidth="1"/>
    <col min="529" max="529" width="18.33203125" bestFit="1" customWidth="1"/>
    <col min="530" max="530" width="14.88671875" bestFit="1" customWidth="1"/>
    <col min="531" max="531" width="18.33203125" bestFit="1" customWidth="1"/>
    <col min="532" max="532" width="14.88671875" bestFit="1" customWidth="1"/>
    <col min="533" max="533" width="18.33203125" bestFit="1" customWidth="1"/>
    <col min="534" max="534" width="14.88671875" bestFit="1" customWidth="1"/>
    <col min="535" max="535" width="18.33203125" bestFit="1" customWidth="1"/>
    <col min="536" max="536" width="14.88671875" bestFit="1" customWidth="1"/>
    <col min="537" max="537" width="18.33203125" bestFit="1" customWidth="1"/>
    <col min="538" max="538" width="14.88671875" bestFit="1" customWidth="1"/>
    <col min="539" max="539" width="18.33203125" bestFit="1" customWidth="1"/>
    <col min="540" max="540" width="14.88671875" bestFit="1" customWidth="1"/>
    <col min="541" max="541" width="18.33203125" bestFit="1" customWidth="1"/>
    <col min="542" max="542" width="14.88671875" bestFit="1" customWidth="1"/>
    <col min="543" max="543" width="18.33203125" bestFit="1" customWidth="1"/>
    <col min="544" max="544" width="14.88671875" bestFit="1" customWidth="1"/>
    <col min="545" max="545" width="18.33203125" bestFit="1" customWidth="1"/>
    <col min="546" max="546" width="14.88671875" bestFit="1" customWidth="1"/>
    <col min="547" max="547" width="18.33203125" bestFit="1" customWidth="1"/>
    <col min="548" max="548" width="14.88671875" bestFit="1" customWidth="1"/>
    <col min="549" max="549" width="18.33203125" bestFit="1" customWidth="1"/>
    <col min="550" max="550" width="14.88671875" bestFit="1" customWidth="1"/>
    <col min="551" max="551" width="18.33203125" bestFit="1" customWidth="1"/>
    <col min="552" max="552" width="14.88671875" bestFit="1" customWidth="1"/>
    <col min="553" max="553" width="18.33203125" bestFit="1" customWidth="1"/>
    <col min="554" max="554" width="14.88671875" bestFit="1" customWidth="1"/>
    <col min="555" max="555" width="18.33203125" bestFit="1" customWidth="1"/>
    <col min="556" max="556" width="14.88671875" bestFit="1" customWidth="1"/>
    <col min="557" max="557" width="18.33203125" bestFit="1" customWidth="1"/>
    <col min="558" max="558" width="14.88671875" bestFit="1" customWidth="1"/>
    <col min="559" max="559" width="18.33203125" bestFit="1" customWidth="1"/>
    <col min="560" max="560" width="14.88671875" bestFit="1" customWidth="1"/>
    <col min="561" max="561" width="18.33203125" bestFit="1" customWidth="1"/>
    <col min="562" max="562" width="14.88671875" bestFit="1" customWidth="1"/>
    <col min="563" max="563" width="18.33203125" bestFit="1" customWidth="1"/>
    <col min="564" max="564" width="14.88671875" bestFit="1" customWidth="1"/>
    <col min="565" max="565" width="18.33203125" bestFit="1" customWidth="1"/>
    <col min="566" max="566" width="14.88671875" bestFit="1" customWidth="1"/>
    <col min="567" max="567" width="18.33203125" bestFit="1" customWidth="1"/>
    <col min="568" max="568" width="14.88671875" bestFit="1" customWidth="1"/>
    <col min="569" max="569" width="18.33203125" bestFit="1" customWidth="1"/>
    <col min="570" max="570" width="14.88671875" bestFit="1" customWidth="1"/>
    <col min="571" max="571" width="18.33203125" bestFit="1" customWidth="1"/>
    <col min="572" max="572" width="14.88671875" bestFit="1" customWidth="1"/>
    <col min="573" max="573" width="18.33203125" bestFit="1" customWidth="1"/>
    <col min="574" max="574" width="14.88671875" bestFit="1" customWidth="1"/>
    <col min="575" max="575" width="18.33203125" bestFit="1" customWidth="1"/>
    <col min="576" max="576" width="14.88671875" bestFit="1" customWidth="1"/>
    <col min="577" max="577" width="18.33203125" bestFit="1" customWidth="1"/>
    <col min="578" max="578" width="14.88671875" bestFit="1" customWidth="1"/>
    <col min="579" max="579" width="18.33203125" bestFit="1" customWidth="1"/>
    <col min="580" max="580" width="14.88671875" bestFit="1" customWidth="1"/>
    <col min="581" max="581" width="18.33203125" bestFit="1" customWidth="1"/>
    <col min="582" max="582" width="14.88671875" bestFit="1" customWidth="1"/>
    <col min="583" max="583" width="18.33203125" bestFit="1" customWidth="1"/>
    <col min="584" max="584" width="14.88671875" bestFit="1" customWidth="1"/>
    <col min="585" max="585" width="18.33203125" bestFit="1" customWidth="1"/>
    <col min="586" max="586" width="14.88671875" bestFit="1" customWidth="1"/>
    <col min="587" max="587" width="18.33203125" bestFit="1" customWidth="1"/>
    <col min="588" max="588" width="14.88671875" bestFit="1" customWidth="1"/>
    <col min="589" max="589" width="18.33203125" bestFit="1" customWidth="1"/>
    <col min="590" max="590" width="14.88671875" bestFit="1" customWidth="1"/>
    <col min="591" max="591" width="18.33203125" bestFit="1" customWidth="1"/>
    <col min="592" max="592" width="14.88671875" bestFit="1" customWidth="1"/>
    <col min="593" max="593" width="18.33203125" bestFit="1" customWidth="1"/>
    <col min="594" max="594" width="14.88671875" bestFit="1" customWidth="1"/>
    <col min="595" max="595" width="18.33203125" bestFit="1" customWidth="1"/>
    <col min="596" max="596" width="14.88671875" bestFit="1" customWidth="1"/>
    <col min="597" max="597" width="18.33203125" bestFit="1" customWidth="1"/>
    <col min="598" max="598" width="14.88671875" bestFit="1" customWidth="1"/>
    <col min="599" max="599" width="18.33203125" bestFit="1" customWidth="1"/>
    <col min="600" max="600" width="14.88671875" bestFit="1" customWidth="1"/>
    <col min="601" max="601" width="18.33203125" bestFit="1" customWidth="1"/>
    <col min="602" max="602" width="14.88671875" bestFit="1" customWidth="1"/>
    <col min="603" max="603" width="18.33203125" bestFit="1" customWidth="1"/>
    <col min="604" max="604" width="14.88671875" bestFit="1" customWidth="1"/>
    <col min="605" max="605" width="18.33203125" bestFit="1" customWidth="1"/>
    <col min="606" max="606" width="14.88671875" bestFit="1" customWidth="1"/>
    <col min="607" max="607" width="18.33203125" bestFit="1" customWidth="1"/>
    <col min="608" max="608" width="14.88671875" bestFit="1" customWidth="1"/>
    <col min="609" max="609" width="18.33203125" bestFit="1" customWidth="1"/>
    <col min="610" max="610" width="14.88671875" bestFit="1" customWidth="1"/>
    <col min="611" max="611" width="18.33203125" bestFit="1" customWidth="1"/>
    <col min="612" max="612" width="14.88671875" bestFit="1" customWidth="1"/>
    <col min="613" max="613" width="18.33203125" bestFit="1" customWidth="1"/>
    <col min="614" max="614" width="14.88671875" bestFit="1" customWidth="1"/>
    <col min="615" max="615" width="18.33203125" bestFit="1" customWidth="1"/>
    <col min="616" max="616" width="14.88671875" bestFit="1" customWidth="1"/>
    <col min="617" max="617" width="18.33203125" bestFit="1" customWidth="1"/>
    <col min="618" max="618" width="14.88671875" bestFit="1" customWidth="1"/>
    <col min="619" max="619" width="18.33203125" bestFit="1" customWidth="1"/>
    <col min="620" max="620" width="14.88671875" bestFit="1" customWidth="1"/>
    <col min="621" max="621" width="18.33203125" bestFit="1" customWidth="1"/>
    <col min="622" max="622" width="14.88671875" bestFit="1" customWidth="1"/>
    <col min="623" max="623" width="18.33203125" bestFit="1" customWidth="1"/>
    <col min="624" max="624" width="14.88671875" bestFit="1" customWidth="1"/>
    <col min="625" max="625" width="18.33203125" bestFit="1" customWidth="1"/>
    <col min="626" max="626" width="14.88671875" bestFit="1" customWidth="1"/>
    <col min="627" max="627" width="18.33203125" bestFit="1" customWidth="1"/>
    <col min="628" max="628" width="14.88671875" bestFit="1" customWidth="1"/>
    <col min="629" max="629" width="18.33203125" bestFit="1" customWidth="1"/>
    <col min="630" max="630" width="14.88671875" bestFit="1" customWidth="1"/>
    <col min="631" max="631" width="18.33203125" bestFit="1" customWidth="1"/>
    <col min="632" max="632" width="14.88671875" bestFit="1" customWidth="1"/>
    <col min="633" max="633" width="18.33203125" bestFit="1" customWidth="1"/>
    <col min="634" max="634" width="14.88671875" bestFit="1" customWidth="1"/>
    <col min="635" max="635" width="18.33203125" bestFit="1" customWidth="1"/>
    <col min="636" max="636" width="14.88671875" bestFit="1" customWidth="1"/>
    <col min="637" max="637" width="18.33203125" bestFit="1" customWidth="1"/>
    <col min="638" max="638" width="14.88671875" bestFit="1" customWidth="1"/>
    <col min="639" max="639" width="18.33203125" bestFit="1" customWidth="1"/>
    <col min="640" max="640" width="14.88671875" bestFit="1" customWidth="1"/>
    <col min="641" max="641" width="18.33203125" bestFit="1" customWidth="1"/>
    <col min="642" max="642" width="14.88671875" bestFit="1" customWidth="1"/>
    <col min="643" max="643" width="18.33203125" bestFit="1" customWidth="1"/>
    <col min="644" max="644" width="14.88671875" bestFit="1" customWidth="1"/>
    <col min="645" max="645" width="18.33203125" bestFit="1" customWidth="1"/>
    <col min="646" max="646" width="14.88671875" bestFit="1" customWidth="1"/>
    <col min="647" max="647" width="18.33203125" bestFit="1" customWidth="1"/>
    <col min="648" max="648" width="14.88671875" bestFit="1" customWidth="1"/>
    <col min="649" max="649" width="18.33203125" bestFit="1" customWidth="1"/>
    <col min="650" max="650" width="14.88671875" bestFit="1" customWidth="1"/>
    <col min="651" max="651" width="18.33203125" bestFit="1" customWidth="1"/>
    <col min="652" max="652" width="14.88671875" bestFit="1" customWidth="1"/>
    <col min="653" max="653" width="18.33203125" bestFit="1" customWidth="1"/>
    <col min="654" max="654" width="14.88671875" bestFit="1" customWidth="1"/>
    <col min="655" max="655" width="18.33203125" bestFit="1" customWidth="1"/>
    <col min="656" max="656" width="14.88671875" bestFit="1" customWidth="1"/>
    <col min="657" max="657" width="18.33203125" bestFit="1" customWidth="1"/>
    <col min="658" max="658" width="14.88671875" bestFit="1" customWidth="1"/>
    <col min="659" max="659" width="18.33203125" bestFit="1" customWidth="1"/>
    <col min="660" max="660" width="14.88671875" bestFit="1" customWidth="1"/>
    <col min="661" max="661" width="18.33203125" bestFit="1" customWidth="1"/>
    <col min="662" max="662" width="14.88671875" bestFit="1" customWidth="1"/>
    <col min="663" max="663" width="18.33203125" bestFit="1" customWidth="1"/>
    <col min="664" max="664" width="14.88671875" bestFit="1" customWidth="1"/>
    <col min="665" max="665" width="18.33203125" bestFit="1" customWidth="1"/>
    <col min="666" max="666" width="14.88671875" bestFit="1" customWidth="1"/>
    <col min="667" max="667" width="18.33203125" bestFit="1" customWidth="1"/>
    <col min="668" max="668" width="14.88671875" bestFit="1" customWidth="1"/>
    <col min="669" max="669" width="18.33203125" bestFit="1" customWidth="1"/>
    <col min="670" max="670" width="14.88671875" bestFit="1" customWidth="1"/>
    <col min="671" max="671" width="18.33203125" bestFit="1" customWidth="1"/>
    <col min="672" max="672" width="14.88671875" bestFit="1" customWidth="1"/>
    <col min="673" max="673" width="18.33203125" bestFit="1" customWidth="1"/>
    <col min="674" max="674" width="14.88671875" bestFit="1" customWidth="1"/>
    <col min="675" max="675" width="18.33203125" bestFit="1" customWidth="1"/>
    <col min="676" max="676" width="14.88671875" bestFit="1" customWidth="1"/>
    <col min="677" max="677" width="18.33203125" bestFit="1" customWidth="1"/>
    <col min="678" max="678" width="14.88671875" bestFit="1" customWidth="1"/>
    <col min="679" max="679" width="18.33203125" bestFit="1" customWidth="1"/>
    <col min="680" max="680" width="14.88671875" bestFit="1" customWidth="1"/>
    <col min="681" max="681" width="18.33203125" bestFit="1" customWidth="1"/>
    <col min="682" max="682" width="14.88671875" bestFit="1" customWidth="1"/>
    <col min="683" max="683" width="18.33203125" bestFit="1" customWidth="1"/>
    <col min="684" max="684" width="14.88671875" bestFit="1" customWidth="1"/>
    <col min="685" max="685" width="18.33203125" bestFit="1" customWidth="1"/>
    <col min="686" max="686" width="14.88671875" bestFit="1" customWidth="1"/>
    <col min="687" max="687" width="18.33203125" bestFit="1" customWidth="1"/>
    <col min="688" max="688" width="14.88671875" bestFit="1" customWidth="1"/>
    <col min="689" max="689" width="18.33203125" bestFit="1" customWidth="1"/>
    <col min="690" max="690" width="14.88671875" bestFit="1" customWidth="1"/>
    <col min="691" max="691" width="18.33203125" bestFit="1" customWidth="1"/>
    <col min="692" max="692" width="14.88671875" bestFit="1" customWidth="1"/>
    <col min="693" max="693" width="18.33203125" bestFit="1" customWidth="1"/>
    <col min="694" max="694" width="14.88671875" bestFit="1" customWidth="1"/>
    <col min="695" max="695" width="18.33203125" bestFit="1" customWidth="1"/>
    <col min="696" max="696" width="19.6640625" bestFit="1" customWidth="1"/>
    <col min="697" max="697" width="23.109375" bestFit="1" customWidth="1"/>
  </cols>
  <sheetData>
    <row r="3" spans="1:2" x14ac:dyDescent="0.3">
      <c r="A3" s="16" t="s">
        <v>1</v>
      </c>
      <c r="B3" t="s">
        <v>79</v>
      </c>
    </row>
    <row r="4" spans="1:2" x14ac:dyDescent="0.3">
      <c r="A4" s="17" t="s">
        <v>72</v>
      </c>
      <c r="B4" s="28">
        <v>5.9197279753300727</v>
      </c>
    </row>
    <row r="5" spans="1:2" x14ac:dyDescent="0.3">
      <c r="A5" s="18" t="s">
        <v>10</v>
      </c>
      <c r="B5" s="28">
        <v>5.9463749461331483</v>
      </c>
    </row>
    <row r="6" spans="1:2" x14ac:dyDescent="0.3">
      <c r="A6" s="18" t="s">
        <v>11</v>
      </c>
      <c r="B6" s="28">
        <v>3.7964750941492937</v>
      </c>
    </row>
    <row r="7" spans="1:2" x14ac:dyDescent="0.3">
      <c r="A7" s="18" t="s">
        <v>12</v>
      </c>
      <c r="B7" s="28">
        <v>5.2750724060328205</v>
      </c>
    </row>
    <row r="8" spans="1:2" x14ac:dyDescent="0.3">
      <c r="A8" s="18" t="s">
        <v>13</v>
      </c>
      <c r="B8" s="28">
        <v>4.3236417001204446</v>
      </c>
    </row>
    <row r="9" spans="1:2" x14ac:dyDescent="0.3">
      <c r="A9" s="18" t="s">
        <v>14</v>
      </c>
      <c r="B9" s="28">
        <v>6.2065054627520944</v>
      </c>
    </row>
    <row r="10" spans="1:2" x14ac:dyDescent="0.3">
      <c r="A10" s="18" t="s">
        <v>15</v>
      </c>
      <c r="B10" s="28">
        <v>4.0311288741492746</v>
      </c>
    </row>
    <row r="11" spans="1:2" x14ac:dyDescent="0.3">
      <c r="A11" s="18" t="s">
        <v>16</v>
      </c>
      <c r="B11" s="28">
        <v>5.7521735022511278</v>
      </c>
    </row>
    <row r="12" spans="1:2" x14ac:dyDescent="0.3">
      <c r="A12" s="18" t="s">
        <v>17</v>
      </c>
      <c r="B12" s="28">
        <v>6.0428102365998182</v>
      </c>
    </row>
    <row r="13" spans="1:2" x14ac:dyDescent="0.3">
      <c r="A13" s="18" t="s">
        <v>18</v>
      </c>
      <c r="B13" s="28">
        <v>6.0461190490723506</v>
      </c>
    </row>
    <row r="14" spans="1:2" x14ac:dyDescent="0.3">
      <c r="A14" s="18" t="s">
        <v>19</v>
      </c>
      <c r="B14" s="28">
        <v>6.4140857390409582</v>
      </c>
    </row>
    <row r="15" spans="1:2" x14ac:dyDescent="0.3">
      <c r="A15" s="17" t="s">
        <v>49</v>
      </c>
      <c r="B15" s="28">
        <v>5.9197279753300727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E9149-E96C-4ACD-89CD-71733DEA9186}">
  <dimension ref="A3:B15"/>
  <sheetViews>
    <sheetView workbookViewId="0">
      <selection activeCell="B26" sqref="B26"/>
    </sheetView>
  </sheetViews>
  <sheetFormatPr defaultRowHeight="14.4" x14ac:dyDescent="0.3"/>
  <cols>
    <col min="1" max="1" width="16.6640625" bestFit="1" customWidth="1"/>
    <col min="2" max="3" width="29.6640625" bestFit="1" customWidth="1"/>
  </cols>
  <sheetData>
    <row r="3" spans="1:2" x14ac:dyDescent="0.3">
      <c r="A3" s="16" t="s">
        <v>81</v>
      </c>
      <c r="B3" t="s">
        <v>80</v>
      </c>
    </row>
    <row r="4" spans="1:2" x14ac:dyDescent="0.3">
      <c r="A4" s="17" t="s">
        <v>56</v>
      </c>
      <c r="B4" s="29"/>
    </row>
    <row r="5" spans="1:2" x14ac:dyDescent="0.3">
      <c r="A5" s="18" t="s">
        <v>19</v>
      </c>
      <c r="B5" s="29">
        <v>2.4819347291981715</v>
      </c>
    </row>
    <row r="6" spans="1:2" x14ac:dyDescent="0.3">
      <c r="A6" s="18" t="s">
        <v>11</v>
      </c>
      <c r="B6" s="29">
        <v>4.3108390521258544</v>
      </c>
    </row>
    <row r="7" spans="1:2" x14ac:dyDescent="0.3">
      <c r="A7" s="18" t="s">
        <v>12</v>
      </c>
      <c r="B7" s="29">
        <v>4.5978794968733787</v>
      </c>
    </row>
    <row r="8" spans="1:2" x14ac:dyDescent="0.3">
      <c r="A8" s="18" t="s">
        <v>18</v>
      </c>
      <c r="B8" s="29">
        <v>4.8360888228030738</v>
      </c>
    </row>
    <row r="9" spans="1:2" x14ac:dyDescent="0.3">
      <c r="A9" s="18" t="s">
        <v>14</v>
      </c>
      <c r="B9" s="29">
        <v>5.133630943753813</v>
      </c>
    </row>
    <row r="10" spans="1:2" x14ac:dyDescent="0.3">
      <c r="A10" s="18" t="s">
        <v>15</v>
      </c>
      <c r="B10" s="29">
        <v>5.6780278266313564</v>
      </c>
    </row>
    <row r="11" spans="1:2" x14ac:dyDescent="0.3">
      <c r="A11" s="18" t="s">
        <v>13</v>
      </c>
      <c r="B11" s="29">
        <v>5.929335948771028</v>
      </c>
    </row>
    <row r="12" spans="1:2" x14ac:dyDescent="0.3">
      <c r="A12" s="18" t="s">
        <v>16</v>
      </c>
      <c r="B12" s="29">
        <v>6.4079426023538728</v>
      </c>
    </row>
    <row r="13" spans="1:2" x14ac:dyDescent="0.3">
      <c r="A13" s="18" t="s">
        <v>10</v>
      </c>
      <c r="B13" s="29">
        <v>6.4891736762087051</v>
      </c>
    </row>
    <row r="14" spans="1:2" x14ac:dyDescent="0.3">
      <c r="A14" s="18" t="s">
        <v>17</v>
      </c>
      <c r="B14" s="29">
        <v>7.5055534994651349</v>
      </c>
    </row>
    <row r="15" spans="1:2" x14ac:dyDescent="0.3">
      <c r="A15" s="17" t="s">
        <v>49</v>
      </c>
      <c r="B15" s="29">
        <v>5.98475928922793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F45CF-BCF3-4015-A46F-D6E886672BD3}">
  <dimension ref="A1:O26"/>
  <sheetViews>
    <sheetView topLeftCell="A11" workbookViewId="0">
      <selection activeCell="D19" sqref="D19"/>
    </sheetView>
  </sheetViews>
  <sheetFormatPr defaultRowHeight="14.4" x14ac:dyDescent="0.3"/>
  <cols>
    <col min="1" max="1" width="16.77734375" bestFit="1" customWidth="1"/>
    <col min="2" max="2" width="15.5546875" bestFit="1" customWidth="1"/>
    <col min="3" max="7" width="11.44140625" bestFit="1" customWidth="1"/>
    <col min="8" max="8" width="11.44140625" style="33" customWidth="1"/>
    <col min="9" max="9" width="13.5546875" customWidth="1"/>
    <col min="10" max="10" width="12.88671875" style="30" customWidth="1"/>
    <col min="11" max="11" width="14.21875" customWidth="1"/>
    <col min="12" max="12" width="15.21875" customWidth="1"/>
    <col min="13" max="13" width="11.77734375" customWidth="1"/>
    <col min="14" max="14" width="13.6640625" customWidth="1"/>
    <col min="15" max="15" width="10.21875" bestFit="1" customWidth="1"/>
  </cols>
  <sheetData>
    <row r="1" spans="1:15" ht="14.4" customHeight="1" x14ac:dyDescent="0.3">
      <c r="J1" s="43" t="s">
        <v>82</v>
      </c>
      <c r="K1" s="43"/>
      <c r="L1" s="43"/>
      <c r="M1" s="43"/>
      <c r="N1" s="43"/>
    </row>
    <row r="2" spans="1:15" ht="14.4" customHeight="1" x14ac:dyDescent="0.3">
      <c r="J2" s="43"/>
      <c r="K2" s="43"/>
      <c r="L2" s="43"/>
      <c r="M2" s="43"/>
      <c r="N2" s="43"/>
    </row>
    <row r="3" spans="1:15" ht="15" thickBot="1" x14ac:dyDescent="0.35">
      <c r="A3" s="16" t="s">
        <v>51</v>
      </c>
      <c r="B3" s="16" t="s">
        <v>52</v>
      </c>
      <c r="L3" s="13"/>
      <c r="M3" s="13"/>
      <c r="N3" s="13"/>
    </row>
    <row r="4" spans="1:15" ht="15" thickBot="1" x14ac:dyDescent="0.35">
      <c r="A4" s="16" t="s">
        <v>48</v>
      </c>
      <c r="B4" t="s">
        <v>32</v>
      </c>
      <c r="C4" t="s">
        <v>24</v>
      </c>
      <c r="D4" t="s">
        <v>30</v>
      </c>
      <c r="E4" t="s">
        <v>34</v>
      </c>
      <c r="F4" t="s">
        <v>26</v>
      </c>
      <c r="G4" t="s">
        <v>49</v>
      </c>
      <c r="I4" s="32" t="s">
        <v>83</v>
      </c>
      <c r="J4" s="31" t="s">
        <v>32</v>
      </c>
      <c r="K4" s="2" t="s">
        <v>24</v>
      </c>
      <c r="L4" s="2" t="s">
        <v>30</v>
      </c>
      <c r="M4" s="2" t="s">
        <v>34</v>
      </c>
      <c r="N4" s="2" t="s">
        <v>26</v>
      </c>
      <c r="O4" t="s">
        <v>84</v>
      </c>
    </row>
    <row r="5" spans="1:15" x14ac:dyDescent="0.3">
      <c r="A5" s="17" t="s">
        <v>13</v>
      </c>
      <c r="B5" s="20">
        <v>2905.1299999999997</v>
      </c>
      <c r="C5" s="20">
        <v>1671.8600000000001</v>
      </c>
      <c r="D5" s="20">
        <v>1455.29</v>
      </c>
      <c r="E5" s="20">
        <v>1648.9900000000002</v>
      </c>
      <c r="F5" s="20">
        <v>1532.4399999999998</v>
      </c>
      <c r="G5" s="20">
        <v>9213.7100000000009</v>
      </c>
      <c r="I5" s="34" t="s">
        <v>13</v>
      </c>
      <c r="J5" s="31">
        <f t="shared" ref="J5:O5" si="0">B5/$G$5</f>
        <v>0.31530512681645062</v>
      </c>
      <c r="K5" s="31">
        <f t="shared" si="0"/>
        <v>0.18145350787033671</v>
      </c>
      <c r="L5" s="31">
        <f t="shared" si="0"/>
        <v>0.15794831832128425</v>
      </c>
      <c r="M5" s="31">
        <f t="shared" si="0"/>
        <v>0.17897133727890285</v>
      </c>
      <c r="N5" s="31">
        <f t="shared" si="0"/>
        <v>0.16632170971302546</v>
      </c>
      <c r="O5" s="30">
        <f t="shared" si="0"/>
        <v>1</v>
      </c>
    </row>
    <row r="6" spans="1:15" x14ac:dyDescent="0.3">
      <c r="A6" s="17" t="s">
        <v>12</v>
      </c>
      <c r="B6" s="20">
        <v>1925.2699999999995</v>
      </c>
      <c r="C6" s="20">
        <v>2091.7400000000002</v>
      </c>
      <c r="D6" s="20">
        <v>2570.63</v>
      </c>
      <c r="E6" s="20">
        <v>879.95</v>
      </c>
      <c r="F6" s="20">
        <v>1617.4</v>
      </c>
      <c r="G6" s="20">
        <v>9084.99</v>
      </c>
      <c r="I6" s="17" t="s">
        <v>12</v>
      </c>
      <c r="J6" s="31">
        <f t="shared" ref="J6:O6" si="1">B6/$G$6</f>
        <v>0.21191767960118829</v>
      </c>
      <c r="K6" s="31">
        <f t="shared" si="1"/>
        <v>0.23024131011701723</v>
      </c>
      <c r="L6" s="31">
        <f t="shared" si="1"/>
        <v>0.28295353104406279</v>
      </c>
      <c r="M6" s="31">
        <f t="shared" si="1"/>
        <v>9.6857563959894297E-2</v>
      </c>
      <c r="N6" s="31">
        <f t="shared" si="1"/>
        <v>0.1780299152778374</v>
      </c>
      <c r="O6" s="30">
        <f t="shared" si="1"/>
        <v>1</v>
      </c>
    </row>
    <row r="7" spans="1:15" x14ac:dyDescent="0.3">
      <c r="A7" s="17" t="s">
        <v>18</v>
      </c>
      <c r="B7" s="20">
        <v>1665.1299999999999</v>
      </c>
      <c r="C7" s="20">
        <v>1382.57</v>
      </c>
      <c r="D7" s="20">
        <v>1535.3400000000004</v>
      </c>
      <c r="E7" s="20">
        <v>1110.3600000000001</v>
      </c>
      <c r="F7" s="20">
        <v>2146.7999999999993</v>
      </c>
      <c r="G7" s="20">
        <v>7840.1999999999989</v>
      </c>
      <c r="I7" s="34" t="s">
        <v>18</v>
      </c>
      <c r="J7" s="31">
        <f t="shared" ref="J7:O7" si="2">B7/$G$7</f>
        <v>0.21238361266294228</v>
      </c>
      <c r="K7" s="31">
        <f t="shared" si="2"/>
        <v>0.17634371572153773</v>
      </c>
      <c r="L7" s="31">
        <f t="shared" si="2"/>
        <v>0.19582918803091764</v>
      </c>
      <c r="M7" s="31">
        <f t="shared" si="2"/>
        <v>0.14162393816484278</v>
      </c>
      <c r="N7" s="31">
        <f t="shared" si="2"/>
        <v>0.27381954541975967</v>
      </c>
      <c r="O7" s="30">
        <f t="shared" si="2"/>
        <v>1</v>
      </c>
    </row>
    <row r="8" spans="1:15" x14ac:dyDescent="0.3">
      <c r="A8" s="17" t="s">
        <v>19</v>
      </c>
      <c r="B8" s="20">
        <v>1627.86</v>
      </c>
      <c r="C8" s="20">
        <v>1878.18</v>
      </c>
      <c r="D8" s="20">
        <v>1113.73</v>
      </c>
      <c r="E8" s="20">
        <v>1854.5300000000002</v>
      </c>
      <c r="F8" s="20">
        <v>1134.9399999999998</v>
      </c>
      <c r="G8" s="20">
        <v>7609.2400000000007</v>
      </c>
      <c r="I8" s="17" t="s">
        <v>19</v>
      </c>
      <c r="J8" s="31">
        <f t="shared" ref="J8:O8" si="3">B8/$G$8</f>
        <v>0.2139320089785576</v>
      </c>
      <c r="K8" s="31">
        <f t="shared" si="3"/>
        <v>0.24682885544417049</v>
      </c>
      <c r="L8" s="31">
        <f t="shared" si="3"/>
        <v>0.14636547145312803</v>
      </c>
      <c r="M8" s="31">
        <f t="shared" si="3"/>
        <v>0.24372079208961736</v>
      </c>
      <c r="N8" s="31">
        <f t="shared" si="3"/>
        <v>0.1491528720345264</v>
      </c>
      <c r="O8" s="30">
        <f t="shared" si="3"/>
        <v>1</v>
      </c>
    </row>
    <row r="9" spans="1:15" x14ac:dyDescent="0.3">
      <c r="A9" s="17" t="s">
        <v>14</v>
      </c>
      <c r="B9" s="20">
        <v>1483.2700000000002</v>
      </c>
      <c r="C9" s="20">
        <v>2235.73</v>
      </c>
      <c r="D9" s="20">
        <v>1508.89</v>
      </c>
      <c r="E9" s="20">
        <v>1536.58</v>
      </c>
      <c r="F9" s="20">
        <v>2064.7599999999998</v>
      </c>
      <c r="G9" s="20">
        <v>8829.23</v>
      </c>
      <c r="I9" s="34" t="s">
        <v>14</v>
      </c>
      <c r="J9" s="31">
        <f t="shared" ref="J9:O9" si="4">B9/$G$9</f>
        <v>0.16799539710710903</v>
      </c>
      <c r="K9" s="31">
        <f t="shared" si="4"/>
        <v>0.25321913688962688</v>
      </c>
      <c r="L9" s="31">
        <f t="shared" si="4"/>
        <v>0.17089712239912203</v>
      </c>
      <c r="M9" s="31">
        <f t="shared" si="4"/>
        <v>0.17403329622175434</v>
      </c>
      <c r="N9" s="31">
        <f t="shared" si="4"/>
        <v>0.2338550473823878</v>
      </c>
      <c r="O9" s="30">
        <f t="shared" si="4"/>
        <v>1</v>
      </c>
    </row>
    <row r="10" spans="1:15" x14ac:dyDescent="0.3">
      <c r="A10" s="17" t="s">
        <v>16</v>
      </c>
      <c r="B10" s="20">
        <v>1323.4</v>
      </c>
      <c r="C10" s="20">
        <v>2927.9200000000005</v>
      </c>
      <c r="D10" s="20">
        <v>1494.6000000000001</v>
      </c>
      <c r="E10" s="20">
        <v>1397.4199999999998</v>
      </c>
      <c r="F10" s="20">
        <v>1357.23</v>
      </c>
      <c r="G10" s="20">
        <v>8500.5700000000015</v>
      </c>
      <c r="I10" s="17" t="s">
        <v>16</v>
      </c>
      <c r="J10" s="31">
        <f t="shared" ref="J10:O10" si="5">B10/$G$10</f>
        <v>0.15568367768279068</v>
      </c>
      <c r="K10" s="31">
        <f t="shared" si="5"/>
        <v>0.34443807885824129</v>
      </c>
      <c r="L10" s="31">
        <f t="shared" si="5"/>
        <v>0.17582350360034679</v>
      </c>
      <c r="M10" s="31">
        <f t="shared" si="5"/>
        <v>0.16439132905205175</v>
      </c>
      <c r="N10" s="31">
        <f t="shared" si="5"/>
        <v>0.15966341080656943</v>
      </c>
      <c r="O10" s="30">
        <f t="shared" si="5"/>
        <v>1</v>
      </c>
    </row>
    <row r="11" spans="1:15" x14ac:dyDescent="0.3">
      <c r="A11" s="17" t="s">
        <v>15</v>
      </c>
      <c r="B11" s="20">
        <v>1228.3700000000001</v>
      </c>
      <c r="C11" s="20">
        <v>1115.4399999999998</v>
      </c>
      <c r="D11" s="20">
        <v>1372.82</v>
      </c>
      <c r="E11" s="20">
        <v>988.43000000000006</v>
      </c>
      <c r="F11" s="20">
        <v>1557.15</v>
      </c>
      <c r="G11" s="20">
        <v>6262.2100000000009</v>
      </c>
      <c r="I11" s="34" t="s">
        <v>15</v>
      </c>
      <c r="J11" s="31">
        <f t="shared" ref="J11:O11" si="6">B11/$G$11</f>
        <v>0.19615598965860295</v>
      </c>
      <c r="K11" s="31">
        <f t="shared" si="6"/>
        <v>0.17812242004020939</v>
      </c>
      <c r="L11" s="31">
        <f t="shared" si="6"/>
        <v>0.21922292609158744</v>
      </c>
      <c r="M11" s="31">
        <f t="shared" si="6"/>
        <v>0.15784044291072957</v>
      </c>
      <c r="N11" s="31">
        <f t="shared" si="6"/>
        <v>0.2486582212988705</v>
      </c>
      <c r="O11" s="30">
        <f t="shared" si="6"/>
        <v>1</v>
      </c>
    </row>
    <row r="12" spans="1:15" x14ac:dyDescent="0.3">
      <c r="A12" s="17" t="s">
        <v>17</v>
      </c>
      <c r="B12" s="20">
        <v>1215.96</v>
      </c>
      <c r="C12" s="20">
        <v>1393.07</v>
      </c>
      <c r="D12" s="20">
        <v>2018.9599999999998</v>
      </c>
      <c r="E12" s="20">
        <v>1791.8400000000004</v>
      </c>
      <c r="F12" s="20">
        <v>1167.05</v>
      </c>
      <c r="G12" s="20">
        <v>7586.88</v>
      </c>
      <c r="I12" s="17" t="s">
        <v>17</v>
      </c>
      <c r="J12" s="31">
        <f t="shared" ref="J12:O12" si="7">B12/$G$12</f>
        <v>0.16027141591800581</v>
      </c>
      <c r="K12" s="31">
        <f t="shared" si="7"/>
        <v>0.18361566282846176</v>
      </c>
      <c r="L12" s="31">
        <f t="shared" si="7"/>
        <v>0.26611202496942088</v>
      </c>
      <c r="M12" s="31">
        <f t="shared" si="7"/>
        <v>0.23617613564469195</v>
      </c>
      <c r="N12" s="31">
        <f t="shared" si="7"/>
        <v>0.15382476063941963</v>
      </c>
      <c r="O12" s="30">
        <f t="shared" si="7"/>
        <v>1</v>
      </c>
    </row>
    <row r="13" spans="1:15" x14ac:dyDescent="0.3">
      <c r="A13" s="17" t="s">
        <v>10</v>
      </c>
      <c r="B13" s="20">
        <v>1185.2499999999998</v>
      </c>
      <c r="C13" s="20">
        <v>1751.36</v>
      </c>
      <c r="D13" s="20">
        <v>1164.5999999999999</v>
      </c>
      <c r="E13" s="20">
        <v>1039.5</v>
      </c>
      <c r="F13" s="20">
        <v>1110.82</v>
      </c>
      <c r="G13" s="20">
        <v>6251.5299999999988</v>
      </c>
      <c r="I13" s="34" t="s">
        <v>10</v>
      </c>
      <c r="J13" s="31">
        <f t="shared" ref="J13:O13" si="8">B13/$G$13</f>
        <v>0.1895935874897825</v>
      </c>
      <c r="K13" s="31">
        <f t="shared" si="8"/>
        <v>0.28014901952002152</v>
      </c>
      <c r="L13" s="31">
        <f t="shared" si="8"/>
        <v>0.18629039611103204</v>
      </c>
      <c r="M13" s="31">
        <f t="shared" si="8"/>
        <v>0.166279294828626</v>
      </c>
      <c r="N13" s="31">
        <f t="shared" si="8"/>
        <v>0.17768770205053805</v>
      </c>
      <c r="O13" s="30">
        <f t="shared" si="8"/>
        <v>1</v>
      </c>
    </row>
    <row r="14" spans="1:15" x14ac:dyDescent="0.3">
      <c r="A14" s="17" t="s">
        <v>11</v>
      </c>
      <c r="B14" s="20">
        <v>874.28</v>
      </c>
      <c r="C14" s="20">
        <v>1467.95</v>
      </c>
      <c r="D14" s="20">
        <v>2677.9800000000005</v>
      </c>
      <c r="E14" s="20">
        <v>1039.03</v>
      </c>
      <c r="F14" s="20">
        <v>1296.1199999999999</v>
      </c>
      <c r="G14" s="20">
        <v>7355.3600000000006</v>
      </c>
      <c r="I14" s="17" t="s">
        <v>11</v>
      </c>
      <c r="J14" s="31">
        <f t="shared" ref="J14:O14" si="9">B14/$G$14</f>
        <v>0.1188629788344826</v>
      </c>
      <c r="K14" s="31">
        <f t="shared" si="9"/>
        <v>0.19957554762785235</v>
      </c>
      <c r="L14" s="31">
        <f t="shared" si="9"/>
        <v>0.36408551043048881</v>
      </c>
      <c r="M14" s="31">
        <f t="shared" si="9"/>
        <v>0.1412616105805834</v>
      </c>
      <c r="N14" s="31">
        <f t="shared" si="9"/>
        <v>0.17621435252659282</v>
      </c>
      <c r="O14" s="30">
        <f t="shared" si="9"/>
        <v>1</v>
      </c>
    </row>
    <row r="15" spans="1:15" ht="15" thickBot="1" x14ac:dyDescent="0.35">
      <c r="A15" s="17" t="s">
        <v>49</v>
      </c>
      <c r="B15" s="20">
        <v>15433.92</v>
      </c>
      <c r="C15" s="20">
        <v>17915.82</v>
      </c>
      <c r="D15" s="20">
        <v>16912.84</v>
      </c>
      <c r="E15" s="20">
        <v>13286.630000000001</v>
      </c>
      <c r="F15" s="20">
        <v>14984.709999999997</v>
      </c>
      <c r="G15" s="20">
        <v>78533.919999999998</v>
      </c>
      <c r="I15" s="35" t="s">
        <v>49</v>
      </c>
      <c r="J15" s="31">
        <f t="shared" ref="J15:O15" si="10">B15/$G$15</f>
        <v>0.19652552680421403</v>
      </c>
      <c r="K15" s="31">
        <f t="shared" si="10"/>
        <v>0.22812843163820168</v>
      </c>
      <c r="L15" s="31">
        <f t="shared" si="10"/>
        <v>0.21535713485332197</v>
      </c>
      <c r="M15" s="31">
        <f t="shared" si="10"/>
        <v>0.16918332868141564</v>
      </c>
      <c r="N15" s="31">
        <f t="shared" si="10"/>
        <v>0.19080557802284664</v>
      </c>
      <c r="O15" s="30">
        <f t="shared" si="10"/>
        <v>1</v>
      </c>
    </row>
    <row r="20" spans="1:5" x14ac:dyDescent="0.3">
      <c r="A20" s="16" t="s">
        <v>48</v>
      </c>
      <c r="B20" t="s">
        <v>51</v>
      </c>
    </row>
    <row r="21" spans="1:5" x14ac:dyDescent="0.3">
      <c r="A21" s="17" t="s">
        <v>32</v>
      </c>
      <c r="B21" s="20">
        <v>15433.919999999996</v>
      </c>
      <c r="D21" t="s">
        <v>88</v>
      </c>
      <c r="E21" t="s">
        <v>51</v>
      </c>
    </row>
    <row r="22" spans="1:5" x14ac:dyDescent="0.3">
      <c r="A22" s="17" t="s">
        <v>24</v>
      </c>
      <c r="B22" s="20">
        <v>17915.820000000003</v>
      </c>
      <c r="D22" t="s">
        <v>24</v>
      </c>
      <c r="E22">
        <v>17915.820000000003</v>
      </c>
    </row>
    <row r="23" spans="1:5" x14ac:dyDescent="0.3">
      <c r="A23" s="17" t="s">
        <v>30</v>
      </c>
      <c r="B23" s="20">
        <v>16912.840000000004</v>
      </c>
      <c r="D23" t="s">
        <v>30</v>
      </c>
      <c r="E23">
        <v>16912.840000000004</v>
      </c>
    </row>
    <row r="24" spans="1:5" x14ac:dyDescent="0.3">
      <c r="A24" s="17" t="s">
        <v>34</v>
      </c>
      <c r="B24" s="20">
        <v>13286.630000000001</v>
      </c>
      <c r="D24" t="s">
        <v>32</v>
      </c>
      <c r="E24">
        <v>15433.919999999996</v>
      </c>
    </row>
    <row r="25" spans="1:5" x14ac:dyDescent="0.3">
      <c r="A25" s="17" t="s">
        <v>26</v>
      </c>
      <c r="B25" s="20">
        <v>14984.709999999992</v>
      </c>
      <c r="D25" t="s">
        <v>26</v>
      </c>
      <c r="E25">
        <v>14984.709999999992</v>
      </c>
    </row>
    <row r="26" spans="1:5" x14ac:dyDescent="0.3">
      <c r="A26" s="17" t="s">
        <v>49</v>
      </c>
      <c r="B26" s="20">
        <v>78533.919999999998</v>
      </c>
      <c r="D26" t="s">
        <v>34</v>
      </c>
      <c r="E26">
        <v>13286.630000000001</v>
      </c>
    </row>
  </sheetData>
  <mergeCells count="1">
    <mergeCell ref="J1:N2"/>
  </mergeCells>
  <conditionalFormatting sqref="O5:O15">
    <cfRule type="dataBar" priority="4">
      <dataBar>
        <cfvo type="min"/>
        <cfvo type="max"/>
        <color rgb="FF63C384"/>
      </dataBar>
      <extLst>
        <ext xmlns:x14="http://schemas.microsoft.com/office/spreadsheetml/2009/9/main" uri="{B025F937-C7B1-47D3-B67F-A62EFF666E3E}">
          <x14:id>{F69DC584-B428-4636-B719-7CF4CE0C0094}</x14:id>
        </ext>
      </extLst>
    </cfRule>
  </conditionalFormatting>
  <conditionalFormatting sqref="J4:O15 J1 J3 L3:O3">
    <cfRule type="dataBar" priority="3">
      <dataBar>
        <cfvo type="min"/>
        <cfvo type="max"/>
        <color rgb="FF638EC6"/>
      </dataBar>
      <extLst>
        <ext xmlns:x14="http://schemas.microsoft.com/office/spreadsheetml/2009/9/main" uri="{B025F937-C7B1-47D3-B67F-A62EFF666E3E}">
          <x14:id>{33DFDF49-BE0F-45D5-B663-C0EEA9AD7DDB}</x14:id>
        </ext>
      </extLst>
    </cfRule>
  </conditionalFormatting>
  <conditionalFormatting sqref="J4:O15">
    <cfRule type="dataBar" priority="2">
      <dataBar>
        <cfvo type="min"/>
        <cfvo type="max"/>
        <color rgb="FF008AEF"/>
      </dataBar>
      <extLst>
        <ext xmlns:x14="http://schemas.microsoft.com/office/spreadsheetml/2009/9/main" uri="{B025F937-C7B1-47D3-B67F-A62EFF666E3E}">
          <x14:id>{C4F10D46-E7D4-4E1D-8647-9F5858795C89}</x14:id>
        </ext>
      </extLst>
    </cfRule>
  </conditionalFormatting>
  <conditionalFormatting sqref="E22:E26">
    <cfRule type="colorScale" priority="1">
      <colorScale>
        <cfvo type="min"/>
        <cfvo type="max"/>
        <color rgb="FFFFEF9C"/>
        <color rgb="FF63BE7B"/>
      </colorScale>
    </cfRule>
  </conditionalFormatting>
  <pageMargins left="0.7" right="0.7" top="0.75" bottom="0.75" header="0.3" footer="0.3"/>
  <drawing r:id="rId3"/>
  <tableParts count="2">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F69DC584-B428-4636-B719-7CF4CE0C0094}">
            <x14:dataBar minLength="0" maxLength="100" gradient="0">
              <x14:cfvo type="autoMin"/>
              <x14:cfvo type="autoMax"/>
              <x14:negativeFillColor rgb="FFFF0000"/>
              <x14:axisColor rgb="FF000000"/>
            </x14:dataBar>
          </x14:cfRule>
          <xm:sqref>O5:O15</xm:sqref>
        </x14:conditionalFormatting>
        <x14:conditionalFormatting xmlns:xm="http://schemas.microsoft.com/office/excel/2006/main">
          <x14:cfRule type="dataBar" id="{33DFDF49-BE0F-45D5-B663-C0EEA9AD7DDB}">
            <x14:dataBar minLength="0" maxLength="100" gradient="0">
              <x14:cfvo type="autoMin"/>
              <x14:cfvo type="autoMax"/>
              <x14:negativeFillColor rgb="FFFF0000"/>
              <x14:axisColor rgb="FF000000"/>
            </x14:dataBar>
          </x14:cfRule>
          <xm:sqref>J4:O15 J1 J3 L3:O3</xm:sqref>
        </x14:conditionalFormatting>
        <x14:conditionalFormatting xmlns:xm="http://schemas.microsoft.com/office/excel/2006/main">
          <x14:cfRule type="dataBar" id="{C4F10D46-E7D4-4E1D-8647-9F5858795C89}">
            <x14:dataBar minLength="0" maxLength="100" border="1" negativeBarBorderColorSameAsPositive="0">
              <x14:cfvo type="autoMin"/>
              <x14:cfvo type="autoMax"/>
              <x14:borderColor rgb="FF008AEF"/>
              <x14:negativeFillColor rgb="FFFF0000"/>
              <x14:negativeBorderColor rgb="FFFF0000"/>
              <x14:axisColor rgb="FF000000"/>
            </x14:dataBar>
          </x14:cfRule>
          <xm:sqref>J4:O15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8D576-97A6-448D-AF96-BA51D1C8BC1B}">
  <dimension ref="A1:R1004"/>
  <sheetViews>
    <sheetView zoomScale="99" zoomScaleNormal="99" workbookViewId="0">
      <selection activeCell="H995" sqref="H995"/>
    </sheetView>
  </sheetViews>
  <sheetFormatPr defaultRowHeight="14.4" x14ac:dyDescent="0.3"/>
  <cols>
    <col min="1" max="1" width="10.88671875" style="1" bestFit="1" customWidth="1"/>
    <col min="2" max="2" width="10.5546875" style="1" customWidth="1"/>
    <col min="3" max="3" width="18" bestFit="1" customWidth="1"/>
    <col min="4" max="4" width="13" bestFit="1" customWidth="1"/>
    <col min="5" max="5" width="19.77734375" bestFit="1" customWidth="1"/>
    <col min="6" max="6" width="18" bestFit="1" customWidth="1"/>
    <col min="7" max="7" width="12.21875" bestFit="1" customWidth="1"/>
    <col min="8" max="8" width="10.77734375" style="1" bestFit="1" customWidth="1"/>
    <col min="9" max="9" width="8.88671875" style="37" bestFit="1" customWidth="1"/>
    <col min="10" max="10" width="23.5546875" style="21" bestFit="1" customWidth="1"/>
    <col min="11" max="11" width="20.33203125" customWidth="1"/>
    <col min="12" max="12" width="11.5546875" bestFit="1" customWidth="1"/>
    <col min="13" max="13" width="12.6640625" customWidth="1"/>
    <col min="16" max="16" width="37.21875" bestFit="1" customWidth="1"/>
    <col min="17" max="17" width="32.21875" bestFit="1" customWidth="1"/>
    <col min="18" max="18" width="23.88671875" bestFit="1" customWidth="1"/>
  </cols>
  <sheetData>
    <row r="1" spans="1:18" x14ac:dyDescent="0.3">
      <c r="A1" s="7" t="s">
        <v>0</v>
      </c>
      <c r="B1" s="7" t="s">
        <v>69</v>
      </c>
      <c r="C1" s="3" t="s">
        <v>1</v>
      </c>
      <c r="D1" s="3" t="s">
        <v>2</v>
      </c>
      <c r="E1" s="3" t="s">
        <v>7</v>
      </c>
      <c r="F1" s="3" t="s">
        <v>3</v>
      </c>
      <c r="G1" s="3" t="s">
        <v>4</v>
      </c>
      <c r="H1" s="7" t="s">
        <v>86</v>
      </c>
      <c r="I1" s="36" t="s">
        <v>87</v>
      </c>
      <c r="J1" s="22" t="s">
        <v>6</v>
      </c>
      <c r="K1" s="3" t="s">
        <v>5</v>
      </c>
      <c r="L1" s="3" t="s">
        <v>96</v>
      </c>
      <c r="M1" s="3" t="s">
        <v>97</v>
      </c>
      <c r="N1" t="s">
        <v>95</v>
      </c>
    </row>
    <row r="2" spans="1:18" x14ac:dyDescent="0.3">
      <c r="A2" s="1">
        <v>45201</v>
      </c>
      <c r="B2" s="1" t="str">
        <f>TEXT(Table1[[#This Row],[Date]],"ddd")</f>
        <v>Mon</v>
      </c>
      <c r="C2" t="s">
        <v>19</v>
      </c>
      <c r="D2">
        <v>13</v>
      </c>
      <c r="E2" s="20">
        <v>8.0299999999999994</v>
      </c>
      <c r="F2" t="s">
        <v>24</v>
      </c>
      <c r="G2" t="s">
        <v>25</v>
      </c>
      <c r="H2" s="1">
        <v>34851</v>
      </c>
      <c r="I2" s="37">
        <f t="shared" ref="I2:I65" ca="1" si="0">DATEDIF(H2, TODAY(), "Y")</f>
        <v>29</v>
      </c>
      <c r="J2" s="21">
        <v>5.98</v>
      </c>
      <c r="K2" s="21">
        <v>69.63</v>
      </c>
      <c r="L2" s="20">
        <f>Table1[[#This Row],[Original_Unit_Price]]*Table1[[#This Row],[Quantity]]</f>
        <v>77.740000000000009</v>
      </c>
      <c r="M2" s="20">
        <f>Table1[[#This Row],[Total Price ]]-Table1[[#This Row],[Buying Price]]</f>
        <v>-8.1100000000000136</v>
      </c>
    </row>
    <row r="3" spans="1:18" ht="18" x14ac:dyDescent="0.35">
      <c r="A3" s="1">
        <v>45064</v>
      </c>
      <c r="B3" s="1" t="str">
        <f>TEXT(Table1[[#This Row],[Date]],"ddd")</f>
        <v>Thu</v>
      </c>
      <c r="C3" t="s">
        <v>11</v>
      </c>
      <c r="D3">
        <v>10</v>
      </c>
      <c r="E3" s="20">
        <v>13.15</v>
      </c>
      <c r="F3" t="s">
        <v>26</v>
      </c>
      <c r="G3" t="s">
        <v>27</v>
      </c>
      <c r="H3" s="1">
        <v>36723</v>
      </c>
      <c r="I3" s="37">
        <f t="shared" ca="1" si="0"/>
        <v>24</v>
      </c>
      <c r="J3" s="21">
        <v>10.6</v>
      </c>
      <c r="K3" s="21">
        <v>20</v>
      </c>
      <c r="L3" s="20">
        <f>Table1[[#This Row],[Original_Unit_Price]]*Table1[[#This Row],[Quantity]]</f>
        <v>106</v>
      </c>
      <c r="M3" s="20">
        <f>Table1[[#This Row],[Total Price ]]-Table1[[#This Row],[Buying Price]]</f>
        <v>-86</v>
      </c>
      <c r="P3" s="42" t="s">
        <v>42</v>
      </c>
      <c r="Q3" s="42"/>
      <c r="R3" s="42"/>
    </row>
    <row r="4" spans="1:18" x14ac:dyDescent="0.3">
      <c r="A4" s="1">
        <v>44973</v>
      </c>
      <c r="B4" s="1" t="str">
        <f>TEXT(Table1[[#This Row],[Date]],"ddd")</f>
        <v>Thu</v>
      </c>
      <c r="C4" t="s">
        <v>13</v>
      </c>
      <c r="D4">
        <v>19</v>
      </c>
      <c r="E4" s="20">
        <v>4.4000000000000004</v>
      </c>
      <c r="F4" t="s">
        <v>26</v>
      </c>
      <c r="G4" t="s">
        <v>25</v>
      </c>
      <c r="H4" s="1">
        <v>27556</v>
      </c>
      <c r="I4" s="37">
        <f t="shared" ca="1" si="0"/>
        <v>49</v>
      </c>
      <c r="J4" s="21">
        <v>3.82</v>
      </c>
      <c r="K4" s="21">
        <v>31.92</v>
      </c>
      <c r="L4" s="20">
        <f>Table1[[#This Row],[Original_Unit_Price]]*Table1[[#This Row],[Quantity]]</f>
        <v>72.58</v>
      </c>
      <c r="M4" s="20">
        <f>Table1[[#This Row],[Total Price ]]-Table1[[#This Row],[Buying Price]]</f>
        <v>-40.659999999999997</v>
      </c>
    </row>
    <row r="5" spans="1:18" x14ac:dyDescent="0.3">
      <c r="A5" s="1">
        <v>44970</v>
      </c>
      <c r="B5" s="1" t="str">
        <f>TEXT(Table1[[#This Row],[Date]],"ddd")</f>
        <v>Mon</v>
      </c>
      <c r="C5" t="s">
        <v>10</v>
      </c>
      <c r="D5">
        <v>8</v>
      </c>
      <c r="E5" s="20">
        <v>7.26</v>
      </c>
      <c r="F5" t="s">
        <v>24</v>
      </c>
      <c r="G5" t="s">
        <v>28</v>
      </c>
      <c r="H5" s="1">
        <v>31749</v>
      </c>
      <c r="I5" s="37">
        <f t="shared" ca="1" si="0"/>
        <v>38</v>
      </c>
      <c r="J5" s="21">
        <v>5.92</v>
      </c>
      <c r="K5" s="21">
        <v>76.140000000000015</v>
      </c>
      <c r="L5" s="20">
        <f>Table1[[#This Row],[Original_Unit_Price]]*Table1[[#This Row],[Quantity]]</f>
        <v>47.36</v>
      </c>
      <c r="M5" s="20">
        <f>Table1[[#This Row],[Total Price ]]-Table1[[#This Row],[Buying Price]]</f>
        <v>28.780000000000015</v>
      </c>
      <c r="P5" s="3" t="s">
        <v>1</v>
      </c>
      <c r="Q5" s="3" t="s">
        <v>8</v>
      </c>
      <c r="R5" s="5" t="s">
        <v>9</v>
      </c>
    </row>
    <row r="6" spans="1:18" x14ac:dyDescent="0.3">
      <c r="A6" s="1">
        <v>45059</v>
      </c>
      <c r="B6" s="1" t="str">
        <f>TEXT(Table1[[#This Row],[Date]],"ddd")</f>
        <v>Sat</v>
      </c>
      <c r="C6" t="s">
        <v>12</v>
      </c>
      <c r="D6">
        <v>15</v>
      </c>
      <c r="E6" s="20">
        <v>11.01</v>
      </c>
      <c r="F6" t="s">
        <v>24</v>
      </c>
      <c r="G6" t="s">
        <v>29</v>
      </c>
      <c r="H6" s="1">
        <v>36894</v>
      </c>
      <c r="I6" s="37">
        <f t="shared" ca="1" si="0"/>
        <v>24</v>
      </c>
      <c r="J6" s="21">
        <v>9.41</v>
      </c>
      <c r="K6" s="21">
        <v>87.78</v>
      </c>
      <c r="L6" s="20">
        <f>Table1[[#This Row],[Original_Unit_Price]]*Table1[[#This Row],[Quantity]]</f>
        <v>141.15</v>
      </c>
      <c r="M6" s="20">
        <f>Table1[[#This Row],[Total Price ]]-Table1[[#This Row],[Buying Price]]</f>
        <v>-53.370000000000005</v>
      </c>
      <c r="O6">
        <v>1</v>
      </c>
      <c r="P6" t="str" cm="1">
        <f t="array" ref="P6:P15">_xlfn.UNIQUE(C2:C1002,0)</f>
        <v>Tomatoes</v>
      </c>
      <c r="Q6">
        <f t="shared" ref="Q6:Q15" si="1">SUMIF(C2:C1002,P6,D2:D1002)</f>
        <v>1048</v>
      </c>
      <c r="R6" s="21">
        <f>SUMIF(C2:C1003,P6,K2:K1003)</f>
        <v>7609.24</v>
      </c>
    </row>
    <row r="7" spans="1:18" x14ac:dyDescent="0.3">
      <c r="A7" s="1">
        <v>45138</v>
      </c>
      <c r="B7" s="1" t="str">
        <f>TEXT(Table1[[#This Row],[Date]],"ddd")</f>
        <v>Mon</v>
      </c>
      <c r="C7" t="s">
        <v>15</v>
      </c>
      <c r="D7">
        <v>12</v>
      </c>
      <c r="E7" s="20">
        <v>0.75</v>
      </c>
      <c r="F7" t="s">
        <v>26</v>
      </c>
      <c r="G7" t="s">
        <v>28</v>
      </c>
      <c r="H7" s="1">
        <v>34773</v>
      </c>
      <c r="I7" s="37">
        <f t="shared" ca="1" si="0"/>
        <v>30</v>
      </c>
      <c r="J7" s="21">
        <v>0.61</v>
      </c>
      <c r="K7" s="21">
        <v>10.8</v>
      </c>
      <c r="L7" s="20">
        <f>Table1[[#This Row],[Original_Unit_Price]]*Table1[[#This Row],[Quantity]]</f>
        <v>7.32</v>
      </c>
      <c r="M7" s="20">
        <f>Table1[[#This Row],[Total Price ]]-Table1[[#This Row],[Buying Price]]</f>
        <v>3.4800000000000004</v>
      </c>
      <c r="O7">
        <v>2</v>
      </c>
      <c r="P7" t="str">
        <v>Beans</v>
      </c>
      <c r="Q7">
        <f t="shared" si="1"/>
        <v>1054</v>
      </c>
      <c r="R7" s="21">
        <f t="shared" ref="R7:R15" si="2">SUMIF(C3:C1004,P7,K3:K1004)</f>
        <v>7355.3599999999988</v>
      </c>
    </row>
    <row r="8" spans="1:18" x14ac:dyDescent="0.3">
      <c r="A8" s="1">
        <v>45129</v>
      </c>
      <c r="B8" s="1" t="str">
        <f>TEXT(Table1[[#This Row],[Date]],"ddd")</f>
        <v>Sat</v>
      </c>
      <c r="C8" t="s">
        <v>12</v>
      </c>
      <c r="D8">
        <v>10</v>
      </c>
      <c r="E8" s="20">
        <v>5.3</v>
      </c>
      <c r="F8" t="s">
        <v>30</v>
      </c>
      <c r="G8" t="s">
        <v>31</v>
      </c>
      <c r="H8" s="1">
        <v>30675</v>
      </c>
      <c r="I8" s="37">
        <f t="shared" ca="1" si="0"/>
        <v>41</v>
      </c>
      <c r="J8" s="21">
        <v>3.97</v>
      </c>
      <c r="K8" s="21">
        <v>205.92</v>
      </c>
      <c r="L8" s="20">
        <f>Table1[[#This Row],[Original_Unit_Price]]*Table1[[#This Row],[Quantity]]</f>
        <v>39.700000000000003</v>
      </c>
      <c r="M8" s="20">
        <f>Table1[[#This Row],[Total Price ]]-Table1[[#This Row],[Buying Price]]</f>
        <v>166.21999999999997</v>
      </c>
      <c r="O8">
        <v>3</v>
      </c>
      <c r="P8" t="str">
        <v>Bread</v>
      </c>
      <c r="Q8">
        <f t="shared" si="1"/>
        <v>1077</v>
      </c>
      <c r="R8" s="24">
        <f t="shared" si="2"/>
        <v>9213.7100000000046</v>
      </c>
    </row>
    <row r="9" spans="1:18" x14ac:dyDescent="0.3">
      <c r="A9" s="1">
        <v>44927</v>
      </c>
      <c r="B9" s="1" t="str">
        <f>TEXT(Table1[[#This Row],[Date]],"ddd")</f>
        <v>Sun</v>
      </c>
      <c r="C9" t="s">
        <v>10</v>
      </c>
      <c r="D9">
        <v>4</v>
      </c>
      <c r="E9" s="20">
        <v>10.51</v>
      </c>
      <c r="F9" t="s">
        <v>32</v>
      </c>
      <c r="G9" t="s">
        <v>33</v>
      </c>
      <c r="H9" s="1">
        <v>32945</v>
      </c>
      <c r="I9" s="37">
        <f t="shared" ca="1" si="0"/>
        <v>35</v>
      </c>
      <c r="J9" s="21">
        <v>8.07</v>
      </c>
      <c r="K9" s="21">
        <v>8.44</v>
      </c>
      <c r="L9" s="20">
        <f>Table1[[#This Row],[Original_Unit_Price]]*Table1[[#This Row],[Quantity]]</f>
        <v>32.28</v>
      </c>
      <c r="M9" s="20">
        <f>Table1[[#This Row],[Total Price ]]-Table1[[#This Row],[Buying Price]]</f>
        <v>-23.840000000000003</v>
      </c>
      <c r="O9">
        <v>4</v>
      </c>
      <c r="P9" t="str">
        <v>Apples</v>
      </c>
      <c r="Q9">
        <f t="shared" si="1"/>
        <v>903</v>
      </c>
      <c r="R9" s="25">
        <f t="shared" si="2"/>
        <v>6251.5300000000025</v>
      </c>
    </row>
    <row r="10" spans="1:18" x14ac:dyDescent="0.3">
      <c r="A10" s="1">
        <v>44959</v>
      </c>
      <c r="B10" s="1" t="str">
        <f>TEXT(Table1[[#This Row],[Date]],"ddd")</f>
        <v>Thu</v>
      </c>
      <c r="C10" t="s">
        <v>10</v>
      </c>
      <c r="D10">
        <v>1</v>
      </c>
      <c r="E10" s="20">
        <v>13.05</v>
      </c>
      <c r="F10" t="s">
        <v>26</v>
      </c>
      <c r="G10" t="s">
        <v>31</v>
      </c>
      <c r="H10" s="1">
        <v>35981</v>
      </c>
      <c r="I10" s="37">
        <f t="shared" ca="1" si="0"/>
        <v>26</v>
      </c>
      <c r="J10" s="21">
        <v>11.73</v>
      </c>
      <c r="K10" s="21">
        <v>50.4</v>
      </c>
      <c r="L10" s="20">
        <f>Table1[[#This Row],[Original_Unit_Price]]*Table1[[#This Row],[Quantity]]</f>
        <v>11.73</v>
      </c>
      <c r="M10" s="20">
        <f>Table1[[#This Row],[Total Price ]]-Table1[[#This Row],[Buying Price]]</f>
        <v>38.67</v>
      </c>
      <c r="O10">
        <v>5</v>
      </c>
      <c r="P10" t="str">
        <v>Beef</v>
      </c>
      <c r="Q10">
        <f t="shared" si="1"/>
        <v>1161</v>
      </c>
      <c r="R10" s="21">
        <f t="shared" si="2"/>
        <v>9084.99</v>
      </c>
    </row>
    <row r="11" spans="1:18" x14ac:dyDescent="0.3">
      <c r="A11" s="1">
        <v>45015</v>
      </c>
      <c r="B11" s="1" t="str">
        <f>TEXT(Table1[[#This Row],[Date]],"ddd")</f>
        <v>Thu</v>
      </c>
      <c r="C11" t="s">
        <v>17</v>
      </c>
      <c r="D11">
        <v>11</v>
      </c>
      <c r="E11" s="20">
        <v>1.67</v>
      </c>
      <c r="F11" t="s">
        <v>30</v>
      </c>
      <c r="G11" t="s">
        <v>29</v>
      </c>
      <c r="H11" s="1">
        <v>30510</v>
      </c>
      <c r="I11" s="37">
        <f t="shared" ca="1" si="0"/>
        <v>41</v>
      </c>
      <c r="J11" s="21">
        <v>1.32</v>
      </c>
      <c r="K11" s="21">
        <v>14.280000000000001</v>
      </c>
      <c r="L11" s="20">
        <f>Table1[[#This Row],[Original_Unit_Price]]*Table1[[#This Row],[Quantity]]</f>
        <v>14.520000000000001</v>
      </c>
      <c r="M11" s="20">
        <f>Table1[[#This Row],[Total Price ]]-Table1[[#This Row],[Buying Price]]</f>
        <v>-0.24000000000000021</v>
      </c>
      <c r="O11">
        <v>6</v>
      </c>
      <c r="P11" s="9" t="str">
        <v>Eggs</v>
      </c>
      <c r="Q11" s="9">
        <f t="shared" si="1"/>
        <v>859</v>
      </c>
      <c r="R11" s="21">
        <f t="shared" si="2"/>
        <v>6262.21</v>
      </c>
    </row>
    <row r="12" spans="1:18" x14ac:dyDescent="0.3">
      <c r="A12" s="1">
        <v>44959</v>
      </c>
      <c r="B12" s="1" t="str">
        <f>TEXT(Table1[[#This Row],[Date]],"ddd")</f>
        <v>Thu</v>
      </c>
      <c r="C12" t="s">
        <v>15</v>
      </c>
      <c r="D12">
        <v>20</v>
      </c>
      <c r="E12" s="20">
        <v>8.6</v>
      </c>
      <c r="F12" t="s">
        <v>24</v>
      </c>
      <c r="G12" t="s">
        <v>31</v>
      </c>
      <c r="H12" s="1">
        <v>28660</v>
      </c>
      <c r="I12" s="37">
        <f t="shared" ca="1" si="0"/>
        <v>46</v>
      </c>
      <c r="J12" s="21">
        <v>7.55</v>
      </c>
      <c r="K12" s="21">
        <v>183.06</v>
      </c>
      <c r="L12" s="20">
        <f>Table1[[#This Row],[Original_Unit_Price]]*Table1[[#This Row],[Quantity]]</f>
        <v>151</v>
      </c>
      <c r="M12" s="20">
        <f>Table1[[#This Row],[Total Price ]]-Table1[[#This Row],[Buying Price]]</f>
        <v>32.06</v>
      </c>
      <c r="O12">
        <v>7</v>
      </c>
      <c r="P12" t="str">
        <v>Onions</v>
      </c>
      <c r="Q12">
        <f t="shared" si="1"/>
        <v>977</v>
      </c>
      <c r="R12" s="21">
        <f t="shared" si="2"/>
        <v>7586.880000000001</v>
      </c>
    </row>
    <row r="13" spans="1:18" x14ac:dyDescent="0.3">
      <c r="A13" s="1">
        <v>44953</v>
      </c>
      <c r="B13" s="1" t="str">
        <f>TEXT(Table1[[#This Row],[Date]],"ddd")</f>
        <v>Fri</v>
      </c>
      <c r="C13" t="s">
        <v>18</v>
      </c>
      <c r="D13">
        <v>13</v>
      </c>
      <c r="E13" s="20">
        <v>4.96</v>
      </c>
      <c r="F13" t="s">
        <v>32</v>
      </c>
      <c r="G13" t="s">
        <v>28</v>
      </c>
      <c r="H13" s="1">
        <v>30088</v>
      </c>
      <c r="I13" s="37">
        <f t="shared" ca="1" si="0"/>
        <v>42</v>
      </c>
      <c r="J13" s="21">
        <v>3.5</v>
      </c>
      <c r="K13" s="21">
        <v>45.8</v>
      </c>
      <c r="L13" s="20">
        <f>Table1[[#This Row],[Original_Unit_Price]]*Table1[[#This Row],[Quantity]]</f>
        <v>45.5</v>
      </c>
      <c r="M13" s="20">
        <f>Table1[[#This Row],[Total Price ]]-Table1[[#This Row],[Buying Price]]</f>
        <v>0.29999999999999716</v>
      </c>
      <c r="O13">
        <v>8</v>
      </c>
      <c r="P13" t="str">
        <v>Rice</v>
      </c>
      <c r="Q13">
        <f t="shared" si="1"/>
        <v>1157</v>
      </c>
      <c r="R13" s="21">
        <f t="shared" si="2"/>
        <v>7840.199999999998</v>
      </c>
    </row>
    <row r="14" spans="1:18" x14ac:dyDescent="0.3">
      <c r="A14" s="1">
        <v>44952</v>
      </c>
      <c r="B14" s="1" t="str">
        <f>TEXT(Table1[[#This Row],[Date]],"ddd")</f>
        <v>Thu</v>
      </c>
      <c r="C14" t="s">
        <v>17</v>
      </c>
      <c r="D14">
        <v>11</v>
      </c>
      <c r="E14" s="20">
        <v>11.45</v>
      </c>
      <c r="F14" t="s">
        <v>26</v>
      </c>
      <c r="G14" t="s">
        <v>27</v>
      </c>
      <c r="H14" s="1">
        <v>33395</v>
      </c>
      <c r="I14" s="37">
        <f t="shared" ca="1" si="0"/>
        <v>33</v>
      </c>
      <c r="J14" s="21">
        <v>9.5500000000000007</v>
      </c>
      <c r="K14" s="21">
        <v>78.390000000000015</v>
      </c>
      <c r="L14" s="20">
        <f>Table1[[#This Row],[Original_Unit_Price]]*Table1[[#This Row],[Quantity]]</f>
        <v>105.05000000000001</v>
      </c>
      <c r="M14" s="20">
        <f>Table1[[#This Row],[Total Price ]]-Table1[[#This Row],[Buying Price]]</f>
        <v>-26.659999999999997</v>
      </c>
      <c r="O14">
        <v>9</v>
      </c>
      <c r="P14" t="str">
        <v>Milk</v>
      </c>
      <c r="Q14">
        <f t="shared" si="1"/>
        <v>1265</v>
      </c>
      <c r="R14" s="21">
        <f t="shared" si="2"/>
        <v>8500.5700000000015</v>
      </c>
    </row>
    <row r="15" spans="1:18" x14ac:dyDescent="0.3">
      <c r="A15" s="1">
        <v>45114</v>
      </c>
      <c r="B15" s="1" t="str">
        <f>TEXT(Table1[[#This Row],[Date]],"ddd")</f>
        <v>Fri</v>
      </c>
      <c r="C15" t="s">
        <v>19</v>
      </c>
      <c r="D15">
        <v>12</v>
      </c>
      <c r="E15" s="20">
        <v>13.68</v>
      </c>
      <c r="F15" t="s">
        <v>26</v>
      </c>
      <c r="G15" t="s">
        <v>33</v>
      </c>
      <c r="H15" s="1">
        <v>28026</v>
      </c>
      <c r="I15" s="37">
        <f t="shared" ca="1" si="0"/>
        <v>48</v>
      </c>
      <c r="J15" s="21">
        <v>9.6999999999999993</v>
      </c>
      <c r="K15" s="21">
        <v>69.570000000000007</v>
      </c>
      <c r="L15" s="20">
        <f>Table1[[#This Row],[Original_Unit_Price]]*Table1[[#This Row],[Quantity]]</f>
        <v>116.39999999999999</v>
      </c>
      <c r="M15" s="20">
        <f>Table1[[#This Row],[Total Price ]]-Table1[[#This Row],[Buying Price]]</f>
        <v>-46.829999999999984</v>
      </c>
      <c r="O15">
        <v>10</v>
      </c>
      <c r="P15" t="str">
        <v>Chicken</v>
      </c>
      <c r="Q15">
        <f t="shared" si="1"/>
        <v>1141</v>
      </c>
      <c r="R15" s="21">
        <f t="shared" si="2"/>
        <v>8829.2300000000014</v>
      </c>
    </row>
    <row r="16" spans="1:18" x14ac:dyDescent="0.3">
      <c r="A16" s="1">
        <v>45067</v>
      </c>
      <c r="B16" s="1" t="str">
        <f>TEXT(Table1[[#This Row],[Date]],"ddd")</f>
        <v>Sun</v>
      </c>
      <c r="C16" t="s">
        <v>15</v>
      </c>
      <c r="D16">
        <v>19</v>
      </c>
      <c r="E16" s="20">
        <v>12.49</v>
      </c>
      <c r="F16" t="s">
        <v>26</v>
      </c>
      <c r="G16" t="s">
        <v>31</v>
      </c>
      <c r="H16" s="1">
        <v>30589</v>
      </c>
      <c r="I16" s="37">
        <f t="shared" ca="1" si="0"/>
        <v>41</v>
      </c>
      <c r="J16" s="21">
        <v>10.46</v>
      </c>
      <c r="K16" s="21">
        <v>45.24</v>
      </c>
      <c r="L16" s="20">
        <f>Table1[[#This Row],[Original_Unit_Price]]*Table1[[#This Row],[Quantity]]</f>
        <v>198.74</v>
      </c>
      <c r="M16" s="20">
        <f>Table1[[#This Row],[Total Price ]]-Table1[[#This Row],[Buying Price]]</f>
        <v>-153.5</v>
      </c>
      <c r="R16" s="21"/>
    </row>
    <row r="17" spans="1:18" x14ac:dyDescent="0.3">
      <c r="A17" s="1">
        <v>45229</v>
      </c>
      <c r="B17" s="1" t="str">
        <f>TEXT(Table1[[#This Row],[Date]],"ddd")</f>
        <v>Mon</v>
      </c>
      <c r="C17" t="s">
        <v>17</v>
      </c>
      <c r="D17">
        <v>14</v>
      </c>
      <c r="E17" s="20">
        <v>12.53</v>
      </c>
      <c r="F17" t="s">
        <v>32</v>
      </c>
      <c r="G17" t="s">
        <v>27</v>
      </c>
      <c r="H17" s="1">
        <v>37048</v>
      </c>
      <c r="I17" s="37">
        <f t="shared" ca="1" si="0"/>
        <v>23</v>
      </c>
      <c r="J17" s="21">
        <v>9.16</v>
      </c>
      <c r="K17" s="21">
        <v>23.540000000000003</v>
      </c>
      <c r="L17" s="20">
        <f>Table1[[#This Row],[Original_Unit_Price]]*Table1[[#This Row],[Quantity]]</f>
        <v>128.24</v>
      </c>
      <c r="M17" s="20">
        <f>Table1[[#This Row],[Total Price ]]-Table1[[#This Row],[Buying Price]]</f>
        <v>-104.7</v>
      </c>
      <c r="P17" s="2" t="s">
        <v>35</v>
      </c>
      <c r="Q17" s="2">
        <f>SUM(Q6:Q15)</f>
        <v>10642</v>
      </c>
      <c r="R17" s="26">
        <f>SUM(R6:R15)</f>
        <v>78533.920000000013</v>
      </c>
    </row>
    <row r="18" spans="1:18" x14ac:dyDescent="0.3">
      <c r="A18" s="1">
        <v>45137</v>
      </c>
      <c r="B18" s="1" t="str">
        <f>TEXT(Table1[[#This Row],[Date]],"ddd")</f>
        <v>Sun</v>
      </c>
      <c r="C18" t="s">
        <v>13</v>
      </c>
      <c r="D18">
        <v>2</v>
      </c>
      <c r="E18" s="20">
        <v>7.86</v>
      </c>
      <c r="F18" t="s">
        <v>34</v>
      </c>
      <c r="G18" t="s">
        <v>28</v>
      </c>
      <c r="H18" s="1">
        <v>29529</v>
      </c>
      <c r="I18" s="37">
        <f t="shared" ca="1" si="0"/>
        <v>44</v>
      </c>
      <c r="J18" s="21">
        <v>6.84</v>
      </c>
      <c r="K18" s="21">
        <v>82.26</v>
      </c>
      <c r="L18" s="20">
        <f>Table1[[#This Row],[Original_Unit_Price]]*Table1[[#This Row],[Quantity]]</f>
        <v>13.68</v>
      </c>
      <c r="M18" s="20">
        <f>Table1[[#This Row],[Total Price ]]-Table1[[#This Row],[Buying Price]]</f>
        <v>68.580000000000013</v>
      </c>
      <c r="P18" s="10" t="s">
        <v>36</v>
      </c>
      <c r="Q18" s="11">
        <f>MAX(Q6:Q15)</f>
        <v>1265</v>
      </c>
    </row>
    <row r="19" spans="1:18" x14ac:dyDescent="0.3">
      <c r="A19" s="1">
        <v>44936</v>
      </c>
      <c r="B19" s="1" t="str">
        <f>TEXT(Table1[[#This Row],[Date]],"ddd")</f>
        <v>Tue</v>
      </c>
      <c r="C19" t="s">
        <v>11</v>
      </c>
      <c r="D19">
        <v>11</v>
      </c>
      <c r="E19" s="20">
        <v>13.61</v>
      </c>
      <c r="F19" t="s">
        <v>24</v>
      </c>
      <c r="G19" t="s">
        <v>33</v>
      </c>
      <c r="H19" s="1">
        <v>38392</v>
      </c>
      <c r="I19" s="37">
        <f t="shared" ca="1" si="0"/>
        <v>20</v>
      </c>
      <c r="J19" s="21">
        <v>9.59</v>
      </c>
      <c r="K19" s="21">
        <v>244.33999999999997</v>
      </c>
      <c r="L19" s="20">
        <f>Table1[[#This Row],[Original_Unit_Price]]*Table1[[#This Row],[Quantity]]</f>
        <v>105.49</v>
      </c>
      <c r="M19" s="20">
        <f>Table1[[#This Row],[Total Price ]]-Table1[[#This Row],[Buying Price]]</f>
        <v>138.84999999999997</v>
      </c>
      <c r="P19" s="9" t="s">
        <v>37</v>
      </c>
      <c r="Q19" s="9">
        <f>MIN(Q6:Q15)</f>
        <v>859</v>
      </c>
    </row>
    <row r="20" spans="1:18" x14ac:dyDescent="0.3">
      <c r="A20" s="1">
        <v>45000</v>
      </c>
      <c r="B20" s="1" t="str">
        <f>TEXT(Table1[[#This Row],[Date]],"ddd")</f>
        <v>Wed</v>
      </c>
      <c r="C20" t="s">
        <v>19</v>
      </c>
      <c r="D20">
        <v>1</v>
      </c>
      <c r="E20" s="20">
        <v>6.18</v>
      </c>
      <c r="F20" t="s">
        <v>34</v>
      </c>
      <c r="G20" t="s">
        <v>29</v>
      </c>
      <c r="H20" s="1">
        <v>31359</v>
      </c>
      <c r="I20" s="37">
        <f t="shared" ca="1" si="0"/>
        <v>39</v>
      </c>
      <c r="J20" s="21">
        <v>5.41</v>
      </c>
      <c r="K20" s="21">
        <v>204.96</v>
      </c>
      <c r="L20" s="20">
        <f>Table1[[#This Row],[Original_Unit_Price]]*Table1[[#This Row],[Quantity]]</f>
        <v>5.41</v>
      </c>
      <c r="M20" s="20">
        <f>Table1[[#This Row],[Total Price ]]-Table1[[#This Row],[Buying Price]]</f>
        <v>199.55</v>
      </c>
    </row>
    <row r="21" spans="1:18" x14ac:dyDescent="0.3">
      <c r="A21" s="1">
        <v>45286</v>
      </c>
      <c r="B21" s="1" t="str">
        <f>TEXT(Table1[[#This Row],[Date]],"ddd")</f>
        <v>Tue</v>
      </c>
      <c r="C21" t="s">
        <v>16</v>
      </c>
      <c r="D21">
        <v>12</v>
      </c>
      <c r="E21" s="20">
        <v>10.55</v>
      </c>
      <c r="F21" t="s">
        <v>26</v>
      </c>
      <c r="G21" t="s">
        <v>33</v>
      </c>
      <c r="H21" s="1">
        <v>28777</v>
      </c>
      <c r="I21" s="37">
        <f t="shared" ca="1" si="0"/>
        <v>46</v>
      </c>
      <c r="J21" s="21">
        <v>7.73</v>
      </c>
      <c r="K21" s="21">
        <v>14.23</v>
      </c>
      <c r="L21" s="20">
        <f>Table1[[#This Row],[Original_Unit_Price]]*Table1[[#This Row],[Quantity]]</f>
        <v>92.76</v>
      </c>
      <c r="M21" s="20">
        <f>Table1[[#This Row],[Total Price ]]-Table1[[#This Row],[Buying Price]]</f>
        <v>-78.53</v>
      </c>
      <c r="Q21" s="8" t="s">
        <v>38</v>
      </c>
      <c r="R21" s="24">
        <f>MAX(R6:R15)</f>
        <v>9213.7100000000046</v>
      </c>
    </row>
    <row r="22" spans="1:18" x14ac:dyDescent="0.3">
      <c r="A22" s="1">
        <v>44941</v>
      </c>
      <c r="B22" s="1" t="str">
        <f>TEXT(Table1[[#This Row],[Date]],"ddd")</f>
        <v>Sun</v>
      </c>
      <c r="C22" t="s">
        <v>10</v>
      </c>
      <c r="D22">
        <v>18</v>
      </c>
      <c r="E22" s="20">
        <v>0.48</v>
      </c>
      <c r="F22" t="s">
        <v>34</v>
      </c>
      <c r="G22" t="s">
        <v>29</v>
      </c>
      <c r="H22" s="1">
        <v>29544</v>
      </c>
      <c r="I22" s="37">
        <f t="shared" ca="1" si="0"/>
        <v>44</v>
      </c>
      <c r="J22" s="21">
        <v>0.43</v>
      </c>
      <c r="K22" s="21">
        <v>74.290000000000006</v>
      </c>
      <c r="L22" s="20">
        <f>Table1[[#This Row],[Original_Unit_Price]]*Table1[[#This Row],[Quantity]]</f>
        <v>7.74</v>
      </c>
      <c r="M22" s="20">
        <f>Table1[[#This Row],[Total Price ]]-Table1[[#This Row],[Buying Price]]</f>
        <v>66.550000000000011</v>
      </c>
      <c r="Q22" s="6" t="s">
        <v>39</v>
      </c>
      <c r="R22" s="27">
        <f>MIN(R6:R15)</f>
        <v>6251.5300000000025</v>
      </c>
    </row>
    <row r="23" spans="1:18" x14ac:dyDescent="0.3">
      <c r="A23" s="1">
        <v>45031</v>
      </c>
      <c r="B23" s="1" t="str">
        <f>TEXT(Table1[[#This Row],[Date]],"ddd")</f>
        <v>Sat</v>
      </c>
      <c r="C23" t="s">
        <v>12</v>
      </c>
      <c r="D23">
        <v>19</v>
      </c>
      <c r="E23" s="20">
        <v>7.7</v>
      </c>
      <c r="F23" t="s">
        <v>26</v>
      </c>
      <c r="G23" t="s">
        <v>33</v>
      </c>
      <c r="H23" s="1">
        <v>28387</v>
      </c>
      <c r="I23" s="37">
        <f t="shared" ca="1" si="0"/>
        <v>47</v>
      </c>
      <c r="J23" s="21">
        <v>6.88</v>
      </c>
      <c r="K23" s="21">
        <v>26.759999999999998</v>
      </c>
      <c r="L23" s="20">
        <f>Table1[[#This Row],[Original_Unit_Price]]*Table1[[#This Row],[Quantity]]</f>
        <v>130.72</v>
      </c>
      <c r="M23" s="20">
        <f>Table1[[#This Row],[Total Price ]]-Table1[[#This Row],[Buying Price]]</f>
        <v>-103.96000000000001</v>
      </c>
    </row>
    <row r="24" spans="1:18" ht="18" x14ac:dyDescent="0.35">
      <c r="A24" s="1">
        <v>45209</v>
      </c>
      <c r="B24" s="1" t="str">
        <f>TEXT(Table1[[#This Row],[Date]],"ddd")</f>
        <v>Tue</v>
      </c>
      <c r="C24" t="s">
        <v>12</v>
      </c>
      <c r="D24">
        <v>13</v>
      </c>
      <c r="E24" s="20">
        <v>1.69</v>
      </c>
      <c r="F24" t="s">
        <v>26</v>
      </c>
      <c r="G24" t="s">
        <v>27</v>
      </c>
      <c r="H24" s="1">
        <v>34645</v>
      </c>
      <c r="I24" s="37">
        <f t="shared" ca="1" si="0"/>
        <v>30</v>
      </c>
      <c r="J24" s="21">
        <v>1.49</v>
      </c>
      <c r="K24" s="21">
        <v>137.75</v>
      </c>
      <c r="L24" s="20">
        <f>Table1[[#This Row],[Original_Unit_Price]]*Table1[[#This Row],[Quantity]]</f>
        <v>19.37</v>
      </c>
      <c r="M24" s="20">
        <f>Table1[[#This Row],[Total Price ]]-Table1[[#This Row],[Buying Price]]</f>
        <v>118.38</v>
      </c>
      <c r="P24" s="42" t="s">
        <v>41</v>
      </c>
      <c r="Q24" s="44"/>
      <c r="R24" s="44"/>
    </row>
    <row r="25" spans="1:18" x14ac:dyDescent="0.3">
      <c r="A25" s="1">
        <v>45101</v>
      </c>
      <c r="B25" s="1" t="str">
        <f>TEXT(Table1[[#This Row],[Date]],"ddd")</f>
        <v>Sat</v>
      </c>
      <c r="C25" t="s">
        <v>12</v>
      </c>
      <c r="D25">
        <v>7</v>
      </c>
      <c r="E25" s="20">
        <v>5.5</v>
      </c>
      <c r="F25" t="s">
        <v>26</v>
      </c>
      <c r="G25" t="s">
        <v>29</v>
      </c>
      <c r="H25" s="1">
        <v>37082</v>
      </c>
      <c r="I25" s="37">
        <f t="shared" ca="1" si="0"/>
        <v>23</v>
      </c>
      <c r="J25" s="21">
        <v>4.42</v>
      </c>
      <c r="K25" s="21">
        <v>176.51</v>
      </c>
      <c r="L25" s="20">
        <f>Table1[[#This Row],[Original_Unit_Price]]*Table1[[#This Row],[Quantity]]</f>
        <v>30.939999999999998</v>
      </c>
      <c r="M25" s="20">
        <f>Table1[[#This Row],[Total Price ]]-Table1[[#This Row],[Buying Price]]</f>
        <v>145.57</v>
      </c>
    </row>
    <row r="26" spans="1:18" ht="15.6" x14ac:dyDescent="0.3">
      <c r="A26" s="1">
        <v>45174</v>
      </c>
      <c r="B26" s="1" t="str">
        <f>TEXT(Table1[[#This Row],[Date]],"ddd")</f>
        <v>Tue</v>
      </c>
      <c r="C26" t="s">
        <v>16</v>
      </c>
      <c r="D26">
        <v>15</v>
      </c>
      <c r="E26" s="20">
        <v>9.81</v>
      </c>
      <c r="F26" t="s">
        <v>30</v>
      </c>
      <c r="G26" t="s">
        <v>29</v>
      </c>
      <c r="H26" s="1">
        <v>35103</v>
      </c>
      <c r="I26" s="37">
        <f t="shared" ca="1" si="0"/>
        <v>29</v>
      </c>
      <c r="J26" s="21">
        <v>8.0299999999999994</v>
      </c>
      <c r="K26" s="21">
        <v>26.8</v>
      </c>
      <c r="L26" s="20">
        <f>Table1[[#This Row],[Original_Unit_Price]]*Table1[[#This Row],[Quantity]]</f>
        <v>120.44999999999999</v>
      </c>
      <c r="M26" s="20">
        <f>Table1[[#This Row],[Total Price ]]-Table1[[#This Row],[Buying Price]]</f>
        <v>-93.649999999999991</v>
      </c>
      <c r="P26" s="14" t="s">
        <v>40</v>
      </c>
      <c r="Q26" s="23">
        <f>AVERAGE(E2:E1003)</f>
        <v>7.5168531468531512</v>
      </c>
    </row>
    <row r="27" spans="1:18" x14ac:dyDescent="0.3">
      <c r="A27" s="1">
        <v>45233</v>
      </c>
      <c r="B27" s="1" t="str">
        <f>TEXT(Table1[[#This Row],[Date]],"ddd")</f>
        <v>Fri</v>
      </c>
      <c r="C27" t="s">
        <v>10</v>
      </c>
      <c r="D27">
        <v>9</v>
      </c>
      <c r="E27" s="20">
        <v>11.58</v>
      </c>
      <c r="F27" t="s">
        <v>32</v>
      </c>
      <c r="G27" t="s">
        <v>25</v>
      </c>
      <c r="H27" s="1">
        <v>34982</v>
      </c>
      <c r="I27" s="37">
        <f t="shared" ca="1" si="0"/>
        <v>29</v>
      </c>
      <c r="J27" s="21">
        <v>8.23</v>
      </c>
      <c r="K27" s="21">
        <v>68.22</v>
      </c>
      <c r="L27" s="20">
        <f>Table1[[#This Row],[Original_Unit_Price]]*Table1[[#This Row],[Quantity]]</f>
        <v>74.070000000000007</v>
      </c>
      <c r="M27" s="20">
        <f>Table1[[#This Row],[Total Price ]]-Table1[[#This Row],[Buying Price]]</f>
        <v>-5.8500000000000085</v>
      </c>
    </row>
    <row r="28" spans="1:18" x14ac:dyDescent="0.3">
      <c r="A28" s="1">
        <v>45105</v>
      </c>
      <c r="B28" s="1" t="str">
        <f>TEXT(Table1[[#This Row],[Date]],"ddd")</f>
        <v>Wed</v>
      </c>
      <c r="C28" t="s">
        <v>19</v>
      </c>
      <c r="D28">
        <v>8</v>
      </c>
      <c r="E28" s="20">
        <v>14.25</v>
      </c>
      <c r="F28" t="s">
        <v>32</v>
      </c>
      <c r="G28" t="s">
        <v>27</v>
      </c>
      <c r="H28" s="1">
        <v>27851</v>
      </c>
      <c r="I28" s="37">
        <f t="shared" ca="1" si="0"/>
        <v>49</v>
      </c>
      <c r="J28" s="21">
        <v>11.86</v>
      </c>
      <c r="K28" s="21">
        <v>132.99</v>
      </c>
      <c r="L28" s="20">
        <f>Table1[[#This Row],[Original_Unit_Price]]*Table1[[#This Row],[Quantity]]</f>
        <v>94.88</v>
      </c>
      <c r="M28" s="20">
        <f>Table1[[#This Row],[Total Price ]]-Table1[[#This Row],[Buying Price]]</f>
        <v>38.110000000000014</v>
      </c>
    </row>
    <row r="29" spans="1:18" x14ac:dyDescent="0.3">
      <c r="A29" s="1">
        <v>45024</v>
      </c>
      <c r="B29" s="1" t="str">
        <f>TEXT(Table1[[#This Row],[Date]],"ddd")</f>
        <v>Sat</v>
      </c>
      <c r="C29" t="s">
        <v>12</v>
      </c>
      <c r="D29">
        <v>10</v>
      </c>
      <c r="E29" s="20">
        <v>2.95</v>
      </c>
      <c r="F29" t="s">
        <v>30</v>
      </c>
      <c r="G29" t="s">
        <v>28</v>
      </c>
      <c r="H29" s="1">
        <v>36927</v>
      </c>
      <c r="I29" s="37">
        <f t="shared" ca="1" si="0"/>
        <v>24</v>
      </c>
      <c r="J29" s="21">
        <v>2.62</v>
      </c>
      <c r="K29" s="21">
        <v>43.96</v>
      </c>
      <c r="L29" s="20">
        <f>Table1[[#This Row],[Original_Unit_Price]]*Table1[[#This Row],[Quantity]]</f>
        <v>26.200000000000003</v>
      </c>
      <c r="M29" s="20">
        <f>Table1[[#This Row],[Total Price ]]-Table1[[#This Row],[Buying Price]]</f>
        <v>17.759999999999998</v>
      </c>
    </row>
    <row r="30" spans="1:18" ht="18" x14ac:dyDescent="0.35">
      <c r="A30" s="1">
        <v>45119</v>
      </c>
      <c r="B30" s="1" t="str">
        <f>TEXT(Table1[[#This Row],[Date]],"ddd")</f>
        <v>Wed</v>
      </c>
      <c r="C30" t="s">
        <v>18</v>
      </c>
      <c r="D30">
        <v>8</v>
      </c>
      <c r="E30" s="20">
        <v>9.36</v>
      </c>
      <c r="F30" t="s">
        <v>32</v>
      </c>
      <c r="G30" t="s">
        <v>29</v>
      </c>
      <c r="H30" s="1">
        <v>29374</v>
      </c>
      <c r="I30" s="37">
        <f t="shared" ca="1" si="0"/>
        <v>44</v>
      </c>
      <c r="J30" s="21">
        <v>7</v>
      </c>
      <c r="K30" s="21">
        <v>11.25</v>
      </c>
      <c r="L30" s="20">
        <f>Table1[[#This Row],[Original_Unit_Price]]*Table1[[#This Row],[Quantity]]</f>
        <v>56</v>
      </c>
      <c r="M30" s="20">
        <f>Table1[[#This Row],[Total Price ]]-Table1[[#This Row],[Buying Price]]</f>
        <v>-44.75</v>
      </c>
      <c r="P30" s="42" t="s">
        <v>44</v>
      </c>
      <c r="Q30" s="42"/>
      <c r="R30" s="42"/>
    </row>
    <row r="31" spans="1:18" x14ac:dyDescent="0.3">
      <c r="A31" s="1">
        <v>44978</v>
      </c>
      <c r="B31" s="1" t="str">
        <f>TEXT(Table1[[#This Row],[Date]],"ddd")</f>
        <v>Tue</v>
      </c>
      <c r="C31" t="s">
        <v>18</v>
      </c>
      <c r="D31">
        <v>6</v>
      </c>
      <c r="E31" s="20">
        <v>14.84</v>
      </c>
      <c r="F31" t="s">
        <v>32</v>
      </c>
      <c r="G31" t="s">
        <v>29</v>
      </c>
      <c r="H31" s="1">
        <v>30987</v>
      </c>
      <c r="I31" s="37">
        <f t="shared" ca="1" si="0"/>
        <v>40</v>
      </c>
      <c r="J31" s="21">
        <v>12.39</v>
      </c>
      <c r="K31" s="21">
        <v>4.42</v>
      </c>
      <c r="L31" s="20">
        <f>Table1[[#This Row],[Original_Unit_Price]]*Table1[[#This Row],[Quantity]]</f>
        <v>74.34</v>
      </c>
      <c r="M31" s="20">
        <f>Table1[[#This Row],[Total Price ]]-Table1[[#This Row],[Buying Price]]</f>
        <v>-69.92</v>
      </c>
    </row>
    <row r="32" spans="1:18" x14ac:dyDescent="0.3">
      <c r="A32" s="1">
        <v>45059</v>
      </c>
      <c r="B32" s="1" t="str">
        <f>TEXT(Table1[[#This Row],[Date]],"ddd")</f>
        <v>Sat</v>
      </c>
      <c r="C32" t="s">
        <v>14</v>
      </c>
      <c r="D32">
        <v>3</v>
      </c>
      <c r="E32" s="20">
        <v>0.67</v>
      </c>
      <c r="F32" t="s">
        <v>32</v>
      </c>
      <c r="G32" t="s">
        <v>29</v>
      </c>
      <c r="H32" s="1">
        <v>34306</v>
      </c>
      <c r="I32" s="37">
        <f t="shared" ca="1" si="0"/>
        <v>31</v>
      </c>
      <c r="J32" s="21">
        <v>0.53</v>
      </c>
      <c r="K32" s="21">
        <v>150.28</v>
      </c>
      <c r="L32" s="20">
        <f>Table1[[#This Row],[Original_Unit_Price]]*Table1[[#This Row],[Quantity]]</f>
        <v>1.59</v>
      </c>
      <c r="M32" s="20">
        <f>Table1[[#This Row],[Total Price ]]-Table1[[#This Row],[Buying Price]]</f>
        <v>148.69</v>
      </c>
      <c r="P32" s="2" t="s">
        <v>45</v>
      </c>
      <c r="Q32" s="2" t="s">
        <v>46</v>
      </c>
    </row>
    <row r="33" spans="1:17" x14ac:dyDescent="0.3">
      <c r="A33" s="1">
        <v>45218</v>
      </c>
      <c r="B33" s="1" t="str">
        <f>TEXT(Table1[[#This Row],[Date]],"ddd")</f>
        <v>Thu</v>
      </c>
      <c r="C33" t="s">
        <v>12</v>
      </c>
      <c r="D33">
        <v>4</v>
      </c>
      <c r="E33" s="20">
        <v>0.79</v>
      </c>
      <c r="F33" t="s">
        <v>32</v>
      </c>
      <c r="G33" t="s">
        <v>31</v>
      </c>
      <c r="H33" s="1">
        <v>32025</v>
      </c>
      <c r="I33" s="37">
        <f t="shared" ca="1" si="0"/>
        <v>37</v>
      </c>
      <c r="J33" s="21">
        <v>0.67</v>
      </c>
      <c r="K33" s="21">
        <v>41.23</v>
      </c>
      <c r="L33" s="20">
        <f>Table1[[#This Row],[Original_Unit_Price]]*Table1[[#This Row],[Quantity]]</f>
        <v>2.68</v>
      </c>
      <c r="M33" s="20">
        <f>Table1[[#This Row],[Total Price ]]-Table1[[#This Row],[Buying Price]]</f>
        <v>38.549999999999997</v>
      </c>
      <c r="P33" t="str" cm="1">
        <f t="array" ref="P33:P38">_xlfn.UNIQUE(G2:G1002,0)</f>
        <v>Grace</v>
      </c>
      <c r="Q33" s="21">
        <f t="shared" ref="Q33:Q38" si="3">SUMIFS(K2:K1002,G2:G1002,P33)</f>
        <v>12401.869999999992</v>
      </c>
    </row>
    <row r="34" spans="1:17" x14ac:dyDescent="0.3">
      <c r="A34" s="1">
        <v>45214</v>
      </c>
      <c r="B34" s="1" t="str">
        <f>TEXT(Table1[[#This Row],[Date]],"ddd")</f>
        <v>Sun</v>
      </c>
      <c r="C34" t="s">
        <v>10</v>
      </c>
      <c r="D34">
        <v>11</v>
      </c>
      <c r="E34" s="20">
        <v>13.85</v>
      </c>
      <c r="F34" t="s">
        <v>32</v>
      </c>
      <c r="G34" t="s">
        <v>28</v>
      </c>
      <c r="H34" s="1">
        <v>30894</v>
      </c>
      <c r="I34" s="37">
        <f t="shared" ca="1" si="0"/>
        <v>40</v>
      </c>
      <c r="J34" s="21">
        <v>12</v>
      </c>
      <c r="K34" s="21">
        <v>63.839999999999996</v>
      </c>
      <c r="L34" s="20">
        <f>Table1[[#This Row],[Original_Unit_Price]]*Table1[[#This Row],[Quantity]]</f>
        <v>132</v>
      </c>
      <c r="M34" s="20">
        <f>Table1[[#This Row],[Total Price ]]-Table1[[#This Row],[Buying Price]]</f>
        <v>-68.16</v>
      </c>
      <c r="P34" t="str">
        <v>Linda</v>
      </c>
      <c r="Q34" s="21">
        <f t="shared" si="3"/>
        <v>12957.130000000005</v>
      </c>
    </row>
    <row r="35" spans="1:17" x14ac:dyDescent="0.3">
      <c r="A35" s="1">
        <v>45290</v>
      </c>
      <c r="B35" s="1" t="str">
        <f>TEXT(Table1[[#This Row],[Date]],"ddd")</f>
        <v>Sat</v>
      </c>
      <c r="C35" t="s">
        <v>12</v>
      </c>
      <c r="D35">
        <v>7</v>
      </c>
      <c r="E35" s="20">
        <v>7.97</v>
      </c>
      <c r="F35" t="s">
        <v>26</v>
      </c>
      <c r="G35" t="s">
        <v>31</v>
      </c>
      <c r="H35" s="1">
        <v>35431</v>
      </c>
      <c r="I35" s="37">
        <f t="shared" ca="1" si="0"/>
        <v>28</v>
      </c>
      <c r="J35" s="21">
        <v>7.03</v>
      </c>
      <c r="K35" s="21">
        <v>50.54</v>
      </c>
      <c r="L35" s="20">
        <f>Table1[[#This Row],[Original_Unit_Price]]*Table1[[#This Row],[Quantity]]</f>
        <v>49.21</v>
      </c>
      <c r="M35" s="20">
        <f>Table1[[#This Row],[Total Price ]]-Table1[[#This Row],[Buying Price]]</f>
        <v>1.3299999999999983</v>
      </c>
      <c r="P35" t="str">
        <v>Diana</v>
      </c>
      <c r="Q35" s="21">
        <f t="shared" si="3"/>
        <v>12452.349999999997</v>
      </c>
    </row>
    <row r="36" spans="1:17" x14ac:dyDescent="0.3">
      <c r="A36" s="1">
        <v>45265</v>
      </c>
      <c r="B36" s="1" t="str">
        <f>TEXT(Table1[[#This Row],[Date]],"ddd")</f>
        <v>Tue</v>
      </c>
      <c r="C36" t="s">
        <v>10</v>
      </c>
      <c r="D36">
        <v>4</v>
      </c>
      <c r="E36" s="20">
        <v>8.14</v>
      </c>
      <c r="F36" t="s">
        <v>30</v>
      </c>
      <c r="G36" t="s">
        <v>29</v>
      </c>
      <c r="H36" s="1">
        <v>35576</v>
      </c>
      <c r="I36" s="37">
        <f t="shared" ca="1" si="0"/>
        <v>27</v>
      </c>
      <c r="J36" s="21">
        <v>6.02</v>
      </c>
      <c r="K36" s="21">
        <v>33.18</v>
      </c>
      <c r="L36" s="20">
        <f>Table1[[#This Row],[Original_Unit_Price]]*Table1[[#This Row],[Quantity]]</f>
        <v>24.08</v>
      </c>
      <c r="M36" s="20">
        <f>Table1[[#This Row],[Total Price ]]-Table1[[#This Row],[Buying Price]]</f>
        <v>9.1000000000000014</v>
      </c>
      <c r="P36" t="str">
        <v>Peter</v>
      </c>
      <c r="Q36" s="21">
        <f t="shared" si="3"/>
        <v>13688.890000000003</v>
      </c>
    </row>
    <row r="37" spans="1:17" x14ac:dyDescent="0.3">
      <c r="A37" s="1">
        <v>45039</v>
      </c>
      <c r="B37" s="1" t="str">
        <f>TEXT(Table1[[#This Row],[Date]],"ddd")</f>
        <v>Sun</v>
      </c>
      <c r="C37" t="s">
        <v>16</v>
      </c>
      <c r="D37">
        <v>4</v>
      </c>
      <c r="E37" s="20">
        <v>6.68</v>
      </c>
      <c r="F37" t="s">
        <v>24</v>
      </c>
      <c r="G37" t="s">
        <v>29</v>
      </c>
      <c r="H37" s="1">
        <v>30475</v>
      </c>
      <c r="I37" s="37">
        <f t="shared" ca="1" si="0"/>
        <v>41</v>
      </c>
      <c r="J37" s="21">
        <v>5.39</v>
      </c>
      <c r="K37" s="21">
        <v>33.36</v>
      </c>
      <c r="L37" s="20">
        <f>Table1[[#This Row],[Original_Unit_Price]]*Table1[[#This Row],[Quantity]]</f>
        <v>21.56</v>
      </c>
      <c r="M37" s="20">
        <f>Table1[[#This Row],[Total Price ]]-Table1[[#This Row],[Buying Price]]</f>
        <v>11.8</v>
      </c>
      <c r="P37" t="str">
        <v>Samuel</v>
      </c>
      <c r="Q37" s="21">
        <f t="shared" si="3"/>
        <v>13136.969999999998</v>
      </c>
    </row>
    <row r="38" spans="1:17" x14ac:dyDescent="0.3">
      <c r="A38" s="1">
        <v>45027</v>
      </c>
      <c r="B38" s="1" t="str">
        <f>TEXT(Table1[[#This Row],[Date]],"ddd")</f>
        <v>Tue</v>
      </c>
      <c r="C38" t="s">
        <v>17</v>
      </c>
      <c r="D38">
        <v>18</v>
      </c>
      <c r="E38" s="20">
        <v>3.22</v>
      </c>
      <c r="F38" t="s">
        <v>32</v>
      </c>
      <c r="G38" t="s">
        <v>29</v>
      </c>
      <c r="H38" s="1">
        <v>31381</v>
      </c>
      <c r="I38" s="37">
        <f t="shared" ca="1" si="0"/>
        <v>39</v>
      </c>
      <c r="J38" s="21">
        <v>2.88</v>
      </c>
      <c r="K38" s="21">
        <v>49.05</v>
      </c>
      <c r="L38" s="20">
        <f>Table1[[#This Row],[Original_Unit_Price]]*Table1[[#This Row],[Quantity]]</f>
        <v>51.839999999999996</v>
      </c>
      <c r="M38" s="20">
        <f>Table1[[#This Row],[Total Price ]]-Table1[[#This Row],[Buying Price]]</f>
        <v>-2.7899999999999991</v>
      </c>
      <c r="P38" t="str">
        <v>James</v>
      </c>
      <c r="Q38" s="21">
        <f t="shared" si="3"/>
        <v>13896.71</v>
      </c>
    </row>
    <row r="39" spans="1:17" x14ac:dyDescent="0.3">
      <c r="A39" s="1">
        <v>45016</v>
      </c>
      <c r="B39" s="1" t="str">
        <f>TEXT(Table1[[#This Row],[Date]],"ddd")</f>
        <v>Fri</v>
      </c>
      <c r="C39" t="s">
        <v>18</v>
      </c>
      <c r="D39">
        <v>3</v>
      </c>
      <c r="E39" s="20">
        <v>11.82</v>
      </c>
      <c r="F39" t="s">
        <v>24</v>
      </c>
      <c r="G39" t="s">
        <v>27</v>
      </c>
      <c r="H39" s="1">
        <v>32747</v>
      </c>
      <c r="I39" s="37">
        <f t="shared" ca="1" si="0"/>
        <v>35</v>
      </c>
      <c r="J39" s="21">
        <v>10.59</v>
      </c>
      <c r="K39" s="21">
        <v>71.959999999999994</v>
      </c>
      <c r="L39" s="20">
        <f>Table1[[#This Row],[Original_Unit_Price]]*Table1[[#This Row],[Quantity]]</f>
        <v>31.77</v>
      </c>
      <c r="M39" s="20">
        <f>Table1[[#This Row],[Total Price ]]-Table1[[#This Row],[Buying Price]]</f>
        <v>40.19</v>
      </c>
      <c r="P39" s="15" t="s">
        <v>47</v>
      </c>
      <c r="Q39" s="26">
        <f>SUM(Q33:Q38)</f>
        <v>78533.919999999984</v>
      </c>
    </row>
    <row r="40" spans="1:17" x14ac:dyDescent="0.3">
      <c r="A40" s="1">
        <v>45038</v>
      </c>
      <c r="B40" s="1" t="str">
        <f>TEXT(Table1[[#This Row],[Date]],"ddd")</f>
        <v>Sat</v>
      </c>
      <c r="C40" t="s">
        <v>16</v>
      </c>
      <c r="D40">
        <v>16</v>
      </c>
      <c r="E40" s="20">
        <v>5.3</v>
      </c>
      <c r="F40" t="s">
        <v>30</v>
      </c>
      <c r="G40" t="s">
        <v>29</v>
      </c>
      <c r="H40" s="1">
        <v>36650</v>
      </c>
      <c r="I40" s="37">
        <f t="shared" ca="1" si="0"/>
        <v>24</v>
      </c>
      <c r="J40" s="21">
        <v>4.55</v>
      </c>
      <c r="K40" s="21">
        <v>250.04</v>
      </c>
      <c r="L40" s="20">
        <f>Table1[[#This Row],[Original_Unit_Price]]*Table1[[#This Row],[Quantity]]</f>
        <v>72.8</v>
      </c>
      <c r="M40" s="20">
        <f>Table1[[#This Row],[Total Price ]]-Table1[[#This Row],[Buying Price]]</f>
        <v>177.24</v>
      </c>
    </row>
    <row r="41" spans="1:17" x14ac:dyDescent="0.3">
      <c r="A41" s="1">
        <v>45037</v>
      </c>
      <c r="B41" s="1" t="str">
        <f>TEXT(Table1[[#This Row],[Date]],"ddd")</f>
        <v>Fri</v>
      </c>
      <c r="C41" t="s">
        <v>16</v>
      </c>
      <c r="D41">
        <v>9</v>
      </c>
      <c r="E41" s="20">
        <v>14.78</v>
      </c>
      <c r="F41" t="s">
        <v>30</v>
      </c>
      <c r="G41" t="s">
        <v>33</v>
      </c>
      <c r="H41" s="1">
        <v>32856</v>
      </c>
      <c r="I41" s="37">
        <f t="shared" ca="1" si="0"/>
        <v>35</v>
      </c>
      <c r="J41" s="21">
        <v>12.93</v>
      </c>
      <c r="K41" s="21">
        <v>120.12</v>
      </c>
      <c r="L41" s="20">
        <f>Table1[[#This Row],[Original_Unit_Price]]*Table1[[#This Row],[Quantity]]</f>
        <v>116.37</v>
      </c>
      <c r="M41" s="20">
        <f>Table1[[#This Row],[Total Price ]]-Table1[[#This Row],[Buying Price]]</f>
        <v>3.75</v>
      </c>
    </row>
    <row r="42" spans="1:17" x14ac:dyDescent="0.3">
      <c r="A42" s="1">
        <v>45110</v>
      </c>
      <c r="B42" s="1" t="str">
        <f>TEXT(Table1[[#This Row],[Date]],"ddd")</f>
        <v>Mon</v>
      </c>
      <c r="C42" t="s">
        <v>14</v>
      </c>
      <c r="D42">
        <v>2</v>
      </c>
      <c r="E42" s="20">
        <v>3.96</v>
      </c>
      <c r="F42" t="s">
        <v>24</v>
      </c>
      <c r="G42" t="s">
        <v>33</v>
      </c>
      <c r="H42" s="1">
        <v>35330</v>
      </c>
      <c r="I42" s="37">
        <f t="shared" ca="1" si="0"/>
        <v>28</v>
      </c>
      <c r="J42" s="21">
        <v>2.79</v>
      </c>
      <c r="K42" s="21">
        <v>48.06</v>
      </c>
      <c r="L42" s="20">
        <f>Table1[[#This Row],[Original_Unit_Price]]*Table1[[#This Row],[Quantity]]</f>
        <v>5.58</v>
      </c>
      <c r="M42" s="20">
        <f>Table1[[#This Row],[Total Price ]]-Table1[[#This Row],[Buying Price]]</f>
        <v>42.480000000000004</v>
      </c>
    </row>
    <row r="43" spans="1:17" x14ac:dyDescent="0.3">
      <c r="A43" s="1">
        <v>45048</v>
      </c>
      <c r="B43" s="1" t="str">
        <f>TEXT(Table1[[#This Row],[Date]],"ddd")</f>
        <v>Tue</v>
      </c>
      <c r="C43" t="s">
        <v>10</v>
      </c>
      <c r="D43">
        <v>11</v>
      </c>
      <c r="E43" s="20">
        <v>3.2</v>
      </c>
      <c r="F43" t="s">
        <v>24</v>
      </c>
      <c r="G43" t="s">
        <v>25</v>
      </c>
      <c r="H43" s="1">
        <v>37476</v>
      </c>
      <c r="I43" s="37">
        <f t="shared" ca="1" si="0"/>
        <v>22</v>
      </c>
      <c r="J43" s="21">
        <v>2.68</v>
      </c>
      <c r="K43" s="21">
        <v>25.4</v>
      </c>
      <c r="L43" s="20">
        <f>Table1[[#This Row],[Original_Unit_Price]]*Table1[[#This Row],[Quantity]]</f>
        <v>29.48</v>
      </c>
      <c r="M43" s="20">
        <f>Table1[[#This Row],[Total Price ]]-Table1[[#This Row],[Buying Price]]</f>
        <v>-4.0800000000000018</v>
      </c>
    </row>
    <row r="44" spans="1:17" x14ac:dyDescent="0.3">
      <c r="A44" s="1">
        <v>45057</v>
      </c>
      <c r="B44" s="1" t="str">
        <f>TEXT(Table1[[#This Row],[Date]],"ddd")</f>
        <v>Thu</v>
      </c>
      <c r="C44" t="s">
        <v>16</v>
      </c>
      <c r="D44">
        <v>5</v>
      </c>
      <c r="E44" s="20">
        <v>13.04</v>
      </c>
      <c r="F44" t="s">
        <v>26</v>
      </c>
      <c r="G44" t="s">
        <v>28</v>
      </c>
      <c r="H44" s="1">
        <v>28216</v>
      </c>
      <c r="I44" s="37">
        <f t="shared" ca="1" si="0"/>
        <v>48</v>
      </c>
      <c r="J44" s="21">
        <v>11.4</v>
      </c>
      <c r="K44" s="21">
        <v>62.64</v>
      </c>
      <c r="L44" s="20">
        <f>Table1[[#This Row],[Original_Unit_Price]]*Table1[[#This Row],[Quantity]]</f>
        <v>57</v>
      </c>
      <c r="M44" s="20">
        <f>Table1[[#This Row],[Total Price ]]-Table1[[#This Row],[Buying Price]]</f>
        <v>5.6400000000000006</v>
      </c>
    </row>
    <row r="45" spans="1:17" x14ac:dyDescent="0.3">
      <c r="A45" s="1">
        <v>44999</v>
      </c>
      <c r="B45" s="1" t="str">
        <f>TEXT(Table1[[#This Row],[Date]],"ddd")</f>
        <v>Tue</v>
      </c>
      <c r="C45" t="s">
        <v>10</v>
      </c>
      <c r="D45">
        <v>9</v>
      </c>
      <c r="E45" s="20">
        <v>3.98</v>
      </c>
      <c r="F45" t="s">
        <v>30</v>
      </c>
      <c r="G45" t="s">
        <v>27</v>
      </c>
      <c r="H45" s="1">
        <v>37035</v>
      </c>
      <c r="I45" s="37">
        <f t="shared" ca="1" si="0"/>
        <v>23</v>
      </c>
      <c r="J45" s="21">
        <v>3.57</v>
      </c>
      <c r="K45" s="21">
        <v>30.96</v>
      </c>
      <c r="L45" s="20">
        <f>Table1[[#This Row],[Original_Unit_Price]]*Table1[[#This Row],[Quantity]]</f>
        <v>32.129999999999995</v>
      </c>
      <c r="M45" s="20">
        <f>Table1[[#This Row],[Total Price ]]-Table1[[#This Row],[Buying Price]]</f>
        <v>-1.1699999999999946</v>
      </c>
    </row>
    <row r="46" spans="1:17" x14ac:dyDescent="0.3">
      <c r="A46" s="1">
        <v>44973</v>
      </c>
      <c r="B46" s="1" t="str">
        <f>TEXT(Table1[[#This Row],[Date]],"ddd")</f>
        <v>Thu</v>
      </c>
      <c r="C46" t="s">
        <v>11</v>
      </c>
      <c r="D46">
        <v>12</v>
      </c>
      <c r="E46" s="20">
        <v>0.26</v>
      </c>
      <c r="F46" t="s">
        <v>32</v>
      </c>
      <c r="G46" t="s">
        <v>31</v>
      </c>
      <c r="H46" s="1">
        <v>35858</v>
      </c>
      <c r="I46" s="37">
        <f t="shared" ca="1" si="0"/>
        <v>27</v>
      </c>
      <c r="J46" s="21">
        <v>0.21</v>
      </c>
      <c r="K46" s="21">
        <v>40</v>
      </c>
      <c r="L46" s="20">
        <f>Table1[[#This Row],[Original_Unit_Price]]*Table1[[#This Row],[Quantity]]</f>
        <v>2.52</v>
      </c>
      <c r="M46" s="20">
        <f>Table1[[#This Row],[Total Price ]]-Table1[[#This Row],[Buying Price]]</f>
        <v>37.479999999999997</v>
      </c>
    </row>
    <row r="47" spans="1:17" x14ac:dyDescent="0.3">
      <c r="A47" s="1">
        <v>45098</v>
      </c>
      <c r="B47" s="1" t="str">
        <f>TEXT(Table1[[#This Row],[Date]],"ddd")</f>
        <v>Wed</v>
      </c>
      <c r="C47" t="s">
        <v>13</v>
      </c>
      <c r="D47">
        <v>10</v>
      </c>
      <c r="E47" s="20">
        <v>14.42</v>
      </c>
      <c r="F47" t="s">
        <v>26</v>
      </c>
      <c r="G47" t="s">
        <v>33</v>
      </c>
      <c r="H47" s="1">
        <v>27672</v>
      </c>
      <c r="I47" s="37">
        <f t="shared" ca="1" si="0"/>
        <v>49</v>
      </c>
      <c r="J47" s="21">
        <v>10.32</v>
      </c>
      <c r="K47" s="21">
        <v>23.9</v>
      </c>
      <c r="L47" s="20">
        <f>Table1[[#This Row],[Original_Unit_Price]]*Table1[[#This Row],[Quantity]]</f>
        <v>103.2</v>
      </c>
      <c r="M47" s="20">
        <f>Table1[[#This Row],[Total Price ]]-Table1[[#This Row],[Buying Price]]</f>
        <v>-79.300000000000011</v>
      </c>
    </row>
    <row r="48" spans="1:17" x14ac:dyDescent="0.3">
      <c r="A48" s="1">
        <v>45155</v>
      </c>
      <c r="B48" s="1" t="str">
        <f>TEXT(Table1[[#This Row],[Date]],"ddd")</f>
        <v>Thu</v>
      </c>
      <c r="C48" t="s">
        <v>10</v>
      </c>
      <c r="D48">
        <v>6</v>
      </c>
      <c r="E48" s="20">
        <v>4.9400000000000004</v>
      </c>
      <c r="F48" t="s">
        <v>26</v>
      </c>
      <c r="G48" t="s">
        <v>27</v>
      </c>
      <c r="H48" s="1">
        <v>28550</v>
      </c>
      <c r="I48" s="37">
        <f t="shared" ca="1" si="0"/>
        <v>47</v>
      </c>
      <c r="J48" s="21">
        <v>3.93</v>
      </c>
      <c r="K48" s="21">
        <v>100.49000000000001</v>
      </c>
      <c r="L48" s="20">
        <f>Table1[[#This Row],[Original_Unit_Price]]*Table1[[#This Row],[Quantity]]</f>
        <v>23.580000000000002</v>
      </c>
      <c r="M48" s="20">
        <f>Table1[[#This Row],[Total Price ]]-Table1[[#This Row],[Buying Price]]</f>
        <v>76.910000000000011</v>
      </c>
    </row>
    <row r="49" spans="1:13" x14ac:dyDescent="0.3">
      <c r="A49" s="1">
        <v>45147</v>
      </c>
      <c r="B49" s="1" t="str">
        <f>TEXT(Table1[[#This Row],[Date]],"ddd")</f>
        <v>Wed</v>
      </c>
      <c r="C49" t="s">
        <v>18</v>
      </c>
      <c r="D49">
        <v>5</v>
      </c>
      <c r="E49" s="20">
        <v>10.29</v>
      </c>
      <c r="F49" t="s">
        <v>26</v>
      </c>
      <c r="G49" t="s">
        <v>25</v>
      </c>
      <c r="H49" s="1">
        <v>28806</v>
      </c>
      <c r="I49" s="37">
        <f t="shared" ca="1" si="0"/>
        <v>46</v>
      </c>
      <c r="J49" s="21">
        <v>7.71</v>
      </c>
      <c r="K49" s="21">
        <v>43.56</v>
      </c>
      <c r="L49" s="20">
        <f>Table1[[#This Row],[Original_Unit_Price]]*Table1[[#This Row],[Quantity]]</f>
        <v>38.549999999999997</v>
      </c>
      <c r="M49" s="20">
        <f>Table1[[#This Row],[Total Price ]]-Table1[[#This Row],[Buying Price]]</f>
        <v>5.0100000000000051</v>
      </c>
    </row>
    <row r="50" spans="1:13" x14ac:dyDescent="0.3">
      <c r="A50" s="1">
        <v>45154</v>
      </c>
      <c r="B50" s="1" t="str">
        <f>TEXT(Table1[[#This Row],[Date]],"ddd")</f>
        <v>Wed</v>
      </c>
      <c r="C50" t="s">
        <v>10</v>
      </c>
      <c r="D50">
        <v>2</v>
      </c>
      <c r="E50" s="20">
        <v>6.58</v>
      </c>
      <c r="F50" t="s">
        <v>26</v>
      </c>
      <c r="G50" t="s">
        <v>31</v>
      </c>
      <c r="H50" s="1">
        <v>38288</v>
      </c>
      <c r="I50" s="37">
        <f t="shared" ca="1" si="0"/>
        <v>20</v>
      </c>
      <c r="J50" s="21">
        <v>5.31</v>
      </c>
      <c r="K50" s="21">
        <v>6.5</v>
      </c>
      <c r="L50" s="20">
        <f>Table1[[#This Row],[Original_Unit_Price]]*Table1[[#This Row],[Quantity]]</f>
        <v>10.62</v>
      </c>
      <c r="M50" s="20">
        <f>Table1[[#This Row],[Total Price ]]-Table1[[#This Row],[Buying Price]]</f>
        <v>-4.1199999999999992</v>
      </c>
    </row>
    <row r="51" spans="1:13" x14ac:dyDescent="0.3">
      <c r="A51" s="1">
        <v>45140</v>
      </c>
      <c r="B51" s="1" t="str">
        <f>TEXT(Table1[[#This Row],[Date]],"ddd")</f>
        <v>Wed</v>
      </c>
      <c r="C51" t="s">
        <v>10</v>
      </c>
      <c r="D51">
        <v>6</v>
      </c>
      <c r="E51" s="20">
        <v>6.73</v>
      </c>
      <c r="F51" t="s">
        <v>34</v>
      </c>
      <c r="G51" t="s">
        <v>29</v>
      </c>
      <c r="H51" s="1">
        <v>35111</v>
      </c>
      <c r="I51" s="37">
        <f t="shared" ca="1" si="0"/>
        <v>29</v>
      </c>
      <c r="J51" s="21">
        <v>5.57</v>
      </c>
      <c r="K51" s="21">
        <v>24.48</v>
      </c>
      <c r="L51" s="20">
        <f>Table1[[#This Row],[Original_Unit_Price]]*Table1[[#This Row],[Quantity]]</f>
        <v>33.42</v>
      </c>
      <c r="M51" s="20">
        <f>Table1[[#This Row],[Total Price ]]-Table1[[#This Row],[Buying Price]]</f>
        <v>-8.9400000000000013</v>
      </c>
    </row>
    <row r="52" spans="1:13" x14ac:dyDescent="0.3">
      <c r="A52" s="1">
        <v>44940</v>
      </c>
      <c r="B52" s="1" t="str">
        <f>TEXT(Table1[[#This Row],[Date]],"ddd")</f>
        <v>Sat</v>
      </c>
      <c r="C52" t="s">
        <v>16</v>
      </c>
      <c r="D52">
        <v>16</v>
      </c>
      <c r="E52" s="20">
        <v>7.46</v>
      </c>
      <c r="F52" t="s">
        <v>26</v>
      </c>
      <c r="G52" t="s">
        <v>31</v>
      </c>
      <c r="H52" s="1">
        <v>37148</v>
      </c>
      <c r="I52" s="37">
        <f t="shared" ca="1" si="0"/>
        <v>23</v>
      </c>
      <c r="J52" s="21">
        <v>6.25</v>
      </c>
      <c r="K52" s="21">
        <v>67.45</v>
      </c>
      <c r="L52" s="20">
        <f>Table1[[#This Row],[Original_Unit_Price]]*Table1[[#This Row],[Quantity]]</f>
        <v>100</v>
      </c>
      <c r="M52" s="20">
        <f>Table1[[#This Row],[Total Price ]]-Table1[[#This Row],[Buying Price]]</f>
        <v>-32.549999999999997</v>
      </c>
    </row>
    <row r="53" spans="1:13" x14ac:dyDescent="0.3">
      <c r="A53" s="1">
        <v>45172</v>
      </c>
      <c r="B53" s="1" t="str">
        <f>TEXT(Table1[[#This Row],[Date]],"ddd")</f>
        <v>Sun</v>
      </c>
      <c r="C53" t="s">
        <v>13</v>
      </c>
      <c r="D53">
        <v>1</v>
      </c>
      <c r="E53" s="20">
        <v>14.79</v>
      </c>
      <c r="F53" t="s">
        <v>34</v>
      </c>
      <c r="G53" t="s">
        <v>33</v>
      </c>
      <c r="H53" s="1">
        <v>33106</v>
      </c>
      <c r="I53" s="37">
        <f t="shared" ca="1" si="0"/>
        <v>34</v>
      </c>
      <c r="J53" s="21">
        <v>12.07</v>
      </c>
      <c r="K53" s="21">
        <v>60.54</v>
      </c>
      <c r="L53" s="20">
        <f>Table1[[#This Row],[Original_Unit_Price]]*Table1[[#This Row],[Quantity]]</f>
        <v>12.07</v>
      </c>
      <c r="M53" s="20">
        <f>Table1[[#This Row],[Total Price ]]-Table1[[#This Row],[Buying Price]]</f>
        <v>48.47</v>
      </c>
    </row>
    <row r="54" spans="1:13" x14ac:dyDescent="0.3">
      <c r="A54" s="1">
        <v>45038</v>
      </c>
      <c r="B54" s="1" t="str">
        <f>TEXT(Table1[[#This Row],[Date]],"ddd")</f>
        <v>Sat</v>
      </c>
      <c r="C54" t="s">
        <v>13</v>
      </c>
      <c r="D54">
        <v>17</v>
      </c>
      <c r="E54" s="20">
        <v>6.26</v>
      </c>
      <c r="F54" t="s">
        <v>24</v>
      </c>
      <c r="G54" t="s">
        <v>31</v>
      </c>
      <c r="H54" s="1">
        <v>32046</v>
      </c>
      <c r="I54" s="37">
        <f t="shared" ca="1" si="0"/>
        <v>37</v>
      </c>
      <c r="J54" s="21">
        <v>5.5</v>
      </c>
      <c r="K54" s="21">
        <v>32.4</v>
      </c>
      <c r="L54" s="20">
        <f>Table1[[#This Row],[Original_Unit_Price]]*Table1[[#This Row],[Quantity]]</f>
        <v>93.5</v>
      </c>
      <c r="M54" s="20">
        <f>Table1[[#This Row],[Total Price ]]-Table1[[#This Row],[Buying Price]]</f>
        <v>-61.1</v>
      </c>
    </row>
    <row r="55" spans="1:13" x14ac:dyDescent="0.3">
      <c r="A55" s="1">
        <v>45093</v>
      </c>
      <c r="B55" s="1" t="str">
        <f>TEXT(Table1[[#This Row],[Date]],"ddd")</f>
        <v>Fri</v>
      </c>
      <c r="C55" t="s">
        <v>16</v>
      </c>
      <c r="D55">
        <v>16</v>
      </c>
      <c r="E55" s="20">
        <v>2.94</v>
      </c>
      <c r="F55" t="s">
        <v>34</v>
      </c>
      <c r="G55" t="s">
        <v>25</v>
      </c>
      <c r="H55" s="1">
        <v>27561</v>
      </c>
      <c r="I55" s="37">
        <f t="shared" ca="1" si="0"/>
        <v>49</v>
      </c>
      <c r="J55" s="21">
        <v>2.2599999999999998</v>
      </c>
      <c r="K55" s="21">
        <v>22.32</v>
      </c>
      <c r="L55" s="20">
        <f>Table1[[#This Row],[Original_Unit_Price]]*Table1[[#This Row],[Quantity]]</f>
        <v>36.159999999999997</v>
      </c>
      <c r="M55" s="20">
        <f>Table1[[#This Row],[Total Price ]]-Table1[[#This Row],[Buying Price]]</f>
        <v>-13.839999999999996</v>
      </c>
    </row>
    <row r="56" spans="1:13" x14ac:dyDescent="0.3">
      <c r="A56" s="1">
        <v>45226</v>
      </c>
      <c r="B56" s="1" t="str">
        <f>TEXT(Table1[[#This Row],[Date]],"ddd")</f>
        <v>Fri</v>
      </c>
      <c r="C56" t="s">
        <v>10</v>
      </c>
      <c r="D56">
        <v>10</v>
      </c>
      <c r="E56" s="20">
        <v>8.9499999999999993</v>
      </c>
      <c r="F56" t="s">
        <v>24</v>
      </c>
      <c r="G56" t="s">
        <v>33</v>
      </c>
      <c r="H56" s="1">
        <v>31307</v>
      </c>
      <c r="I56" s="37">
        <f t="shared" ca="1" si="0"/>
        <v>39</v>
      </c>
      <c r="J56" s="21">
        <v>6.36</v>
      </c>
      <c r="K56" s="21">
        <v>96.3</v>
      </c>
      <c r="L56" s="20">
        <f>Table1[[#This Row],[Original_Unit_Price]]*Table1[[#This Row],[Quantity]]</f>
        <v>63.6</v>
      </c>
      <c r="M56" s="20">
        <f>Table1[[#This Row],[Total Price ]]-Table1[[#This Row],[Buying Price]]</f>
        <v>32.699999999999996</v>
      </c>
    </row>
    <row r="57" spans="1:13" x14ac:dyDescent="0.3">
      <c r="A57" s="1">
        <v>45071</v>
      </c>
      <c r="B57" s="1" t="str">
        <f>TEXT(Table1[[#This Row],[Date]],"ddd")</f>
        <v>Thu</v>
      </c>
      <c r="C57" t="s">
        <v>15</v>
      </c>
      <c r="D57">
        <v>1</v>
      </c>
      <c r="E57" s="20">
        <v>5.73</v>
      </c>
      <c r="F57" t="s">
        <v>30</v>
      </c>
      <c r="G57" t="s">
        <v>33</v>
      </c>
      <c r="H57" s="1">
        <v>36576</v>
      </c>
      <c r="I57" s="37">
        <f t="shared" ca="1" si="0"/>
        <v>25</v>
      </c>
      <c r="J57" s="21">
        <v>5.0199999999999996</v>
      </c>
      <c r="K57" s="21">
        <v>140.54999999999998</v>
      </c>
      <c r="L57" s="20">
        <f>Table1[[#This Row],[Original_Unit_Price]]*Table1[[#This Row],[Quantity]]</f>
        <v>5.0199999999999996</v>
      </c>
      <c r="M57" s="20">
        <f>Table1[[#This Row],[Total Price ]]-Table1[[#This Row],[Buying Price]]</f>
        <v>135.52999999999997</v>
      </c>
    </row>
    <row r="58" spans="1:13" x14ac:dyDescent="0.3">
      <c r="A58" s="1">
        <v>45183</v>
      </c>
      <c r="B58" s="1" t="str">
        <f>TEXT(Table1[[#This Row],[Date]],"ddd")</f>
        <v>Thu</v>
      </c>
      <c r="C58" t="s">
        <v>17</v>
      </c>
      <c r="D58">
        <v>6</v>
      </c>
      <c r="E58" s="20">
        <v>12.59</v>
      </c>
      <c r="F58" t="s">
        <v>34</v>
      </c>
      <c r="G58" t="s">
        <v>27</v>
      </c>
      <c r="H58" s="1">
        <v>35790</v>
      </c>
      <c r="I58" s="37">
        <f t="shared" ca="1" si="0"/>
        <v>27</v>
      </c>
      <c r="J58" s="21">
        <v>9.4600000000000009</v>
      </c>
      <c r="K58" s="21">
        <v>2.34</v>
      </c>
      <c r="L58" s="20">
        <f>Table1[[#This Row],[Original_Unit_Price]]*Table1[[#This Row],[Quantity]]</f>
        <v>56.760000000000005</v>
      </c>
      <c r="M58" s="20">
        <f>Table1[[#This Row],[Total Price ]]-Table1[[#This Row],[Buying Price]]</f>
        <v>-54.42</v>
      </c>
    </row>
    <row r="59" spans="1:13" x14ac:dyDescent="0.3">
      <c r="A59" s="1">
        <v>45231</v>
      </c>
      <c r="B59" s="1" t="str">
        <f>TEXT(Table1[[#This Row],[Date]],"ddd")</f>
        <v>Wed</v>
      </c>
      <c r="C59" t="s">
        <v>17</v>
      </c>
      <c r="D59">
        <v>14</v>
      </c>
      <c r="E59" s="20">
        <v>7.53</v>
      </c>
      <c r="F59" t="s">
        <v>30</v>
      </c>
      <c r="G59" t="s">
        <v>31</v>
      </c>
      <c r="H59" s="1">
        <v>36860</v>
      </c>
      <c r="I59" s="37">
        <f t="shared" ca="1" si="0"/>
        <v>24</v>
      </c>
      <c r="J59" s="21">
        <v>6.29</v>
      </c>
      <c r="K59" s="21">
        <v>54.54</v>
      </c>
      <c r="L59" s="20">
        <f>Table1[[#This Row],[Original_Unit_Price]]*Table1[[#This Row],[Quantity]]</f>
        <v>88.06</v>
      </c>
      <c r="M59" s="20">
        <f>Table1[[#This Row],[Total Price ]]-Table1[[#This Row],[Buying Price]]</f>
        <v>-33.520000000000003</v>
      </c>
    </row>
    <row r="60" spans="1:13" x14ac:dyDescent="0.3">
      <c r="A60" s="1">
        <v>45130</v>
      </c>
      <c r="B60" s="1" t="str">
        <f>TEXT(Table1[[#This Row],[Date]],"ddd")</f>
        <v>Sun</v>
      </c>
      <c r="C60" t="s">
        <v>14</v>
      </c>
      <c r="D60">
        <v>6</v>
      </c>
      <c r="E60" s="20">
        <v>8.6199999999999992</v>
      </c>
      <c r="F60" t="s">
        <v>24</v>
      </c>
      <c r="G60" t="s">
        <v>28</v>
      </c>
      <c r="H60" s="1">
        <v>29444</v>
      </c>
      <c r="I60" s="37">
        <f t="shared" ca="1" si="0"/>
        <v>44</v>
      </c>
      <c r="J60" s="21">
        <v>7.21</v>
      </c>
      <c r="K60" s="21">
        <v>195.33</v>
      </c>
      <c r="L60" s="20">
        <f>Table1[[#This Row],[Original_Unit_Price]]*Table1[[#This Row],[Quantity]]</f>
        <v>43.26</v>
      </c>
      <c r="M60" s="20">
        <f>Table1[[#This Row],[Total Price ]]-Table1[[#This Row],[Buying Price]]</f>
        <v>152.07000000000002</v>
      </c>
    </row>
    <row r="61" spans="1:13" x14ac:dyDescent="0.3">
      <c r="A61" s="1">
        <v>45191</v>
      </c>
      <c r="B61" s="1" t="str">
        <f>TEXT(Table1[[#This Row],[Date]],"ddd")</f>
        <v>Fri</v>
      </c>
      <c r="C61" t="s">
        <v>11</v>
      </c>
      <c r="D61">
        <v>4</v>
      </c>
      <c r="E61" s="20">
        <v>5.9</v>
      </c>
      <c r="F61" t="s">
        <v>24</v>
      </c>
      <c r="G61" t="s">
        <v>33</v>
      </c>
      <c r="H61" s="1">
        <v>37129</v>
      </c>
      <c r="I61" s="37">
        <f t="shared" ca="1" si="0"/>
        <v>23</v>
      </c>
      <c r="J61" s="21">
        <v>4.78</v>
      </c>
      <c r="K61" s="21">
        <v>9.42</v>
      </c>
      <c r="L61" s="20">
        <f>Table1[[#This Row],[Original_Unit_Price]]*Table1[[#This Row],[Quantity]]</f>
        <v>19.12</v>
      </c>
      <c r="M61" s="20">
        <f>Table1[[#This Row],[Total Price ]]-Table1[[#This Row],[Buying Price]]</f>
        <v>-9.7000000000000011</v>
      </c>
    </row>
    <row r="62" spans="1:13" x14ac:dyDescent="0.3">
      <c r="A62" s="1">
        <v>45166</v>
      </c>
      <c r="B62" s="1" t="str">
        <f>TEXT(Table1[[#This Row],[Date]],"ddd")</f>
        <v>Mon</v>
      </c>
      <c r="C62" t="s">
        <v>14</v>
      </c>
      <c r="D62">
        <v>2</v>
      </c>
      <c r="E62" s="20">
        <v>3.71</v>
      </c>
      <c r="F62" t="s">
        <v>24</v>
      </c>
      <c r="G62" t="s">
        <v>28</v>
      </c>
      <c r="H62" s="1">
        <v>30817</v>
      </c>
      <c r="I62" s="37">
        <f t="shared" ca="1" si="0"/>
        <v>40</v>
      </c>
      <c r="J62" s="21">
        <v>3.09</v>
      </c>
      <c r="K62" s="21">
        <v>133.70000000000002</v>
      </c>
      <c r="L62" s="20">
        <f>Table1[[#This Row],[Original_Unit_Price]]*Table1[[#This Row],[Quantity]]</f>
        <v>6.18</v>
      </c>
      <c r="M62" s="20">
        <f>Table1[[#This Row],[Total Price ]]-Table1[[#This Row],[Buying Price]]</f>
        <v>127.52000000000001</v>
      </c>
    </row>
    <row r="63" spans="1:13" x14ac:dyDescent="0.3">
      <c r="A63" s="1">
        <v>44968</v>
      </c>
      <c r="B63" s="1" t="str">
        <f>TEXT(Table1[[#This Row],[Date]],"ddd")</f>
        <v>Sat</v>
      </c>
      <c r="C63" t="s">
        <v>12</v>
      </c>
      <c r="D63">
        <v>19</v>
      </c>
      <c r="E63" s="20">
        <v>9.39</v>
      </c>
      <c r="F63" t="s">
        <v>26</v>
      </c>
      <c r="G63" t="s">
        <v>28</v>
      </c>
      <c r="H63" s="1">
        <v>36754</v>
      </c>
      <c r="I63" s="37">
        <f t="shared" ca="1" si="0"/>
        <v>24</v>
      </c>
      <c r="J63" s="21">
        <v>7.43</v>
      </c>
      <c r="K63" s="21">
        <v>22.32</v>
      </c>
      <c r="L63" s="20">
        <f>Table1[[#This Row],[Original_Unit_Price]]*Table1[[#This Row],[Quantity]]</f>
        <v>141.16999999999999</v>
      </c>
      <c r="M63" s="20">
        <f>Table1[[#This Row],[Total Price ]]-Table1[[#This Row],[Buying Price]]</f>
        <v>-118.85</v>
      </c>
    </row>
    <row r="64" spans="1:13" x14ac:dyDescent="0.3">
      <c r="A64" s="1">
        <v>44959</v>
      </c>
      <c r="B64" s="1" t="str">
        <f>TEXT(Table1[[#This Row],[Date]],"ddd")</f>
        <v>Thu</v>
      </c>
      <c r="C64" t="s">
        <v>11</v>
      </c>
      <c r="D64">
        <v>10</v>
      </c>
      <c r="E64" s="20">
        <v>3.18</v>
      </c>
      <c r="F64" t="s">
        <v>24</v>
      </c>
      <c r="G64" t="s">
        <v>29</v>
      </c>
      <c r="H64" s="1">
        <v>38278</v>
      </c>
      <c r="I64" s="37">
        <f t="shared" ca="1" si="0"/>
        <v>20</v>
      </c>
      <c r="J64" s="21">
        <v>2.52</v>
      </c>
      <c r="K64" s="21">
        <v>68.52</v>
      </c>
      <c r="L64" s="20">
        <f>Table1[[#This Row],[Original_Unit_Price]]*Table1[[#This Row],[Quantity]]</f>
        <v>25.2</v>
      </c>
      <c r="M64" s="20">
        <f>Table1[[#This Row],[Total Price ]]-Table1[[#This Row],[Buying Price]]</f>
        <v>43.319999999999993</v>
      </c>
    </row>
    <row r="65" spans="1:13" x14ac:dyDescent="0.3">
      <c r="A65" s="1">
        <v>45076</v>
      </c>
      <c r="B65" s="1" t="str">
        <f>TEXT(Table1[[#This Row],[Date]],"ddd")</f>
        <v>Tue</v>
      </c>
      <c r="C65" t="s">
        <v>12</v>
      </c>
      <c r="D65">
        <v>2</v>
      </c>
      <c r="E65" s="20">
        <v>1.71</v>
      </c>
      <c r="F65" t="s">
        <v>26</v>
      </c>
      <c r="G65" t="s">
        <v>25</v>
      </c>
      <c r="H65" s="1">
        <v>28922</v>
      </c>
      <c r="I65" s="37">
        <f t="shared" ca="1" si="0"/>
        <v>46</v>
      </c>
      <c r="J65" s="21">
        <v>1.3</v>
      </c>
      <c r="K65" s="21">
        <v>122</v>
      </c>
      <c r="L65" s="20">
        <f>Table1[[#This Row],[Original_Unit_Price]]*Table1[[#This Row],[Quantity]]</f>
        <v>2.6</v>
      </c>
      <c r="M65" s="20">
        <f>Table1[[#This Row],[Total Price ]]-Table1[[#This Row],[Buying Price]]</f>
        <v>119.4</v>
      </c>
    </row>
    <row r="66" spans="1:13" x14ac:dyDescent="0.3">
      <c r="A66" s="1">
        <v>45047</v>
      </c>
      <c r="B66" s="1" t="str">
        <f>TEXT(Table1[[#This Row],[Date]],"ddd")</f>
        <v>Mon</v>
      </c>
      <c r="C66" t="s">
        <v>18</v>
      </c>
      <c r="D66">
        <v>6</v>
      </c>
      <c r="E66" s="20">
        <v>8.18</v>
      </c>
      <c r="F66" t="s">
        <v>30</v>
      </c>
      <c r="G66" t="s">
        <v>28</v>
      </c>
      <c r="H66" s="1">
        <v>34825</v>
      </c>
      <c r="I66" s="37">
        <f t="shared" ref="I66:I129" ca="1" si="4">DATEDIF(H66, TODAY(), "Y")</f>
        <v>29</v>
      </c>
      <c r="J66" s="21">
        <v>6.52</v>
      </c>
      <c r="K66" s="21">
        <v>115.08</v>
      </c>
      <c r="L66" s="20">
        <f>Table1[[#This Row],[Original_Unit_Price]]*Table1[[#This Row],[Quantity]]</f>
        <v>39.119999999999997</v>
      </c>
      <c r="M66" s="20">
        <f>Table1[[#This Row],[Total Price ]]-Table1[[#This Row],[Buying Price]]</f>
        <v>75.960000000000008</v>
      </c>
    </row>
    <row r="67" spans="1:13" x14ac:dyDescent="0.3">
      <c r="A67" s="1">
        <v>45155</v>
      </c>
      <c r="B67" s="1" t="str">
        <f>TEXT(Table1[[#This Row],[Date]],"ddd")</f>
        <v>Thu</v>
      </c>
      <c r="C67" t="s">
        <v>14</v>
      </c>
      <c r="D67">
        <v>6</v>
      </c>
      <c r="E67" s="20">
        <v>7.79</v>
      </c>
      <c r="F67" t="s">
        <v>24</v>
      </c>
      <c r="G67" t="s">
        <v>28</v>
      </c>
      <c r="H67" s="1">
        <v>29554</v>
      </c>
      <c r="I67" s="37">
        <f t="shared" ca="1" si="4"/>
        <v>44</v>
      </c>
      <c r="J67" s="21">
        <v>6.03</v>
      </c>
      <c r="K67" s="21">
        <v>190.23</v>
      </c>
      <c r="L67" s="20">
        <f>Table1[[#This Row],[Original_Unit_Price]]*Table1[[#This Row],[Quantity]]</f>
        <v>36.18</v>
      </c>
      <c r="M67" s="20">
        <f>Table1[[#This Row],[Total Price ]]-Table1[[#This Row],[Buying Price]]</f>
        <v>154.04999999999998</v>
      </c>
    </row>
    <row r="68" spans="1:13" x14ac:dyDescent="0.3">
      <c r="A68" s="1">
        <v>45088</v>
      </c>
      <c r="B68" s="1" t="str">
        <f>TEXT(Table1[[#This Row],[Date]],"ddd")</f>
        <v>Sun</v>
      </c>
      <c r="C68" t="s">
        <v>16</v>
      </c>
      <c r="D68">
        <v>16</v>
      </c>
      <c r="E68" s="20">
        <v>10.57</v>
      </c>
      <c r="F68" t="s">
        <v>26</v>
      </c>
      <c r="G68" t="s">
        <v>25</v>
      </c>
      <c r="H68" s="1">
        <v>34681</v>
      </c>
      <c r="I68" s="37">
        <f t="shared" ca="1" si="4"/>
        <v>30</v>
      </c>
      <c r="J68" s="21">
        <v>8.75</v>
      </c>
      <c r="K68" s="21">
        <v>114.7</v>
      </c>
      <c r="L68" s="20">
        <f>Table1[[#This Row],[Original_Unit_Price]]*Table1[[#This Row],[Quantity]]</f>
        <v>140</v>
      </c>
      <c r="M68" s="20">
        <f>Table1[[#This Row],[Total Price ]]-Table1[[#This Row],[Buying Price]]</f>
        <v>-25.299999999999997</v>
      </c>
    </row>
    <row r="69" spans="1:13" x14ac:dyDescent="0.3">
      <c r="A69" s="1">
        <v>45205</v>
      </c>
      <c r="B69" s="1" t="str">
        <f>TEXT(Table1[[#This Row],[Date]],"ddd")</f>
        <v>Fri</v>
      </c>
      <c r="C69" t="s">
        <v>18</v>
      </c>
      <c r="D69">
        <v>20</v>
      </c>
      <c r="E69" s="20">
        <v>2.13</v>
      </c>
      <c r="F69" t="s">
        <v>32</v>
      </c>
      <c r="G69" t="s">
        <v>28</v>
      </c>
      <c r="H69" s="1">
        <v>30241</v>
      </c>
      <c r="I69" s="37">
        <f t="shared" ca="1" si="4"/>
        <v>42</v>
      </c>
      <c r="J69" s="21">
        <v>1.65</v>
      </c>
      <c r="K69" s="21">
        <v>40.15</v>
      </c>
      <c r="L69" s="20">
        <f>Table1[[#This Row],[Original_Unit_Price]]*Table1[[#This Row],[Quantity]]</f>
        <v>33</v>
      </c>
      <c r="M69" s="20">
        <f>Table1[[#This Row],[Total Price ]]-Table1[[#This Row],[Buying Price]]</f>
        <v>7.1499999999999986</v>
      </c>
    </row>
    <row r="70" spans="1:13" x14ac:dyDescent="0.3">
      <c r="A70" s="1">
        <v>44928</v>
      </c>
      <c r="B70" s="1" t="str">
        <f>TEXT(Table1[[#This Row],[Date]],"ddd")</f>
        <v>Mon</v>
      </c>
      <c r="C70" t="s">
        <v>11</v>
      </c>
      <c r="D70">
        <v>10</v>
      </c>
      <c r="E70" s="20">
        <v>8.9499999999999993</v>
      </c>
      <c r="F70" t="s">
        <v>34</v>
      </c>
      <c r="G70" t="s">
        <v>31</v>
      </c>
      <c r="H70" s="1">
        <v>29563</v>
      </c>
      <c r="I70" s="37">
        <f t="shared" ca="1" si="4"/>
        <v>44</v>
      </c>
      <c r="J70" s="21">
        <v>6.45</v>
      </c>
      <c r="K70" s="21">
        <v>14</v>
      </c>
      <c r="L70" s="20">
        <f>Table1[[#This Row],[Original_Unit_Price]]*Table1[[#This Row],[Quantity]]</f>
        <v>64.5</v>
      </c>
      <c r="M70" s="20">
        <f>Table1[[#This Row],[Total Price ]]-Table1[[#This Row],[Buying Price]]</f>
        <v>-50.5</v>
      </c>
    </row>
    <row r="71" spans="1:13" x14ac:dyDescent="0.3">
      <c r="A71" s="1">
        <v>45056</v>
      </c>
      <c r="B71" s="1" t="str">
        <f>TEXT(Table1[[#This Row],[Date]],"ddd")</f>
        <v>Wed</v>
      </c>
      <c r="C71" t="s">
        <v>13</v>
      </c>
      <c r="D71">
        <v>12</v>
      </c>
      <c r="E71" s="20">
        <v>12.8</v>
      </c>
      <c r="F71" t="s">
        <v>26</v>
      </c>
      <c r="G71" t="s">
        <v>27</v>
      </c>
      <c r="H71" s="1">
        <v>29255</v>
      </c>
      <c r="I71" s="37">
        <f t="shared" ca="1" si="4"/>
        <v>45</v>
      </c>
      <c r="J71" s="21">
        <v>10.66</v>
      </c>
      <c r="K71" s="21">
        <v>52.65</v>
      </c>
      <c r="L71" s="20">
        <f>Table1[[#This Row],[Original_Unit_Price]]*Table1[[#This Row],[Quantity]]</f>
        <v>127.92</v>
      </c>
      <c r="M71" s="20">
        <f>Table1[[#This Row],[Total Price ]]-Table1[[#This Row],[Buying Price]]</f>
        <v>-75.27000000000001</v>
      </c>
    </row>
    <row r="72" spans="1:13" x14ac:dyDescent="0.3">
      <c r="A72" s="1">
        <v>44978</v>
      </c>
      <c r="B72" s="1" t="str">
        <f>TEXT(Table1[[#This Row],[Date]],"ddd")</f>
        <v>Tue</v>
      </c>
      <c r="C72" t="s">
        <v>15</v>
      </c>
      <c r="D72">
        <v>9</v>
      </c>
      <c r="E72" s="20">
        <v>12.22</v>
      </c>
      <c r="F72" t="s">
        <v>26</v>
      </c>
      <c r="G72" t="s">
        <v>29</v>
      </c>
      <c r="H72" s="1">
        <v>31930</v>
      </c>
      <c r="I72" s="37">
        <f t="shared" ca="1" si="4"/>
        <v>37</v>
      </c>
      <c r="J72" s="21">
        <v>9.9499999999999993</v>
      </c>
      <c r="K72" s="21">
        <v>234.56</v>
      </c>
      <c r="L72" s="20">
        <f>Table1[[#This Row],[Original_Unit_Price]]*Table1[[#This Row],[Quantity]]</f>
        <v>89.55</v>
      </c>
      <c r="M72" s="20">
        <f>Table1[[#This Row],[Total Price ]]-Table1[[#This Row],[Buying Price]]</f>
        <v>145.01</v>
      </c>
    </row>
    <row r="73" spans="1:13" x14ac:dyDescent="0.3">
      <c r="A73" s="1">
        <v>45056</v>
      </c>
      <c r="B73" s="1" t="str">
        <f>TEXT(Table1[[#This Row],[Date]],"ddd")</f>
        <v>Wed</v>
      </c>
      <c r="C73" t="s">
        <v>16</v>
      </c>
      <c r="D73">
        <v>3</v>
      </c>
      <c r="E73" s="20">
        <v>4.3899999999999997</v>
      </c>
      <c r="F73" t="s">
        <v>30</v>
      </c>
      <c r="G73" t="s">
        <v>25</v>
      </c>
      <c r="H73" s="1">
        <v>35648</v>
      </c>
      <c r="I73" s="37">
        <f t="shared" ca="1" si="4"/>
        <v>27</v>
      </c>
      <c r="J73" s="21">
        <v>3.58</v>
      </c>
      <c r="K73" s="21">
        <v>51.36</v>
      </c>
      <c r="L73" s="20">
        <f>Table1[[#This Row],[Original_Unit_Price]]*Table1[[#This Row],[Quantity]]</f>
        <v>10.74</v>
      </c>
      <c r="M73" s="20">
        <f>Table1[[#This Row],[Total Price ]]-Table1[[#This Row],[Buying Price]]</f>
        <v>40.619999999999997</v>
      </c>
    </row>
    <row r="74" spans="1:13" x14ac:dyDescent="0.3">
      <c r="A74" s="1">
        <v>45149</v>
      </c>
      <c r="B74" s="1" t="str">
        <f>TEXT(Table1[[#This Row],[Date]],"ddd")</f>
        <v>Fri</v>
      </c>
      <c r="C74" t="s">
        <v>14</v>
      </c>
      <c r="D74">
        <v>16</v>
      </c>
      <c r="E74" s="20">
        <v>4.5</v>
      </c>
      <c r="F74" t="s">
        <v>24</v>
      </c>
      <c r="G74" t="s">
        <v>25</v>
      </c>
      <c r="H74" s="1">
        <v>32276</v>
      </c>
      <c r="I74" s="37">
        <f t="shared" ca="1" si="4"/>
        <v>36</v>
      </c>
      <c r="J74" s="21">
        <v>3.43</v>
      </c>
      <c r="K74" s="21">
        <v>1.84</v>
      </c>
      <c r="L74" s="20">
        <f>Table1[[#This Row],[Original_Unit_Price]]*Table1[[#This Row],[Quantity]]</f>
        <v>54.88</v>
      </c>
      <c r="M74" s="20">
        <f>Table1[[#This Row],[Total Price ]]-Table1[[#This Row],[Buying Price]]</f>
        <v>-53.04</v>
      </c>
    </row>
    <row r="75" spans="1:13" x14ac:dyDescent="0.3">
      <c r="A75" s="1">
        <v>45036</v>
      </c>
      <c r="B75" s="1" t="str">
        <f>TEXT(Table1[[#This Row],[Date]],"ddd")</f>
        <v>Thu</v>
      </c>
      <c r="C75" t="s">
        <v>18</v>
      </c>
      <c r="D75">
        <v>15</v>
      </c>
      <c r="E75" s="20">
        <v>9.76</v>
      </c>
      <c r="F75" t="s">
        <v>26</v>
      </c>
      <c r="G75" t="s">
        <v>28</v>
      </c>
      <c r="H75" s="1">
        <v>36337</v>
      </c>
      <c r="I75" s="37">
        <f t="shared" ca="1" si="4"/>
        <v>25</v>
      </c>
      <c r="J75" s="21">
        <v>7.42</v>
      </c>
      <c r="K75" s="21">
        <v>19.71</v>
      </c>
      <c r="L75" s="20">
        <f>Table1[[#This Row],[Original_Unit_Price]]*Table1[[#This Row],[Quantity]]</f>
        <v>111.3</v>
      </c>
      <c r="M75" s="20">
        <f>Table1[[#This Row],[Total Price ]]-Table1[[#This Row],[Buying Price]]</f>
        <v>-91.59</v>
      </c>
    </row>
    <row r="76" spans="1:13" x14ac:dyDescent="0.3">
      <c r="A76" s="1">
        <v>45009</v>
      </c>
      <c r="B76" s="1" t="str">
        <f>TEXT(Table1[[#This Row],[Date]],"ddd")</f>
        <v>Fri</v>
      </c>
      <c r="C76" t="s">
        <v>12</v>
      </c>
      <c r="D76">
        <v>9</v>
      </c>
      <c r="E76" s="20">
        <v>6.69</v>
      </c>
      <c r="F76" t="s">
        <v>30</v>
      </c>
      <c r="G76" t="s">
        <v>31</v>
      </c>
      <c r="H76" s="1">
        <v>38335</v>
      </c>
      <c r="I76" s="37">
        <f t="shared" ca="1" si="4"/>
        <v>20</v>
      </c>
      <c r="J76" s="21">
        <v>5.0599999999999996</v>
      </c>
      <c r="K76" s="21">
        <v>199.64</v>
      </c>
      <c r="L76" s="20">
        <f>Table1[[#This Row],[Original_Unit_Price]]*Table1[[#This Row],[Quantity]]</f>
        <v>45.54</v>
      </c>
      <c r="M76" s="20">
        <f>Table1[[#This Row],[Total Price ]]-Table1[[#This Row],[Buying Price]]</f>
        <v>154.1</v>
      </c>
    </row>
    <row r="77" spans="1:13" x14ac:dyDescent="0.3">
      <c r="A77" s="1">
        <v>45171</v>
      </c>
      <c r="B77" s="1" t="str">
        <f>TEXT(Table1[[#This Row],[Date]],"ddd")</f>
        <v>Sat</v>
      </c>
      <c r="C77" t="s">
        <v>11</v>
      </c>
      <c r="D77">
        <v>12</v>
      </c>
      <c r="E77" s="20">
        <v>2.4300000000000002</v>
      </c>
      <c r="F77" t="s">
        <v>24</v>
      </c>
      <c r="G77" t="s">
        <v>29</v>
      </c>
      <c r="H77" s="1">
        <v>34894</v>
      </c>
      <c r="I77" s="37">
        <f t="shared" ca="1" si="4"/>
        <v>29</v>
      </c>
      <c r="J77" s="21">
        <v>1.95</v>
      </c>
      <c r="K77" s="21">
        <v>49.800000000000004</v>
      </c>
      <c r="L77" s="20">
        <f>Table1[[#This Row],[Original_Unit_Price]]*Table1[[#This Row],[Quantity]]</f>
        <v>23.4</v>
      </c>
      <c r="M77" s="20">
        <f>Table1[[#This Row],[Total Price ]]-Table1[[#This Row],[Buying Price]]</f>
        <v>26.400000000000006</v>
      </c>
    </row>
    <row r="78" spans="1:13" x14ac:dyDescent="0.3">
      <c r="A78" s="1">
        <v>45006</v>
      </c>
      <c r="B78" s="1" t="str">
        <f>TEXT(Table1[[#This Row],[Date]],"ddd")</f>
        <v>Tue</v>
      </c>
      <c r="C78" t="s">
        <v>11</v>
      </c>
      <c r="D78">
        <v>7</v>
      </c>
      <c r="E78" s="20">
        <v>9.8800000000000008</v>
      </c>
      <c r="F78" t="s">
        <v>30</v>
      </c>
      <c r="G78" t="s">
        <v>28</v>
      </c>
      <c r="H78" s="1">
        <v>30244</v>
      </c>
      <c r="I78" s="37">
        <f t="shared" ca="1" si="4"/>
        <v>42</v>
      </c>
      <c r="J78" s="21">
        <v>8.65</v>
      </c>
      <c r="K78" s="21">
        <v>6.66</v>
      </c>
      <c r="L78" s="20">
        <f>Table1[[#This Row],[Original_Unit_Price]]*Table1[[#This Row],[Quantity]]</f>
        <v>60.550000000000004</v>
      </c>
      <c r="M78" s="20">
        <f>Table1[[#This Row],[Total Price ]]-Table1[[#This Row],[Buying Price]]</f>
        <v>-53.89</v>
      </c>
    </row>
    <row r="79" spans="1:13" x14ac:dyDescent="0.3">
      <c r="A79" s="1">
        <v>45222</v>
      </c>
      <c r="B79" s="1" t="str">
        <f>TEXT(Table1[[#This Row],[Date]],"ddd")</f>
        <v>Mon</v>
      </c>
      <c r="C79" t="s">
        <v>11</v>
      </c>
      <c r="D79">
        <v>17</v>
      </c>
      <c r="E79" s="20">
        <v>10.67</v>
      </c>
      <c r="F79" t="s">
        <v>34</v>
      </c>
      <c r="G79" t="s">
        <v>29</v>
      </c>
      <c r="H79" s="1">
        <v>30363</v>
      </c>
      <c r="I79" s="37">
        <f t="shared" ca="1" si="4"/>
        <v>42</v>
      </c>
      <c r="J79" s="21">
        <v>7.52</v>
      </c>
      <c r="K79" s="21">
        <v>52.8</v>
      </c>
      <c r="L79" s="20">
        <f>Table1[[#This Row],[Original_Unit_Price]]*Table1[[#This Row],[Quantity]]</f>
        <v>127.83999999999999</v>
      </c>
      <c r="M79" s="20">
        <f>Table1[[#This Row],[Total Price ]]-Table1[[#This Row],[Buying Price]]</f>
        <v>-75.039999999999992</v>
      </c>
    </row>
    <row r="80" spans="1:13" x14ac:dyDescent="0.3">
      <c r="A80" s="1">
        <v>44946</v>
      </c>
      <c r="B80" s="1" t="str">
        <f>TEXT(Table1[[#This Row],[Date]],"ddd")</f>
        <v>Fri</v>
      </c>
      <c r="C80" t="s">
        <v>15</v>
      </c>
      <c r="D80">
        <v>13</v>
      </c>
      <c r="E80" s="20">
        <v>0.69</v>
      </c>
      <c r="F80" t="s">
        <v>34</v>
      </c>
      <c r="G80" t="s">
        <v>33</v>
      </c>
      <c r="H80" s="1">
        <v>35900</v>
      </c>
      <c r="I80" s="37">
        <f t="shared" ca="1" si="4"/>
        <v>27</v>
      </c>
      <c r="J80" s="21">
        <v>0.52</v>
      </c>
      <c r="K80" s="21">
        <v>74.599999999999994</v>
      </c>
      <c r="L80" s="20">
        <f>Table1[[#This Row],[Original_Unit_Price]]*Table1[[#This Row],[Quantity]]</f>
        <v>6.76</v>
      </c>
      <c r="M80" s="20">
        <f>Table1[[#This Row],[Total Price ]]-Table1[[#This Row],[Buying Price]]</f>
        <v>67.839999999999989</v>
      </c>
    </row>
    <row r="81" spans="1:13" x14ac:dyDescent="0.3">
      <c r="A81" s="1">
        <v>45038</v>
      </c>
      <c r="B81" s="1" t="str">
        <f>TEXT(Table1[[#This Row],[Date]],"ddd")</f>
        <v>Sat</v>
      </c>
      <c r="C81" t="s">
        <v>11</v>
      </c>
      <c r="D81">
        <v>20</v>
      </c>
      <c r="E81" s="20">
        <v>9.85</v>
      </c>
      <c r="F81" t="s">
        <v>24</v>
      </c>
      <c r="G81" t="s">
        <v>28</v>
      </c>
      <c r="H81" s="1">
        <v>32993</v>
      </c>
      <c r="I81" s="37">
        <f t="shared" ca="1" si="4"/>
        <v>34</v>
      </c>
      <c r="J81" s="21">
        <v>7.73</v>
      </c>
      <c r="K81" s="21">
        <v>52.5</v>
      </c>
      <c r="L81" s="20">
        <f>Table1[[#This Row],[Original_Unit_Price]]*Table1[[#This Row],[Quantity]]</f>
        <v>154.60000000000002</v>
      </c>
      <c r="M81" s="20">
        <f>Table1[[#This Row],[Total Price ]]-Table1[[#This Row],[Buying Price]]</f>
        <v>-102.10000000000002</v>
      </c>
    </row>
    <row r="82" spans="1:13" x14ac:dyDescent="0.3">
      <c r="A82" s="1">
        <v>45194</v>
      </c>
      <c r="B82" s="1" t="str">
        <f>TEXT(Table1[[#This Row],[Date]],"ddd")</f>
        <v>Mon</v>
      </c>
      <c r="C82" t="s">
        <v>18</v>
      </c>
      <c r="D82">
        <v>9</v>
      </c>
      <c r="E82" s="20">
        <v>10.83</v>
      </c>
      <c r="F82" t="s">
        <v>30</v>
      </c>
      <c r="G82" t="s">
        <v>27</v>
      </c>
      <c r="H82" s="1">
        <v>29148</v>
      </c>
      <c r="I82" s="37">
        <f t="shared" ca="1" si="4"/>
        <v>45</v>
      </c>
      <c r="J82" s="21">
        <v>8.0500000000000007</v>
      </c>
      <c r="K82" s="21">
        <v>134.01</v>
      </c>
      <c r="L82" s="20">
        <f>Table1[[#This Row],[Original_Unit_Price]]*Table1[[#This Row],[Quantity]]</f>
        <v>72.45</v>
      </c>
      <c r="M82" s="20">
        <f>Table1[[#This Row],[Total Price ]]-Table1[[#This Row],[Buying Price]]</f>
        <v>61.559999999999988</v>
      </c>
    </row>
    <row r="83" spans="1:13" x14ac:dyDescent="0.3">
      <c r="A83" s="1">
        <v>45180</v>
      </c>
      <c r="B83" s="1" t="str">
        <f>TEXT(Table1[[#This Row],[Date]],"ddd")</f>
        <v>Mon</v>
      </c>
      <c r="C83" t="s">
        <v>15</v>
      </c>
      <c r="D83">
        <v>1</v>
      </c>
      <c r="E83" s="20">
        <v>6.07</v>
      </c>
      <c r="F83" t="s">
        <v>30</v>
      </c>
      <c r="G83" t="s">
        <v>29</v>
      </c>
      <c r="H83" s="1">
        <v>38240</v>
      </c>
      <c r="I83" s="37">
        <f t="shared" ca="1" si="4"/>
        <v>20</v>
      </c>
      <c r="J83" s="21">
        <v>4.88</v>
      </c>
      <c r="K83" s="21">
        <v>80.319999999999993</v>
      </c>
      <c r="L83" s="20">
        <f>Table1[[#This Row],[Original_Unit_Price]]*Table1[[#This Row],[Quantity]]</f>
        <v>4.88</v>
      </c>
      <c r="M83" s="20">
        <f>Table1[[#This Row],[Total Price ]]-Table1[[#This Row],[Buying Price]]</f>
        <v>75.44</v>
      </c>
    </row>
    <row r="84" spans="1:13" x14ac:dyDescent="0.3">
      <c r="A84" s="1">
        <v>45184</v>
      </c>
      <c r="B84" s="1" t="str">
        <f>TEXT(Table1[[#This Row],[Date]],"ddd")</f>
        <v>Fri</v>
      </c>
      <c r="C84" t="s">
        <v>13</v>
      </c>
      <c r="D84">
        <v>7</v>
      </c>
      <c r="E84" s="20">
        <v>4.4400000000000004</v>
      </c>
      <c r="F84" t="s">
        <v>30</v>
      </c>
      <c r="G84" t="s">
        <v>33</v>
      </c>
      <c r="H84" s="1">
        <v>28556</v>
      </c>
      <c r="I84" s="37">
        <f t="shared" ca="1" si="4"/>
        <v>47</v>
      </c>
      <c r="J84" s="21">
        <v>3.31</v>
      </c>
      <c r="K84" s="21">
        <v>102</v>
      </c>
      <c r="L84" s="20">
        <f>Table1[[#This Row],[Original_Unit_Price]]*Table1[[#This Row],[Quantity]]</f>
        <v>23.17</v>
      </c>
      <c r="M84" s="20">
        <f>Table1[[#This Row],[Total Price ]]-Table1[[#This Row],[Buying Price]]</f>
        <v>78.83</v>
      </c>
    </row>
    <row r="85" spans="1:13" x14ac:dyDescent="0.3">
      <c r="A85" s="1">
        <v>45131</v>
      </c>
      <c r="B85" s="1" t="str">
        <f>TEXT(Table1[[#This Row],[Date]],"ddd")</f>
        <v>Mon</v>
      </c>
      <c r="C85" t="s">
        <v>17</v>
      </c>
      <c r="D85">
        <v>4</v>
      </c>
      <c r="E85" s="20">
        <v>2.69</v>
      </c>
      <c r="F85" t="s">
        <v>34</v>
      </c>
      <c r="G85" t="s">
        <v>27</v>
      </c>
      <c r="H85" s="1">
        <v>34910</v>
      </c>
      <c r="I85" s="37">
        <f t="shared" ca="1" si="4"/>
        <v>29</v>
      </c>
      <c r="J85" s="21">
        <v>2.38</v>
      </c>
      <c r="K85" s="21">
        <v>146.19999999999999</v>
      </c>
      <c r="L85" s="20">
        <f>Table1[[#This Row],[Original_Unit_Price]]*Table1[[#This Row],[Quantity]]</f>
        <v>9.52</v>
      </c>
      <c r="M85" s="20">
        <f>Table1[[#This Row],[Total Price ]]-Table1[[#This Row],[Buying Price]]</f>
        <v>136.67999999999998</v>
      </c>
    </row>
    <row r="86" spans="1:13" x14ac:dyDescent="0.3">
      <c r="A86" s="1">
        <v>45268</v>
      </c>
      <c r="B86" s="1" t="str">
        <f>TEXT(Table1[[#This Row],[Date]],"ddd")</f>
        <v>Fri</v>
      </c>
      <c r="C86" t="s">
        <v>15</v>
      </c>
      <c r="D86">
        <v>5</v>
      </c>
      <c r="E86" s="20">
        <v>7.96</v>
      </c>
      <c r="F86" t="s">
        <v>26</v>
      </c>
      <c r="G86" t="s">
        <v>25</v>
      </c>
      <c r="H86" s="1">
        <v>38160</v>
      </c>
      <c r="I86" s="37">
        <f t="shared" ca="1" si="4"/>
        <v>20</v>
      </c>
      <c r="J86" s="21">
        <v>7.06</v>
      </c>
      <c r="K86" s="21">
        <v>244.52999999999997</v>
      </c>
      <c r="L86" s="20">
        <f>Table1[[#This Row],[Original_Unit_Price]]*Table1[[#This Row],[Quantity]]</f>
        <v>35.299999999999997</v>
      </c>
      <c r="M86" s="20">
        <f>Table1[[#This Row],[Total Price ]]-Table1[[#This Row],[Buying Price]]</f>
        <v>209.22999999999996</v>
      </c>
    </row>
    <row r="87" spans="1:13" x14ac:dyDescent="0.3">
      <c r="A87" s="1">
        <v>45020</v>
      </c>
      <c r="B87" s="1" t="str">
        <f>TEXT(Table1[[#This Row],[Date]],"ddd")</f>
        <v>Tue</v>
      </c>
      <c r="C87" t="s">
        <v>14</v>
      </c>
      <c r="D87">
        <v>18</v>
      </c>
      <c r="E87" s="20">
        <v>6.44</v>
      </c>
      <c r="F87" t="s">
        <v>24</v>
      </c>
      <c r="G87" t="s">
        <v>33</v>
      </c>
      <c r="H87" s="1">
        <v>29383</v>
      </c>
      <c r="I87" s="37">
        <f t="shared" ca="1" si="4"/>
        <v>44</v>
      </c>
      <c r="J87" s="21">
        <v>5.39</v>
      </c>
      <c r="K87" s="21">
        <v>39.480000000000004</v>
      </c>
      <c r="L87" s="20">
        <f>Table1[[#This Row],[Original_Unit_Price]]*Table1[[#This Row],[Quantity]]</f>
        <v>97.02</v>
      </c>
      <c r="M87" s="20">
        <f>Table1[[#This Row],[Total Price ]]-Table1[[#This Row],[Buying Price]]</f>
        <v>-57.539999999999992</v>
      </c>
    </row>
    <row r="88" spans="1:13" x14ac:dyDescent="0.3">
      <c r="A88" s="1">
        <v>45025</v>
      </c>
      <c r="B88" s="1" t="str">
        <f>TEXT(Table1[[#This Row],[Date]],"ddd")</f>
        <v>Sun</v>
      </c>
      <c r="C88" t="s">
        <v>12</v>
      </c>
      <c r="D88">
        <v>3</v>
      </c>
      <c r="E88" s="20">
        <v>14.25</v>
      </c>
      <c r="F88" t="s">
        <v>34</v>
      </c>
      <c r="G88" t="s">
        <v>25</v>
      </c>
      <c r="H88" s="1">
        <v>30446</v>
      </c>
      <c r="I88" s="37">
        <f t="shared" ca="1" si="4"/>
        <v>41</v>
      </c>
      <c r="J88" s="21">
        <v>10.45</v>
      </c>
      <c r="K88" s="21">
        <v>0.99</v>
      </c>
      <c r="L88" s="20">
        <f>Table1[[#This Row],[Original_Unit_Price]]*Table1[[#This Row],[Quantity]]</f>
        <v>31.349999999999998</v>
      </c>
      <c r="M88" s="20">
        <f>Table1[[#This Row],[Total Price ]]-Table1[[#This Row],[Buying Price]]</f>
        <v>-30.36</v>
      </c>
    </row>
    <row r="89" spans="1:13" x14ac:dyDescent="0.3">
      <c r="A89" s="1">
        <v>45084</v>
      </c>
      <c r="B89" s="1" t="str">
        <f>TEXT(Table1[[#This Row],[Date]],"ddd")</f>
        <v>Wed</v>
      </c>
      <c r="C89" t="s">
        <v>11</v>
      </c>
      <c r="D89">
        <v>10</v>
      </c>
      <c r="E89" s="20">
        <v>11.36</v>
      </c>
      <c r="F89" t="s">
        <v>34</v>
      </c>
      <c r="G89" t="s">
        <v>29</v>
      </c>
      <c r="H89" s="1">
        <v>29593</v>
      </c>
      <c r="I89" s="37">
        <f t="shared" ca="1" si="4"/>
        <v>44</v>
      </c>
      <c r="J89" s="21">
        <v>10.16</v>
      </c>
      <c r="K89" s="21">
        <v>25.84</v>
      </c>
      <c r="L89" s="20">
        <f>Table1[[#This Row],[Original_Unit_Price]]*Table1[[#This Row],[Quantity]]</f>
        <v>101.6</v>
      </c>
      <c r="M89" s="20">
        <f>Table1[[#This Row],[Total Price ]]-Table1[[#This Row],[Buying Price]]</f>
        <v>-75.759999999999991</v>
      </c>
    </row>
    <row r="90" spans="1:13" x14ac:dyDescent="0.3">
      <c r="A90" s="1">
        <v>45270</v>
      </c>
      <c r="B90" s="1" t="str">
        <f>TEXT(Table1[[#This Row],[Date]],"ddd")</f>
        <v>Sun</v>
      </c>
      <c r="C90" t="s">
        <v>16</v>
      </c>
      <c r="D90">
        <v>3</v>
      </c>
      <c r="E90" s="20">
        <v>11.6</v>
      </c>
      <c r="F90" t="s">
        <v>24</v>
      </c>
      <c r="G90" t="s">
        <v>31</v>
      </c>
      <c r="H90" s="1">
        <v>29076</v>
      </c>
      <c r="I90" s="37">
        <f t="shared" ca="1" si="4"/>
        <v>45</v>
      </c>
      <c r="J90" s="21">
        <v>9.51</v>
      </c>
      <c r="K90" s="21">
        <v>63.6</v>
      </c>
      <c r="L90" s="20">
        <f>Table1[[#This Row],[Original_Unit_Price]]*Table1[[#This Row],[Quantity]]</f>
        <v>28.53</v>
      </c>
      <c r="M90" s="20">
        <f>Table1[[#This Row],[Total Price ]]-Table1[[#This Row],[Buying Price]]</f>
        <v>35.07</v>
      </c>
    </row>
    <row r="91" spans="1:13" x14ac:dyDescent="0.3">
      <c r="A91" s="1">
        <v>45129</v>
      </c>
      <c r="B91" s="1" t="str">
        <f>TEXT(Table1[[#This Row],[Date]],"ddd")</f>
        <v>Sat</v>
      </c>
      <c r="C91" t="s">
        <v>14</v>
      </c>
      <c r="D91">
        <v>1</v>
      </c>
      <c r="E91" s="20">
        <v>8.15</v>
      </c>
      <c r="F91" t="s">
        <v>32</v>
      </c>
      <c r="G91" t="s">
        <v>28</v>
      </c>
      <c r="H91" s="1">
        <v>29929</v>
      </c>
      <c r="I91" s="37">
        <f t="shared" ca="1" si="4"/>
        <v>43</v>
      </c>
      <c r="J91" s="21">
        <v>6.99</v>
      </c>
      <c r="K91" s="21">
        <v>48.48</v>
      </c>
      <c r="L91" s="20">
        <f>Table1[[#This Row],[Original_Unit_Price]]*Table1[[#This Row],[Quantity]]</f>
        <v>6.99</v>
      </c>
      <c r="M91" s="20">
        <f>Table1[[#This Row],[Total Price ]]-Table1[[#This Row],[Buying Price]]</f>
        <v>41.489999999999995</v>
      </c>
    </row>
    <row r="92" spans="1:13" x14ac:dyDescent="0.3">
      <c r="A92" s="1">
        <v>44942</v>
      </c>
      <c r="B92" s="1" t="str">
        <f>TEXT(Table1[[#This Row],[Date]],"ddd")</f>
        <v>Mon</v>
      </c>
      <c r="C92" t="s">
        <v>16</v>
      </c>
      <c r="D92">
        <v>2</v>
      </c>
      <c r="E92" s="20">
        <v>7.47</v>
      </c>
      <c r="F92" t="s">
        <v>24</v>
      </c>
      <c r="G92" t="s">
        <v>33</v>
      </c>
      <c r="H92" s="1">
        <v>31447</v>
      </c>
      <c r="I92" s="37">
        <f t="shared" ca="1" si="4"/>
        <v>39</v>
      </c>
      <c r="J92" s="21">
        <v>6.17</v>
      </c>
      <c r="K92" s="21">
        <v>159.60000000000002</v>
      </c>
      <c r="L92" s="20">
        <f>Table1[[#This Row],[Original_Unit_Price]]*Table1[[#This Row],[Quantity]]</f>
        <v>12.34</v>
      </c>
      <c r="M92" s="20">
        <f>Table1[[#This Row],[Total Price ]]-Table1[[#This Row],[Buying Price]]</f>
        <v>147.26000000000002</v>
      </c>
    </row>
    <row r="93" spans="1:13" x14ac:dyDescent="0.3">
      <c r="A93" s="1">
        <v>45257</v>
      </c>
      <c r="B93" s="1" t="str">
        <f>TEXT(Table1[[#This Row],[Date]],"ddd")</f>
        <v>Mon</v>
      </c>
      <c r="C93" t="s">
        <v>18</v>
      </c>
      <c r="D93">
        <v>18</v>
      </c>
      <c r="E93" s="20">
        <v>5.87</v>
      </c>
      <c r="F93" t="s">
        <v>34</v>
      </c>
      <c r="G93" t="s">
        <v>31</v>
      </c>
      <c r="H93" s="1">
        <v>30734</v>
      </c>
      <c r="I93" s="37">
        <f t="shared" ca="1" si="4"/>
        <v>41</v>
      </c>
      <c r="J93" s="21">
        <v>5.26</v>
      </c>
      <c r="K93" s="21">
        <v>74.490000000000009</v>
      </c>
      <c r="L93" s="20">
        <f>Table1[[#This Row],[Original_Unit_Price]]*Table1[[#This Row],[Quantity]]</f>
        <v>94.679999999999993</v>
      </c>
      <c r="M93" s="20">
        <f>Table1[[#This Row],[Total Price ]]-Table1[[#This Row],[Buying Price]]</f>
        <v>-20.189999999999984</v>
      </c>
    </row>
    <row r="94" spans="1:13" x14ac:dyDescent="0.3">
      <c r="A94" s="1">
        <v>45205</v>
      </c>
      <c r="B94" s="1" t="str">
        <f>TEXT(Table1[[#This Row],[Date]],"ddd")</f>
        <v>Fri</v>
      </c>
      <c r="C94" t="s">
        <v>14</v>
      </c>
      <c r="D94">
        <v>17</v>
      </c>
      <c r="E94" s="20">
        <v>2.98</v>
      </c>
      <c r="F94" t="s">
        <v>34</v>
      </c>
      <c r="G94" t="s">
        <v>28</v>
      </c>
      <c r="H94" s="1">
        <v>32803</v>
      </c>
      <c r="I94" s="37">
        <f t="shared" ca="1" si="4"/>
        <v>35</v>
      </c>
      <c r="J94" s="21">
        <v>2.4500000000000002</v>
      </c>
      <c r="K94" s="21">
        <v>1.3</v>
      </c>
      <c r="L94" s="20">
        <f>Table1[[#This Row],[Original_Unit_Price]]*Table1[[#This Row],[Quantity]]</f>
        <v>41.650000000000006</v>
      </c>
      <c r="M94" s="20">
        <f>Table1[[#This Row],[Total Price ]]-Table1[[#This Row],[Buying Price]]</f>
        <v>-40.350000000000009</v>
      </c>
    </row>
    <row r="95" spans="1:13" x14ac:dyDescent="0.3">
      <c r="A95" s="1">
        <v>45182</v>
      </c>
      <c r="B95" s="1" t="str">
        <f>TEXT(Table1[[#This Row],[Date]],"ddd")</f>
        <v>Wed</v>
      </c>
      <c r="C95" t="s">
        <v>13</v>
      </c>
      <c r="D95">
        <v>9</v>
      </c>
      <c r="E95" s="20">
        <v>14.8</v>
      </c>
      <c r="F95" t="s">
        <v>26</v>
      </c>
      <c r="G95" t="s">
        <v>28</v>
      </c>
      <c r="H95" s="1">
        <v>31906</v>
      </c>
      <c r="I95" s="37">
        <f t="shared" ca="1" si="4"/>
        <v>37</v>
      </c>
      <c r="J95" s="21">
        <v>10.91</v>
      </c>
      <c r="K95" s="21">
        <v>75.12</v>
      </c>
      <c r="L95" s="20">
        <f>Table1[[#This Row],[Original_Unit_Price]]*Table1[[#This Row],[Quantity]]</f>
        <v>98.19</v>
      </c>
      <c r="M95" s="20">
        <f>Table1[[#This Row],[Total Price ]]-Table1[[#This Row],[Buying Price]]</f>
        <v>-23.069999999999993</v>
      </c>
    </row>
    <row r="96" spans="1:13" x14ac:dyDescent="0.3">
      <c r="A96" s="1">
        <v>45044</v>
      </c>
      <c r="B96" s="1" t="str">
        <f>TEXT(Table1[[#This Row],[Date]],"ddd")</f>
        <v>Fri</v>
      </c>
      <c r="C96" t="s">
        <v>15</v>
      </c>
      <c r="D96">
        <v>5</v>
      </c>
      <c r="E96" s="20">
        <v>10.61</v>
      </c>
      <c r="F96" t="s">
        <v>24</v>
      </c>
      <c r="G96" t="s">
        <v>27</v>
      </c>
      <c r="H96" s="1">
        <v>33083</v>
      </c>
      <c r="I96" s="37">
        <f t="shared" ca="1" si="4"/>
        <v>34</v>
      </c>
      <c r="J96" s="21">
        <v>8.33</v>
      </c>
      <c r="K96" s="21">
        <v>19.91</v>
      </c>
      <c r="L96" s="20">
        <f>Table1[[#This Row],[Original_Unit_Price]]*Table1[[#This Row],[Quantity]]</f>
        <v>41.65</v>
      </c>
      <c r="M96" s="20">
        <f>Table1[[#This Row],[Total Price ]]-Table1[[#This Row],[Buying Price]]</f>
        <v>-21.74</v>
      </c>
    </row>
    <row r="97" spans="1:13" x14ac:dyDescent="0.3">
      <c r="A97" s="1">
        <v>45206</v>
      </c>
      <c r="B97" s="1" t="str">
        <f>TEXT(Table1[[#This Row],[Date]],"ddd")</f>
        <v>Sat</v>
      </c>
      <c r="C97" t="s">
        <v>17</v>
      </c>
      <c r="D97">
        <v>8</v>
      </c>
      <c r="E97" s="20">
        <v>6.21</v>
      </c>
      <c r="F97" t="s">
        <v>32</v>
      </c>
      <c r="G97" t="s">
        <v>28</v>
      </c>
      <c r="H97" s="1">
        <v>36392</v>
      </c>
      <c r="I97" s="37">
        <f t="shared" ca="1" si="4"/>
        <v>25</v>
      </c>
      <c r="J97" s="21">
        <v>4.45</v>
      </c>
      <c r="K97" s="21">
        <v>81.339999999999989</v>
      </c>
      <c r="L97" s="20">
        <f>Table1[[#This Row],[Original_Unit_Price]]*Table1[[#This Row],[Quantity]]</f>
        <v>35.6</v>
      </c>
      <c r="M97" s="20">
        <f>Table1[[#This Row],[Total Price ]]-Table1[[#This Row],[Buying Price]]</f>
        <v>45.739999999999988</v>
      </c>
    </row>
    <row r="98" spans="1:13" x14ac:dyDescent="0.3">
      <c r="A98" s="1">
        <v>44960</v>
      </c>
      <c r="B98" s="1" t="str">
        <f>TEXT(Table1[[#This Row],[Date]],"ddd")</f>
        <v>Fri</v>
      </c>
      <c r="C98" t="s">
        <v>14</v>
      </c>
      <c r="D98">
        <v>9</v>
      </c>
      <c r="E98" s="20">
        <v>10.23</v>
      </c>
      <c r="F98" t="s">
        <v>34</v>
      </c>
      <c r="G98" t="s">
        <v>27</v>
      </c>
      <c r="H98" s="1">
        <v>30130</v>
      </c>
      <c r="I98" s="37">
        <f t="shared" ca="1" si="4"/>
        <v>42</v>
      </c>
      <c r="J98" s="21">
        <v>7.75</v>
      </c>
      <c r="K98" s="21">
        <v>131.66999999999999</v>
      </c>
      <c r="L98" s="20">
        <f>Table1[[#This Row],[Original_Unit_Price]]*Table1[[#This Row],[Quantity]]</f>
        <v>69.75</v>
      </c>
      <c r="M98" s="20">
        <f>Table1[[#This Row],[Total Price ]]-Table1[[#This Row],[Buying Price]]</f>
        <v>61.919999999999987</v>
      </c>
    </row>
    <row r="99" spans="1:13" x14ac:dyDescent="0.3">
      <c r="A99" s="1">
        <v>44937</v>
      </c>
      <c r="B99" s="1" t="str">
        <f>TEXT(Table1[[#This Row],[Date]],"ddd")</f>
        <v>Wed</v>
      </c>
      <c r="C99" t="s">
        <v>10</v>
      </c>
      <c r="D99">
        <v>10</v>
      </c>
      <c r="E99" s="20">
        <v>14.36</v>
      </c>
      <c r="F99" t="s">
        <v>24</v>
      </c>
      <c r="G99" t="s">
        <v>25</v>
      </c>
      <c r="H99" s="1">
        <v>33630</v>
      </c>
      <c r="I99" s="37">
        <f t="shared" ca="1" si="4"/>
        <v>33</v>
      </c>
      <c r="J99" s="21">
        <v>11.25</v>
      </c>
      <c r="K99" s="21">
        <v>87.6</v>
      </c>
      <c r="L99" s="20">
        <f>Table1[[#This Row],[Original_Unit_Price]]*Table1[[#This Row],[Quantity]]</f>
        <v>112.5</v>
      </c>
      <c r="M99" s="20">
        <f>Table1[[#This Row],[Total Price ]]-Table1[[#This Row],[Buying Price]]</f>
        <v>-24.900000000000006</v>
      </c>
    </row>
    <row r="100" spans="1:13" x14ac:dyDescent="0.3">
      <c r="A100" s="1">
        <v>45018</v>
      </c>
      <c r="B100" s="1" t="str">
        <f>TEXT(Table1[[#This Row],[Date]],"ddd")</f>
        <v>Sun</v>
      </c>
      <c r="C100" t="s">
        <v>16</v>
      </c>
      <c r="D100">
        <v>14</v>
      </c>
      <c r="E100" s="20">
        <v>7.07</v>
      </c>
      <c r="F100" t="s">
        <v>24</v>
      </c>
      <c r="G100" t="s">
        <v>29</v>
      </c>
      <c r="H100" s="1">
        <v>28017</v>
      </c>
      <c r="I100" s="37">
        <f t="shared" ca="1" si="4"/>
        <v>48</v>
      </c>
      <c r="J100" s="21">
        <v>5.74</v>
      </c>
      <c r="K100" s="21">
        <v>155.04</v>
      </c>
      <c r="L100" s="20">
        <f>Table1[[#This Row],[Original_Unit_Price]]*Table1[[#This Row],[Quantity]]</f>
        <v>80.36</v>
      </c>
      <c r="M100" s="20">
        <f>Table1[[#This Row],[Total Price ]]-Table1[[#This Row],[Buying Price]]</f>
        <v>74.679999999999993</v>
      </c>
    </row>
    <row r="101" spans="1:13" x14ac:dyDescent="0.3">
      <c r="A101" s="1">
        <v>45198</v>
      </c>
      <c r="B101" s="1" t="str">
        <f>TEXT(Table1[[#This Row],[Date]],"ddd")</f>
        <v>Fri</v>
      </c>
      <c r="C101" t="s">
        <v>10</v>
      </c>
      <c r="D101">
        <v>17</v>
      </c>
      <c r="E101" s="20">
        <v>11.45</v>
      </c>
      <c r="F101" t="s">
        <v>30</v>
      </c>
      <c r="G101" t="s">
        <v>27</v>
      </c>
      <c r="H101" s="1">
        <v>32833</v>
      </c>
      <c r="I101" s="37">
        <f t="shared" ca="1" si="4"/>
        <v>35</v>
      </c>
      <c r="J101" s="21">
        <v>8.1300000000000008</v>
      </c>
      <c r="K101" s="21">
        <v>19.48</v>
      </c>
      <c r="L101" s="20">
        <f>Table1[[#This Row],[Original_Unit_Price]]*Table1[[#This Row],[Quantity]]</f>
        <v>138.21</v>
      </c>
      <c r="M101" s="20">
        <f>Table1[[#This Row],[Total Price ]]-Table1[[#This Row],[Buying Price]]</f>
        <v>-118.73</v>
      </c>
    </row>
    <row r="102" spans="1:13" x14ac:dyDescent="0.3">
      <c r="A102" s="1">
        <v>45134</v>
      </c>
      <c r="B102" s="1" t="str">
        <f>TEXT(Table1[[#This Row],[Date]],"ddd")</f>
        <v>Thu</v>
      </c>
      <c r="C102" t="s">
        <v>16</v>
      </c>
      <c r="D102">
        <v>12</v>
      </c>
      <c r="E102" s="20">
        <v>8.02</v>
      </c>
      <c r="F102" t="s">
        <v>34</v>
      </c>
      <c r="G102" t="s">
        <v>29</v>
      </c>
      <c r="H102" s="1">
        <v>29071</v>
      </c>
      <c r="I102" s="37">
        <f t="shared" ca="1" si="4"/>
        <v>45</v>
      </c>
      <c r="J102" s="21">
        <v>5.87</v>
      </c>
      <c r="K102" s="21">
        <v>123.96000000000001</v>
      </c>
      <c r="L102" s="20">
        <f>Table1[[#This Row],[Original_Unit_Price]]*Table1[[#This Row],[Quantity]]</f>
        <v>70.44</v>
      </c>
      <c r="M102" s="20">
        <f>Table1[[#This Row],[Total Price ]]-Table1[[#This Row],[Buying Price]]</f>
        <v>53.52000000000001</v>
      </c>
    </row>
    <row r="103" spans="1:13" x14ac:dyDescent="0.3">
      <c r="A103" s="1">
        <v>45019</v>
      </c>
      <c r="B103" s="1" t="str">
        <f>TEXT(Table1[[#This Row],[Date]],"ddd")</f>
        <v>Mon</v>
      </c>
      <c r="C103" t="s">
        <v>19</v>
      </c>
      <c r="D103">
        <v>9</v>
      </c>
      <c r="E103" s="20">
        <v>1.6</v>
      </c>
      <c r="F103" t="s">
        <v>34</v>
      </c>
      <c r="G103" t="s">
        <v>29</v>
      </c>
      <c r="H103" s="1">
        <v>31454</v>
      </c>
      <c r="I103" s="37">
        <f t="shared" ca="1" si="4"/>
        <v>39</v>
      </c>
      <c r="J103" s="21">
        <v>1.23</v>
      </c>
      <c r="K103" s="21">
        <v>3.5999999999999996</v>
      </c>
      <c r="L103" s="20">
        <f>Table1[[#This Row],[Original_Unit_Price]]*Table1[[#This Row],[Quantity]]</f>
        <v>11.07</v>
      </c>
      <c r="M103" s="20">
        <f>Table1[[#This Row],[Total Price ]]-Table1[[#This Row],[Buying Price]]</f>
        <v>-7.4700000000000006</v>
      </c>
    </row>
    <row r="104" spans="1:13" x14ac:dyDescent="0.3">
      <c r="A104" s="1">
        <v>44981</v>
      </c>
      <c r="B104" s="1" t="str">
        <f>TEXT(Table1[[#This Row],[Date]],"ddd")</f>
        <v>Fri</v>
      </c>
      <c r="C104" t="s">
        <v>15</v>
      </c>
      <c r="D104">
        <v>10</v>
      </c>
      <c r="E104" s="20">
        <v>9.8699999999999992</v>
      </c>
      <c r="F104" t="s">
        <v>26</v>
      </c>
      <c r="G104" t="s">
        <v>27</v>
      </c>
      <c r="H104" s="1">
        <v>32230</v>
      </c>
      <c r="I104" s="37">
        <f t="shared" ca="1" si="4"/>
        <v>37</v>
      </c>
      <c r="J104" s="21">
        <v>7.24</v>
      </c>
      <c r="K104" s="21">
        <v>25.5</v>
      </c>
      <c r="L104" s="20">
        <f>Table1[[#This Row],[Original_Unit_Price]]*Table1[[#This Row],[Quantity]]</f>
        <v>72.400000000000006</v>
      </c>
      <c r="M104" s="20">
        <f>Table1[[#This Row],[Total Price ]]-Table1[[#This Row],[Buying Price]]</f>
        <v>-46.900000000000006</v>
      </c>
    </row>
    <row r="105" spans="1:13" x14ac:dyDescent="0.3">
      <c r="A105" s="1">
        <v>45053</v>
      </c>
      <c r="B105" s="1" t="str">
        <f>TEXT(Table1[[#This Row],[Date]],"ddd")</f>
        <v>Sun</v>
      </c>
      <c r="C105" t="s">
        <v>13</v>
      </c>
      <c r="D105">
        <v>10</v>
      </c>
      <c r="E105" s="20">
        <v>3.29</v>
      </c>
      <c r="F105" t="s">
        <v>24</v>
      </c>
      <c r="G105" t="s">
        <v>27</v>
      </c>
      <c r="H105" s="1">
        <v>34169</v>
      </c>
      <c r="I105" s="37">
        <f t="shared" ca="1" si="4"/>
        <v>31</v>
      </c>
      <c r="J105" s="21">
        <v>2.79</v>
      </c>
      <c r="K105" s="21">
        <v>64.56</v>
      </c>
      <c r="L105" s="20">
        <f>Table1[[#This Row],[Original_Unit_Price]]*Table1[[#This Row],[Quantity]]</f>
        <v>27.9</v>
      </c>
      <c r="M105" s="20">
        <f>Table1[[#This Row],[Total Price ]]-Table1[[#This Row],[Buying Price]]</f>
        <v>36.660000000000004</v>
      </c>
    </row>
    <row r="106" spans="1:13" x14ac:dyDescent="0.3">
      <c r="A106" s="1">
        <v>45195</v>
      </c>
      <c r="B106" s="1" t="str">
        <f>TEXT(Table1[[#This Row],[Date]],"ddd")</f>
        <v>Tue</v>
      </c>
      <c r="C106" t="s">
        <v>18</v>
      </c>
      <c r="D106">
        <v>9</v>
      </c>
      <c r="E106" s="20">
        <v>13.48</v>
      </c>
      <c r="F106" t="s">
        <v>34</v>
      </c>
      <c r="G106" t="s">
        <v>33</v>
      </c>
      <c r="H106" s="1">
        <v>35423</v>
      </c>
      <c r="I106" s="37">
        <f t="shared" ca="1" si="4"/>
        <v>28</v>
      </c>
      <c r="J106" s="21">
        <v>9.81</v>
      </c>
      <c r="K106" s="21">
        <v>174.59</v>
      </c>
      <c r="L106" s="20">
        <f>Table1[[#This Row],[Original_Unit_Price]]*Table1[[#This Row],[Quantity]]</f>
        <v>88.29</v>
      </c>
      <c r="M106" s="20">
        <f>Table1[[#This Row],[Total Price ]]-Table1[[#This Row],[Buying Price]]</f>
        <v>86.3</v>
      </c>
    </row>
    <row r="107" spans="1:13" x14ac:dyDescent="0.3">
      <c r="A107" s="1">
        <v>45109</v>
      </c>
      <c r="B107" s="1" t="str">
        <f>TEXT(Table1[[#This Row],[Date]],"ddd")</f>
        <v>Sun</v>
      </c>
      <c r="C107" t="s">
        <v>14</v>
      </c>
      <c r="D107">
        <v>15</v>
      </c>
      <c r="E107" s="20">
        <v>2.21</v>
      </c>
      <c r="F107" t="s">
        <v>32</v>
      </c>
      <c r="G107" t="s">
        <v>31</v>
      </c>
      <c r="H107" s="1">
        <v>33270</v>
      </c>
      <c r="I107" s="37">
        <f t="shared" ca="1" si="4"/>
        <v>34</v>
      </c>
      <c r="J107" s="21">
        <v>1.59</v>
      </c>
      <c r="K107" s="21">
        <v>9.06</v>
      </c>
      <c r="L107" s="20">
        <f>Table1[[#This Row],[Original_Unit_Price]]*Table1[[#This Row],[Quantity]]</f>
        <v>23.85</v>
      </c>
      <c r="M107" s="20">
        <f>Table1[[#This Row],[Total Price ]]-Table1[[#This Row],[Buying Price]]</f>
        <v>-14.790000000000001</v>
      </c>
    </row>
    <row r="108" spans="1:13" x14ac:dyDescent="0.3">
      <c r="A108" s="1">
        <v>44975</v>
      </c>
      <c r="B108" s="1" t="str">
        <f>TEXT(Table1[[#This Row],[Date]],"ddd")</f>
        <v>Sat</v>
      </c>
      <c r="C108" t="s">
        <v>12</v>
      </c>
      <c r="D108">
        <v>19</v>
      </c>
      <c r="E108" s="20">
        <v>2.66</v>
      </c>
      <c r="F108" t="s">
        <v>24</v>
      </c>
      <c r="G108" t="s">
        <v>31</v>
      </c>
      <c r="H108" s="1">
        <v>29064</v>
      </c>
      <c r="I108" s="37">
        <f t="shared" ca="1" si="4"/>
        <v>45</v>
      </c>
      <c r="J108" s="21">
        <v>2.34</v>
      </c>
      <c r="K108" s="21">
        <v>148</v>
      </c>
      <c r="L108" s="20">
        <f>Table1[[#This Row],[Original_Unit_Price]]*Table1[[#This Row],[Quantity]]</f>
        <v>44.459999999999994</v>
      </c>
      <c r="M108" s="20">
        <f>Table1[[#This Row],[Total Price ]]-Table1[[#This Row],[Buying Price]]</f>
        <v>103.54</v>
      </c>
    </row>
    <row r="109" spans="1:13" x14ac:dyDescent="0.3">
      <c r="A109" s="1">
        <v>45049</v>
      </c>
      <c r="B109" s="1" t="str">
        <f>TEXT(Table1[[#This Row],[Date]],"ddd")</f>
        <v>Wed</v>
      </c>
      <c r="C109" t="s">
        <v>14</v>
      </c>
      <c r="D109">
        <v>2</v>
      </c>
      <c r="E109" s="20">
        <v>2.4700000000000002</v>
      </c>
      <c r="F109" t="s">
        <v>26</v>
      </c>
      <c r="G109" t="s">
        <v>31</v>
      </c>
      <c r="H109" s="1">
        <v>31630</v>
      </c>
      <c r="I109" s="37">
        <f t="shared" ca="1" si="4"/>
        <v>38</v>
      </c>
      <c r="J109" s="21">
        <v>2.15</v>
      </c>
      <c r="K109" s="21">
        <v>13.77</v>
      </c>
      <c r="L109" s="20">
        <f>Table1[[#This Row],[Original_Unit_Price]]*Table1[[#This Row],[Quantity]]</f>
        <v>4.3</v>
      </c>
      <c r="M109" s="20">
        <f>Table1[[#This Row],[Total Price ]]-Table1[[#This Row],[Buying Price]]</f>
        <v>9.4699999999999989</v>
      </c>
    </row>
    <row r="110" spans="1:13" x14ac:dyDescent="0.3">
      <c r="A110" s="1">
        <v>44966</v>
      </c>
      <c r="B110" s="1" t="str">
        <f>TEXT(Table1[[#This Row],[Date]],"ddd")</f>
        <v>Thu</v>
      </c>
      <c r="C110" t="s">
        <v>11</v>
      </c>
      <c r="D110">
        <v>10</v>
      </c>
      <c r="E110" s="20">
        <v>10.97</v>
      </c>
      <c r="F110" t="s">
        <v>26</v>
      </c>
      <c r="G110" t="s">
        <v>25</v>
      </c>
      <c r="H110" s="1">
        <v>35894</v>
      </c>
      <c r="I110" s="37">
        <f t="shared" ca="1" si="4"/>
        <v>27</v>
      </c>
      <c r="J110" s="21">
        <v>9.65</v>
      </c>
      <c r="K110" s="21">
        <v>86.76</v>
      </c>
      <c r="L110" s="20">
        <f>Table1[[#This Row],[Original_Unit_Price]]*Table1[[#This Row],[Quantity]]</f>
        <v>96.5</v>
      </c>
      <c r="M110" s="20">
        <f>Table1[[#This Row],[Total Price ]]-Table1[[#This Row],[Buying Price]]</f>
        <v>-9.7399999999999949</v>
      </c>
    </row>
    <row r="111" spans="1:13" x14ac:dyDescent="0.3">
      <c r="A111" s="1">
        <v>45069</v>
      </c>
      <c r="B111" s="1" t="str">
        <f>TEXT(Table1[[#This Row],[Date]],"ddd")</f>
        <v>Tue</v>
      </c>
      <c r="C111" t="s">
        <v>18</v>
      </c>
      <c r="D111">
        <v>11</v>
      </c>
      <c r="E111" s="20">
        <v>4.0599999999999996</v>
      </c>
      <c r="F111" t="s">
        <v>32</v>
      </c>
      <c r="G111" t="s">
        <v>28</v>
      </c>
      <c r="H111" s="1">
        <v>36246</v>
      </c>
      <c r="I111" s="37">
        <f t="shared" ca="1" si="4"/>
        <v>26</v>
      </c>
      <c r="J111" s="21">
        <v>2.95</v>
      </c>
      <c r="K111" s="21">
        <v>40.08</v>
      </c>
      <c r="L111" s="20">
        <f>Table1[[#This Row],[Original_Unit_Price]]*Table1[[#This Row],[Quantity]]</f>
        <v>32.450000000000003</v>
      </c>
      <c r="M111" s="20">
        <f>Table1[[#This Row],[Total Price ]]-Table1[[#This Row],[Buying Price]]</f>
        <v>7.6299999999999955</v>
      </c>
    </row>
    <row r="112" spans="1:13" x14ac:dyDescent="0.3">
      <c r="A112" s="1">
        <v>45063</v>
      </c>
      <c r="B112" s="1" t="str">
        <f>TEXT(Table1[[#This Row],[Date]],"ddd")</f>
        <v>Wed</v>
      </c>
      <c r="C112" t="s">
        <v>11</v>
      </c>
      <c r="D112">
        <v>13</v>
      </c>
      <c r="E112" s="20">
        <v>3.62</v>
      </c>
      <c r="F112" t="s">
        <v>24</v>
      </c>
      <c r="G112" t="s">
        <v>25</v>
      </c>
      <c r="H112" s="1">
        <v>27613</v>
      </c>
      <c r="I112" s="37">
        <f t="shared" ca="1" si="4"/>
        <v>49</v>
      </c>
      <c r="J112" s="21">
        <v>2.82</v>
      </c>
      <c r="K112" s="21">
        <v>98.73</v>
      </c>
      <c r="L112" s="20">
        <f>Table1[[#This Row],[Original_Unit_Price]]*Table1[[#This Row],[Quantity]]</f>
        <v>36.659999999999997</v>
      </c>
      <c r="M112" s="20">
        <f>Table1[[#This Row],[Total Price ]]-Table1[[#This Row],[Buying Price]]</f>
        <v>62.070000000000007</v>
      </c>
    </row>
    <row r="113" spans="1:13" x14ac:dyDescent="0.3">
      <c r="A113" s="1">
        <v>45140</v>
      </c>
      <c r="B113" s="1" t="str">
        <f>TEXT(Table1[[#This Row],[Date]],"ddd")</f>
        <v>Wed</v>
      </c>
      <c r="C113" t="s">
        <v>17</v>
      </c>
      <c r="D113">
        <v>10</v>
      </c>
      <c r="E113" s="20">
        <v>9.26</v>
      </c>
      <c r="F113" t="s">
        <v>32</v>
      </c>
      <c r="G113" t="s">
        <v>27</v>
      </c>
      <c r="H113" s="1">
        <v>36386</v>
      </c>
      <c r="I113" s="37">
        <f t="shared" ca="1" si="4"/>
        <v>25</v>
      </c>
      <c r="J113" s="21">
        <v>7.15</v>
      </c>
      <c r="K113" s="21">
        <v>131.19999999999999</v>
      </c>
      <c r="L113" s="20">
        <f>Table1[[#This Row],[Original_Unit_Price]]*Table1[[#This Row],[Quantity]]</f>
        <v>71.5</v>
      </c>
      <c r="M113" s="20">
        <f>Table1[[#This Row],[Total Price ]]-Table1[[#This Row],[Buying Price]]</f>
        <v>59.699999999999989</v>
      </c>
    </row>
    <row r="114" spans="1:13" x14ac:dyDescent="0.3">
      <c r="A114" s="1">
        <v>45134</v>
      </c>
      <c r="B114" s="1" t="str">
        <f>TEXT(Table1[[#This Row],[Date]],"ddd")</f>
        <v>Thu</v>
      </c>
      <c r="C114" t="s">
        <v>15</v>
      </c>
      <c r="D114">
        <v>16</v>
      </c>
      <c r="E114" s="20">
        <v>14.95</v>
      </c>
      <c r="F114" t="s">
        <v>30</v>
      </c>
      <c r="G114" t="s">
        <v>31</v>
      </c>
      <c r="H114" s="1">
        <v>32391</v>
      </c>
      <c r="I114" s="37">
        <f t="shared" ca="1" si="4"/>
        <v>36</v>
      </c>
      <c r="J114" s="21">
        <v>11.48</v>
      </c>
      <c r="K114" s="21">
        <v>34.619999999999997</v>
      </c>
      <c r="L114" s="20">
        <f>Table1[[#This Row],[Original_Unit_Price]]*Table1[[#This Row],[Quantity]]</f>
        <v>183.68</v>
      </c>
      <c r="M114" s="20">
        <f>Table1[[#This Row],[Total Price ]]-Table1[[#This Row],[Buying Price]]</f>
        <v>-149.06</v>
      </c>
    </row>
    <row r="115" spans="1:13" x14ac:dyDescent="0.3">
      <c r="A115" s="1">
        <v>45091</v>
      </c>
      <c r="B115" s="1" t="str">
        <f>TEXT(Table1[[#This Row],[Date]],"ddd")</f>
        <v>Wed</v>
      </c>
      <c r="C115" t="s">
        <v>10</v>
      </c>
      <c r="D115">
        <v>3</v>
      </c>
      <c r="E115" s="20">
        <v>14.82</v>
      </c>
      <c r="F115" t="s">
        <v>26</v>
      </c>
      <c r="G115" t="s">
        <v>29</v>
      </c>
      <c r="H115" s="1">
        <v>28275</v>
      </c>
      <c r="I115" s="37">
        <f t="shared" ca="1" si="4"/>
        <v>47</v>
      </c>
      <c r="J115" s="21">
        <v>12.02</v>
      </c>
      <c r="K115" s="21">
        <v>14.5</v>
      </c>
      <c r="L115" s="20">
        <f>Table1[[#This Row],[Original_Unit_Price]]*Table1[[#This Row],[Quantity]]</f>
        <v>36.06</v>
      </c>
      <c r="M115" s="20">
        <f>Table1[[#This Row],[Total Price ]]-Table1[[#This Row],[Buying Price]]</f>
        <v>-21.560000000000002</v>
      </c>
    </row>
    <row r="116" spans="1:13" x14ac:dyDescent="0.3">
      <c r="A116" s="1">
        <v>44982</v>
      </c>
      <c r="B116" s="1" t="str">
        <f>TEXT(Table1[[#This Row],[Date]],"ddd")</f>
        <v>Sat</v>
      </c>
      <c r="C116" t="s">
        <v>10</v>
      </c>
      <c r="D116">
        <v>16</v>
      </c>
      <c r="E116" s="20">
        <v>14.13</v>
      </c>
      <c r="F116" t="s">
        <v>26</v>
      </c>
      <c r="G116" t="s">
        <v>31</v>
      </c>
      <c r="H116" s="1">
        <v>29478</v>
      </c>
      <c r="I116" s="37">
        <f t="shared" ca="1" si="4"/>
        <v>44</v>
      </c>
      <c r="J116" s="21">
        <v>10.75</v>
      </c>
      <c r="K116" s="21">
        <v>54.910000000000004</v>
      </c>
      <c r="L116" s="20">
        <f>Table1[[#This Row],[Original_Unit_Price]]*Table1[[#This Row],[Quantity]]</f>
        <v>172</v>
      </c>
      <c r="M116" s="20">
        <f>Table1[[#This Row],[Total Price ]]-Table1[[#This Row],[Buying Price]]</f>
        <v>-117.09</v>
      </c>
    </row>
    <row r="117" spans="1:13" x14ac:dyDescent="0.3">
      <c r="A117" s="1">
        <v>45175</v>
      </c>
      <c r="B117" s="1" t="str">
        <f>TEXT(Table1[[#This Row],[Date]],"ddd")</f>
        <v>Wed</v>
      </c>
      <c r="C117" t="s">
        <v>11</v>
      </c>
      <c r="D117">
        <v>8</v>
      </c>
      <c r="E117" s="20">
        <v>0.19</v>
      </c>
      <c r="F117" t="s">
        <v>34</v>
      </c>
      <c r="G117" t="s">
        <v>31</v>
      </c>
      <c r="H117" s="1">
        <v>34692</v>
      </c>
      <c r="I117" s="37">
        <f t="shared" ca="1" si="4"/>
        <v>30</v>
      </c>
      <c r="J117" s="21">
        <v>0.15</v>
      </c>
      <c r="K117" s="21">
        <v>0.99</v>
      </c>
      <c r="L117" s="20">
        <f>Table1[[#This Row],[Original_Unit_Price]]*Table1[[#This Row],[Quantity]]</f>
        <v>1.2</v>
      </c>
      <c r="M117" s="20">
        <f>Table1[[#This Row],[Total Price ]]-Table1[[#This Row],[Buying Price]]</f>
        <v>-0.20999999999999996</v>
      </c>
    </row>
    <row r="118" spans="1:13" x14ac:dyDescent="0.3">
      <c r="A118" s="1">
        <v>44963</v>
      </c>
      <c r="B118" s="1" t="str">
        <f>TEXT(Table1[[#This Row],[Date]],"ddd")</f>
        <v>Mon</v>
      </c>
      <c r="C118" t="s">
        <v>10</v>
      </c>
      <c r="D118">
        <v>4</v>
      </c>
      <c r="E118" s="20">
        <v>2.95</v>
      </c>
      <c r="F118" t="s">
        <v>32</v>
      </c>
      <c r="G118" t="s">
        <v>27</v>
      </c>
      <c r="H118" s="1">
        <v>34563</v>
      </c>
      <c r="I118" s="37">
        <f t="shared" ca="1" si="4"/>
        <v>30</v>
      </c>
      <c r="J118" s="21">
        <v>2.57</v>
      </c>
      <c r="K118" s="21">
        <v>126.72</v>
      </c>
      <c r="L118" s="20">
        <f>Table1[[#This Row],[Original_Unit_Price]]*Table1[[#This Row],[Quantity]]</f>
        <v>10.28</v>
      </c>
      <c r="M118" s="20">
        <f>Table1[[#This Row],[Total Price ]]-Table1[[#This Row],[Buying Price]]</f>
        <v>116.44</v>
      </c>
    </row>
    <row r="119" spans="1:13" x14ac:dyDescent="0.3">
      <c r="A119" s="1">
        <v>45015</v>
      </c>
      <c r="B119" s="1" t="str">
        <f>TEXT(Table1[[#This Row],[Date]],"ddd")</f>
        <v>Thu</v>
      </c>
      <c r="C119" t="s">
        <v>18</v>
      </c>
      <c r="D119">
        <v>17</v>
      </c>
      <c r="E119" s="20">
        <v>4.1399999999999997</v>
      </c>
      <c r="F119" t="s">
        <v>30</v>
      </c>
      <c r="G119" t="s">
        <v>25</v>
      </c>
      <c r="H119" s="1">
        <v>38271</v>
      </c>
      <c r="I119" s="37">
        <f t="shared" ca="1" si="4"/>
        <v>20</v>
      </c>
      <c r="J119" s="21">
        <v>2.95</v>
      </c>
      <c r="K119" s="21">
        <v>16.84</v>
      </c>
      <c r="L119" s="20">
        <f>Table1[[#This Row],[Original_Unit_Price]]*Table1[[#This Row],[Quantity]]</f>
        <v>50.150000000000006</v>
      </c>
      <c r="M119" s="20">
        <f>Table1[[#This Row],[Total Price ]]-Table1[[#This Row],[Buying Price]]</f>
        <v>-33.31</v>
      </c>
    </row>
    <row r="120" spans="1:13" x14ac:dyDescent="0.3">
      <c r="A120" s="1">
        <v>45186</v>
      </c>
      <c r="B120" s="1" t="str">
        <f>TEXT(Table1[[#This Row],[Date]],"ddd")</f>
        <v>Sun</v>
      </c>
      <c r="C120" t="s">
        <v>11</v>
      </c>
      <c r="D120">
        <v>4</v>
      </c>
      <c r="E120" s="20">
        <v>12.23</v>
      </c>
      <c r="F120" t="s">
        <v>32</v>
      </c>
      <c r="G120" t="s">
        <v>27</v>
      </c>
      <c r="H120" s="1">
        <v>27823</v>
      </c>
      <c r="I120" s="37">
        <f t="shared" ca="1" si="4"/>
        <v>49</v>
      </c>
      <c r="J120" s="21">
        <v>9.2799999999999994</v>
      </c>
      <c r="K120" s="21">
        <v>213.9</v>
      </c>
      <c r="L120" s="20">
        <f>Table1[[#This Row],[Original_Unit_Price]]*Table1[[#This Row],[Quantity]]</f>
        <v>37.119999999999997</v>
      </c>
      <c r="M120" s="20">
        <f>Table1[[#This Row],[Total Price ]]-Table1[[#This Row],[Buying Price]]</f>
        <v>176.78</v>
      </c>
    </row>
    <row r="121" spans="1:13" x14ac:dyDescent="0.3">
      <c r="A121" s="1">
        <v>45245</v>
      </c>
      <c r="B121" s="1" t="str">
        <f>TEXT(Table1[[#This Row],[Date]],"ddd")</f>
        <v>Wed</v>
      </c>
      <c r="C121" t="s">
        <v>19</v>
      </c>
      <c r="D121">
        <v>3</v>
      </c>
      <c r="E121" s="20">
        <v>9.02</v>
      </c>
      <c r="F121" t="s">
        <v>30</v>
      </c>
      <c r="G121" t="s">
        <v>31</v>
      </c>
      <c r="H121" s="1">
        <v>34792</v>
      </c>
      <c r="I121" s="37">
        <f t="shared" ca="1" si="4"/>
        <v>30</v>
      </c>
      <c r="J121" s="21">
        <v>6.99</v>
      </c>
      <c r="K121" s="21">
        <v>174.4</v>
      </c>
      <c r="L121" s="20">
        <f>Table1[[#This Row],[Original_Unit_Price]]*Table1[[#This Row],[Quantity]]</f>
        <v>20.97</v>
      </c>
      <c r="M121" s="20">
        <f>Table1[[#This Row],[Total Price ]]-Table1[[#This Row],[Buying Price]]</f>
        <v>153.43</v>
      </c>
    </row>
    <row r="122" spans="1:13" x14ac:dyDescent="0.3">
      <c r="A122" s="1">
        <v>45036</v>
      </c>
      <c r="B122" s="1" t="str">
        <f>TEXT(Table1[[#This Row],[Date]],"ddd")</f>
        <v>Thu</v>
      </c>
      <c r="C122" t="s">
        <v>11</v>
      </c>
      <c r="D122">
        <v>15</v>
      </c>
      <c r="E122" s="20">
        <v>14.51</v>
      </c>
      <c r="F122" t="s">
        <v>30</v>
      </c>
      <c r="G122" t="s">
        <v>28</v>
      </c>
      <c r="H122" s="1">
        <v>35145</v>
      </c>
      <c r="I122" s="37">
        <f t="shared" ca="1" si="4"/>
        <v>29</v>
      </c>
      <c r="J122" s="21">
        <v>10.81</v>
      </c>
      <c r="K122" s="21">
        <v>57.42</v>
      </c>
      <c r="L122" s="20">
        <f>Table1[[#This Row],[Original_Unit_Price]]*Table1[[#This Row],[Quantity]]</f>
        <v>162.15</v>
      </c>
      <c r="M122" s="20">
        <f>Table1[[#This Row],[Total Price ]]-Table1[[#This Row],[Buying Price]]</f>
        <v>-104.73</v>
      </c>
    </row>
    <row r="123" spans="1:13" x14ac:dyDescent="0.3">
      <c r="A123" s="1">
        <v>45088</v>
      </c>
      <c r="B123" s="1" t="str">
        <f>TEXT(Table1[[#This Row],[Date]],"ddd")</f>
        <v>Sun</v>
      </c>
      <c r="C123" t="s">
        <v>13</v>
      </c>
      <c r="D123">
        <v>18</v>
      </c>
      <c r="E123" s="20">
        <v>1.85</v>
      </c>
      <c r="F123" t="s">
        <v>34</v>
      </c>
      <c r="G123" t="s">
        <v>31</v>
      </c>
      <c r="H123" s="1">
        <v>32733</v>
      </c>
      <c r="I123" s="37">
        <f t="shared" ca="1" si="4"/>
        <v>35</v>
      </c>
      <c r="J123" s="21">
        <v>1.53</v>
      </c>
      <c r="K123" s="21">
        <v>55.300000000000004</v>
      </c>
      <c r="L123" s="20">
        <f>Table1[[#This Row],[Original_Unit_Price]]*Table1[[#This Row],[Quantity]]</f>
        <v>27.54</v>
      </c>
      <c r="M123" s="20">
        <f>Table1[[#This Row],[Total Price ]]-Table1[[#This Row],[Buying Price]]</f>
        <v>27.760000000000005</v>
      </c>
    </row>
    <row r="124" spans="1:13" x14ac:dyDescent="0.3">
      <c r="A124" s="1">
        <v>45288</v>
      </c>
      <c r="B124" s="1" t="str">
        <f>TEXT(Table1[[#This Row],[Date]],"ddd")</f>
        <v>Thu</v>
      </c>
      <c r="C124" t="s">
        <v>11</v>
      </c>
      <c r="D124">
        <v>8</v>
      </c>
      <c r="E124" s="20">
        <v>5.64</v>
      </c>
      <c r="F124" t="s">
        <v>34</v>
      </c>
      <c r="G124" t="s">
        <v>31</v>
      </c>
      <c r="H124" s="1">
        <v>34490</v>
      </c>
      <c r="I124" s="37">
        <f t="shared" ca="1" si="4"/>
        <v>30</v>
      </c>
      <c r="J124" s="21">
        <v>4.88</v>
      </c>
      <c r="K124" s="21">
        <v>25.11</v>
      </c>
      <c r="L124" s="20">
        <f>Table1[[#This Row],[Original_Unit_Price]]*Table1[[#This Row],[Quantity]]</f>
        <v>39.04</v>
      </c>
      <c r="M124" s="20">
        <f>Table1[[#This Row],[Total Price ]]-Table1[[#This Row],[Buying Price]]</f>
        <v>-13.93</v>
      </c>
    </row>
    <row r="125" spans="1:13" x14ac:dyDescent="0.3">
      <c r="A125" s="1">
        <v>45285</v>
      </c>
      <c r="B125" s="1" t="str">
        <f>TEXT(Table1[[#This Row],[Date]],"ddd")</f>
        <v>Mon</v>
      </c>
      <c r="C125" t="s">
        <v>15</v>
      </c>
      <c r="D125">
        <v>1</v>
      </c>
      <c r="E125" s="20">
        <v>0.13</v>
      </c>
      <c r="F125" t="s">
        <v>24</v>
      </c>
      <c r="G125" t="s">
        <v>33</v>
      </c>
      <c r="H125" s="1">
        <v>38231</v>
      </c>
      <c r="I125" s="37">
        <f t="shared" ca="1" si="4"/>
        <v>20</v>
      </c>
      <c r="J125" s="21">
        <v>0.11</v>
      </c>
      <c r="K125" s="21">
        <v>8.64</v>
      </c>
      <c r="L125" s="20">
        <f>Table1[[#This Row],[Original_Unit_Price]]*Table1[[#This Row],[Quantity]]</f>
        <v>0.11</v>
      </c>
      <c r="M125" s="20">
        <f>Table1[[#This Row],[Total Price ]]-Table1[[#This Row],[Buying Price]]</f>
        <v>8.5300000000000011</v>
      </c>
    </row>
    <row r="126" spans="1:13" x14ac:dyDescent="0.3">
      <c r="A126" s="1">
        <v>45102</v>
      </c>
      <c r="B126" s="1" t="str">
        <f>TEXT(Table1[[#This Row],[Date]],"ddd")</f>
        <v>Sun</v>
      </c>
      <c r="C126" t="s">
        <v>11</v>
      </c>
      <c r="D126">
        <v>20</v>
      </c>
      <c r="E126" s="20">
        <v>4.1500000000000004</v>
      </c>
      <c r="F126" t="s">
        <v>24</v>
      </c>
      <c r="G126" t="s">
        <v>27</v>
      </c>
      <c r="H126" s="1">
        <v>32999</v>
      </c>
      <c r="I126" s="37">
        <f t="shared" ca="1" si="4"/>
        <v>34</v>
      </c>
      <c r="J126" s="21">
        <v>3.01</v>
      </c>
      <c r="K126" s="21">
        <v>2.4</v>
      </c>
      <c r="L126" s="20">
        <f>Table1[[#This Row],[Original_Unit_Price]]*Table1[[#This Row],[Quantity]]</f>
        <v>60.199999999999996</v>
      </c>
      <c r="M126" s="20">
        <f>Table1[[#This Row],[Total Price ]]-Table1[[#This Row],[Buying Price]]</f>
        <v>-57.8</v>
      </c>
    </row>
    <row r="127" spans="1:13" x14ac:dyDescent="0.3">
      <c r="A127" s="1">
        <v>44938</v>
      </c>
      <c r="B127" s="1" t="str">
        <f>TEXT(Table1[[#This Row],[Date]],"ddd")</f>
        <v>Thu</v>
      </c>
      <c r="C127" t="s">
        <v>18</v>
      </c>
      <c r="D127">
        <v>9</v>
      </c>
      <c r="E127" s="20">
        <v>8.6199999999999992</v>
      </c>
      <c r="F127" t="s">
        <v>24</v>
      </c>
      <c r="G127" t="s">
        <v>25</v>
      </c>
      <c r="H127" s="1">
        <v>32392</v>
      </c>
      <c r="I127" s="37">
        <f t="shared" ca="1" si="4"/>
        <v>36</v>
      </c>
      <c r="J127" s="21">
        <v>6.96</v>
      </c>
      <c r="K127" s="21">
        <v>20.88</v>
      </c>
      <c r="L127" s="20">
        <f>Table1[[#This Row],[Original_Unit_Price]]*Table1[[#This Row],[Quantity]]</f>
        <v>62.64</v>
      </c>
      <c r="M127" s="20">
        <f>Table1[[#This Row],[Total Price ]]-Table1[[#This Row],[Buying Price]]</f>
        <v>-41.760000000000005</v>
      </c>
    </row>
    <row r="128" spans="1:13" x14ac:dyDescent="0.3">
      <c r="A128" s="1">
        <v>44935</v>
      </c>
      <c r="B128" s="1" t="str">
        <f>TEXT(Table1[[#This Row],[Date]],"ddd")</f>
        <v>Mon</v>
      </c>
      <c r="C128" t="s">
        <v>19</v>
      </c>
      <c r="D128">
        <v>15</v>
      </c>
      <c r="E128" s="20">
        <v>7.94</v>
      </c>
      <c r="F128" t="s">
        <v>30</v>
      </c>
      <c r="G128" t="s">
        <v>29</v>
      </c>
      <c r="H128" s="1">
        <v>31102</v>
      </c>
      <c r="I128" s="37">
        <f t="shared" ca="1" si="4"/>
        <v>40</v>
      </c>
      <c r="J128" s="21">
        <v>6.57</v>
      </c>
      <c r="K128" s="21">
        <v>55.2</v>
      </c>
      <c r="L128" s="20">
        <f>Table1[[#This Row],[Original_Unit_Price]]*Table1[[#This Row],[Quantity]]</f>
        <v>98.550000000000011</v>
      </c>
      <c r="M128" s="20">
        <f>Table1[[#This Row],[Total Price ]]-Table1[[#This Row],[Buying Price]]</f>
        <v>-43.350000000000009</v>
      </c>
    </row>
    <row r="129" spans="1:13" x14ac:dyDescent="0.3">
      <c r="A129" s="1">
        <v>45010</v>
      </c>
      <c r="B129" s="1" t="str">
        <f>TEXT(Table1[[#This Row],[Date]],"ddd")</f>
        <v>Sat</v>
      </c>
      <c r="C129" t="s">
        <v>18</v>
      </c>
      <c r="D129">
        <v>2</v>
      </c>
      <c r="E129" s="20">
        <v>14.67</v>
      </c>
      <c r="F129" t="s">
        <v>24</v>
      </c>
      <c r="G129" t="s">
        <v>28</v>
      </c>
      <c r="H129" s="1">
        <v>32523</v>
      </c>
      <c r="I129" s="37">
        <f t="shared" ca="1" si="4"/>
        <v>36</v>
      </c>
      <c r="J129" s="21">
        <v>12.9</v>
      </c>
      <c r="K129" s="21">
        <v>129.19999999999999</v>
      </c>
      <c r="L129" s="20">
        <f>Table1[[#This Row],[Original_Unit_Price]]*Table1[[#This Row],[Quantity]]</f>
        <v>25.8</v>
      </c>
      <c r="M129" s="20">
        <f>Table1[[#This Row],[Total Price ]]-Table1[[#This Row],[Buying Price]]</f>
        <v>103.39999999999999</v>
      </c>
    </row>
    <row r="130" spans="1:13" x14ac:dyDescent="0.3">
      <c r="A130" s="1">
        <v>45262</v>
      </c>
      <c r="B130" s="1" t="str">
        <f>TEXT(Table1[[#This Row],[Date]],"ddd")</f>
        <v>Sat</v>
      </c>
      <c r="C130" t="s">
        <v>14</v>
      </c>
      <c r="D130">
        <v>11</v>
      </c>
      <c r="E130" s="20">
        <v>3.09</v>
      </c>
      <c r="F130" t="s">
        <v>26</v>
      </c>
      <c r="G130" t="s">
        <v>29</v>
      </c>
      <c r="H130" s="1">
        <v>31629</v>
      </c>
      <c r="I130" s="37">
        <f t="shared" ref="I130:I193" ca="1" si="5">DATEDIF(H130, TODAY(), "Y")</f>
        <v>38</v>
      </c>
      <c r="J130" s="21">
        <v>2.63</v>
      </c>
      <c r="K130" s="21">
        <v>214.65</v>
      </c>
      <c r="L130" s="20">
        <f>Table1[[#This Row],[Original_Unit_Price]]*Table1[[#This Row],[Quantity]]</f>
        <v>28.93</v>
      </c>
      <c r="M130" s="20">
        <f>Table1[[#This Row],[Total Price ]]-Table1[[#This Row],[Buying Price]]</f>
        <v>185.72</v>
      </c>
    </row>
    <row r="131" spans="1:13" x14ac:dyDescent="0.3">
      <c r="A131" s="1">
        <v>45047</v>
      </c>
      <c r="B131" s="1" t="str">
        <f>TEXT(Table1[[#This Row],[Date]],"ddd")</f>
        <v>Mon</v>
      </c>
      <c r="C131" t="s">
        <v>14</v>
      </c>
      <c r="D131">
        <v>7</v>
      </c>
      <c r="E131" s="20">
        <v>13.95</v>
      </c>
      <c r="F131" t="s">
        <v>30</v>
      </c>
      <c r="G131" t="s">
        <v>28</v>
      </c>
      <c r="H131" s="1">
        <v>31323</v>
      </c>
      <c r="I131" s="37">
        <f t="shared" ca="1" si="5"/>
        <v>39</v>
      </c>
      <c r="J131" s="21">
        <v>11.57</v>
      </c>
      <c r="K131" s="21">
        <v>143.55000000000001</v>
      </c>
      <c r="L131" s="20">
        <f>Table1[[#This Row],[Original_Unit_Price]]*Table1[[#This Row],[Quantity]]</f>
        <v>80.990000000000009</v>
      </c>
      <c r="M131" s="20">
        <f>Table1[[#This Row],[Total Price ]]-Table1[[#This Row],[Buying Price]]</f>
        <v>62.56</v>
      </c>
    </row>
    <row r="132" spans="1:13" x14ac:dyDescent="0.3">
      <c r="A132" s="1">
        <v>45278</v>
      </c>
      <c r="B132" s="1" t="str">
        <f>TEXT(Table1[[#This Row],[Date]],"ddd")</f>
        <v>Mon</v>
      </c>
      <c r="C132" t="s">
        <v>14</v>
      </c>
      <c r="D132">
        <v>10</v>
      </c>
      <c r="E132" s="20">
        <v>14.28</v>
      </c>
      <c r="F132" t="s">
        <v>32</v>
      </c>
      <c r="G132" t="s">
        <v>31</v>
      </c>
      <c r="H132" s="1">
        <v>33131</v>
      </c>
      <c r="I132" s="37">
        <f t="shared" ca="1" si="5"/>
        <v>34</v>
      </c>
      <c r="J132" s="21">
        <v>12.38</v>
      </c>
      <c r="K132" s="21">
        <v>22.200000000000003</v>
      </c>
      <c r="L132" s="20">
        <f>Table1[[#This Row],[Original_Unit_Price]]*Table1[[#This Row],[Quantity]]</f>
        <v>123.80000000000001</v>
      </c>
      <c r="M132" s="20">
        <f>Table1[[#This Row],[Total Price ]]-Table1[[#This Row],[Buying Price]]</f>
        <v>-101.60000000000001</v>
      </c>
    </row>
    <row r="133" spans="1:13" x14ac:dyDescent="0.3">
      <c r="A133" s="1">
        <v>45103</v>
      </c>
      <c r="B133" s="1" t="str">
        <f>TEXT(Table1[[#This Row],[Date]],"ddd")</f>
        <v>Mon</v>
      </c>
      <c r="C133" t="s">
        <v>10</v>
      </c>
      <c r="D133">
        <v>10</v>
      </c>
      <c r="E133" s="20">
        <v>13.6</v>
      </c>
      <c r="F133" t="s">
        <v>32</v>
      </c>
      <c r="G133" t="s">
        <v>28</v>
      </c>
      <c r="H133" s="1">
        <v>34144</v>
      </c>
      <c r="I133" s="37">
        <f t="shared" ca="1" si="5"/>
        <v>31</v>
      </c>
      <c r="J133" s="21">
        <v>10.050000000000001</v>
      </c>
      <c r="K133" s="21">
        <v>17.14</v>
      </c>
      <c r="L133" s="20">
        <f>Table1[[#This Row],[Original_Unit_Price]]*Table1[[#This Row],[Quantity]]</f>
        <v>100.5</v>
      </c>
      <c r="M133" s="20">
        <f>Table1[[#This Row],[Total Price ]]-Table1[[#This Row],[Buying Price]]</f>
        <v>-83.36</v>
      </c>
    </row>
    <row r="134" spans="1:13" x14ac:dyDescent="0.3">
      <c r="A134" s="1">
        <v>45078</v>
      </c>
      <c r="B134" s="1" t="str">
        <f>TEXT(Table1[[#This Row],[Date]],"ddd")</f>
        <v>Thu</v>
      </c>
      <c r="C134" t="s">
        <v>16</v>
      </c>
      <c r="D134">
        <v>12</v>
      </c>
      <c r="E134" s="20">
        <v>11.23</v>
      </c>
      <c r="F134" t="s">
        <v>34</v>
      </c>
      <c r="G134" t="s">
        <v>28</v>
      </c>
      <c r="H134" s="1">
        <v>34118</v>
      </c>
      <c r="I134" s="37">
        <f t="shared" ca="1" si="5"/>
        <v>31</v>
      </c>
      <c r="J134" s="21">
        <v>9.4</v>
      </c>
      <c r="K134" s="21">
        <v>47.88</v>
      </c>
      <c r="L134" s="20">
        <f>Table1[[#This Row],[Original_Unit_Price]]*Table1[[#This Row],[Quantity]]</f>
        <v>112.80000000000001</v>
      </c>
      <c r="M134" s="20">
        <f>Table1[[#This Row],[Total Price ]]-Table1[[#This Row],[Buying Price]]</f>
        <v>-64.920000000000016</v>
      </c>
    </row>
    <row r="135" spans="1:13" x14ac:dyDescent="0.3">
      <c r="A135" s="1">
        <v>44937</v>
      </c>
      <c r="B135" s="1" t="str">
        <f>TEXT(Table1[[#This Row],[Date]],"ddd")</f>
        <v>Wed</v>
      </c>
      <c r="C135" t="s">
        <v>19</v>
      </c>
      <c r="D135">
        <v>20</v>
      </c>
      <c r="E135" s="20">
        <v>9.35</v>
      </c>
      <c r="F135" t="s">
        <v>26</v>
      </c>
      <c r="G135" t="s">
        <v>29</v>
      </c>
      <c r="H135" s="1">
        <v>34436</v>
      </c>
      <c r="I135" s="37">
        <f t="shared" ca="1" si="5"/>
        <v>31</v>
      </c>
      <c r="J135" s="21">
        <v>8.36</v>
      </c>
      <c r="K135" s="21">
        <v>125.60000000000001</v>
      </c>
      <c r="L135" s="20">
        <f>Table1[[#This Row],[Original_Unit_Price]]*Table1[[#This Row],[Quantity]]</f>
        <v>167.2</v>
      </c>
      <c r="M135" s="20">
        <f>Table1[[#This Row],[Total Price ]]-Table1[[#This Row],[Buying Price]]</f>
        <v>-41.59999999999998</v>
      </c>
    </row>
    <row r="136" spans="1:13" x14ac:dyDescent="0.3">
      <c r="A136" s="1">
        <v>45147</v>
      </c>
      <c r="B136" s="1" t="str">
        <f>TEXT(Table1[[#This Row],[Date]],"ddd")</f>
        <v>Wed</v>
      </c>
      <c r="C136" t="s">
        <v>12</v>
      </c>
      <c r="D136">
        <v>2</v>
      </c>
      <c r="E136" s="20">
        <v>0.62</v>
      </c>
      <c r="F136" t="s">
        <v>30</v>
      </c>
      <c r="G136" t="s">
        <v>29</v>
      </c>
      <c r="H136" s="1">
        <v>28117</v>
      </c>
      <c r="I136" s="37">
        <f t="shared" ca="1" si="5"/>
        <v>48</v>
      </c>
      <c r="J136" s="21">
        <v>0.47</v>
      </c>
      <c r="K136" s="21">
        <v>17</v>
      </c>
      <c r="L136" s="20">
        <f>Table1[[#This Row],[Original_Unit_Price]]*Table1[[#This Row],[Quantity]]</f>
        <v>0.94</v>
      </c>
      <c r="M136" s="20">
        <f>Table1[[#This Row],[Total Price ]]-Table1[[#This Row],[Buying Price]]</f>
        <v>16.059999999999999</v>
      </c>
    </row>
    <row r="137" spans="1:13" x14ac:dyDescent="0.3">
      <c r="A137" s="1">
        <v>45061</v>
      </c>
      <c r="B137" s="1" t="str">
        <f>TEXT(Table1[[#This Row],[Date]],"ddd")</f>
        <v>Mon</v>
      </c>
      <c r="C137" t="s">
        <v>12</v>
      </c>
      <c r="D137">
        <v>1</v>
      </c>
      <c r="E137" s="20">
        <v>2.19</v>
      </c>
      <c r="F137" t="s">
        <v>32</v>
      </c>
      <c r="G137" t="s">
        <v>29</v>
      </c>
      <c r="H137" s="1">
        <v>30338</v>
      </c>
      <c r="I137" s="37">
        <f t="shared" ca="1" si="5"/>
        <v>42</v>
      </c>
      <c r="J137" s="21">
        <v>1.89</v>
      </c>
      <c r="K137" s="21">
        <v>60.96</v>
      </c>
      <c r="L137" s="20">
        <f>Table1[[#This Row],[Original_Unit_Price]]*Table1[[#This Row],[Quantity]]</f>
        <v>1.89</v>
      </c>
      <c r="M137" s="20">
        <f>Table1[[#This Row],[Total Price ]]-Table1[[#This Row],[Buying Price]]</f>
        <v>59.07</v>
      </c>
    </row>
    <row r="138" spans="1:13" x14ac:dyDescent="0.3">
      <c r="A138" s="1">
        <v>45188</v>
      </c>
      <c r="B138" s="1" t="str">
        <f>TEXT(Table1[[#This Row],[Date]],"ddd")</f>
        <v>Tue</v>
      </c>
      <c r="C138" t="s">
        <v>19</v>
      </c>
      <c r="D138">
        <v>14</v>
      </c>
      <c r="E138" s="20">
        <v>11.21</v>
      </c>
      <c r="F138" t="s">
        <v>34</v>
      </c>
      <c r="G138" t="s">
        <v>33</v>
      </c>
      <c r="H138" s="1">
        <v>29819</v>
      </c>
      <c r="I138" s="37">
        <f t="shared" ca="1" si="5"/>
        <v>43</v>
      </c>
      <c r="J138" s="21">
        <v>8.76</v>
      </c>
      <c r="K138" s="21">
        <v>108.9</v>
      </c>
      <c r="L138" s="20">
        <f>Table1[[#This Row],[Original_Unit_Price]]*Table1[[#This Row],[Quantity]]</f>
        <v>122.64</v>
      </c>
      <c r="M138" s="20">
        <f>Table1[[#This Row],[Total Price ]]-Table1[[#This Row],[Buying Price]]</f>
        <v>-13.739999999999995</v>
      </c>
    </row>
    <row r="139" spans="1:13" x14ac:dyDescent="0.3">
      <c r="A139" s="1">
        <v>45067</v>
      </c>
      <c r="B139" s="1" t="str">
        <f>TEXT(Table1[[#This Row],[Date]],"ddd")</f>
        <v>Sun</v>
      </c>
      <c r="C139" t="s">
        <v>11</v>
      </c>
      <c r="D139">
        <v>5</v>
      </c>
      <c r="E139" s="20">
        <v>0.84</v>
      </c>
      <c r="F139" t="s">
        <v>32</v>
      </c>
      <c r="G139" t="s">
        <v>25</v>
      </c>
      <c r="H139" s="1">
        <v>30329</v>
      </c>
      <c r="I139" s="37">
        <f t="shared" ca="1" si="5"/>
        <v>42</v>
      </c>
      <c r="J139" s="21">
        <v>0.6</v>
      </c>
      <c r="K139" s="21">
        <v>26.52</v>
      </c>
      <c r="L139" s="20">
        <f>Table1[[#This Row],[Original_Unit_Price]]*Table1[[#This Row],[Quantity]]</f>
        <v>3</v>
      </c>
      <c r="M139" s="20">
        <f>Table1[[#This Row],[Total Price ]]-Table1[[#This Row],[Buying Price]]</f>
        <v>23.52</v>
      </c>
    </row>
    <row r="140" spans="1:13" x14ac:dyDescent="0.3">
      <c r="A140" s="1">
        <v>45235</v>
      </c>
      <c r="B140" s="1" t="str">
        <f>TEXT(Table1[[#This Row],[Date]],"ddd")</f>
        <v>Sun</v>
      </c>
      <c r="C140" t="s">
        <v>12</v>
      </c>
      <c r="D140">
        <v>2</v>
      </c>
      <c r="E140" s="20">
        <v>10.19</v>
      </c>
      <c r="F140" t="s">
        <v>32</v>
      </c>
      <c r="G140" t="s">
        <v>25</v>
      </c>
      <c r="H140" s="1">
        <v>31572</v>
      </c>
      <c r="I140" s="37">
        <f t="shared" ca="1" si="5"/>
        <v>38</v>
      </c>
      <c r="J140" s="21">
        <v>8.7799999999999994</v>
      </c>
      <c r="K140" s="21">
        <v>9.09</v>
      </c>
      <c r="L140" s="20">
        <f>Table1[[#This Row],[Original_Unit_Price]]*Table1[[#This Row],[Quantity]]</f>
        <v>17.559999999999999</v>
      </c>
      <c r="M140" s="20">
        <f>Table1[[#This Row],[Total Price ]]-Table1[[#This Row],[Buying Price]]</f>
        <v>-8.4699999999999989</v>
      </c>
    </row>
    <row r="141" spans="1:13" x14ac:dyDescent="0.3">
      <c r="A141" s="1">
        <v>45027</v>
      </c>
      <c r="B141" s="1" t="str">
        <f>TEXT(Table1[[#This Row],[Date]],"ddd")</f>
        <v>Tue</v>
      </c>
      <c r="C141" t="s">
        <v>17</v>
      </c>
      <c r="D141">
        <v>1</v>
      </c>
      <c r="E141" s="20">
        <v>14.3</v>
      </c>
      <c r="F141" t="s">
        <v>24</v>
      </c>
      <c r="G141" t="s">
        <v>31</v>
      </c>
      <c r="H141" s="1">
        <v>38371</v>
      </c>
      <c r="I141" s="37">
        <f t="shared" ca="1" si="5"/>
        <v>20</v>
      </c>
      <c r="J141" s="21">
        <v>12.76</v>
      </c>
      <c r="K141" s="21">
        <v>109.62</v>
      </c>
      <c r="L141" s="20">
        <f>Table1[[#This Row],[Original_Unit_Price]]*Table1[[#This Row],[Quantity]]</f>
        <v>12.76</v>
      </c>
      <c r="M141" s="20">
        <f>Table1[[#This Row],[Total Price ]]-Table1[[#This Row],[Buying Price]]</f>
        <v>96.86</v>
      </c>
    </row>
    <row r="142" spans="1:13" x14ac:dyDescent="0.3">
      <c r="A142" s="1">
        <v>45269</v>
      </c>
      <c r="B142" s="1" t="str">
        <f>TEXT(Table1[[#This Row],[Date]],"ddd")</f>
        <v>Sat</v>
      </c>
      <c r="C142" t="s">
        <v>12</v>
      </c>
      <c r="D142">
        <v>8</v>
      </c>
      <c r="E142" s="20">
        <v>3.74</v>
      </c>
      <c r="F142" t="s">
        <v>30</v>
      </c>
      <c r="G142" t="s">
        <v>33</v>
      </c>
      <c r="H142" s="1">
        <v>36550</v>
      </c>
      <c r="I142" s="37">
        <f t="shared" ca="1" si="5"/>
        <v>25</v>
      </c>
      <c r="J142" s="21">
        <v>2.82</v>
      </c>
      <c r="K142" s="21">
        <v>47.6</v>
      </c>
      <c r="L142" s="20">
        <f>Table1[[#This Row],[Original_Unit_Price]]*Table1[[#This Row],[Quantity]]</f>
        <v>22.56</v>
      </c>
      <c r="M142" s="20">
        <f>Table1[[#This Row],[Total Price ]]-Table1[[#This Row],[Buying Price]]</f>
        <v>25.040000000000003</v>
      </c>
    </row>
    <row r="143" spans="1:13" x14ac:dyDescent="0.3">
      <c r="A143" s="1">
        <v>45195</v>
      </c>
      <c r="B143" s="1" t="str">
        <f>TEXT(Table1[[#This Row],[Date]],"ddd")</f>
        <v>Tue</v>
      </c>
      <c r="C143" t="s">
        <v>14</v>
      </c>
      <c r="D143">
        <v>6</v>
      </c>
      <c r="E143" s="20">
        <v>11.4</v>
      </c>
      <c r="F143" t="s">
        <v>24</v>
      </c>
      <c r="G143" t="s">
        <v>33</v>
      </c>
      <c r="H143" s="1">
        <v>34401</v>
      </c>
      <c r="I143" s="37">
        <f t="shared" ca="1" si="5"/>
        <v>31</v>
      </c>
      <c r="J143" s="21">
        <v>9.65</v>
      </c>
      <c r="K143" s="21">
        <v>33.04</v>
      </c>
      <c r="L143" s="20">
        <f>Table1[[#This Row],[Original_Unit_Price]]*Table1[[#This Row],[Quantity]]</f>
        <v>57.900000000000006</v>
      </c>
      <c r="M143" s="20">
        <f>Table1[[#This Row],[Total Price ]]-Table1[[#This Row],[Buying Price]]</f>
        <v>-24.860000000000007</v>
      </c>
    </row>
    <row r="144" spans="1:13" x14ac:dyDescent="0.3">
      <c r="A144" s="1">
        <v>45200</v>
      </c>
      <c r="B144" s="1" t="str">
        <f>TEXT(Table1[[#This Row],[Date]],"ddd")</f>
        <v>Sun</v>
      </c>
      <c r="C144" t="s">
        <v>14</v>
      </c>
      <c r="D144">
        <v>15</v>
      </c>
      <c r="E144" s="20">
        <v>3.56</v>
      </c>
      <c r="F144" t="s">
        <v>24</v>
      </c>
      <c r="G144" t="s">
        <v>28</v>
      </c>
      <c r="H144" s="1">
        <v>32994</v>
      </c>
      <c r="I144" s="37">
        <f t="shared" ca="1" si="5"/>
        <v>34</v>
      </c>
      <c r="J144" s="21">
        <v>2.62</v>
      </c>
      <c r="K144" s="21">
        <v>41.6</v>
      </c>
      <c r="L144" s="20">
        <f>Table1[[#This Row],[Original_Unit_Price]]*Table1[[#This Row],[Quantity]]</f>
        <v>39.300000000000004</v>
      </c>
      <c r="M144" s="20">
        <f>Table1[[#This Row],[Total Price ]]-Table1[[#This Row],[Buying Price]]</f>
        <v>2.2999999999999972</v>
      </c>
    </row>
    <row r="145" spans="1:13" x14ac:dyDescent="0.3">
      <c r="A145" s="1">
        <v>45268</v>
      </c>
      <c r="B145" s="1" t="str">
        <f>TEXT(Table1[[#This Row],[Date]],"ddd")</f>
        <v>Fri</v>
      </c>
      <c r="C145" t="s">
        <v>13</v>
      </c>
      <c r="D145">
        <v>13</v>
      </c>
      <c r="E145" s="20">
        <v>13.43</v>
      </c>
      <c r="F145" t="s">
        <v>30</v>
      </c>
      <c r="G145" t="s">
        <v>25</v>
      </c>
      <c r="H145" s="1">
        <v>29925</v>
      </c>
      <c r="I145" s="37">
        <f t="shared" ca="1" si="5"/>
        <v>43</v>
      </c>
      <c r="J145" s="21">
        <v>10.19</v>
      </c>
      <c r="K145" s="21">
        <v>132.93</v>
      </c>
      <c r="L145" s="20">
        <f>Table1[[#This Row],[Original_Unit_Price]]*Table1[[#This Row],[Quantity]]</f>
        <v>132.47</v>
      </c>
      <c r="M145" s="20">
        <f>Table1[[#This Row],[Total Price ]]-Table1[[#This Row],[Buying Price]]</f>
        <v>0.46000000000000796</v>
      </c>
    </row>
    <row r="146" spans="1:13" x14ac:dyDescent="0.3">
      <c r="A146" s="1">
        <v>45164</v>
      </c>
      <c r="B146" s="1" t="str">
        <f>TEXT(Table1[[#This Row],[Date]],"ddd")</f>
        <v>Sat</v>
      </c>
      <c r="C146" t="s">
        <v>16</v>
      </c>
      <c r="D146">
        <v>10</v>
      </c>
      <c r="E146" s="20">
        <v>0.85</v>
      </c>
      <c r="F146" t="s">
        <v>24</v>
      </c>
      <c r="G146" t="s">
        <v>25</v>
      </c>
      <c r="H146" s="1">
        <v>33277</v>
      </c>
      <c r="I146" s="37">
        <f t="shared" ca="1" si="5"/>
        <v>34</v>
      </c>
      <c r="J146" s="21">
        <v>0.64</v>
      </c>
      <c r="K146" s="21">
        <v>119.16</v>
      </c>
      <c r="L146" s="20">
        <f>Table1[[#This Row],[Original_Unit_Price]]*Table1[[#This Row],[Quantity]]</f>
        <v>6.4</v>
      </c>
      <c r="M146" s="20">
        <f>Table1[[#This Row],[Total Price ]]-Table1[[#This Row],[Buying Price]]</f>
        <v>112.75999999999999</v>
      </c>
    </row>
    <row r="147" spans="1:13" x14ac:dyDescent="0.3">
      <c r="A147" s="1">
        <v>45084</v>
      </c>
      <c r="B147" s="1" t="str">
        <f>TEXT(Table1[[#This Row],[Date]],"ddd")</f>
        <v>Wed</v>
      </c>
      <c r="C147" t="s">
        <v>17</v>
      </c>
      <c r="D147">
        <v>19</v>
      </c>
      <c r="E147" s="20">
        <v>8.93</v>
      </c>
      <c r="F147" t="s">
        <v>34</v>
      </c>
      <c r="G147" t="s">
        <v>33</v>
      </c>
      <c r="H147" s="1">
        <v>34998</v>
      </c>
      <c r="I147" s="37">
        <f t="shared" ca="1" si="5"/>
        <v>29</v>
      </c>
      <c r="J147" s="21">
        <v>6.97</v>
      </c>
      <c r="K147" s="21">
        <v>97.68</v>
      </c>
      <c r="L147" s="20">
        <f>Table1[[#This Row],[Original_Unit_Price]]*Table1[[#This Row],[Quantity]]</f>
        <v>132.43</v>
      </c>
      <c r="M147" s="20">
        <f>Table1[[#This Row],[Total Price ]]-Table1[[#This Row],[Buying Price]]</f>
        <v>-34.75</v>
      </c>
    </row>
    <row r="148" spans="1:13" x14ac:dyDescent="0.3">
      <c r="A148" s="1">
        <v>45091</v>
      </c>
      <c r="B148" s="1" t="str">
        <f>TEXT(Table1[[#This Row],[Date]],"ddd")</f>
        <v>Wed</v>
      </c>
      <c r="C148" t="s">
        <v>12</v>
      </c>
      <c r="D148">
        <v>2</v>
      </c>
      <c r="E148" s="20">
        <v>5.67</v>
      </c>
      <c r="F148" t="s">
        <v>32</v>
      </c>
      <c r="G148" t="s">
        <v>29</v>
      </c>
      <c r="H148" s="1">
        <v>28931</v>
      </c>
      <c r="I148" s="37">
        <f t="shared" ca="1" si="5"/>
        <v>46</v>
      </c>
      <c r="J148" s="21">
        <v>4.88</v>
      </c>
      <c r="K148" s="21">
        <v>95.48</v>
      </c>
      <c r="L148" s="20">
        <f>Table1[[#This Row],[Original_Unit_Price]]*Table1[[#This Row],[Quantity]]</f>
        <v>9.76</v>
      </c>
      <c r="M148" s="20">
        <f>Table1[[#This Row],[Total Price ]]-Table1[[#This Row],[Buying Price]]</f>
        <v>85.72</v>
      </c>
    </row>
    <row r="149" spans="1:13" x14ac:dyDescent="0.3">
      <c r="A149" s="1">
        <v>45004</v>
      </c>
      <c r="B149" s="1" t="str">
        <f>TEXT(Table1[[#This Row],[Date]],"ddd")</f>
        <v>Sun</v>
      </c>
      <c r="C149" t="s">
        <v>13</v>
      </c>
      <c r="D149">
        <v>3</v>
      </c>
      <c r="E149" s="20">
        <v>3.3</v>
      </c>
      <c r="F149" t="s">
        <v>34</v>
      </c>
      <c r="G149" t="s">
        <v>29</v>
      </c>
      <c r="H149" s="1">
        <v>31277</v>
      </c>
      <c r="I149" s="37">
        <f t="shared" ca="1" si="5"/>
        <v>39</v>
      </c>
      <c r="J149" s="21">
        <v>2.79</v>
      </c>
      <c r="K149" s="21">
        <v>61.56</v>
      </c>
      <c r="L149" s="20">
        <f>Table1[[#This Row],[Original_Unit_Price]]*Table1[[#This Row],[Quantity]]</f>
        <v>8.370000000000001</v>
      </c>
      <c r="M149" s="20">
        <f>Table1[[#This Row],[Total Price ]]-Table1[[#This Row],[Buying Price]]</f>
        <v>53.19</v>
      </c>
    </row>
    <row r="150" spans="1:13" x14ac:dyDescent="0.3">
      <c r="A150" s="1">
        <v>44967</v>
      </c>
      <c r="B150" s="1" t="str">
        <f>TEXT(Table1[[#This Row],[Date]],"ddd")</f>
        <v>Fri</v>
      </c>
      <c r="C150" t="s">
        <v>18</v>
      </c>
      <c r="D150">
        <v>2</v>
      </c>
      <c r="E150" s="20">
        <v>8.5</v>
      </c>
      <c r="F150" t="s">
        <v>26</v>
      </c>
      <c r="G150" t="s">
        <v>33</v>
      </c>
      <c r="H150" s="1">
        <v>34934</v>
      </c>
      <c r="I150" s="37">
        <f t="shared" ca="1" si="5"/>
        <v>29</v>
      </c>
      <c r="J150" s="21">
        <v>6.67</v>
      </c>
      <c r="K150" s="21">
        <v>174.14999999999998</v>
      </c>
      <c r="L150" s="20">
        <f>Table1[[#This Row],[Original_Unit_Price]]*Table1[[#This Row],[Quantity]]</f>
        <v>13.34</v>
      </c>
      <c r="M150" s="20">
        <f>Table1[[#This Row],[Total Price ]]-Table1[[#This Row],[Buying Price]]</f>
        <v>160.80999999999997</v>
      </c>
    </row>
    <row r="151" spans="1:13" x14ac:dyDescent="0.3">
      <c r="A151" s="1">
        <v>44956</v>
      </c>
      <c r="B151" s="1" t="str">
        <f>TEXT(Table1[[#This Row],[Date]],"ddd")</f>
        <v>Mon</v>
      </c>
      <c r="C151" t="s">
        <v>16</v>
      </c>
      <c r="D151">
        <v>3</v>
      </c>
      <c r="E151" s="20">
        <v>13.87</v>
      </c>
      <c r="F151" t="s">
        <v>24</v>
      </c>
      <c r="G151" t="s">
        <v>25</v>
      </c>
      <c r="H151" s="1">
        <v>35928</v>
      </c>
      <c r="I151" s="37">
        <f t="shared" ca="1" si="5"/>
        <v>26</v>
      </c>
      <c r="J151" s="21">
        <v>9.7899999999999991</v>
      </c>
      <c r="K151" s="21">
        <v>166</v>
      </c>
      <c r="L151" s="20">
        <f>Table1[[#This Row],[Original_Unit_Price]]*Table1[[#This Row],[Quantity]]</f>
        <v>29.369999999999997</v>
      </c>
      <c r="M151" s="20">
        <f>Table1[[#This Row],[Total Price ]]-Table1[[#This Row],[Buying Price]]</f>
        <v>136.63</v>
      </c>
    </row>
    <row r="152" spans="1:13" x14ac:dyDescent="0.3">
      <c r="A152" s="1">
        <v>45210</v>
      </c>
      <c r="B152" s="1" t="str">
        <f>TEXT(Table1[[#This Row],[Date]],"ddd")</f>
        <v>Wed</v>
      </c>
      <c r="C152" t="s">
        <v>14</v>
      </c>
      <c r="D152">
        <v>2</v>
      </c>
      <c r="E152" s="20">
        <v>6.08</v>
      </c>
      <c r="F152" t="s">
        <v>32</v>
      </c>
      <c r="G152" t="s">
        <v>25</v>
      </c>
      <c r="H152" s="1">
        <v>31225</v>
      </c>
      <c r="I152" s="37">
        <f t="shared" ca="1" si="5"/>
        <v>39</v>
      </c>
      <c r="J152" s="21">
        <v>5.33</v>
      </c>
      <c r="K152" s="21">
        <v>9.56</v>
      </c>
      <c r="L152" s="20">
        <f>Table1[[#This Row],[Original_Unit_Price]]*Table1[[#This Row],[Quantity]]</f>
        <v>10.66</v>
      </c>
      <c r="M152" s="20">
        <f>Table1[[#This Row],[Total Price ]]-Table1[[#This Row],[Buying Price]]</f>
        <v>-1.0999999999999996</v>
      </c>
    </row>
    <row r="153" spans="1:13" x14ac:dyDescent="0.3">
      <c r="A153" s="1">
        <v>44967</v>
      </c>
      <c r="B153" s="1" t="str">
        <f>TEXT(Table1[[#This Row],[Date]],"ddd")</f>
        <v>Fri</v>
      </c>
      <c r="C153" t="s">
        <v>12</v>
      </c>
      <c r="D153">
        <v>4</v>
      </c>
      <c r="E153" s="20">
        <v>0.38</v>
      </c>
      <c r="F153" t="s">
        <v>32</v>
      </c>
      <c r="G153" t="s">
        <v>28</v>
      </c>
      <c r="H153" s="1">
        <v>37426</v>
      </c>
      <c r="I153" s="37">
        <f t="shared" ca="1" si="5"/>
        <v>22</v>
      </c>
      <c r="J153" s="21">
        <v>0.27</v>
      </c>
      <c r="K153" s="21">
        <v>179.4</v>
      </c>
      <c r="L153" s="20">
        <f>Table1[[#This Row],[Original_Unit_Price]]*Table1[[#This Row],[Quantity]]</f>
        <v>1.08</v>
      </c>
      <c r="M153" s="20">
        <f>Table1[[#This Row],[Total Price ]]-Table1[[#This Row],[Buying Price]]</f>
        <v>178.32</v>
      </c>
    </row>
    <row r="154" spans="1:13" x14ac:dyDescent="0.3">
      <c r="A154" s="1">
        <v>45012</v>
      </c>
      <c r="B154" s="1" t="str">
        <f>TEXT(Table1[[#This Row],[Date]],"ddd")</f>
        <v>Mon</v>
      </c>
      <c r="C154" t="s">
        <v>16</v>
      </c>
      <c r="D154">
        <v>3</v>
      </c>
      <c r="E154" s="20">
        <v>0.84</v>
      </c>
      <c r="F154" t="s">
        <v>24</v>
      </c>
      <c r="G154" t="s">
        <v>25</v>
      </c>
      <c r="H154" s="1">
        <v>34097</v>
      </c>
      <c r="I154" s="37">
        <f t="shared" ca="1" si="5"/>
        <v>31</v>
      </c>
      <c r="J154" s="21">
        <v>0.67</v>
      </c>
      <c r="K154" s="21">
        <v>81.06</v>
      </c>
      <c r="L154" s="20">
        <f>Table1[[#This Row],[Original_Unit_Price]]*Table1[[#This Row],[Quantity]]</f>
        <v>2.0100000000000002</v>
      </c>
      <c r="M154" s="20">
        <f>Table1[[#This Row],[Total Price ]]-Table1[[#This Row],[Buying Price]]</f>
        <v>79.05</v>
      </c>
    </row>
    <row r="155" spans="1:13" x14ac:dyDescent="0.3">
      <c r="A155" s="1">
        <v>45089</v>
      </c>
      <c r="B155" s="1" t="str">
        <f>TEXT(Table1[[#This Row],[Date]],"ddd")</f>
        <v>Mon</v>
      </c>
      <c r="C155" t="s">
        <v>19</v>
      </c>
      <c r="D155">
        <v>17</v>
      </c>
      <c r="E155" s="20">
        <v>2.57</v>
      </c>
      <c r="F155" t="s">
        <v>24</v>
      </c>
      <c r="G155" t="s">
        <v>27</v>
      </c>
      <c r="H155" s="1">
        <v>37946</v>
      </c>
      <c r="I155" s="37">
        <f t="shared" ca="1" si="5"/>
        <v>21</v>
      </c>
      <c r="J155" s="21">
        <v>2.2599999999999998</v>
      </c>
      <c r="K155" s="21">
        <v>29.54</v>
      </c>
      <c r="L155" s="20">
        <f>Table1[[#This Row],[Original_Unit_Price]]*Table1[[#This Row],[Quantity]]</f>
        <v>38.419999999999995</v>
      </c>
      <c r="M155" s="20">
        <f>Table1[[#This Row],[Total Price ]]-Table1[[#This Row],[Buying Price]]</f>
        <v>-8.8799999999999955</v>
      </c>
    </row>
    <row r="156" spans="1:13" x14ac:dyDescent="0.3">
      <c r="A156" s="1">
        <v>45210</v>
      </c>
      <c r="B156" s="1" t="str">
        <f>TEXT(Table1[[#This Row],[Date]],"ddd")</f>
        <v>Wed</v>
      </c>
      <c r="C156" t="s">
        <v>13</v>
      </c>
      <c r="D156">
        <v>13</v>
      </c>
      <c r="E156" s="20">
        <v>10.95</v>
      </c>
      <c r="F156" t="s">
        <v>34</v>
      </c>
      <c r="G156" t="s">
        <v>27</v>
      </c>
      <c r="H156" s="1">
        <v>32575</v>
      </c>
      <c r="I156" s="37">
        <f t="shared" ca="1" si="5"/>
        <v>36</v>
      </c>
      <c r="J156" s="21">
        <v>9.81</v>
      </c>
      <c r="K156" s="21">
        <v>30.3</v>
      </c>
      <c r="L156" s="20">
        <f>Table1[[#This Row],[Original_Unit_Price]]*Table1[[#This Row],[Quantity]]</f>
        <v>127.53</v>
      </c>
      <c r="M156" s="20">
        <f>Table1[[#This Row],[Total Price ]]-Table1[[#This Row],[Buying Price]]</f>
        <v>-97.23</v>
      </c>
    </row>
    <row r="157" spans="1:13" x14ac:dyDescent="0.3">
      <c r="A157" s="1">
        <v>45223</v>
      </c>
      <c r="B157" s="1" t="str">
        <f>TEXT(Table1[[#This Row],[Date]],"ddd")</f>
        <v>Tue</v>
      </c>
      <c r="C157" t="s">
        <v>12</v>
      </c>
      <c r="D157">
        <v>15</v>
      </c>
      <c r="E157" s="20">
        <v>11.11</v>
      </c>
      <c r="F157" t="s">
        <v>34</v>
      </c>
      <c r="G157" t="s">
        <v>27</v>
      </c>
      <c r="H157" s="1">
        <v>29427</v>
      </c>
      <c r="I157" s="37">
        <f t="shared" ca="1" si="5"/>
        <v>44</v>
      </c>
      <c r="J157" s="21">
        <v>8.31</v>
      </c>
      <c r="K157" s="21">
        <v>27.12</v>
      </c>
      <c r="L157" s="20">
        <f>Table1[[#This Row],[Original_Unit_Price]]*Table1[[#This Row],[Quantity]]</f>
        <v>124.65</v>
      </c>
      <c r="M157" s="20">
        <f>Table1[[#This Row],[Total Price ]]-Table1[[#This Row],[Buying Price]]</f>
        <v>-97.53</v>
      </c>
    </row>
    <row r="158" spans="1:13" x14ac:dyDescent="0.3">
      <c r="A158" s="1">
        <v>45168</v>
      </c>
      <c r="B158" s="1" t="str">
        <f>TEXT(Table1[[#This Row],[Date]],"ddd")</f>
        <v>Wed</v>
      </c>
      <c r="C158" t="s">
        <v>16</v>
      </c>
      <c r="D158">
        <v>14</v>
      </c>
      <c r="E158" s="20">
        <v>1.99</v>
      </c>
      <c r="F158" t="s">
        <v>32</v>
      </c>
      <c r="G158" t="s">
        <v>33</v>
      </c>
      <c r="H158" s="1">
        <v>38263</v>
      </c>
      <c r="I158" s="37">
        <f t="shared" ca="1" si="5"/>
        <v>20</v>
      </c>
      <c r="J158" s="21">
        <v>1.74</v>
      </c>
      <c r="K158" s="21">
        <v>98.399999999999991</v>
      </c>
      <c r="L158" s="20">
        <f>Table1[[#This Row],[Original_Unit_Price]]*Table1[[#This Row],[Quantity]]</f>
        <v>24.36</v>
      </c>
      <c r="M158" s="20">
        <f>Table1[[#This Row],[Total Price ]]-Table1[[#This Row],[Buying Price]]</f>
        <v>74.039999999999992</v>
      </c>
    </row>
    <row r="159" spans="1:13" x14ac:dyDescent="0.3">
      <c r="A159" s="1">
        <v>45240</v>
      </c>
      <c r="B159" s="1" t="str">
        <f>TEXT(Table1[[#This Row],[Date]],"ddd")</f>
        <v>Fri</v>
      </c>
      <c r="C159" t="s">
        <v>19</v>
      </c>
      <c r="D159">
        <v>3</v>
      </c>
      <c r="E159" s="20">
        <v>1.47</v>
      </c>
      <c r="F159" t="s">
        <v>32</v>
      </c>
      <c r="G159" t="s">
        <v>31</v>
      </c>
      <c r="H159" s="1">
        <v>35982</v>
      </c>
      <c r="I159" s="37">
        <f t="shared" ca="1" si="5"/>
        <v>26</v>
      </c>
      <c r="J159" s="21">
        <v>1.1000000000000001</v>
      </c>
      <c r="K159" s="21">
        <v>82.05</v>
      </c>
      <c r="L159" s="20">
        <f>Table1[[#This Row],[Original_Unit_Price]]*Table1[[#This Row],[Quantity]]</f>
        <v>3.3000000000000003</v>
      </c>
      <c r="M159" s="20">
        <f>Table1[[#This Row],[Total Price ]]-Table1[[#This Row],[Buying Price]]</f>
        <v>78.75</v>
      </c>
    </row>
    <row r="160" spans="1:13" x14ac:dyDescent="0.3">
      <c r="A160" s="1">
        <v>45221</v>
      </c>
      <c r="B160" s="1" t="str">
        <f>TEXT(Table1[[#This Row],[Date]],"ddd")</f>
        <v>Sun</v>
      </c>
      <c r="C160" t="s">
        <v>14</v>
      </c>
      <c r="D160">
        <v>2</v>
      </c>
      <c r="E160" s="20">
        <v>14.63</v>
      </c>
      <c r="F160" t="s">
        <v>24</v>
      </c>
      <c r="G160" t="s">
        <v>25</v>
      </c>
      <c r="H160" s="1">
        <v>29755</v>
      </c>
      <c r="I160" s="37">
        <f t="shared" ca="1" si="5"/>
        <v>43</v>
      </c>
      <c r="J160" s="21">
        <v>11.33</v>
      </c>
      <c r="K160" s="21">
        <v>158.4</v>
      </c>
      <c r="L160" s="20">
        <f>Table1[[#This Row],[Original_Unit_Price]]*Table1[[#This Row],[Quantity]]</f>
        <v>22.66</v>
      </c>
      <c r="M160" s="20">
        <f>Table1[[#This Row],[Total Price ]]-Table1[[#This Row],[Buying Price]]</f>
        <v>135.74</v>
      </c>
    </row>
    <row r="161" spans="1:13" x14ac:dyDescent="0.3">
      <c r="A161" s="1">
        <v>45142</v>
      </c>
      <c r="B161" s="1" t="str">
        <f>TEXT(Table1[[#This Row],[Date]],"ddd")</f>
        <v>Fri</v>
      </c>
      <c r="C161" t="s">
        <v>11</v>
      </c>
      <c r="D161">
        <v>1</v>
      </c>
      <c r="E161" s="20">
        <v>3.01</v>
      </c>
      <c r="F161" t="s">
        <v>24</v>
      </c>
      <c r="G161" t="s">
        <v>29</v>
      </c>
      <c r="H161" s="1">
        <v>28909</v>
      </c>
      <c r="I161" s="37">
        <f t="shared" ca="1" si="5"/>
        <v>46</v>
      </c>
      <c r="J161" s="21">
        <v>2.39</v>
      </c>
      <c r="K161" s="21">
        <v>4.87</v>
      </c>
      <c r="L161" s="20">
        <f>Table1[[#This Row],[Original_Unit_Price]]*Table1[[#This Row],[Quantity]]</f>
        <v>2.39</v>
      </c>
      <c r="M161" s="20">
        <f>Table1[[#This Row],[Total Price ]]-Table1[[#This Row],[Buying Price]]</f>
        <v>2.48</v>
      </c>
    </row>
    <row r="162" spans="1:13" x14ac:dyDescent="0.3">
      <c r="A162" s="1">
        <v>45288</v>
      </c>
      <c r="B162" s="1" t="str">
        <f>TEXT(Table1[[#This Row],[Date]],"ddd")</f>
        <v>Thu</v>
      </c>
      <c r="C162" t="s">
        <v>16</v>
      </c>
      <c r="D162">
        <v>6</v>
      </c>
      <c r="E162" s="20">
        <v>2.94</v>
      </c>
      <c r="F162" t="s">
        <v>30</v>
      </c>
      <c r="G162" t="s">
        <v>29</v>
      </c>
      <c r="H162" s="1">
        <v>32217</v>
      </c>
      <c r="I162" s="37">
        <f t="shared" ca="1" si="5"/>
        <v>37</v>
      </c>
      <c r="J162" s="21">
        <v>2.2000000000000002</v>
      </c>
      <c r="K162" s="21">
        <v>97.92</v>
      </c>
      <c r="L162" s="20">
        <f>Table1[[#This Row],[Original_Unit_Price]]*Table1[[#This Row],[Quantity]]</f>
        <v>13.200000000000001</v>
      </c>
      <c r="M162" s="20">
        <f>Table1[[#This Row],[Total Price ]]-Table1[[#This Row],[Buying Price]]</f>
        <v>84.72</v>
      </c>
    </row>
    <row r="163" spans="1:13" x14ac:dyDescent="0.3">
      <c r="A163" s="1">
        <v>45187</v>
      </c>
      <c r="B163" s="1" t="str">
        <f>TEXT(Table1[[#This Row],[Date]],"ddd")</f>
        <v>Mon</v>
      </c>
      <c r="C163" t="s">
        <v>16</v>
      </c>
      <c r="D163">
        <v>10</v>
      </c>
      <c r="E163" s="20">
        <v>4.46</v>
      </c>
      <c r="F163" t="s">
        <v>34</v>
      </c>
      <c r="G163" t="s">
        <v>27</v>
      </c>
      <c r="H163" s="1">
        <v>30175</v>
      </c>
      <c r="I163" s="37">
        <f t="shared" ca="1" si="5"/>
        <v>42</v>
      </c>
      <c r="J163" s="21">
        <v>3.38</v>
      </c>
      <c r="K163" s="21">
        <v>89.7</v>
      </c>
      <c r="L163" s="20">
        <f>Table1[[#This Row],[Original_Unit_Price]]*Table1[[#This Row],[Quantity]]</f>
        <v>33.799999999999997</v>
      </c>
      <c r="M163" s="20">
        <f>Table1[[#This Row],[Total Price ]]-Table1[[#This Row],[Buying Price]]</f>
        <v>55.900000000000006</v>
      </c>
    </row>
    <row r="164" spans="1:13" x14ac:dyDescent="0.3">
      <c r="A164" s="1">
        <v>45081</v>
      </c>
      <c r="B164" s="1" t="str">
        <f>TEXT(Table1[[#This Row],[Date]],"ddd")</f>
        <v>Sun</v>
      </c>
      <c r="C164" t="s">
        <v>12</v>
      </c>
      <c r="D164">
        <v>6</v>
      </c>
      <c r="E164" s="20">
        <v>13.44</v>
      </c>
      <c r="F164" t="s">
        <v>30</v>
      </c>
      <c r="G164" t="s">
        <v>27</v>
      </c>
      <c r="H164" s="1">
        <v>30691</v>
      </c>
      <c r="I164" s="37">
        <f t="shared" ca="1" si="5"/>
        <v>41</v>
      </c>
      <c r="J164" s="21">
        <v>11.29</v>
      </c>
      <c r="K164" s="21">
        <v>114.83999999999999</v>
      </c>
      <c r="L164" s="20">
        <f>Table1[[#This Row],[Original_Unit_Price]]*Table1[[#This Row],[Quantity]]</f>
        <v>67.739999999999995</v>
      </c>
      <c r="M164" s="20">
        <f>Table1[[#This Row],[Total Price ]]-Table1[[#This Row],[Buying Price]]</f>
        <v>47.099999999999994</v>
      </c>
    </row>
    <row r="165" spans="1:13" x14ac:dyDescent="0.3">
      <c r="A165" s="1">
        <v>45077</v>
      </c>
      <c r="B165" s="1" t="str">
        <f>TEXT(Table1[[#This Row],[Date]],"ddd")</f>
        <v>Wed</v>
      </c>
      <c r="C165" t="s">
        <v>11</v>
      </c>
      <c r="D165">
        <v>9</v>
      </c>
      <c r="E165" s="20">
        <v>8.64</v>
      </c>
      <c r="F165" t="s">
        <v>34</v>
      </c>
      <c r="G165" t="s">
        <v>31</v>
      </c>
      <c r="H165" s="1">
        <v>30359</v>
      </c>
      <c r="I165" s="37">
        <f t="shared" ca="1" si="5"/>
        <v>42</v>
      </c>
      <c r="J165" s="21">
        <v>6.36</v>
      </c>
      <c r="K165" s="21">
        <v>20.239999999999998</v>
      </c>
      <c r="L165" s="20">
        <f>Table1[[#This Row],[Original_Unit_Price]]*Table1[[#This Row],[Quantity]]</f>
        <v>57.24</v>
      </c>
      <c r="M165" s="20">
        <f>Table1[[#This Row],[Total Price ]]-Table1[[#This Row],[Buying Price]]</f>
        <v>-37</v>
      </c>
    </row>
    <row r="166" spans="1:13" x14ac:dyDescent="0.3">
      <c r="A166" s="1">
        <v>45243</v>
      </c>
      <c r="B166" s="1" t="str">
        <f>TEXT(Table1[[#This Row],[Date]],"ddd")</f>
        <v>Mon</v>
      </c>
      <c r="C166" t="s">
        <v>11</v>
      </c>
      <c r="D166">
        <v>10</v>
      </c>
      <c r="E166" s="20">
        <v>7.39</v>
      </c>
      <c r="F166" t="s">
        <v>32</v>
      </c>
      <c r="G166" t="s">
        <v>29</v>
      </c>
      <c r="H166" s="1">
        <v>37986</v>
      </c>
      <c r="I166" s="37">
        <f t="shared" ca="1" si="5"/>
        <v>21</v>
      </c>
      <c r="J166" s="21">
        <v>5.97</v>
      </c>
      <c r="K166" s="21">
        <v>8.5499999999999989</v>
      </c>
      <c r="L166" s="20">
        <f>Table1[[#This Row],[Original_Unit_Price]]*Table1[[#This Row],[Quantity]]</f>
        <v>59.699999999999996</v>
      </c>
      <c r="M166" s="20">
        <f>Table1[[#This Row],[Total Price ]]-Table1[[#This Row],[Buying Price]]</f>
        <v>-51.15</v>
      </c>
    </row>
    <row r="167" spans="1:13" x14ac:dyDescent="0.3">
      <c r="A167" s="1">
        <v>45054</v>
      </c>
      <c r="B167" s="1" t="str">
        <f>TEXT(Table1[[#This Row],[Date]],"ddd")</f>
        <v>Mon</v>
      </c>
      <c r="C167" t="s">
        <v>13</v>
      </c>
      <c r="D167">
        <v>1</v>
      </c>
      <c r="E167" s="20">
        <v>0.02</v>
      </c>
      <c r="F167" t="s">
        <v>32</v>
      </c>
      <c r="G167" t="s">
        <v>29</v>
      </c>
      <c r="H167" s="1">
        <v>34768</v>
      </c>
      <c r="I167" s="37">
        <f t="shared" ca="1" si="5"/>
        <v>30</v>
      </c>
      <c r="J167" s="21">
        <v>0.02</v>
      </c>
      <c r="K167" s="21">
        <v>1.62</v>
      </c>
      <c r="L167" s="20">
        <f>Table1[[#This Row],[Original_Unit_Price]]*Table1[[#This Row],[Quantity]]</f>
        <v>0.02</v>
      </c>
      <c r="M167" s="20">
        <f>Table1[[#This Row],[Total Price ]]-Table1[[#This Row],[Buying Price]]</f>
        <v>1.6</v>
      </c>
    </row>
    <row r="168" spans="1:13" x14ac:dyDescent="0.3">
      <c r="A168" s="1">
        <v>45001</v>
      </c>
      <c r="B168" s="1" t="str">
        <f>TEXT(Table1[[#This Row],[Date]],"ddd")</f>
        <v>Thu</v>
      </c>
      <c r="C168" t="s">
        <v>14</v>
      </c>
      <c r="D168">
        <v>14</v>
      </c>
      <c r="E168" s="20">
        <v>10.85</v>
      </c>
      <c r="F168" t="s">
        <v>26</v>
      </c>
      <c r="G168" t="s">
        <v>33</v>
      </c>
      <c r="H168" s="1">
        <v>34924</v>
      </c>
      <c r="I168" s="37">
        <f t="shared" ca="1" si="5"/>
        <v>29</v>
      </c>
      <c r="J168" s="21">
        <v>9.68</v>
      </c>
      <c r="K168" s="21">
        <v>10.8</v>
      </c>
      <c r="L168" s="20">
        <f>Table1[[#This Row],[Original_Unit_Price]]*Table1[[#This Row],[Quantity]]</f>
        <v>135.51999999999998</v>
      </c>
      <c r="M168" s="20">
        <f>Table1[[#This Row],[Total Price ]]-Table1[[#This Row],[Buying Price]]</f>
        <v>-124.71999999999998</v>
      </c>
    </row>
    <row r="169" spans="1:13" x14ac:dyDescent="0.3">
      <c r="A169" s="1">
        <v>45012</v>
      </c>
      <c r="B169" s="1" t="str">
        <f>TEXT(Table1[[#This Row],[Date]],"ddd")</f>
        <v>Mon</v>
      </c>
      <c r="C169" t="s">
        <v>12</v>
      </c>
      <c r="D169">
        <v>19</v>
      </c>
      <c r="E169" s="20">
        <v>1.59</v>
      </c>
      <c r="F169" t="s">
        <v>32</v>
      </c>
      <c r="G169" t="s">
        <v>28</v>
      </c>
      <c r="H169" s="1">
        <v>34906</v>
      </c>
      <c r="I169" s="37">
        <f t="shared" ca="1" si="5"/>
        <v>29</v>
      </c>
      <c r="J169" s="21">
        <v>1.22</v>
      </c>
      <c r="K169" s="21">
        <v>5.7</v>
      </c>
      <c r="L169" s="20">
        <f>Table1[[#This Row],[Original_Unit_Price]]*Table1[[#This Row],[Quantity]]</f>
        <v>23.18</v>
      </c>
      <c r="M169" s="20">
        <f>Table1[[#This Row],[Total Price ]]-Table1[[#This Row],[Buying Price]]</f>
        <v>-17.48</v>
      </c>
    </row>
    <row r="170" spans="1:13" x14ac:dyDescent="0.3">
      <c r="A170" s="1">
        <v>45065</v>
      </c>
      <c r="B170" s="1" t="str">
        <f>TEXT(Table1[[#This Row],[Date]],"ddd")</f>
        <v>Fri</v>
      </c>
      <c r="C170" t="s">
        <v>12</v>
      </c>
      <c r="D170">
        <v>2</v>
      </c>
      <c r="E170" s="20">
        <v>8.85</v>
      </c>
      <c r="F170" t="s">
        <v>30</v>
      </c>
      <c r="G170" t="s">
        <v>28</v>
      </c>
      <c r="H170" s="1">
        <v>31260</v>
      </c>
      <c r="I170" s="37">
        <f t="shared" ca="1" si="5"/>
        <v>39</v>
      </c>
      <c r="J170" s="21">
        <v>7.37</v>
      </c>
      <c r="K170" s="21">
        <v>12.95</v>
      </c>
      <c r="L170" s="20">
        <f>Table1[[#This Row],[Original_Unit_Price]]*Table1[[#This Row],[Quantity]]</f>
        <v>14.74</v>
      </c>
      <c r="M170" s="20">
        <f>Table1[[#This Row],[Total Price ]]-Table1[[#This Row],[Buying Price]]</f>
        <v>-1.7900000000000009</v>
      </c>
    </row>
    <row r="171" spans="1:13" x14ac:dyDescent="0.3">
      <c r="A171" s="1">
        <v>45204</v>
      </c>
      <c r="B171" s="1" t="str">
        <f>TEXT(Table1[[#This Row],[Date]],"ddd")</f>
        <v>Thu</v>
      </c>
      <c r="C171" t="s">
        <v>16</v>
      </c>
      <c r="D171">
        <v>14</v>
      </c>
      <c r="E171" s="20">
        <v>8.98</v>
      </c>
      <c r="F171" t="s">
        <v>32</v>
      </c>
      <c r="G171" t="s">
        <v>29</v>
      </c>
      <c r="H171" s="1">
        <v>29555</v>
      </c>
      <c r="I171" s="37">
        <f t="shared" ca="1" si="5"/>
        <v>44</v>
      </c>
      <c r="J171" s="21">
        <v>6.98</v>
      </c>
      <c r="K171" s="21">
        <v>48.23</v>
      </c>
      <c r="L171" s="20">
        <f>Table1[[#This Row],[Original_Unit_Price]]*Table1[[#This Row],[Quantity]]</f>
        <v>97.72</v>
      </c>
      <c r="M171" s="20">
        <f>Table1[[#This Row],[Total Price ]]-Table1[[#This Row],[Buying Price]]</f>
        <v>-49.49</v>
      </c>
    </row>
    <row r="172" spans="1:13" x14ac:dyDescent="0.3">
      <c r="A172" s="1">
        <v>45199</v>
      </c>
      <c r="B172" s="1" t="str">
        <f>TEXT(Table1[[#This Row],[Date]],"ddd")</f>
        <v>Sat</v>
      </c>
      <c r="C172" t="s">
        <v>14</v>
      </c>
      <c r="D172">
        <v>19</v>
      </c>
      <c r="E172" s="20">
        <v>6.43</v>
      </c>
      <c r="F172" t="s">
        <v>24</v>
      </c>
      <c r="G172" t="s">
        <v>28</v>
      </c>
      <c r="H172" s="1">
        <v>33458</v>
      </c>
      <c r="I172" s="37">
        <f t="shared" ca="1" si="5"/>
        <v>33</v>
      </c>
      <c r="J172" s="21">
        <v>5.73</v>
      </c>
      <c r="K172" s="21">
        <v>51.36</v>
      </c>
      <c r="L172" s="20">
        <f>Table1[[#This Row],[Original_Unit_Price]]*Table1[[#This Row],[Quantity]]</f>
        <v>108.87</v>
      </c>
      <c r="M172" s="20">
        <f>Table1[[#This Row],[Total Price ]]-Table1[[#This Row],[Buying Price]]</f>
        <v>-57.510000000000005</v>
      </c>
    </row>
    <row r="173" spans="1:13" x14ac:dyDescent="0.3">
      <c r="A173" s="1">
        <v>44984</v>
      </c>
      <c r="B173" s="1" t="str">
        <f>TEXT(Table1[[#This Row],[Date]],"ddd")</f>
        <v>Mon</v>
      </c>
      <c r="C173" t="s">
        <v>11</v>
      </c>
      <c r="D173">
        <v>7</v>
      </c>
      <c r="E173" s="20">
        <v>8.52</v>
      </c>
      <c r="F173" t="s">
        <v>24</v>
      </c>
      <c r="G173" t="s">
        <v>31</v>
      </c>
      <c r="H173" s="1">
        <v>35580</v>
      </c>
      <c r="I173" s="37">
        <f t="shared" ca="1" si="5"/>
        <v>27</v>
      </c>
      <c r="J173" s="21">
        <v>7.34</v>
      </c>
      <c r="K173" s="21">
        <v>24.839999999999996</v>
      </c>
      <c r="L173" s="20">
        <f>Table1[[#This Row],[Original_Unit_Price]]*Table1[[#This Row],[Quantity]]</f>
        <v>51.379999999999995</v>
      </c>
      <c r="M173" s="20">
        <f>Table1[[#This Row],[Total Price ]]-Table1[[#This Row],[Buying Price]]</f>
        <v>-26.54</v>
      </c>
    </row>
    <row r="174" spans="1:13" x14ac:dyDescent="0.3">
      <c r="A174" s="1">
        <v>45194</v>
      </c>
      <c r="B174" s="1" t="str">
        <f>TEXT(Table1[[#This Row],[Date]],"ddd")</f>
        <v>Mon</v>
      </c>
      <c r="C174" t="s">
        <v>18</v>
      </c>
      <c r="D174">
        <v>9</v>
      </c>
      <c r="E174" s="20">
        <v>6.21</v>
      </c>
      <c r="F174" t="s">
        <v>30</v>
      </c>
      <c r="G174" t="s">
        <v>28</v>
      </c>
      <c r="H174" s="1">
        <v>31522</v>
      </c>
      <c r="I174" s="37">
        <f t="shared" ca="1" si="5"/>
        <v>39</v>
      </c>
      <c r="J174" s="21">
        <v>5.13</v>
      </c>
      <c r="K174" s="21">
        <v>66.3</v>
      </c>
      <c r="L174" s="20">
        <f>Table1[[#This Row],[Original_Unit_Price]]*Table1[[#This Row],[Quantity]]</f>
        <v>46.17</v>
      </c>
      <c r="M174" s="20">
        <f>Table1[[#This Row],[Total Price ]]-Table1[[#This Row],[Buying Price]]</f>
        <v>20.129999999999995</v>
      </c>
    </row>
    <row r="175" spans="1:13" x14ac:dyDescent="0.3">
      <c r="A175" s="1">
        <v>44972</v>
      </c>
      <c r="B175" s="1" t="str">
        <f>TEXT(Table1[[#This Row],[Date]],"ddd")</f>
        <v>Wed</v>
      </c>
      <c r="C175" t="s">
        <v>16</v>
      </c>
      <c r="D175">
        <v>8</v>
      </c>
      <c r="E175" s="20">
        <v>9.94</v>
      </c>
      <c r="F175" t="s">
        <v>24</v>
      </c>
      <c r="G175" t="s">
        <v>29</v>
      </c>
      <c r="H175" s="1">
        <v>30409</v>
      </c>
      <c r="I175" s="37">
        <f t="shared" ca="1" si="5"/>
        <v>42</v>
      </c>
      <c r="J175" s="21">
        <v>8.01</v>
      </c>
      <c r="K175" s="21">
        <v>9.31</v>
      </c>
      <c r="L175" s="20">
        <f>Table1[[#This Row],[Original_Unit_Price]]*Table1[[#This Row],[Quantity]]</f>
        <v>64.08</v>
      </c>
      <c r="M175" s="20">
        <f>Table1[[#This Row],[Total Price ]]-Table1[[#This Row],[Buying Price]]</f>
        <v>-54.769999999999996</v>
      </c>
    </row>
    <row r="176" spans="1:13" x14ac:dyDescent="0.3">
      <c r="A176" s="1">
        <v>45059</v>
      </c>
      <c r="B176" s="1" t="str">
        <f>TEXT(Table1[[#This Row],[Date]],"ddd")</f>
        <v>Sat</v>
      </c>
      <c r="C176" t="s">
        <v>11</v>
      </c>
      <c r="D176">
        <v>20</v>
      </c>
      <c r="E176" s="20">
        <v>7.82</v>
      </c>
      <c r="F176" t="s">
        <v>26</v>
      </c>
      <c r="G176" t="s">
        <v>28</v>
      </c>
      <c r="H176" s="1">
        <v>35901</v>
      </c>
      <c r="I176" s="37">
        <f t="shared" ca="1" si="5"/>
        <v>27</v>
      </c>
      <c r="J176" s="21">
        <v>6.69</v>
      </c>
      <c r="K176" s="21">
        <v>170.70000000000002</v>
      </c>
      <c r="L176" s="20">
        <f>Table1[[#This Row],[Original_Unit_Price]]*Table1[[#This Row],[Quantity]]</f>
        <v>133.80000000000001</v>
      </c>
      <c r="M176" s="20">
        <f>Table1[[#This Row],[Total Price ]]-Table1[[#This Row],[Buying Price]]</f>
        <v>36.900000000000006</v>
      </c>
    </row>
    <row r="177" spans="1:13" x14ac:dyDescent="0.3">
      <c r="A177" s="1">
        <v>45134</v>
      </c>
      <c r="B177" s="1" t="str">
        <f>TEXT(Table1[[#This Row],[Date]],"ddd")</f>
        <v>Thu</v>
      </c>
      <c r="C177" t="s">
        <v>10</v>
      </c>
      <c r="D177">
        <v>2</v>
      </c>
      <c r="E177" s="20">
        <v>10.130000000000001</v>
      </c>
      <c r="F177" t="s">
        <v>34</v>
      </c>
      <c r="G177" t="s">
        <v>31</v>
      </c>
      <c r="H177" s="1">
        <v>36008</v>
      </c>
      <c r="I177" s="37">
        <f t="shared" ca="1" si="5"/>
        <v>26</v>
      </c>
      <c r="J177" s="21">
        <v>7.77</v>
      </c>
      <c r="K177" s="21">
        <v>141.61000000000001</v>
      </c>
      <c r="L177" s="20">
        <f>Table1[[#This Row],[Original_Unit_Price]]*Table1[[#This Row],[Quantity]]</f>
        <v>15.54</v>
      </c>
      <c r="M177" s="20">
        <f>Table1[[#This Row],[Total Price ]]-Table1[[#This Row],[Buying Price]]</f>
        <v>126.07000000000002</v>
      </c>
    </row>
    <row r="178" spans="1:13" x14ac:dyDescent="0.3">
      <c r="A178" s="1">
        <v>45049</v>
      </c>
      <c r="B178" s="1" t="str">
        <f>TEXT(Table1[[#This Row],[Date]],"ddd")</f>
        <v>Wed</v>
      </c>
      <c r="C178" t="s">
        <v>12</v>
      </c>
      <c r="D178">
        <v>10</v>
      </c>
      <c r="E178" s="20">
        <v>2.08</v>
      </c>
      <c r="F178" t="s">
        <v>24</v>
      </c>
      <c r="G178" t="s">
        <v>33</v>
      </c>
      <c r="H178" s="1">
        <v>36090</v>
      </c>
      <c r="I178" s="37">
        <f t="shared" ca="1" si="5"/>
        <v>26</v>
      </c>
      <c r="J178" s="21">
        <v>1.53</v>
      </c>
      <c r="K178" s="21">
        <v>35.519999999999996</v>
      </c>
      <c r="L178" s="20">
        <f>Table1[[#This Row],[Original_Unit_Price]]*Table1[[#This Row],[Quantity]]</f>
        <v>15.3</v>
      </c>
      <c r="M178" s="20">
        <f>Table1[[#This Row],[Total Price ]]-Table1[[#This Row],[Buying Price]]</f>
        <v>20.219999999999995</v>
      </c>
    </row>
    <row r="179" spans="1:13" x14ac:dyDescent="0.3">
      <c r="A179" s="1">
        <v>44937</v>
      </c>
      <c r="B179" s="1" t="str">
        <f>TEXT(Table1[[#This Row],[Date]],"ddd")</f>
        <v>Wed</v>
      </c>
      <c r="C179" t="s">
        <v>14</v>
      </c>
      <c r="D179">
        <v>15</v>
      </c>
      <c r="E179" s="20">
        <v>12.08</v>
      </c>
      <c r="F179" t="s">
        <v>34</v>
      </c>
      <c r="G179" t="s">
        <v>33</v>
      </c>
      <c r="H179" s="1">
        <v>29708</v>
      </c>
      <c r="I179" s="37">
        <f t="shared" ca="1" si="5"/>
        <v>43</v>
      </c>
      <c r="J179" s="21">
        <v>8.49</v>
      </c>
      <c r="K179" s="21">
        <v>164</v>
      </c>
      <c r="L179" s="20">
        <f>Table1[[#This Row],[Original_Unit_Price]]*Table1[[#This Row],[Quantity]]</f>
        <v>127.35000000000001</v>
      </c>
      <c r="M179" s="20">
        <f>Table1[[#This Row],[Total Price ]]-Table1[[#This Row],[Buying Price]]</f>
        <v>36.649999999999991</v>
      </c>
    </row>
    <row r="180" spans="1:13" x14ac:dyDescent="0.3">
      <c r="A180" s="1">
        <v>45117</v>
      </c>
      <c r="B180" s="1" t="str">
        <f>TEXT(Table1[[#This Row],[Date]],"ddd")</f>
        <v>Mon</v>
      </c>
      <c r="C180" t="s">
        <v>13</v>
      </c>
      <c r="D180">
        <v>10</v>
      </c>
      <c r="E180" s="20">
        <v>4.95</v>
      </c>
      <c r="F180" t="s">
        <v>24</v>
      </c>
      <c r="G180" t="s">
        <v>31</v>
      </c>
      <c r="H180" s="1">
        <v>34782</v>
      </c>
      <c r="I180" s="37">
        <f t="shared" ca="1" si="5"/>
        <v>30</v>
      </c>
      <c r="J180" s="21">
        <v>3.72</v>
      </c>
      <c r="K180" s="21">
        <v>130.92000000000002</v>
      </c>
      <c r="L180" s="20">
        <f>Table1[[#This Row],[Original_Unit_Price]]*Table1[[#This Row],[Quantity]]</f>
        <v>37.200000000000003</v>
      </c>
      <c r="M180" s="20">
        <f>Table1[[#This Row],[Total Price ]]-Table1[[#This Row],[Buying Price]]</f>
        <v>93.720000000000013</v>
      </c>
    </row>
    <row r="181" spans="1:13" x14ac:dyDescent="0.3">
      <c r="A181" s="1">
        <v>45121</v>
      </c>
      <c r="B181" s="1" t="str">
        <f>TEXT(Table1[[#This Row],[Date]],"ddd")</f>
        <v>Fri</v>
      </c>
      <c r="C181" t="s">
        <v>16</v>
      </c>
      <c r="D181">
        <v>4</v>
      </c>
      <c r="E181" s="20">
        <v>6.28</v>
      </c>
      <c r="F181" t="s">
        <v>24</v>
      </c>
      <c r="G181" t="s">
        <v>33</v>
      </c>
      <c r="H181" s="1">
        <v>36994</v>
      </c>
      <c r="I181" s="37">
        <f t="shared" ca="1" si="5"/>
        <v>24</v>
      </c>
      <c r="J181" s="21">
        <v>4.68</v>
      </c>
      <c r="K181" s="21">
        <v>127.36</v>
      </c>
      <c r="L181" s="20">
        <f>Table1[[#This Row],[Original_Unit_Price]]*Table1[[#This Row],[Quantity]]</f>
        <v>18.72</v>
      </c>
      <c r="M181" s="20">
        <f>Table1[[#This Row],[Total Price ]]-Table1[[#This Row],[Buying Price]]</f>
        <v>108.64</v>
      </c>
    </row>
    <row r="182" spans="1:13" x14ac:dyDescent="0.3">
      <c r="A182" s="1">
        <v>45020</v>
      </c>
      <c r="B182" s="1" t="str">
        <f>TEXT(Table1[[#This Row],[Date]],"ddd")</f>
        <v>Tue</v>
      </c>
      <c r="C182" t="s">
        <v>10</v>
      </c>
      <c r="D182">
        <v>10</v>
      </c>
      <c r="E182" s="20">
        <v>10.08</v>
      </c>
      <c r="F182" t="s">
        <v>24</v>
      </c>
      <c r="G182" t="s">
        <v>29</v>
      </c>
      <c r="H182" s="1">
        <v>30458</v>
      </c>
      <c r="I182" s="37">
        <f t="shared" ca="1" si="5"/>
        <v>41</v>
      </c>
      <c r="J182" s="21">
        <v>8.8000000000000007</v>
      </c>
      <c r="K182" s="21">
        <v>16.46</v>
      </c>
      <c r="L182" s="20">
        <f>Table1[[#This Row],[Original_Unit_Price]]*Table1[[#This Row],[Quantity]]</f>
        <v>88</v>
      </c>
      <c r="M182" s="20">
        <f>Table1[[#This Row],[Total Price ]]-Table1[[#This Row],[Buying Price]]</f>
        <v>-71.539999999999992</v>
      </c>
    </row>
    <row r="183" spans="1:13" x14ac:dyDescent="0.3">
      <c r="A183" s="1">
        <v>45071</v>
      </c>
      <c r="B183" s="1" t="str">
        <f>TEXT(Table1[[#This Row],[Date]],"ddd")</f>
        <v>Thu</v>
      </c>
      <c r="C183" t="s">
        <v>13</v>
      </c>
      <c r="D183">
        <v>6</v>
      </c>
      <c r="E183" s="20">
        <v>4</v>
      </c>
      <c r="F183" t="s">
        <v>34</v>
      </c>
      <c r="G183" t="s">
        <v>29</v>
      </c>
      <c r="H183" s="1">
        <v>30009</v>
      </c>
      <c r="I183" s="37">
        <f t="shared" ca="1" si="5"/>
        <v>43</v>
      </c>
      <c r="J183" s="21">
        <v>3.07</v>
      </c>
      <c r="K183" s="21">
        <v>155.12</v>
      </c>
      <c r="L183" s="20">
        <f>Table1[[#This Row],[Original_Unit_Price]]*Table1[[#This Row],[Quantity]]</f>
        <v>18.419999999999998</v>
      </c>
      <c r="M183" s="20">
        <f>Table1[[#This Row],[Total Price ]]-Table1[[#This Row],[Buying Price]]</f>
        <v>136.70000000000002</v>
      </c>
    </row>
    <row r="184" spans="1:13" x14ac:dyDescent="0.3">
      <c r="A184" s="1">
        <v>45228</v>
      </c>
      <c r="B184" s="1" t="str">
        <f>TEXT(Table1[[#This Row],[Date]],"ddd")</f>
        <v>Sun</v>
      </c>
      <c r="C184" t="s">
        <v>12</v>
      </c>
      <c r="D184">
        <v>13</v>
      </c>
      <c r="E184" s="20">
        <v>7.02</v>
      </c>
      <c r="F184" t="s">
        <v>24</v>
      </c>
      <c r="G184" t="s">
        <v>33</v>
      </c>
      <c r="H184" s="1">
        <v>27878</v>
      </c>
      <c r="I184" s="37">
        <f t="shared" ca="1" si="5"/>
        <v>48</v>
      </c>
      <c r="J184" s="21">
        <v>5.23</v>
      </c>
      <c r="K184" s="21">
        <v>12.44</v>
      </c>
      <c r="L184" s="20">
        <f>Table1[[#This Row],[Original_Unit_Price]]*Table1[[#This Row],[Quantity]]</f>
        <v>67.990000000000009</v>
      </c>
      <c r="M184" s="20">
        <f>Table1[[#This Row],[Total Price ]]-Table1[[#This Row],[Buying Price]]</f>
        <v>-55.550000000000011</v>
      </c>
    </row>
    <row r="185" spans="1:13" x14ac:dyDescent="0.3">
      <c r="A185" s="1">
        <v>45231</v>
      </c>
      <c r="B185" s="1" t="str">
        <f>TEXT(Table1[[#This Row],[Date]],"ddd")</f>
        <v>Wed</v>
      </c>
      <c r="C185" t="s">
        <v>15</v>
      </c>
      <c r="D185">
        <v>20</v>
      </c>
      <c r="E185" s="20">
        <v>10.4</v>
      </c>
      <c r="F185" t="s">
        <v>30</v>
      </c>
      <c r="G185" t="s">
        <v>28</v>
      </c>
      <c r="H185" s="1">
        <v>32480</v>
      </c>
      <c r="I185" s="37">
        <f t="shared" ca="1" si="5"/>
        <v>36</v>
      </c>
      <c r="J185" s="21">
        <v>7.57</v>
      </c>
      <c r="K185" s="21">
        <v>57.26</v>
      </c>
      <c r="L185" s="20">
        <f>Table1[[#This Row],[Original_Unit_Price]]*Table1[[#This Row],[Quantity]]</f>
        <v>151.4</v>
      </c>
      <c r="M185" s="20">
        <f>Table1[[#This Row],[Total Price ]]-Table1[[#This Row],[Buying Price]]</f>
        <v>-94.140000000000015</v>
      </c>
    </row>
    <row r="186" spans="1:13" x14ac:dyDescent="0.3">
      <c r="A186" s="1">
        <v>44960</v>
      </c>
      <c r="B186" s="1" t="str">
        <f>TEXT(Table1[[#This Row],[Date]],"ddd")</f>
        <v>Fri</v>
      </c>
      <c r="C186" t="s">
        <v>16</v>
      </c>
      <c r="D186">
        <v>2</v>
      </c>
      <c r="E186" s="20">
        <v>10.41</v>
      </c>
      <c r="F186" t="s">
        <v>30</v>
      </c>
      <c r="G186" t="s">
        <v>28</v>
      </c>
      <c r="H186" s="1">
        <v>31031</v>
      </c>
      <c r="I186" s="37">
        <f t="shared" ca="1" si="5"/>
        <v>40</v>
      </c>
      <c r="J186" s="21">
        <v>7.92</v>
      </c>
      <c r="K186" s="21">
        <v>14.96</v>
      </c>
      <c r="L186" s="20">
        <f>Table1[[#This Row],[Original_Unit_Price]]*Table1[[#This Row],[Quantity]]</f>
        <v>15.84</v>
      </c>
      <c r="M186" s="20">
        <f>Table1[[#This Row],[Total Price ]]-Table1[[#This Row],[Buying Price]]</f>
        <v>-0.87999999999999901</v>
      </c>
    </row>
    <row r="187" spans="1:13" x14ac:dyDescent="0.3">
      <c r="A187" s="1">
        <v>45254</v>
      </c>
      <c r="B187" s="1" t="str">
        <f>TEXT(Table1[[#This Row],[Date]],"ddd")</f>
        <v>Fri</v>
      </c>
      <c r="C187" t="s">
        <v>12</v>
      </c>
      <c r="D187">
        <v>3</v>
      </c>
      <c r="E187" s="20">
        <v>5.63</v>
      </c>
      <c r="F187" t="s">
        <v>30</v>
      </c>
      <c r="G187" t="s">
        <v>33</v>
      </c>
      <c r="H187" s="1">
        <v>28328</v>
      </c>
      <c r="I187" s="37">
        <f t="shared" ca="1" si="5"/>
        <v>47</v>
      </c>
      <c r="J187" s="21">
        <v>4.7300000000000004</v>
      </c>
      <c r="K187" s="21">
        <v>89.32</v>
      </c>
      <c r="L187" s="20">
        <f>Table1[[#This Row],[Original_Unit_Price]]*Table1[[#This Row],[Quantity]]</f>
        <v>14.190000000000001</v>
      </c>
      <c r="M187" s="20">
        <f>Table1[[#This Row],[Total Price ]]-Table1[[#This Row],[Buying Price]]</f>
        <v>75.13</v>
      </c>
    </row>
    <row r="188" spans="1:13" x14ac:dyDescent="0.3">
      <c r="A188" s="1">
        <v>45028</v>
      </c>
      <c r="B188" s="1" t="str">
        <f>TEXT(Table1[[#This Row],[Date]],"ddd")</f>
        <v>Wed</v>
      </c>
      <c r="C188" t="s">
        <v>14</v>
      </c>
      <c r="D188">
        <v>9</v>
      </c>
      <c r="E188" s="20">
        <v>10.23</v>
      </c>
      <c r="F188" t="s">
        <v>32</v>
      </c>
      <c r="G188" t="s">
        <v>31</v>
      </c>
      <c r="H188" s="1">
        <v>33619</v>
      </c>
      <c r="I188" s="37">
        <f t="shared" ca="1" si="5"/>
        <v>33</v>
      </c>
      <c r="J188" s="21">
        <v>8.19</v>
      </c>
      <c r="K188" s="21">
        <v>133.38</v>
      </c>
      <c r="L188" s="20">
        <f>Table1[[#This Row],[Original_Unit_Price]]*Table1[[#This Row],[Quantity]]</f>
        <v>73.709999999999994</v>
      </c>
      <c r="M188" s="20">
        <f>Table1[[#This Row],[Total Price ]]-Table1[[#This Row],[Buying Price]]</f>
        <v>59.67</v>
      </c>
    </row>
    <row r="189" spans="1:13" x14ac:dyDescent="0.3">
      <c r="A189" s="1">
        <v>45250</v>
      </c>
      <c r="B189" s="1" t="str">
        <f>TEXT(Table1[[#This Row],[Date]],"ddd")</f>
        <v>Mon</v>
      </c>
      <c r="C189" t="s">
        <v>14</v>
      </c>
      <c r="D189">
        <v>8</v>
      </c>
      <c r="E189" s="20">
        <v>9.56</v>
      </c>
      <c r="F189" t="s">
        <v>30</v>
      </c>
      <c r="G189" t="s">
        <v>29</v>
      </c>
      <c r="H189" s="1">
        <v>27533</v>
      </c>
      <c r="I189" s="37">
        <f t="shared" ca="1" si="5"/>
        <v>49</v>
      </c>
      <c r="J189" s="21">
        <v>6.89</v>
      </c>
      <c r="K189" s="21">
        <v>99.2</v>
      </c>
      <c r="L189" s="20">
        <f>Table1[[#This Row],[Original_Unit_Price]]*Table1[[#This Row],[Quantity]]</f>
        <v>55.12</v>
      </c>
      <c r="M189" s="20">
        <f>Table1[[#This Row],[Total Price ]]-Table1[[#This Row],[Buying Price]]</f>
        <v>44.080000000000005</v>
      </c>
    </row>
    <row r="190" spans="1:13" x14ac:dyDescent="0.3">
      <c r="A190" s="1">
        <v>45193</v>
      </c>
      <c r="B190" s="1" t="str">
        <f>TEXT(Table1[[#This Row],[Date]],"ddd")</f>
        <v>Sun</v>
      </c>
      <c r="C190" t="s">
        <v>17</v>
      </c>
      <c r="D190">
        <v>1</v>
      </c>
      <c r="E190" s="20">
        <v>14.47</v>
      </c>
      <c r="F190" t="s">
        <v>32</v>
      </c>
      <c r="G190" t="s">
        <v>27</v>
      </c>
      <c r="H190" s="1">
        <v>32479</v>
      </c>
      <c r="I190" s="37">
        <f t="shared" ca="1" si="5"/>
        <v>36</v>
      </c>
      <c r="J190" s="21">
        <v>10.53</v>
      </c>
      <c r="K190" s="21">
        <v>20.46</v>
      </c>
      <c r="L190" s="20">
        <f>Table1[[#This Row],[Original_Unit_Price]]*Table1[[#This Row],[Quantity]]</f>
        <v>10.53</v>
      </c>
      <c r="M190" s="20">
        <f>Table1[[#This Row],[Total Price ]]-Table1[[#This Row],[Buying Price]]</f>
        <v>9.9300000000000015</v>
      </c>
    </row>
    <row r="191" spans="1:13" x14ac:dyDescent="0.3">
      <c r="A191" s="1">
        <v>45129</v>
      </c>
      <c r="B191" s="1" t="str">
        <f>TEXT(Table1[[#This Row],[Date]],"ddd")</f>
        <v>Sat</v>
      </c>
      <c r="C191" t="s">
        <v>16</v>
      </c>
      <c r="D191">
        <v>20</v>
      </c>
      <c r="E191" s="20">
        <v>13.93</v>
      </c>
      <c r="F191" t="s">
        <v>32</v>
      </c>
      <c r="G191" t="s">
        <v>29</v>
      </c>
      <c r="H191" s="1">
        <v>33207</v>
      </c>
      <c r="I191" s="37">
        <f t="shared" ca="1" si="5"/>
        <v>34</v>
      </c>
      <c r="J191" s="21">
        <v>10.16</v>
      </c>
      <c r="K191" s="21">
        <v>71.06</v>
      </c>
      <c r="L191" s="20">
        <f>Table1[[#This Row],[Original_Unit_Price]]*Table1[[#This Row],[Quantity]]</f>
        <v>203.2</v>
      </c>
      <c r="M191" s="20">
        <f>Table1[[#This Row],[Total Price ]]-Table1[[#This Row],[Buying Price]]</f>
        <v>-132.13999999999999</v>
      </c>
    </row>
    <row r="192" spans="1:13" x14ac:dyDescent="0.3">
      <c r="A192" s="1">
        <v>44978</v>
      </c>
      <c r="B192" s="1" t="str">
        <f>TEXT(Table1[[#This Row],[Date]],"ddd")</f>
        <v>Tue</v>
      </c>
      <c r="C192" t="s">
        <v>12</v>
      </c>
      <c r="D192">
        <v>20</v>
      </c>
      <c r="E192" s="20">
        <v>9.74</v>
      </c>
      <c r="F192" t="s">
        <v>32</v>
      </c>
      <c r="G192" t="s">
        <v>28</v>
      </c>
      <c r="H192" s="1">
        <v>35350</v>
      </c>
      <c r="I192" s="37">
        <f t="shared" ca="1" si="5"/>
        <v>28</v>
      </c>
      <c r="J192" s="21">
        <v>8.7100000000000009</v>
      </c>
      <c r="K192" s="21">
        <v>42.570000000000007</v>
      </c>
      <c r="L192" s="20">
        <f>Table1[[#This Row],[Original_Unit_Price]]*Table1[[#This Row],[Quantity]]</f>
        <v>174.20000000000002</v>
      </c>
      <c r="M192" s="20">
        <f>Table1[[#This Row],[Total Price ]]-Table1[[#This Row],[Buying Price]]</f>
        <v>-131.63</v>
      </c>
    </row>
    <row r="193" spans="1:13" x14ac:dyDescent="0.3">
      <c r="A193" s="1">
        <v>45119</v>
      </c>
      <c r="B193" s="1" t="str">
        <f>TEXT(Table1[[#This Row],[Date]],"ddd")</f>
        <v>Wed</v>
      </c>
      <c r="C193" t="s">
        <v>13</v>
      </c>
      <c r="D193">
        <v>16</v>
      </c>
      <c r="E193" s="20">
        <v>3.77</v>
      </c>
      <c r="F193" t="s">
        <v>34</v>
      </c>
      <c r="G193" t="s">
        <v>27</v>
      </c>
      <c r="H193" s="1">
        <v>32918</v>
      </c>
      <c r="I193" s="37">
        <f t="shared" ca="1" si="5"/>
        <v>35</v>
      </c>
      <c r="J193" s="21">
        <v>2.82</v>
      </c>
      <c r="K193" s="21">
        <v>39.15</v>
      </c>
      <c r="L193" s="20">
        <f>Table1[[#This Row],[Original_Unit_Price]]*Table1[[#This Row],[Quantity]]</f>
        <v>45.12</v>
      </c>
      <c r="M193" s="20">
        <f>Table1[[#This Row],[Total Price ]]-Table1[[#This Row],[Buying Price]]</f>
        <v>-5.9699999999999989</v>
      </c>
    </row>
    <row r="194" spans="1:13" x14ac:dyDescent="0.3">
      <c r="A194" s="1">
        <v>44977</v>
      </c>
      <c r="B194" s="1" t="str">
        <f>TEXT(Table1[[#This Row],[Date]],"ddd")</f>
        <v>Mon</v>
      </c>
      <c r="C194" t="s">
        <v>19</v>
      </c>
      <c r="D194">
        <v>10</v>
      </c>
      <c r="E194" s="20">
        <v>0.77</v>
      </c>
      <c r="F194" t="s">
        <v>30</v>
      </c>
      <c r="G194" t="s">
        <v>29</v>
      </c>
      <c r="H194" s="1">
        <v>33009</v>
      </c>
      <c r="I194" s="37">
        <f t="shared" ref="I194:I257" ca="1" si="6">DATEDIF(H194, TODAY(), "Y")</f>
        <v>34</v>
      </c>
      <c r="J194" s="21">
        <v>0.64</v>
      </c>
      <c r="K194" s="21">
        <v>90.199999999999989</v>
      </c>
      <c r="L194" s="20">
        <f>Table1[[#This Row],[Original_Unit_Price]]*Table1[[#This Row],[Quantity]]</f>
        <v>6.4</v>
      </c>
      <c r="M194" s="20">
        <f>Table1[[#This Row],[Total Price ]]-Table1[[#This Row],[Buying Price]]</f>
        <v>83.799999999999983</v>
      </c>
    </row>
    <row r="195" spans="1:13" x14ac:dyDescent="0.3">
      <c r="A195" s="1">
        <v>45001</v>
      </c>
      <c r="B195" s="1" t="str">
        <f>TEXT(Table1[[#This Row],[Date]],"ddd")</f>
        <v>Thu</v>
      </c>
      <c r="C195" t="s">
        <v>10</v>
      </c>
      <c r="D195">
        <v>9</v>
      </c>
      <c r="E195" s="20">
        <v>13.4</v>
      </c>
      <c r="F195" t="s">
        <v>34</v>
      </c>
      <c r="G195" t="s">
        <v>27</v>
      </c>
      <c r="H195" s="1">
        <v>37529</v>
      </c>
      <c r="I195" s="37">
        <f t="shared" ca="1" si="6"/>
        <v>22</v>
      </c>
      <c r="J195" s="21">
        <v>12.02</v>
      </c>
      <c r="K195" s="21">
        <v>4.92</v>
      </c>
      <c r="L195" s="20">
        <f>Table1[[#This Row],[Original_Unit_Price]]*Table1[[#This Row],[Quantity]]</f>
        <v>108.17999999999999</v>
      </c>
      <c r="M195" s="20">
        <f>Table1[[#This Row],[Total Price ]]-Table1[[#This Row],[Buying Price]]</f>
        <v>-103.25999999999999</v>
      </c>
    </row>
    <row r="196" spans="1:13" x14ac:dyDescent="0.3">
      <c r="A196" s="1">
        <v>44951</v>
      </c>
      <c r="B196" s="1" t="str">
        <f>TEXT(Table1[[#This Row],[Date]],"ddd")</f>
        <v>Wed</v>
      </c>
      <c r="C196" t="s">
        <v>18</v>
      </c>
      <c r="D196">
        <v>2</v>
      </c>
      <c r="E196" s="20">
        <v>13.46</v>
      </c>
      <c r="F196" t="s">
        <v>26</v>
      </c>
      <c r="G196" t="s">
        <v>27</v>
      </c>
      <c r="H196" s="1">
        <v>34078</v>
      </c>
      <c r="I196" s="37">
        <f t="shared" ca="1" si="6"/>
        <v>32</v>
      </c>
      <c r="J196" s="21">
        <v>10.41</v>
      </c>
      <c r="K196" s="21">
        <v>77.760000000000005</v>
      </c>
      <c r="L196" s="20">
        <f>Table1[[#This Row],[Original_Unit_Price]]*Table1[[#This Row],[Quantity]]</f>
        <v>20.82</v>
      </c>
      <c r="M196" s="20">
        <f>Table1[[#This Row],[Total Price ]]-Table1[[#This Row],[Buying Price]]</f>
        <v>56.940000000000005</v>
      </c>
    </row>
    <row r="197" spans="1:13" x14ac:dyDescent="0.3">
      <c r="A197" s="1">
        <v>45056</v>
      </c>
      <c r="B197" s="1" t="str">
        <f>TEXT(Table1[[#This Row],[Date]],"ddd")</f>
        <v>Wed</v>
      </c>
      <c r="C197" t="s">
        <v>13</v>
      </c>
      <c r="D197">
        <v>7</v>
      </c>
      <c r="E197" s="20">
        <v>1.18</v>
      </c>
      <c r="F197" t="s">
        <v>32</v>
      </c>
      <c r="G197" t="s">
        <v>33</v>
      </c>
      <c r="H197" s="1">
        <v>30030</v>
      </c>
      <c r="I197" s="37">
        <f t="shared" ca="1" si="6"/>
        <v>43</v>
      </c>
      <c r="J197" s="21">
        <v>0.97</v>
      </c>
      <c r="K197" s="21">
        <v>239.19</v>
      </c>
      <c r="L197" s="20">
        <f>Table1[[#This Row],[Original_Unit_Price]]*Table1[[#This Row],[Quantity]]</f>
        <v>6.79</v>
      </c>
      <c r="M197" s="20">
        <f>Table1[[#This Row],[Total Price ]]-Table1[[#This Row],[Buying Price]]</f>
        <v>232.4</v>
      </c>
    </row>
    <row r="198" spans="1:13" x14ac:dyDescent="0.3">
      <c r="A198" s="1">
        <v>45038</v>
      </c>
      <c r="B198" s="1" t="str">
        <f>TEXT(Table1[[#This Row],[Date]],"ddd")</f>
        <v>Sat</v>
      </c>
      <c r="C198" t="s">
        <v>18</v>
      </c>
      <c r="D198">
        <v>10</v>
      </c>
      <c r="E198" s="20">
        <v>14.94</v>
      </c>
      <c r="F198" t="s">
        <v>26</v>
      </c>
      <c r="G198" t="s">
        <v>25</v>
      </c>
      <c r="H198" s="1">
        <v>38225</v>
      </c>
      <c r="I198" s="37">
        <f t="shared" ca="1" si="6"/>
        <v>20</v>
      </c>
      <c r="J198" s="21">
        <v>10.6</v>
      </c>
      <c r="K198" s="21">
        <v>259.92</v>
      </c>
      <c r="L198" s="20">
        <f>Table1[[#This Row],[Original_Unit_Price]]*Table1[[#This Row],[Quantity]]</f>
        <v>106</v>
      </c>
      <c r="M198" s="20">
        <f>Table1[[#This Row],[Total Price ]]-Table1[[#This Row],[Buying Price]]</f>
        <v>153.92000000000002</v>
      </c>
    </row>
    <row r="199" spans="1:13" x14ac:dyDescent="0.3">
      <c r="A199" s="1">
        <v>44965</v>
      </c>
      <c r="B199" s="1" t="str">
        <f>TEXT(Table1[[#This Row],[Date]],"ddd")</f>
        <v>Wed</v>
      </c>
      <c r="C199" t="s">
        <v>13</v>
      </c>
      <c r="D199">
        <v>1</v>
      </c>
      <c r="E199" s="20">
        <v>13.63</v>
      </c>
      <c r="F199" t="s">
        <v>24</v>
      </c>
      <c r="G199" t="s">
        <v>33</v>
      </c>
      <c r="H199" s="1">
        <v>36537</v>
      </c>
      <c r="I199" s="37">
        <f t="shared" ca="1" si="6"/>
        <v>25</v>
      </c>
      <c r="J199" s="21">
        <v>10.88</v>
      </c>
      <c r="K199" s="21">
        <v>121.19999999999999</v>
      </c>
      <c r="L199" s="20">
        <f>Table1[[#This Row],[Original_Unit_Price]]*Table1[[#This Row],[Quantity]]</f>
        <v>10.88</v>
      </c>
      <c r="M199" s="20">
        <f>Table1[[#This Row],[Total Price ]]-Table1[[#This Row],[Buying Price]]</f>
        <v>110.32</v>
      </c>
    </row>
    <row r="200" spans="1:13" x14ac:dyDescent="0.3">
      <c r="A200" s="1">
        <v>45041</v>
      </c>
      <c r="B200" s="1" t="str">
        <f>TEXT(Table1[[#This Row],[Date]],"ddd")</f>
        <v>Tue</v>
      </c>
      <c r="C200" t="s">
        <v>12</v>
      </c>
      <c r="D200">
        <v>1</v>
      </c>
      <c r="E200" s="20">
        <v>13.74</v>
      </c>
      <c r="F200" t="s">
        <v>30</v>
      </c>
      <c r="G200" t="s">
        <v>28</v>
      </c>
      <c r="H200" s="1">
        <v>36142</v>
      </c>
      <c r="I200" s="37">
        <f t="shared" ca="1" si="6"/>
        <v>26</v>
      </c>
      <c r="J200" s="21">
        <v>9.89</v>
      </c>
      <c r="K200" s="21">
        <v>19.260000000000002</v>
      </c>
      <c r="L200" s="20">
        <f>Table1[[#This Row],[Original_Unit_Price]]*Table1[[#This Row],[Quantity]]</f>
        <v>9.89</v>
      </c>
      <c r="M200" s="20">
        <f>Table1[[#This Row],[Total Price ]]-Table1[[#This Row],[Buying Price]]</f>
        <v>9.370000000000001</v>
      </c>
    </row>
    <row r="201" spans="1:13" x14ac:dyDescent="0.3">
      <c r="A201" s="1">
        <v>45171</v>
      </c>
      <c r="B201" s="1" t="str">
        <f>TEXT(Table1[[#This Row],[Date]],"ddd")</f>
        <v>Sat</v>
      </c>
      <c r="C201" t="s">
        <v>14</v>
      </c>
      <c r="D201">
        <v>10</v>
      </c>
      <c r="E201" s="20">
        <v>13.93</v>
      </c>
      <c r="F201" t="s">
        <v>30</v>
      </c>
      <c r="G201" t="s">
        <v>28</v>
      </c>
      <c r="H201" s="1">
        <v>30272</v>
      </c>
      <c r="I201" s="37">
        <f t="shared" ca="1" si="6"/>
        <v>42</v>
      </c>
      <c r="J201" s="21">
        <v>10.84</v>
      </c>
      <c r="K201" s="21">
        <v>168.79999999999998</v>
      </c>
      <c r="L201" s="20">
        <f>Table1[[#This Row],[Original_Unit_Price]]*Table1[[#This Row],[Quantity]]</f>
        <v>108.4</v>
      </c>
      <c r="M201" s="20">
        <f>Table1[[#This Row],[Total Price ]]-Table1[[#This Row],[Buying Price]]</f>
        <v>60.399999999999977</v>
      </c>
    </row>
    <row r="202" spans="1:13" x14ac:dyDescent="0.3">
      <c r="A202" s="1">
        <v>44983</v>
      </c>
      <c r="B202" s="1" t="str">
        <f>TEXT(Table1[[#This Row],[Date]],"ddd")</f>
        <v>Sun</v>
      </c>
      <c r="C202" t="s">
        <v>13</v>
      </c>
      <c r="D202">
        <v>16</v>
      </c>
      <c r="E202" s="20">
        <v>1.37</v>
      </c>
      <c r="F202" t="s">
        <v>34</v>
      </c>
      <c r="G202" t="s">
        <v>33</v>
      </c>
      <c r="H202" s="1">
        <v>31539</v>
      </c>
      <c r="I202" s="37">
        <f t="shared" ca="1" si="6"/>
        <v>38</v>
      </c>
      <c r="J202" s="21">
        <v>0.98</v>
      </c>
      <c r="K202" s="21">
        <v>65.89</v>
      </c>
      <c r="L202" s="20">
        <f>Table1[[#This Row],[Original_Unit_Price]]*Table1[[#This Row],[Quantity]]</f>
        <v>15.68</v>
      </c>
      <c r="M202" s="20">
        <f>Table1[[#This Row],[Total Price ]]-Table1[[#This Row],[Buying Price]]</f>
        <v>50.21</v>
      </c>
    </row>
    <row r="203" spans="1:13" x14ac:dyDescent="0.3">
      <c r="A203" s="1">
        <v>44950</v>
      </c>
      <c r="B203" s="1" t="str">
        <f>TEXT(Table1[[#This Row],[Date]],"ddd")</f>
        <v>Tue</v>
      </c>
      <c r="C203" t="s">
        <v>10</v>
      </c>
      <c r="D203">
        <v>16</v>
      </c>
      <c r="E203" s="20">
        <v>6.65</v>
      </c>
      <c r="F203" t="s">
        <v>24</v>
      </c>
      <c r="G203" t="s">
        <v>27</v>
      </c>
      <c r="H203" s="1">
        <v>34701</v>
      </c>
      <c r="I203" s="37">
        <f t="shared" ca="1" si="6"/>
        <v>30</v>
      </c>
      <c r="J203" s="21">
        <v>5.56</v>
      </c>
      <c r="K203" s="21">
        <v>206.33999999999997</v>
      </c>
      <c r="L203" s="20">
        <f>Table1[[#This Row],[Original_Unit_Price]]*Table1[[#This Row],[Quantity]]</f>
        <v>88.96</v>
      </c>
      <c r="M203" s="20">
        <f>Table1[[#This Row],[Total Price ]]-Table1[[#This Row],[Buying Price]]</f>
        <v>117.37999999999998</v>
      </c>
    </row>
    <row r="204" spans="1:13" x14ac:dyDescent="0.3">
      <c r="A204" s="1">
        <v>44980</v>
      </c>
      <c r="B204" s="1" t="str">
        <f>TEXT(Table1[[#This Row],[Date]],"ddd")</f>
        <v>Thu</v>
      </c>
      <c r="C204" t="s">
        <v>17</v>
      </c>
      <c r="D204">
        <v>20</v>
      </c>
      <c r="E204" s="20">
        <v>1.23</v>
      </c>
      <c r="F204" t="s">
        <v>30</v>
      </c>
      <c r="G204" t="s">
        <v>28</v>
      </c>
      <c r="H204" s="1">
        <v>33863</v>
      </c>
      <c r="I204" s="37">
        <f t="shared" ca="1" si="6"/>
        <v>32</v>
      </c>
      <c r="J204" s="21">
        <v>0.87</v>
      </c>
      <c r="K204" s="21">
        <v>88.88</v>
      </c>
      <c r="L204" s="20">
        <f>Table1[[#This Row],[Original_Unit_Price]]*Table1[[#This Row],[Quantity]]</f>
        <v>17.399999999999999</v>
      </c>
      <c r="M204" s="20">
        <f>Table1[[#This Row],[Total Price ]]-Table1[[#This Row],[Buying Price]]</f>
        <v>71.47999999999999</v>
      </c>
    </row>
    <row r="205" spans="1:13" x14ac:dyDescent="0.3">
      <c r="A205" s="1">
        <v>45192</v>
      </c>
      <c r="B205" s="1" t="str">
        <f>TEXT(Table1[[#This Row],[Date]],"ddd")</f>
        <v>Sat</v>
      </c>
      <c r="C205" t="s">
        <v>12</v>
      </c>
      <c r="D205">
        <v>8</v>
      </c>
      <c r="E205" s="20">
        <v>14.28</v>
      </c>
      <c r="F205" t="s">
        <v>24</v>
      </c>
      <c r="G205" t="s">
        <v>29</v>
      </c>
      <c r="H205" s="1">
        <v>34492</v>
      </c>
      <c r="I205" s="37">
        <f t="shared" ca="1" si="6"/>
        <v>30</v>
      </c>
      <c r="J205" s="21">
        <v>10.91</v>
      </c>
      <c r="K205" s="21">
        <v>39.42</v>
      </c>
      <c r="L205" s="20">
        <f>Table1[[#This Row],[Original_Unit_Price]]*Table1[[#This Row],[Quantity]]</f>
        <v>87.28</v>
      </c>
      <c r="M205" s="20">
        <f>Table1[[#This Row],[Total Price ]]-Table1[[#This Row],[Buying Price]]</f>
        <v>-47.86</v>
      </c>
    </row>
    <row r="206" spans="1:13" x14ac:dyDescent="0.3">
      <c r="A206" s="1">
        <v>45146</v>
      </c>
      <c r="B206" s="1" t="str">
        <f>TEXT(Table1[[#This Row],[Date]],"ddd")</f>
        <v>Tue</v>
      </c>
      <c r="C206" t="s">
        <v>16</v>
      </c>
      <c r="D206">
        <v>20</v>
      </c>
      <c r="E206" s="20">
        <v>3.22</v>
      </c>
      <c r="F206" t="s">
        <v>30</v>
      </c>
      <c r="G206" t="s">
        <v>28</v>
      </c>
      <c r="H206" s="1">
        <v>35529</v>
      </c>
      <c r="I206" s="37">
        <f t="shared" ca="1" si="6"/>
        <v>28</v>
      </c>
      <c r="J206" s="21">
        <v>2.61</v>
      </c>
      <c r="K206" s="21">
        <v>26.46</v>
      </c>
      <c r="L206" s="20">
        <f>Table1[[#This Row],[Original_Unit_Price]]*Table1[[#This Row],[Quantity]]</f>
        <v>52.199999999999996</v>
      </c>
      <c r="M206" s="20">
        <f>Table1[[#This Row],[Total Price ]]-Table1[[#This Row],[Buying Price]]</f>
        <v>-25.739999999999995</v>
      </c>
    </row>
    <row r="207" spans="1:13" x14ac:dyDescent="0.3">
      <c r="A207" s="1">
        <v>44985</v>
      </c>
      <c r="B207" s="1" t="str">
        <f>TEXT(Table1[[#This Row],[Date]],"ddd")</f>
        <v>Tue</v>
      </c>
      <c r="C207" t="s">
        <v>13</v>
      </c>
      <c r="D207">
        <v>16</v>
      </c>
      <c r="E207" s="20">
        <v>5.53</v>
      </c>
      <c r="F207" t="s">
        <v>30</v>
      </c>
      <c r="G207" t="s">
        <v>29</v>
      </c>
      <c r="H207" s="1">
        <v>37602</v>
      </c>
      <c r="I207" s="37">
        <f t="shared" ca="1" si="6"/>
        <v>22</v>
      </c>
      <c r="J207" s="21">
        <v>3.96</v>
      </c>
      <c r="K207" s="21">
        <v>35.36</v>
      </c>
      <c r="L207" s="20">
        <f>Table1[[#This Row],[Original_Unit_Price]]*Table1[[#This Row],[Quantity]]</f>
        <v>63.36</v>
      </c>
      <c r="M207" s="20">
        <f>Table1[[#This Row],[Total Price ]]-Table1[[#This Row],[Buying Price]]</f>
        <v>-28</v>
      </c>
    </row>
    <row r="208" spans="1:13" x14ac:dyDescent="0.3">
      <c r="A208" s="1">
        <v>45031</v>
      </c>
      <c r="B208" s="1" t="str">
        <f>TEXT(Table1[[#This Row],[Date]],"ddd")</f>
        <v>Sat</v>
      </c>
      <c r="C208" t="s">
        <v>12</v>
      </c>
      <c r="D208">
        <v>4</v>
      </c>
      <c r="E208" s="20">
        <v>5.44</v>
      </c>
      <c r="F208" t="s">
        <v>34</v>
      </c>
      <c r="G208" t="s">
        <v>33</v>
      </c>
      <c r="H208" s="1">
        <v>37976</v>
      </c>
      <c r="I208" s="37">
        <f t="shared" ca="1" si="6"/>
        <v>21</v>
      </c>
      <c r="J208" s="21">
        <v>4.47</v>
      </c>
      <c r="K208" s="21">
        <v>95.199999999999989</v>
      </c>
      <c r="L208" s="20">
        <f>Table1[[#This Row],[Original_Unit_Price]]*Table1[[#This Row],[Quantity]]</f>
        <v>17.88</v>
      </c>
      <c r="M208" s="20">
        <f>Table1[[#This Row],[Total Price ]]-Table1[[#This Row],[Buying Price]]</f>
        <v>77.319999999999993</v>
      </c>
    </row>
    <row r="209" spans="1:13" x14ac:dyDescent="0.3">
      <c r="A209" s="1">
        <v>45288</v>
      </c>
      <c r="B209" s="1" t="str">
        <f>TEXT(Table1[[#This Row],[Date]],"ddd")</f>
        <v>Thu</v>
      </c>
      <c r="C209" t="s">
        <v>13</v>
      </c>
      <c r="D209">
        <v>14</v>
      </c>
      <c r="E209" s="20">
        <v>2.88</v>
      </c>
      <c r="F209" t="s">
        <v>32</v>
      </c>
      <c r="G209" t="s">
        <v>31</v>
      </c>
      <c r="H209" s="1">
        <v>34657</v>
      </c>
      <c r="I209" s="37">
        <f t="shared" ca="1" si="6"/>
        <v>30</v>
      </c>
      <c r="J209" s="21">
        <v>2.4900000000000002</v>
      </c>
      <c r="K209" s="21">
        <v>65.78</v>
      </c>
      <c r="L209" s="20">
        <f>Table1[[#This Row],[Original_Unit_Price]]*Table1[[#This Row],[Quantity]]</f>
        <v>34.86</v>
      </c>
      <c r="M209" s="20">
        <f>Table1[[#This Row],[Total Price ]]-Table1[[#This Row],[Buying Price]]</f>
        <v>30.92</v>
      </c>
    </row>
    <row r="210" spans="1:13" x14ac:dyDescent="0.3">
      <c r="A210" s="1">
        <v>45041</v>
      </c>
      <c r="B210" s="1" t="str">
        <f>TEXT(Table1[[#This Row],[Date]],"ddd")</f>
        <v>Tue</v>
      </c>
      <c r="C210" t="s">
        <v>18</v>
      </c>
      <c r="D210">
        <v>13</v>
      </c>
      <c r="E210" s="20">
        <v>6.2</v>
      </c>
      <c r="F210" t="s">
        <v>26</v>
      </c>
      <c r="G210" t="s">
        <v>31</v>
      </c>
      <c r="H210" s="1">
        <v>27751</v>
      </c>
      <c r="I210" s="37">
        <f t="shared" ca="1" si="6"/>
        <v>49</v>
      </c>
      <c r="J210" s="21">
        <v>4.4000000000000004</v>
      </c>
      <c r="K210" s="21">
        <v>232.8</v>
      </c>
      <c r="L210" s="20">
        <f>Table1[[#This Row],[Original_Unit_Price]]*Table1[[#This Row],[Quantity]]</f>
        <v>57.2</v>
      </c>
      <c r="M210" s="20">
        <f>Table1[[#This Row],[Total Price ]]-Table1[[#This Row],[Buying Price]]</f>
        <v>175.60000000000002</v>
      </c>
    </row>
    <row r="211" spans="1:13" x14ac:dyDescent="0.3">
      <c r="A211" s="1">
        <v>45192</v>
      </c>
      <c r="B211" s="1" t="str">
        <f>TEXT(Table1[[#This Row],[Date]],"ddd")</f>
        <v>Sat</v>
      </c>
      <c r="C211" t="s">
        <v>14</v>
      </c>
      <c r="D211">
        <v>16</v>
      </c>
      <c r="E211" s="20">
        <v>13.18</v>
      </c>
      <c r="F211" t="s">
        <v>24</v>
      </c>
      <c r="G211" t="s">
        <v>33</v>
      </c>
      <c r="H211" s="1">
        <v>30901</v>
      </c>
      <c r="I211" s="37">
        <f t="shared" ca="1" si="6"/>
        <v>40</v>
      </c>
      <c r="J211" s="21">
        <v>9.83</v>
      </c>
      <c r="K211" s="21">
        <v>49.97</v>
      </c>
      <c r="L211" s="20">
        <f>Table1[[#This Row],[Original_Unit_Price]]*Table1[[#This Row],[Quantity]]</f>
        <v>157.28</v>
      </c>
      <c r="M211" s="20">
        <f>Table1[[#This Row],[Total Price ]]-Table1[[#This Row],[Buying Price]]</f>
        <v>-107.31</v>
      </c>
    </row>
    <row r="212" spans="1:13" x14ac:dyDescent="0.3">
      <c r="A212" s="1">
        <v>45267</v>
      </c>
      <c r="B212" s="1" t="str">
        <f>TEXT(Table1[[#This Row],[Date]],"ddd")</f>
        <v>Thu</v>
      </c>
      <c r="C212" t="s">
        <v>19</v>
      </c>
      <c r="D212">
        <v>13</v>
      </c>
      <c r="E212" s="20">
        <v>7.97</v>
      </c>
      <c r="F212" t="s">
        <v>32</v>
      </c>
      <c r="G212" t="s">
        <v>28</v>
      </c>
      <c r="H212" s="1">
        <v>37695</v>
      </c>
      <c r="I212" s="37">
        <f t="shared" ca="1" si="6"/>
        <v>22</v>
      </c>
      <c r="J212" s="21">
        <v>6.81</v>
      </c>
      <c r="K212" s="21">
        <v>29.880000000000003</v>
      </c>
      <c r="L212" s="20">
        <f>Table1[[#This Row],[Original_Unit_Price]]*Table1[[#This Row],[Quantity]]</f>
        <v>88.53</v>
      </c>
      <c r="M212" s="20">
        <f>Table1[[#This Row],[Total Price ]]-Table1[[#This Row],[Buying Price]]</f>
        <v>-58.65</v>
      </c>
    </row>
    <row r="213" spans="1:13" x14ac:dyDescent="0.3">
      <c r="A213" s="1">
        <v>45180</v>
      </c>
      <c r="B213" s="1" t="str">
        <f>TEXT(Table1[[#This Row],[Date]],"ddd")</f>
        <v>Mon</v>
      </c>
      <c r="C213" t="s">
        <v>19</v>
      </c>
      <c r="D213">
        <v>10</v>
      </c>
      <c r="E213" s="20">
        <v>7.04</v>
      </c>
      <c r="F213" t="s">
        <v>24</v>
      </c>
      <c r="G213" t="s">
        <v>25</v>
      </c>
      <c r="H213" s="1">
        <v>30373</v>
      </c>
      <c r="I213" s="37">
        <f t="shared" ca="1" si="6"/>
        <v>42</v>
      </c>
      <c r="J213" s="21">
        <v>6.29</v>
      </c>
      <c r="K213" s="21">
        <v>22.1</v>
      </c>
      <c r="L213" s="20">
        <f>Table1[[#This Row],[Original_Unit_Price]]*Table1[[#This Row],[Quantity]]</f>
        <v>62.9</v>
      </c>
      <c r="M213" s="20">
        <f>Table1[[#This Row],[Total Price ]]-Table1[[#This Row],[Buying Price]]</f>
        <v>-40.799999999999997</v>
      </c>
    </row>
    <row r="214" spans="1:13" x14ac:dyDescent="0.3">
      <c r="A214" s="1">
        <v>44936</v>
      </c>
      <c r="B214" s="1" t="str">
        <f>TEXT(Table1[[#This Row],[Date]],"ddd")</f>
        <v>Tue</v>
      </c>
      <c r="C214" t="s">
        <v>13</v>
      </c>
      <c r="D214">
        <v>12</v>
      </c>
      <c r="E214" s="20">
        <v>14.83</v>
      </c>
      <c r="F214" t="s">
        <v>30</v>
      </c>
      <c r="G214" t="s">
        <v>29</v>
      </c>
      <c r="H214" s="1">
        <v>37153</v>
      </c>
      <c r="I214" s="37">
        <f t="shared" ca="1" si="6"/>
        <v>23</v>
      </c>
      <c r="J214" s="21">
        <v>11.2</v>
      </c>
      <c r="K214" s="21">
        <v>86.22</v>
      </c>
      <c r="L214" s="20">
        <f>Table1[[#This Row],[Original_Unit_Price]]*Table1[[#This Row],[Quantity]]</f>
        <v>134.39999999999998</v>
      </c>
      <c r="M214" s="20">
        <f>Table1[[#This Row],[Total Price ]]-Table1[[#This Row],[Buying Price]]</f>
        <v>-48.179999999999978</v>
      </c>
    </row>
    <row r="215" spans="1:13" x14ac:dyDescent="0.3">
      <c r="A215" s="1">
        <v>44969</v>
      </c>
      <c r="B215" s="1" t="str">
        <f>TEXT(Table1[[#This Row],[Date]],"ddd")</f>
        <v>Sun</v>
      </c>
      <c r="C215" t="s">
        <v>10</v>
      </c>
      <c r="D215">
        <v>15</v>
      </c>
      <c r="E215" s="20">
        <v>14.87</v>
      </c>
      <c r="F215" t="s">
        <v>26</v>
      </c>
      <c r="G215" t="s">
        <v>31</v>
      </c>
      <c r="H215" s="1">
        <v>36338</v>
      </c>
      <c r="I215" s="37">
        <f t="shared" ca="1" si="6"/>
        <v>25</v>
      </c>
      <c r="J215" s="21">
        <v>11.1</v>
      </c>
      <c r="K215" s="21">
        <v>19.399999999999999</v>
      </c>
      <c r="L215" s="20">
        <f>Table1[[#This Row],[Original_Unit_Price]]*Table1[[#This Row],[Quantity]]</f>
        <v>166.5</v>
      </c>
      <c r="M215" s="20">
        <f>Table1[[#This Row],[Total Price ]]-Table1[[#This Row],[Buying Price]]</f>
        <v>-147.1</v>
      </c>
    </row>
    <row r="216" spans="1:13" x14ac:dyDescent="0.3">
      <c r="A216" s="1">
        <v>44955</v>
      </c>
      <c r="B216" s="1" t="str">
        <f>TEXT(Table1[[#This Row],[Date]],"ddd")</f>
        <v>Sun</v>
      </c>
      <c r="C216" t="s">
        <v>18</v>
      </c>
      <c r="D216">
        <v>13</v>
      </c>
      <c r="E216" s="20">
        <v>11.78</v>
      </c>
      <c r="F216" t="s">
        <v>32</v>
      </c>
      <c r="G216" t="s">
        <v>33</v>
      </c>
      <c r="H216" s="1">
        <v>32603</v>
      </c>
      <c r="I216" s="37">
        <f t="shared" ca="1" si="6"/>
        <v>36</v>
      </c>
      <c r="J216" s="21">
        <v>8.31</v>
      </c>
      <c r="K216" s="21">
        <v>44.28</v>
      </c>
      <c r="L216" s="20">
        <f>Table1[[#This Row],[Original_Unit_Price]]*Table1[[#This Row],[Quantity]]</f>
        <v>108.03</v>
      </c>
      <c r="M216" s="20">
        <f>Table1[[#This Row],[Total Price ]]-Table1[[#This Row],[Buying Price]]</f>
        <v>-63.75</v>
      </c>
    </row>
    <row r="217" spans="1:13" x14ac:dyDescent="0.3">
      <c r="A217" s="1">
        <v>44938</v>
      </c>
      <c r="B217" s="1" t="str">
        <f>TEXT(Table1[[#This Row],[Date]],"ddd")</f>
        <v>Thu</v>
      </c>
      <c r="C217" t="s">
        <v>18</v>
      </c>
      <c r="D217">
        <v>4</v>
      </c>
      <c r="E217" s="20">
        <v>10.76</v>
      </c>
      <c r="F217" t="s">
        <v>26</v>
      </c>
      <c r="G217" t="s">
        <v>28</v>
      </c>
      <c r="H217" s="1">
        <v>36269</v>
      </c>
      <c r="I217" s="37">
        <f t="shared" ca="1" si="6"/>
        <v>26</v>
      </c>
      <c r="J217" s="21">
        <v>8.64</v>
      </c>
      <c r="K217" s="21">
        <v>116.32</v>
      </c>
      <c r="L217" s="20">
        <f>Table1[[#This Row],[Original_Unit_Price]]*Table1[[#This Row],[Quantity]]</f>
        <v>34.56</v>
      </c>
      <c r="M217" s="20">
        <f>Table1[[#This Row],[Total Price ]]-Table1[[#This Row],[Buying Price]]</f>
        <v>81.759999999999991</v>
      </c>
    </row>
    <row r="218" spans="1:13" x14ac:dyDescent="0.3">
      <c r="A218" s="1">
        <v>45030</v>
      </c>
      <c r="B218" s="1" t="str">
        <f>TEXT(Table1[[#This Row],[Date]],"ddd")</f>
        <v>Fri</v>
      </c>
      <c r="C218" t="s">
        <v>12</v>
      </c>
      <c r="D218">
        <v>4</v>
      </c>
      <c r="E218" s="20">
        <v>4.8499999999999996</v>
      </c>
      <c r="F218" t="s">
        <v>34</v>
      </c>
      <c r="G218" t="s">
        <v>28</v>
      </c>
      <c r="H218" s="1">
        <v>29651</v>
      </c>
      <c r="I218" s="37">
        <f t="shared" ca="1" si="6"/>
        <v>44</v>
      </c>
      <c r="J218" s="21">
        <v>3.47</v>
      </c>
      <c r="K218" s="21">
        <v>171.22</v>
      </c>
      <c r="L218" s="20">
        <f>Table1[[#This Row],[Original_Unit_Price]]*Table1[[#This Row],[Quantity]]</f>
        <v>13.88</v>
      </c>
      <c r="M218" s="20">
        <f>Table1[[#This Row],[Total Price ]]-Table1[[#This Row],[Buying Price]]</f>
        <v>157.34</v>
      </c>
    </row>
    <row r="219" spans="1:13" x14ac:dyDescent="0.3">
      <c r="A219" s="1">
        <v>44941</v>
      </c>
      <c r="B219" s="1" t="str">
        <f>TEXT(Table1[[#This Row],[Date]],"ddd")</f>
        <v>Sun</v>
      </c>
      <c r="C219" t="s">
        <v>14</v>
      </c>
      <c r="D219">
        <v>7</v>
      </c>
      <c r="E219" s="20">
        <v>9.85</v>
      </c>
      <c r="F219" t="s">
        <v>30</v>
      </c>
      <c r="G219" t="s">
        <v>29</v>
      </c>
      <c r="H219" s="1">
        <v>28434</v>
      </c>
      <c r="I219" s="37">
        <f t="shared" ca="1" si="6"/>
        <v>47</v>
      </c>
      <c r="J219" s="21">
        <v>8.51</v>
      </c>
      <c r="K219" s="21">
        <v>27.42</v>
      </c>
      <c r="L219" s="20">
        <f>Table1[[#This Row],[Original_Unit_Price]]*Table1[[#This Row],[Quantity]]</f>
        <v>59.57</v>
      </c>
      <c r="M219" s="20">
        <f>Table1[[#This Row],[Total Price ]]-Table1[[#This Row],[Buying Price]]</f>
        <v>-32.15</v>
      </c>
    </row>
    <row r="220" spans="1:13" x14ac:dyDescent="0.3">
      <c r="A220" s="1">
        <v>44940</v>
      </c>
      <c r="B220" s="1" t="str">
        <f>TEXT(Table1[[#This Row],[Date]],"ddd")</f>
        <v>Sat</v>
      </c>
      <c r="C220" t="s">
        <v>19</v>
      </c>
      <c r="D220">
        <v>2</v>
      </c>
      <c r="E220" s="20">
        <v>5.97</v>
      </c>
      <c r="F220" t="s">
        <v>26</v>
      </c>
      <c r="G220" t="s">
        <v>27</v>
      </c>
      <c r="H220" s="1">
        <v>28321</v>
      </c>
      <c r="I220" s="37">
        <f t="shared" ca="1" si="6"/>
        <v>47</v>
      </c>
      <c r="J220" s="21">
        <v>4.42</v>
      </c>
      <c r="K220" s="21">
        <v>276.45</v>
      </c>
      <c r="L220" s="20">
        <f>Table1[[#This Row],[Original_Unit_Price]]*Table1[[#This Row],[Quantity]]</f>
        <v>8.84</v>
      </c>
      <c r="M220" s="20">
        <f>Table1[[#This Row],[Total Price ]]-Table1[[#This Row],[Buying Price]]</f>
        <v>267.61</v>
      </c>
    </row>
    <row r="221" spans="1:13" x14ac:dyDescent="0.3">
      <c r="A221" s="1">
        <v>45104</v>
      </c>
      <c r="B221" s="1" t="str">
        <f>TEXT(Table1[[#This Row],[Date]],"ddd")</f>
        <v>Tue</v>
      </c>
      <c r="C221" t="s">
        <v>17</v>
      </c>
      <c r="D221">
        <v>12</v>
      </c>
      <c r="E221" s="20">
        <v>1.32</v>
      </c>
      <c r="F221" t="s">
        <v>24</v>
      </c>
      <c r="G221" t="s">
        <v>29</v>
      </c>
      <c r="H221" s="1">
        <v>28555</v>
      </c>
      <c r="I221" s="37">
        <f t="shared" ca="1" si="6"/>
        <v>47</v>
      </c>
      <c r="J221" s="21">
        <v>1.06</v>
      </c>
      <c r="K221" s="21">
        <v>254.32000000000002</v>
      </c>
      <c r="L221" s="20">
        <f>Table1[[#This Row],[Original_Unit_Price]]*Table1[[#This Row],[Quantity]]</f>
        <v>12.72</v>
      </c>
      <c r="M221" s="20">
        <f>Table1[[#This Row],[Total Price ]]-Table1[[#This Row],[Buying Price]]</f>
        <v>241.60000000000002</v>
      </c>
    </row>
    <row r="222" spans="1:13" x14ac:dyDescent="0.3">
      <c r="A222" s="1">
        <v>44946</v>
      </c>
      <c r="B222" s="1" t="str">
        <f>TEXT(Table1[[#This Row],[Date]],"ddd")</f>
        <v>Fri</v>
      </c>
      <c r="C222" t="s">
        <v>12</v>
      </c>
      <c r="D222">
        <v>20</v>
      </c>
      <c r="E222" s="20">
        <v>8.43</v>
      </c>
      <c r="F222" t="s">
        <v>30</v>
      </c>
      <c r="G222" t="s">
        <v>31</v>
      </c>
      <c r="H222" s="1">
        <v>33760</v>
      </c>
      <c r="I222" s="37">
        <f t="shared" ca="1" si="6"/>
        <v>32</v>
      </c>
      <c r="J222" s="21">
        <v>7.16</v>
      </c>
      <c r="K222" s="21">
        <v>26.040000000000003</v>
      </c>
      <c r="L222" s="20">
        <f>Table1[[#This Row],[Original_Unit_Price]]*Table1[[#This Row],[Quantity]]</f>
        <v>143.19999999999999</v>
      </c>
      <c r="M222" s="20">
        <f>Table1[[#This Row],[Total Price ]]-Table1[[#This Row],[Buying Price]]</f>
        <v>-117.15999999999998</v>
      </c>
    </row>
    <row r="223" spans="1:13" x14ac:dyDescent="0.3">
      <c r="A223" s="1">
        <v>45174</v>
      </c>
      <c r="B223" s="1" t="str">
        <f>TEXT(Table1[[#This Row],[Date]],"ddd")</f>
        <v>Tue</v>
      </c>
      <c r="C223" t="s">
        <v>11</v>
      </c>
      <c r="D223">
        <v>13</v>
      </c>
      <c r="E223" s="20">
        <v>6.21</v>
      </c>
      <c r="F223" t="s">
        <v>30</v>
      </c>
      <c r="G223" t="s">
        <v>27</v>
      </c>
      <c r="H223" s="1">
        <v>30251</v>
      </c>
      <c r="I223" s="37">
        <f t="shared" ca="1" si="6"/>
        <v>42</v>
      </c>
      <c r="J223" s="21">
        <v>5.09</v>
      </c>
      <c r="K223" s="21">
        <v>179.34</v>
      </c>
      <c r="L223" s="20">
        <f>Table1[[#This Row],[Original_Unit_Price]]*Table1[[#This Row],[Quantity]]</f>
        <v>66.17</v>
      </c>
      <c r="M223" s="20">
        <f>Table1[[#This Row],[Total Price ]]-Table1[[#This Row],[Buying Price]]</f>
        <v>113.17</v>
      </c>
    </row>
    <row r="224" spans="1:13" x14ac:dyDescent="0.3">
      <c r="A224" s="1">
        <v>45137</v>
      </c>
      <c r="B224" s="1" t="str">
        <f>TEXT(Table1[[#This Row],[Date]],"ddd")</f>
        <v>Sun</v>
      </c>
      <c r="C224" t="s">
        <v>14</v>
      </c>
      <c r="D224">
        <v>17</v>
      </c>
      <c r="E224" s="20">
        <v>11.38</v>
      </c>
      <c r="F224" t="s">
        <v>32</v>
      </c>
      <c r="G224" t="s">
        <v>25</v>
      </c>
      <c r="H224" s="1">
        <v>35773</v>
      </c>
      <c r="I224" s="37">
        <f t="shared" ca="1" si="6"/>
        <v>27</v>
      </c>
      <c r="J224" s="21">
        <v>8.69</v>
      </c>
      <c r="K224" s="21">
        <v>49.14</v>
      </c>
      <c r="L224" s="20">
        <f>Table1[[#This Row],[Original_Unit_Price]]*Table1[[#This Row],[Quantity]]</f>
        <v>147.72999999999999</v>
      </c>
      <c r="M224" s="20">
        <f>Table1[[#This Row],[Total Price ]]-Table1[[#This Row],[Buying Price]]</f>
        <v>-98.589999999999989</v>
      </c>
    </row>
    <row r="225" spans="1:13" x14ac:dyDescent="0.3">
      <c r="A225" s="1">
        <v>45114</v>
      </c>
      <c r="B225" s="1" t="str">
        <f>TEXT(Table1[[#This Row],[Date]],"ddd")</f>
        <v>Fri</v>
      </c>
      <c r="C225" t="s">
        <v>16</v>
      </c>
      <c r="D225">
        <v>2</v>
      </c>
      <c r="E225" s="20">
        <v>6.34</v>
      </c>
      <c r="F225" t="s">
        <v>34</v>
      </c>
      <c r="G225" t="s">
        <v>31</v>
      </c>
      <c r="H225" s="1">
        <v>28016</v>
      </c>
      <c r="I225" s="37">
        <f t="shared" ca="1" si="6"/>
        <v>48</v>
      </c>
      <c r="J225" s="21">
        <v>5.47</v>
      </c>
      <c r="K225" s="21">
        <v>6.38</v>
      </c>
      <c r="L225" s="20">
        <f>Table1[[#This Row],[Original_Unit_Price]]*Table1[[#This Row],[Quantity]]</f>
        <v>10.94</v>
      </c>
      <c r="M225" s="20">
        <f>Table1[[#This Row],[Total Price ]]-Table1[[#This Row],[Buying Price]]</f>
        <v>-4.5599999999999996</v>
      </c>
    </row>
    <row r="226" spans="1:13" x14ac:dyDescent="0.3">
      <c r="A226" s="1">
        <v>45106</v>
      </c>
      <c r="B226" s="1" t="str">
        <f>TEXT(Table1[[#This Row],[Date]],"ddd")</f>
        <v>Thu</v>
      </c>
      <c r="C226" t="s">
        <v>14</v>
      </c>
      <c r="D226">
        <v>4</v>
      </c>
      <c r="E226" s="20">
        <v>1.4</v>
      </c>
      <c r="F226" t="s">
        <v>24</v>
      </c>
      <c r="G226" t="s">
        <v>33</v>
      </c>
      <c r="H226" s="1">
        <v>37628</v>
      </c>
      <c r="I226" s="37">
        <f t="shared" ca="1" si="6"/>
        <v>22</v>
      </c>
      <c r="J226" s="21">
        <v>1.1499999999999999</v>
      </c>
      <c r="K226" s="21">
        <v>58.199999999999996</v>
      </c>
      <c r="L226" s="20">
        <f>Table1[[#This Row],[Original_Unit_Price]]*Table1[[#This Row],[Quantity]]</f>
        <v>4.5999999999999996</v>
      </c>
      <c r="M226" s="20">
        <f>Table1[[#This Row],[Total Price ]]-Table1[[#This Row],[Buying Price]]</f>
        <v>53.599999999999994</v>
      </c>
    </row>
    <row r="227" spans="1:13" x14ac:dyDescent="0.3">
      <c r="A227" s="1">
        <v>45258</v>
      </c>
      <c r="B227" s="1" t="str">
        <f>TEXT(Table1[[#This Row],[Date]],"ddd")</f>
        <v>Tue</v>
      </c>
      <c r="C227" t="s">
        <v>15</v>
      </c>
      <c r="D227">
        <v>11</v>
      </c>
      <c r="E227" s="20">
        <v>13.87</v>
      </c>
      <c r="F227" t="s">
        <v>34</v>
      </c>
      <c r="G227" t="s">
        <v>31</v>
      </c>
      <c r="H227" s="1">
        <v>37387</v>
      </c>
      <c r="I227" s="37">
        <f t="shared" ca="1" si="6"/>
        <v>22</v>
      </c>
      <c r="J227" s="21">
        <v>10.76</v>
      </c>
      <c r="K227" s="21">
        <v>14.15</v>
      </c>
      <c r="L227" s="20">
        <f>Table1[[#This Row],[Original_Unit_Price]]*Table1[[#This Row],[Quantity]]</f>
        <v>118.36</v>
      </c>
      <c r="M227" s="20">
        <f>Table1[[#This Row],[Total Price ]]-Table1[[#This Row],[Buying Price]]</f>
        <v>-104.21</v>
      </c>
    </row>
    <row r="228" spans="1:13" x14ac:dyDescent="0.3">
      <c r="A228" s="1">
        <v>45282</v>
      </c>
      <c r="B228" s="1" t="str">
        <f>TEXT(Table1[[#This Row],[Date]],"ddd")</f>
        <v>Fri</v>
      </c>
      <c r="C228" t="s">
        <v>19</v>
      </c>
      <c r="D228">
        <v>17</v>
      </c>
      <c r="E228" s="20">
        <v>13.02</v>
      </c>
      <c r="F228" t="s">
        <v>34</v>
      </c>
      <c r="G228" t="s">
        <v>29</v>
      </c>
      <c r="H228" s="1">
        <v>37381</v>
      </c>
      <c r="I228" s="37">
        <f t="shared" ca="1" si="6"/>
        <v>22</v>
      </c>
      <c r="J228" s="21">
        <v>10.62</v>
      </c>
      <c r="K228" s="21">
        <v>202.16</v>
      </c>
      <c r="L228" s="20">
        <f>Table1[[#This Row],[Original_Unit_Price]]*Table1[[#This Row],[Quantity]]</f>
        <v>180.54</v>
      </c>
      <c r="M228" s="20">
        <f>Table1[[#This Row],[Total Price ]]-Table1[[#This Row],[Buying Price]]</f>
        <v>21.620000000000005</v>
      </c>
    </row>
    <row r="229" spans="1:13" x14ac:dyDescent="0.3">
      <c r="A229" s="1">
        <v>45117</v>
      </c>
      <c r="B229" s="1" t="str">
        <f>TEXT(Table1[[#This Row],[Date]],"ddd")</f>
        <v>Mon</v>
      </c>
      <c r="C229" t="s">
        <v>15</v>
      </c>
      <c r="D229">
        <v>19</v>
      </c>
      <c r="E229" s="20">
        <v>13.66</v>
      </c>
      <c r="F229" t="s">
        <v>34</v>
      </c>
      <c r="G229" t="s">
        <v>33</v>
      </c>
      <c r="H229" s="1">
        <v>32580</v>
      </c>
      <c r="I229" s="37">
        <f t="shared" ca="1" si="6"/>
        <v>36</v>
      </c>
      <c r="J229" s="21">
        <v>11</v>
      </c>
      <c r="K229" s="21">
        <v>73.92</v>
      </c>
      <c r="L229" s="20">
        <f>Table1[[#This Row],[Original_Unit_Price]]*Table1[[#This Row],[Quantity]]</f>
        <v>209</v>
      </c>
      <c r="M229" s="20">
        <f>Table1[[#This Row],[Total Price ]]-Table1[[#This Row],[Buying Price]]</f>
        <v>-135.07999999999998</v>
      </c>
    </row>
    <row r="230" spans="1:13" x14ac:dyDescent="0.3">
      <c r="A230" s="1">
        <v>45247</v>
      </c>
      <c r="B230" s="1" t="str">
        <f>TEXT(Table1[[#This Row],[Date]],"ddd")</f>
        <v>Fri</v>
      </c>
      <c r="C230" t="s">
        <v>12</v>
      </c>
      <c r="D230">
        <v>3</v>
      </c>
      <c r="E230" s="20">
        <v>12.35</v>
      </c>
      <c r="F230" t="s">
        <v>24</v>
      </c>
      <c r="G230" t="s">
        <v>33</v>
      </c>
      <c r="H230" s="1">
        <v>27840</v>
      </c>
      <c r="I230" s="37">
        <f t="shared" ca="1" si="6"/>
        <v>49</v>
      </c>
      <c r="J230" s="21">
        <v>10.49</v>
      </c>
      <c r="K230" s="21">
        <v>170.54999999999998</v>
      </c>
      <c r="L230" s="20">
        <f>Table1[[#This Row],[Original_Unit_Price]]*Table1[[#This Row],[Quantity]]</f>
        <v>31.47</v>
      </c>
      <c r="M230" s="20">
        <f>Table1[[#This Row],[Total Price ]]-Table1[[#This Row],[Buying Price]]</f>
        <v>139.07999999999998</v>
      </c>
    </row>
    <row r="231" spans="1:13" x14ac:dyDescent="0.3">
      <c r="A231" s="1">
        <v>44944</v>
      </c>
      <c r="B231" s="1" t="str">
        <f>TEXT(Table1[[#This Row],[Date]],"ddd")</f>
        <v>Wed</v>
      </c>
      <c r="C231" t="s">
        <v>17</v>
      </c>
      <c r="D231">
        <v>19</v>
      </c>
      <c r="E231" s="20">
        <v>5.19</v>
      </c>
      <c r="F231" t="s">
        <v>26</v>
      </c>
      <c r="G231" t="s">
        <v>28</v>
      </c>
      <c r="H231" s="1">
        <v>29961</v>
      </c>
      <c r="I231" s="37">
        <f t="shared" ca="1" si="6"/>
        <v>43</v>
      </c>
      <c r="J231" s="21">
        <v>3.8</v>
      </c>
      <c r="K231" s="21">
        <v>20.23</v>
      </c>
      <c r="L231" s="20">
        <f>Table1[[#This Row],[Original_Unit_Price]]*Table1[[#This Row],[Quantity]]</f>
        <v>72.2</v>
      </c>
      <c r="M231" s="20">
        <f>Table1[[#This Row],[Total Price ]]-Table1[[#This Row],[Buying Price]]</f>
        <v>-51.97</v>
      </c>
    </row>
    <row r="232" spans="1:13" x14ac:dyDescent="0.3">
      <c r="A232" s="1">
        <v>45261</v>
      </c>
      <c r="B232" s="1" t="str">
        <f>TEXT(Table1[[#This Row],[Date]],"ddd")</f>
        <v>Fri</v>
      </c>
      <c r="C232" t="s">
        <v>13</v>
      </c>
      <c r="D232">
        <v>19</v>
      </c>
      <c r="E232" s="20">
        <v>3.51</v>
      </c>
      <c r="F232" t="s">
        <v>30</v>
      </c>
      <c r="G232" t="s">
        <v>25</v>
      </c>
      <c r="H232" s="1">
        <v>33619</v>
      </c>
      <c r="I232" s="37">
        <f t="shared" ca="1" si="6"/>
        <v>33</v>
      </c>
      <c r="J232" s="21">
        <v>3.02</v>
      </c>
      <c r="K232" s="21">
        <v>134.91</v>
      </c>
      <c r="L232" s="20">
        <f>Table1[[#This Row],[Original_Unit_Price]]*Table1[[#This Row],[Quantity]]</f>
        <v>57.38</v>
      </c>
      <c r="M232" s="20">
        <f>Table1[[#This Row],[Total Price ]]-Table1[[#This Row],[Buying Price]]</f>
        <v>77.53</v>
      </c>
    </row>
    <row r="233" spans="1:13" x14ac:dyDescent="0.3">
      <c r="A233" s="1">
        <v>44977</v>
      </c>
      <c r="B233" s="1" t="str">
        <f>TEXT(Table1[[#This Row],[Date]],"ddd")</f>
        <v>Mon</v>
      </c>
      <c r="C233" t="s">
        <v>10</v>
      </c>
      <c r="D233">
        <v>4</v>
      </c>
      <c r="E233" s="20">
        <v>2.6</v>
      </c>
      <c r="F233" t="s">
        <v>34</v>
      </c>
      <c r="G233" t="s">
        <v>29</v>
      </c>
      <c r="H233" s="1">
        <v>29050</v>
      </c>
      <c r="I233" s="37">
        <f t="shared" ca="1" si="6"/>
        <v>45</v>
      </c>
      <c r="J233" s="21">
        <v>2.16</v>
      </c>
      <c r="K233" s="21">
        <v>101.19999999999999</v>
      </c>
      <c r="L233" s="20">
        <f>Table1[[#This Row],[Original_Unit_Price]]*Table1[[#This Row],[Quantity]]</f>
        <v>8.64</v>
      </c>
      <c r="M233" s="20">
        <f>Table1[[#This Row],[Total Price ]]-Table1[[#This Row],[Buying Price]]</f>
        <v>92.559999999999988</v>
      </c>
    </row>
    <row r="234" spans="1:13" x14ac:dyDescent="0.3">
      <c r="A234" s="1">
        <v>45231</v>
      </c>
      <c r="B234" s="1" t="str">
        <f>TEXT(Table1[[#This Row],[Date]],"ddd")</f>
        <v>Wed</v>
      </c>
      <c r="C234" t="s">
        <v>18</v>
      </c>
      <c r="D234">
        <v>11</v>
      </c>
      <c r="E234" s="20">
        <v>5.76</v>
      </c>
      <c r="F234" t="s">
        <v>26</v>
      </c>
      <c r="G234" t="s">
        <v>29</v>
      </c>
      <c r="H234" s="1">
        <v>34973</v>
      </c>
      <c r="I234" s="37">
        <f t="shared" ca="1" si="6"/>
        <v>29</v>
      </c>
      <c r="J234" s="21">
        <v>4.74</v>
      </c>
      <c r="K234" s="21">
        <v>5.18</v>
      </c>
      <c r="L234" s="20">
        <f>Table1[[#This Row],[Original_Unit_Price]]*Table1[[#This Row],[Quantity]]</f>
        <v>52.14</v>
      </c>
      <c r="M234" s="20">
        <f>Table1[[#This Row],[Total Price ]]-Table1[[#This Row],[Buying Price]]</f>
        <v>-46.96</v>
      </c>
    </row>
    <row r="235" spans="1:13" x14ac:dyDescent="0.3">
      <c r="A235" s="1">
        <v>45060</v>
      </c>
      <c r="B235" s="1" t="str">
        <f>TEXT(Table1[[#This Row],[Date]],"ddd")</f>
        <v>Sun</v>
      </c>
      <c r="C235" t="s">
        <v>19</v>
      </c>
      <c r="D235">
        <v>16</v>
      </c>
      <c r="E235" s="20">
        <v>9.98</v>
      </c>
      <c r="F235" t="s">
        <v>34</v>
      </c>
      <c r="G235" t="s">
        <v>25</v>
      </c>
      <c r="H235" s="1">
        <v>29614</v>
      </c>
      <c r="I235" s="37">
        <f t="shared" ca="1" si="6"/>
        <v>44</v>
      </c>
      <c r="J235" s="21">
        <v>7.32</v>
      </c>
      <c r="K235" s="21">
        <v>20.22</v>
      </c>
      <c r="L235" s="20">
        <f>Table1[[#This Row],[Original_Unit_Price]]*Table1[[#This Row],[Quantity]]</f>
        <v>117.12</v>
      </c>
      <c r="M235" s="20">
        <f>Table1[[#This Row],[Total Price ]]-Table1[[#This Row],[Buying Price]]</f>
        <v>-96.9</v>
      </c>
    </row>
    <row r="236" spans="1:13" x14ac:dyDescent="0.3">
      <c r="A236" s="1">
        <v>45074</v>
      </c>
      <c r="B236" s="1" t="str">
        <f>TEXT(Table1[[#This Row],[Date]],"ddd")</f>
        <v>Sun</v>
      </c>
      <c r="C236" t="s">
        <v>14</v>
      </c>
      <c r="D236">
        <v>18</v>
      </c>
      <c r="E236" s="20">
        <v>9.67</v>
      </c>
      <c r="F236" t="s">
        <v>30</v>
      </c>
      <c r="G236" t="s">
        <v>27</v>
      </c>
      <c r="H236" s="1">
        <v>29057</v>
      </c>
      <c r="I236" s="37">
        <f t="shared" ca="1" si="6"/>
        <v>45</v>
      </c>
      <c r="J236" s="21">
        <v>7.91</v>
      </c>
      <c r="K236" s="21">
        <v>218.24</v>
      </c>
      <c r="L236" s="20">
        <f>Table1[[#This Row],[Original_Unit_Price]]*Table1[[#This Row],[Quantity]]</f>
        <v>142.38</v>
      </c>
      <c r="M236" s="20">
        <f>Table1[[#This Row],[Total Price ]]-Table1[[#This Row],[Buying Price]]</f>
        <v>75.860000000000014</v>
      </c>
    </row>
    <row r="237" spans="1:13" x14ac:dyDescent="0.3">
      <c r="A237" s="1">
        <v>45042</v>
      </c>
      <c r="B237" s="1" t="str">
        <f>TEXT(Table1[[#This Row],[Date]],"ddd")</f>
        <v>Wed</v>
      </c>
      <c r="C237" t="s">
        <v>13</v>
      </c>
      <c r="D237">
        <v>16</v>
      </c>
      <c r="E237" s="20">
        <v>7.87</v>
      </c>
      <c r="F237" t="s">
        <v>24</v>
      </c>
      <c r="G237" t="s">
        <v>31</v>
      </c>
      <c r="H237" s="1">
        <v>33188</v>
      </c>
      <c r="I237" s="37">
        <f t="shared" ca="1" si="6"/>
        <v>34</v>
      </c>
      <c r="J237" s="21">
        <v>5.85</v>
      </c>
      <c r="K237" s="21">
        <v>55.89</v>
      </c>
      <c r="L237" s="20">
        <f>Table1[[#This Row],[Original_Unit_Price]]*Table1[[#This Row],[Quantity]]</f>
        <v>93.6</v>
      </c>
      <c r="M237" s="20">
        <f>Table1[[#This Row],[Total Price ]]-Table1[[#This Row],[Buying Price]]</f>
        <v>-37.709999999999994</v>
      </c>
    </row>
    <row r="238" spans="1:13" x14ac:dyDescent="0.3">
      <c r="A238" s="1">
        <v>45225</v>
      </c>
      <c r="B238" s="1" t="str">
        <f>TEXT(Table1[[#This Row],[Date]],"ddd")</f>
        <v>Thu</v>
      </c>
      <c r="C238" t="s">
        <v>15</v>
      </c>
      <c r="D238">
        <v>15</v>
      </c>
      <c r="E238" s="20">
        <v>11.45</v>
      </c>
      <c r="F238" t="s">
        <v>30</v>
      </c>
      <c r="G238" t="s">
        <v>27</v>
      </c>
      <c r="H238" s="1">
        <v>31355</v>
      </c>
      <c r="I238" s="37">
        <f t="shared" ca="1" si="6"/>
        <v>39</v>
      </c>
      <c r="J238" s="21">
        <v>8.2799999999999994</v>
      </c>
      <c r="K238" s="21">
        <v>123.48</v>
      </c>
      <c r="L238" s="20">
        <f>Table1[[#This Row],[Original_Unit_Price]]*Table1[[#This Row],[Quantity]]</f>
        <v>124.19999999999999</v>
      </c>
      <c r="M238" s="20">
        <f>Table1[[#This Row],[Total Price ]]-Table1[[#This Row],[Buying Price]]</f>
        <v>-0.71999999999998465</v>
      </c>
    </row>
    <row r="239" spans="1:13" x14ac:dyDescent="0.3">
      <c r="A239" s="1">
        <v>45071</v>
      </c>
      <c r="B239" s="1" t="str">
        <f>TEXT(Table1[[#This Row],[Date]],"ddd")</f>
        <v>Thu</v>
      </c>
      <c r="C239" t="s">
        <v>18</v>
      </c>
      <c r="D239">
        <v>20</v>
      </c>
      <c r="E239" s="20">
        <v>6.52</v>
      </c>
      <c r="F239" t="s">
        <v>34</v>
      </c>
      <c r="G239" t="s">
        <v>28</v>
      </c>
      <c r="H239" s="1">
        <v>33244</v>
      </c>
      <c r="I239" s="37">
        <f t="shared" ca="1" si="6"/>
        <v>34</v>
      </c>
      <c r="J239" s="21">
        <v>5.0199999999999996</v>
      </c>
      <c r="K239" s="21">
        <v>121.2</v>
      </c>
      <c r="L239" s="20">
        <f>Table1[[#This Row],[Original_Unit_Price]]*Table1[[#This Row],[Quantity]]</f>
        <v>100.39999999999999</v>
      </c>
      <c r="M239" s="20">
        <f>Table1[[#This Row],[Total Price ]]-Table1[[#This Row],[Buying Price]]</f>
        <v>20.800000000000011</v>
      </c>
    </row>
    <row r="240" spans="1:13" x14ac:dyDescent="0.3">
      <c r="A240" s="1">
        <v>44983</v>
      </c>
      <c r="B240" s="1" t="str">
        <f>TEXT(Table1[[#This Row],[Date]],"ddd")</f>
        <v>Sun</v>
      </c>
      <c r="C240" t="s">
        <v>12</v>
      </c>
      <c r="D240">
        <v>16</v>
      </c>
      <c r="E240" s="20">
        <v>14.9</v>
      </c>
      <c r="F240" t="s">
        <v>30</v>
      </c>
      <c r="G240" t="s">
        <v>31</v>
      </c>
      <c r="H240" s="1">
        <v>33925</v>
      </c>
      <c r="I240" s="37">
        <f t="shared" ca="1" si="6"/>
        <v>32</v>
      </c>
      <c r="J240" s="21">
        <v>10.72</v>
      </c>
      <c r="K240" s="21">
        <v>38.64</v>
      </c>
      <c r="L240" s="20">
        <f>Table1[[#This Row],[Original_Unit_Price]]*Table1[[#This Row],[Quantity]]</f>
        <v>171.52</v>
      </c>
      <c r="M240" s="20">
        <f>Table1[[#This Row],[Total Price ]]-Table1[[#This Row],[Buying Price]]</f>
        <v>-132.88</v>
      </c>
    </row>
    <row r="241" spans="1:13" x14ac:dyDescent="0.3">
      <c r="A241" s="1">
        <v>45211</v>
      </c>
      <c r="B241" s="1" t="str">
        <f>TEXT(Table1[[#This Row],[Date]],"ddd")</f>
        <v>Thu</v>
      </c>
      <c r="C241" t="s">
        <v>17</v>
      </c>
      <c r="D241">
        <v>5</v>
      </c>
      <c r="E241" s="20">
        <v>10.33</v>
      </c>
      <c r="F241" t="s">
        <v>26</v>
      </c>
      <c r="G241" t="s">
        <v>25</v>
      </c>
      <c r="H241" s="1">
        <v>34557</v>
      </c>
      <c r="I241" s="37">
        <f t="shared" ca="1" si="6"/>
        <v>30</v>
      </c>
      <c r="J241" s="21">
        <v>8.5299999999999994</v>
      </c>
      <c r="K241" s="21">
        <v>43.32</v>
      </c>
      <c r="L241" s="20">
        <f>Table1[[#This Row],[Original_Unit_Price]]*Table1[[#This Row],[Quantity]]</f>
        <v>42.65</v>
      </c>
      <c r="M241" s="20">
        <f>Table1[[#This Row],[Total Price ]]-Table1[[#This Row],[Buying Price]]</f>
        <v>0.67000000000000171</v>
      </c>
    </row>
    <row r="242" spans="1:13" x14ac:dyDescent="0.3">
      <c r="A242" s="1">
        <v>45013</v>
      </c>
      <c r="B242" s="1" t="str">
        <f>TEXT(Table1[[#This Row],[Date]],"ddd")</f>
        <v>Tue</v>
      </c>
      <c r="C242" t="s">
        <v>16</v>
      </c>
      <c r="D242">
        <v>15</v>
      </c>
      <c r="E242" s="20">
        <v>7.97</v>
      </c>
      <c r="F242" t="s">
        <v>26</v>
      </c>
      <c r="G242" t="s">
        <v>28</v>
      </c>
      <c r="H242" s="1">
        <v>31507</v>
      </c>
      <c r="I242" s="37">
        <f t="shared" ca="1" si="6"/>
        <v>39</v>
      </c>
      <c r="J242" s="21">
        <v>6.68</v>
      </c>
      <c r="K242" s="21">
        <v>155.39999999999998</v>
      </c>
      <c r="L242" s="20">
        <f>Table1[[#This Row],[Original_Unit_Price]]*Table1[[#This Row],[Quantity]]</f>
        <v>100.19999999999999</v>
      </c>
      <c r="M242" s="20">
        <f>Table1[[#This Row],[Total Price ]]-Table1[[#This Row],[Buying Price]]</f>
        <v>55.199999999999989</v>
      </c>
    </row>
    <row r="243" spans="1:13" x14ac:dyDescent="0.3">
      <c r="A243" s="1">
        <v>45131</v>
      </c>
      <c r="B243" s="1" t="str">
        <f>TEXT(Table1[[#This Row],[Date]],"ddd")</f>
        <v>Mon</v>
      </c>
      <c r="C243" t="s">
        <v>13</v>
      </c>
      <c r="D243">
        <v>7</v>
      </c>
      <c r="E243" s="20">
        <v>6.35</v>
      </c>
      <c r="F243" t="s">
        <v>30</v>
      </c>
      <c r="G243" t="s">
        <v>27</v>
      </c>
      <c r="H243" s="1">
        <v>34492</v>
      </c>
      <c r="I243" s="37">
        <f t="shared" ca="1" si="6"/>
        <v>30</v>
      </c>
      <c r="J243" s="21">
        <v>4.8</v>
      </c>
      <c r="K243" s="21">
        <v>91.97</v>
      </c>
      <c r="L243" s="20">
        <f>Table1[[#This Row],[Original_Unit_Price]]*Table1[[#This Row],[Quantity]]</f>
        <v>33.6</v>
      </c>
      <c r="M243" s="20">
        <f>Table1[[#This Row],[Total Price ]]-Table1[[#This Row],[Buying Price]]</f>
        <v>58.37</v>
      </c>
    </row>
    <row r="244" spans="1:13" x14ac:dyDescent="0.3">
      <c r="A244" s="1">
        <v>44944</v>
      </c>
      <c r="B244" s="1" t="str">
        <f>TEXT(Table1[[#This Row],[Date]],"ddd")</f>
        <v>Wed</v>
      </c>
      <c r="C244" t="s">
        <v>13</v>
      </c>
      <c r="D244">
        <v>9</v>
      </c>
      <c r="E244" s="20">
        <v>10.06</v>
      </c>
      <c r="F244" t="s">
        <v>26</v>
      </c>
      <c r="G244" t="s">
        <v>29</v>
      </c>
      <c r="H244" s="1">
        <v>29674</v>
      </c>
      <c r="I244" s="37">
        <f t="shared" ca="1" si="6"/>
        <v>44</v>
      </c>
      <c r="J244" s="21">
        <v>7.15</v>
      </c>
      <c r="K244" s="21">
        <v>102.69</v>
      </c>
      <c r="L244" s="20">
        <f>Table1[[#This Row],[Original_Unit_Price]]*Table1[[#This Row],[Quantity]]</f>
        <v>64.350000000000009</v>
      </c>
      <c r="M244" s="20">
        <f>Table1[[#This Row],[Total Price ]]-Table1[[#This Row],[Buying Price]]</f>
        <v>38.339999999999989</v>
      </c>
    </row>
    <row r="245" spans="1:13" x14ac:dyDescent="0.3">
      <c r="A245" s="1">
        <v>45209</v>
      </c>
      <c r="B245" s="1" t="str">
        <f>TEXT(Table1[[#This Row],[Date]],"ddd")</f>
        <v>Tue</v>
      </c>
      <c r="C245" t="s">
        <v>17</v>
      </c>
      <c r="D245">
        <v>9</v>
      </c>
      <c r="E245" s="20">
        <v>1.1499999999999999</v>
      </c>
      <c r="F245" t="s">
        <v>30</v>
      </c>
      <c r="G245" t="s">
        <v>27</v>
      </c>
      <c r="H245" s="1">
        <v>36624</v>
      </c>
      <c r="I245" s="37">
        <f t="shared" ca="1" si="6"/>
        <v>25</v>
      </c>
      <c r="J245" s="21">
        <v>0.93</v>
      </c>
      <c r="K245" s="21">
        <v>97.92</v>
      </c>
      <c r="L245" s="20">
        <f>Table1[[#This Row],[Original_Unit_Price]]*Table1[[#This Row],[Quantity]]</f>
        <v>8.370000000000001</v>
      </c>
      <c r="M245" s="20">
        <f>Table1[[#This Row],[Total Price ]]-Table1[[#This Row],[Buying Price]]</f>
        <v>89.55</v>
      </c>
    </row>
    <row r="246" spans="1:13" x14ac:dyDescent="0.3">
      <c r="A246" s="1">
        <v>45055</v>
      </c>
      <c r="B246" s="1" t="str">
        <f>TEXT(Table1[[#This Row],[Date]],"ddd")</f>
        <v>Tue</v>
      </c>
      <c r="C246" t="s">
        <v>12</v>
      </c>
      <c r="D246">
        <v>7</v>
      </c>
      <c r="E246" s="20">
        <v>14.18</v>
      </c>
      <c r="F246" t="s">
        <v>26</v>
      </c>
      <c r="G246" t="s">
        <v>25</v>
      </c>
      <c r="H246" s="1">
        <v>27932</v>
      </c>
      <c r="I246" s="37">
        <f t="shared" ca="1" si="6"/>
        <v>48</v>
      </c>
      <c r="J246" s="21">
        <v>12.36</v>
      </c>
      <c r="K246" s="21">
        <v>225.08</v>
      </c>
      <c r="L246" s="20">
        <f>Table1[[#This Row],[Original_Unit_Price]]*Table1[[#This Row],[Quantity]]</f>
        <v>86.52</v>
      </c>
      <c r="M246" s="20">
        <f>Table1[[#This Row],[Total Price ]]-Table1[[#This Row],[Buying Price]]</f>
        <v>138.56</v>
      </c>
    </row>
    <row r="247" spans="1:13" x14ac:dyDescent="0.3">
      <c r="A247" s="1">
        <v>44995</v>
      </c>
      <c r="B247" s="1" t="str">
        <f>TEXT(Table1[[#This Row],[Date]],"ddd")</f>
        <v>Fri</v>
      </c>
      <c r="C247" t="s">
        <v>14</v>
      </c>
      <c r="D247">
        <v>15</v>
      </c>
      <c r="E247" s="20">
        <v>4.99</v>
      </c>
      <c r="F247" t="s">
        <v>30</v>
      </c>
      <c r="G247" t="s">
        <v>28</v>
      </c>
      <c r="H247" s="1">
        <v>34488</v>
      </c>
      <c r="I247" s="37">
        <f t="shared" ca="1" si="6"/>
        <v>30</v>
      </c>
      <c r="J247" s="21">
        <v>4.42</v>
      </c>
      <c r="K247" s="21">
        <v>117.10000000000001</v>
      </c>
      <c r="L247" s="20">
        <f>Table1[[#This Row],[Original_Unit_Price]]*Table1[[#This Row],[Quantity]]</f>
        <v>66.3</v>
      </c>
      <c r="M247" s="20">
        <f>Table1[[#This Row],[Total Price ]]-Table1[[#This Row],[Buying Price]]</f>
        <v>50.800000000000011</v>
      </c>
    </row>
    <row r="248" spans="1:13" x14ac:dyDescent="0.3">
      <c r="A248" s="1">
        <v>44982</v>
      </c>
      <c r="B248" s="1" t="str">
        <f>TEXT(Table1[[#This Row],[Date]],"ddd")</f>
        <v>Sat</v>
      </c>
      <c r="C248" t="s">
        <v>16</v>
      </c>
      <c r="D248">
        <v>15</v>
      </c>
      <c r="E248" s="20">
        <v>2.0699999999999998</v>
      </c>
      <c r="F248" t="s">
        <v>32</v>
      </c>
      <c r="G248" t="s">
        <v>31</v>
      </c>
      <c r="H248" s="1">
        <v>30390</v>
      </c>
      <c r="I248" s="37">
        <f t="shared" ca="1" si="6"/>
        <v>42</v>
      </c>
      <c r="J248" s="21">
        <v>1.62</v>
      </c>
      <c r="K248" s="21">
        <v>22.75</v>
      </c>
      <c r="L248" s="20">
        <f>Table1[[#This Row],[Original_Unit_Price]]*Table1[[#This Row],[Quantity]]</f>
        <v>24.3</v>
      </c>
      <c r="M248" s="20">
        <f>Table1[[#This Row],[Total Price ]]-Table1[[#This Row],[Buying Price]]</f>
        <v>-1.5500000000000007</v>
      </c>
    </row>
    <row r="249" spans="1:13" x14ac:dyDescent="0.3">
      <c r="A249" s="1">
        <v>44933</v>
      </c>
      <c r="B249" s="1" t="str">
        <f>TEXT(Table1[[#This Row],[Date]],"ddd")</f>
        <v>Sat</v>
      </c>
      <c r="C249" t="s">
        <v>13</v>
      </c>
      <c r="D249">
        <v>11</v>
      </c>
      <c r="E249" s="20">
        <v>11.06</v>
      </c>
      <c r="F249" t="s">
        <v>34</v>
      </c>
      <c r="G249" t="s">
        <v>27</v>
      </c>
      <c r="H249" s="1">
        <v>31542</v>
      </c>
      <c r="I249" s="37">
        <f t="shared" ca="1" si="6"/>
        <v>38</v>
      </c>
      <c r="J249" s="21">
        <v>8.8800000000000008</v>
      </c>
      <c r="K249" s="21">
        <v>50.05</v>
      </c>
      <c r="L249" s="20">
        <f>Table1[[#This Row],[Original_Unit_Price]]*Table1[[#This Row],[Quantity]]</f>
        <v>97.68</v>
      </c>
      <c r="M249" s="20">
        <f>Table1[[#This Row],[Total Price ]]-Table1[[#This Row],[Buying Price]]</f>
        <v>-47.63000000000001</v>
      </c>
    </row>
    <row r="250" spans="1:13" x14ac:dyDescent="0.3">
      <c r="A250" s="1">
        <v>45085</v>
      </c>
      <c r="B250" s="1" t="str">
        <f>TEXT(Table1[[#This Row],[Date]],"ddd")</f>
        <v>Thu</v>
      </c>
      <c r="C250" t="s">
        <v>15</v>
      </c>
      <c r="D250">
        <v>10</v>
      </c>
      <c r="E250" s="20">
        <v>9.6300000000000008</v>
      </c>
      <c r="F250" t="s">
        <v>30</v>
      </c>
      <c r="G250" t="s">
        <v>28</v>
      </c>
      <c r="H250" s="1">
        <v>30967</v>
      </c>
      <c r="I250" s="37">
        <f t="shared" ca="1" si="6"/>
        <v>40</v>
      </c>
      <c r="J250" s="21">
        <v>8.35</v>
      </c>
      <c r="K250" s="21">
        <v>79.8</v>
      </c>
      <c r="L250" s="20">
        <f>Table1[[#This Row],[Original_Unit_Price]]*Table1[[#This Row],[Quantity]]</f>
        <v>83.5</v>
      </c>
      <c r="M250" s="20">
        <f>Table1[[#This Row],[Total Price ]]-Table1[[#This Row],[Buying Price]]</f>
        <v>-3.7000000000000028</v>
      </c>
    </row>
    <row r="251" spans="1:13" x14ac:dyDescent="0.3">
      <c r="A251" s="1">
        <v>45065</v>
      </c>
      <c r="B251" s="1" t="str">
        <f>TEXT(Table1[[#This Row],[Date]],"ddd")</f>
        <v>Fri</v>
      </c>
      <c r="C251" t="s">
        <v>10</v>
      </c>
      <c r="D251">
        <v>8</v>
      </c>
      <c r="E251" s="20">
        <v>9.51</v>
      </c>
      <c r="F251" t="s">
        <v>32</v>
      </c>
      <c r="G251" t="s">
        <v>25</v>
      </c>
      <c r="H251" s="1">
        <v>30576</v>
      </c>
      <c r="I251" s="37">
        <f t="shared" ca="1" si="6"/>
        <v>41</v>
      </c>
      <c r="J251" s="21">
        <v>8.34</v>
      </c>
      <c r="K251" s="21">
        <v>120.87</v>
      </c>
      <c r="L251" s="20">
        <f>Table1[[#This Row],[Original_Unit_Price]]*Table1[[#This Row],[Quantity]]</f>
        <v>66.72</v>
      </c>
      <c r="M251" s="20">
        <f>Table1[[#This Row],[Total Price ]]-Table1[[#This Row],[Buying Price]]</f>
        <v>54.150000000000006</v>
      </c>
    </row>
    <row r="252" spans="1:13" x14ac:dyDescent="0.3">
      <c r="A252" s="1">
        <v>45138</v>
      </c>
      <c r="B252" s="1" t="str">
        <f>TEXT(Table1[[#This Row],[Date]],"ddd")</f>
        <v>Mon</v>
      </c>
      <c r="C252" t="s">
        <v>16</v>
      </c>
      <c r="D252">
        <v>11</v>
      </c>
      <c r="E252" s="20">
        <v>0.28000000000000003</v>
      </c>
      <c r="F252" t="s">
        <v>24</v>
      </c>
      <c r="G252" t="s">
        <v>31</v>
      </c>
      <c r="H252" s="1">
        <v>31040</v>
      </c>
      <c r="I252" s="37">
        <f t="shared" ca="1" si="6"/>
        <v>40</v>
      </c>
      <c r="J252" s="21">
        <v>0.24</v>
      </c>
      <c r="K252" s="21">
        <v>2.68</v>
      </c>
      <c r="L252" s="20">
        <f>Table1[[#This Row],[Original_Unit_Price]]*Table1[[#This Row],[Quantity]]</f>
        <v>2.6399999999999997</v>
      </c>
      <c r="M252" s="20">
        <f>Table1[[#This Row],[Total Price ]]-Table1[[#This Row],[Buying Price]]</f>
        <v>4.000000000000048E-2</v>
      </c>
    </row>
    <row r="253" spans="1:13" x14ac:dyDescent="0.3">
      <c r="A253" s="1">
        <v>45283</v>
      </c>
      <c r="B253" s="1" t="str">
        <f>TEXT(Table1[[#This Row],[Date]],"ddd")</f>
        <v>Sat</v>
      </c>
      <c r="C253" t="s">
        <v>17</v>
      </c>
      <c r="D253">
        <v>8</v>
      </c>
      <c r="E253" s="20">
        <v>5.43</v>
      </c>
      <c r="F253" t="s">
        <v>34</v>
      </c>
      <c r="G253" t="s">
        <v>31</v>
      </c>
      <c r="H253" s="1">
        <v>27645</v>
      </c>
      <c r="I253" s="37">
        <f t="shared" ca="1" si="6"/>
        <v>49</v>
      </c>
      <c r="J253" s="21">
        <v>4.4000000000000004</v>
      </c>
      <c r="K253" s="21">
        <v>9.7799999999999994</v>
      </c>
      <c r="L253" s="20">
        <f>Table1[[#This Row],[Original_Unit_Price]]*Table1[[#This Row],[Quantity]]</f>
        <v>35.200000000000003</v>
      </c>
      <c r="M253" s="20">
        <f>Table1[[#This Row],[Total Price ]]-Table1[[#This Row],[Buying Price]]</f>
        <v>-25.42</v>
      </c>
    </row>
    <row r="254" spans="1:13" x14ac:dyDescent="0.3">
      <c r="A254" s="1">
        <v>45283</v>
      </c>
      <c r="B254" s="1" t="str">
        <f>TEXT(Table1[[#This Row],[Date]],"ddd")</f>
        <v>Sat</v>
      </c>
      <c r="C254" t="s">
        <v>18</v>
      </c>
      <c r="D254">
        <v>1</v>
      </c>
      <c r="E254" s="20">
        <v>3.33</v>
      </c>
      <c r="F254" t="s">
        <v>34</v>
      </c>
      <c r="G254" t="s">
        <v>31</v>
      </c>
      <c r="H254" s="1">
        <v>33242</v>
      </c>
      <c r="I254" s="37">
        <f t="shared" ca="1" si="6"/>
        <v>34</v>
      </c>
      <c r="J254" s="21">
        <v>2.67</v>
      </c>
      <c r="K254" s="21">
        <v>10.92</v>
      </c>
      <c r="L254" s="20">
        <f>Table1[[#This Row],[Original_Unit_Price]]*Table1[[#This Row],[Quantity]]</f>
        <v>2.67</v>
      </c>
      <c r="M254" s="20">
        <f>Table1[[#This Row],[Total Price ]]-Table1[[#This Row],[Buying Price]]</f>
        <v>8.25</v>
      </c>
    </row>
    <row r="255" spans="1:13" x14ac:dyDescent="0.3">
      <c r="A255" s="1">
        <v>45153</v>
      </c>
      <c r="B255" s="1" t="str">
        <f>TEXT(Table1[[#This Row],[Date]],"ddd")</f>
        <v>Tue</v>
      </c>
      <c r="C255" t="s">
        <v>16</v>
      </c>
      <c r="D255">
        <v>14</v>
      </c>
      <c r="E255" s="20">
        <v>10.48</v>
      </c>
      <c r="F255" t="s">
        <v>34</v>
      </c>
      <c r="G255" t="s">
        <v>31</v>
      </c>
      <c r="H255" s="1">
        <v>34081</v>
      </c>
      <c r="I255" s="37">
        <f t="shared" ca="1" si="6"/>
        <v>32</v>
      </c>
      <c r="J255" s="21">
        <v>7.6</v>
      </c>
      <c r="K255" s="21">
        <v>133.56</v>
      </c>
      <c r="L255" s="20">
        <f>Table1[[#This Row],[Original_Unit_Price]]*Table1[[#This Row],[Quantity]]</f>
        <v>106.39999999999999</v>
      </c>
      <c r="M255" s="20">
        <f>Table1[[#This Row],[Total Price ]]-Table1[[#This Row],[Buying Price]]</f>
        <v>27.160000000000011</v>
      </c>
    </row>
    <row r="256" spans="1:13" x14ac:dyDescent="0.3">
      <c r="A256" s="1">
        <v>45156</v>
      </c>
      <c r="B256" s="1" t="str">
        <f>TEXT(Table1[[#This Row],[Date]],"ddd")</f>
        <v>Fri</v>
      </c>
      <c r="C256" t="s">
        <v>13</v>
      </c>
      <c r="D256">
        <v>1</v>
      </c>
      <c r="E256" s="20">
        <v>13.76</v>
      </c>
      <c r="F256" t="s">
        <v>34</v>
      </c>
      <c r="G256" t="s">
        <v>25</v>
      </c>
      <c r="H256" s="1">
        <v>36734</v>
      </c>
      <c r="I256" s="37">
        <f t="shared" ca="1" si="6"/>
        <v>24</v>
      </c>
      <c r="J256" s="21">
        <v>11.66</v>
      </c>
      <c r="K256" s="21">
        <v>14</v>
      </c>
      <c r="L256" s="20">
        <f>Table1[[#This Row],[Original_Unit_Price]]*Table1[[#This Row],[Quantity]]</f>
        <v>11.66</v>
      </c>
      <c r="M256" s="20">
        <f>Table1[[#This Row],[Total Price ]]-Table1[[#This Row],[Buying Price]]</f>
        <v>2.34</v>
      </c>
    </row>
    <row r="257" spans="1:13" x14ac:dyDescent="0.3">
      <c r="A257" s="1">
        <v>44930</v>
      </c>
      <c r="B257" s="1" t="str">
        <f>TEXT(Table1[[#This Row],[Date]],"ddd")</f>
        <v>Wed</v>
      </c>
      <c r="C257" t="s">
        <v>12</v>
      </c>
      <c r="D257">
        <v>3</v>
      </c>
      <c r="E257" s="20">
        <v>12.41</v>
      </c>
      <c r="F257" t="s">
        <v>24</v>
      </c>
      <c r="G257" t="s">
        <v>31</v>
      </c>
      <c r="H257" s="1">
        <v>32937</v>
      </c>
      <c r="I257" s="37">
        <f t="shared" ca="1" si="6"/>
        <v>35</v>
      </c>
      <c r="J257" s="21">
        <v>8.9</v>
      </c>
      <c r="K257" s="21">
        <v>23.400000000000002</v>
      </c>
      <c r="L257" s="20">
        <f>Table1[[#This Row],[Original_Unit_Price]]*Table1[[#This Row],[Quantity]]</f>
        <v>26.700000000000003</v>
      </c>
      <c r="M257" s="20">
        <f>Table1[[#This Row],[Total Price ]]-Table1[[#This Row],[Buying Price]]</f>
        <v>-3.3000000000000007</v>
      </c>
    </row>
    <row r="258" spans="1:13" x14ac:dyDescent="0.3">
      <c r="A258" s="1">
        <v>45283</v>
      </c>
      <c r="B258" s="1" t="str">
        <f>TEXT(Table1[[#This Row],[Date]],"ddd")</f>
        <v>Sat</v>
      </c>
      <c r="C258" t="s">
        <v>19</v>
      </c>
      <c r="D258">
        <v>7</v>
      </c>
      <c r="E258" s="20">
        <v>12.87</v>
      </c>
      <c r="F258" t="s">
        <v>26</v>
      </c>
      <c r="G258" t="s">
        <v>27</v>
      </c>
      <c r="H258" s="1">
        <v>32453</v>
      </c>
      <c r="I258" s="37">
        <f t="shared" ref="I258:I321" ca="1" si="7">DATEDIF(H258, TODAY(), "Y")</f>
        <v>36</v>
      </c>
      <c r="J258" s="21">
        <v>11.19</v>
      </c>
      <c r="K258" s="21">
        <v>67.98</v>
      </c>
      <c r="L258" s="20">
        <f>Table1[[#This Row],[Original_Unit_Price]]*Table1[[#This Row],[Quantity]]</f>
        <v>78.33</v>
      </c>
      <c r="M258" s="20">
        <f>Table1[[#This Row],[Total Price ]]-Table1[[#This Row],[Buying Price]]</f>
        <v>-10.349999999999994</v>
      </c>
    </row>
    <row r="259" spans="1:13" x14ac:dyDescent="0.3">
      <c r="A259" s="1">
        <v>45224</v>
      </c>
      <c r="B259" s="1" t="str">
        <f>TEXT(Table1[[#This Row],[Date]],"ddd")</f>
        <v>Wed</v>
      </c>
      <c r="C259" t="s">
        <v>15</v>
      </c>
      <c r="D259">
        <v>6</v>
      </c>
      <c r="E259" s="20">
        <v>3.58</v>
      </c>
      <c r="F259" t="s">
        <v>32</v>
      </c>
      <c r="G259" t="s">
        <v>33</v>
      </c>
      <c r="H259" s="1">
        <v>36606</v>
      </c>
      <c r="I259" s="37">
        <f t="shared" ca="1" si="7"/>
        <v>25</v>
      </c>
      <c r="J259" s="21">
        <v>3.08</v>
      </c>
      <c r="K259" s="21">
        <v>34.79</v>
      </c>
      <c r="L259" s="20">
        <f>Table1[[#This Row],[Original_Unit_Price]]*Table1[[#This Row],[Quantity]]</f>
        <v>18.48</v>
      </c>
      <c r="M259" s="20">
        <f>Table1[[#This Row],[Total Price ]]-Table1[[#This Row],[Buying Price]]</f>
        <v>16.309999999999999</v>
      </c>
    </row>
    <row r="260" spans="1:13" x14ac:dyDescent="0.3">
      <c r="A260" s="1">
        <v>45112</v>
      </c>
      <c r="B260" s="1" t="str">
        <f>TEXT(Table1[[#This Row],[Date]],"ddd")</f>
        <v>Wed</v>
      </c>
      <c r="C260" t="s">
        <v>18</v>
      </c>
      <c r="D260">
        <v>9</v>
      </c>
      <c r="E260" s="20">
        <v>6.63</v>
      </c>
      <c r="F260" t="s">
        <v>26</v>
      </c>
      <c r="G260" t="s">
        <v>25</v>
      </c>
      <c r="H260" s="1">
        <v>36225</v>
      </c>
      <c r="I260" s="37">
        <f t="shared" ca="1" si="7"/>
        <v>26</v>
      </c>
      <c r="J260" s="21">
        <v>4.9400000000000004</v>
      </c>
      <c r="K260" s="21">
        <v>36.4</v>
      </c>
      <c r="L260" s="20">
        <f>Table1[[#This Row],[Original_Unit_Price]]*Table1[[#This Row],[Quantity]]</f>
        <v>44.46</v>
      </c>
      <c r="M260" s="20">
        <f>Table1[[#This Row],[Total Price ]]-Table1[[#This Row],[Buying Price]]</f>
        <v>-8.0600000000000023</v>
      </c>
    </row>
    <row r="261" spans="1:13" x14ac:dyDescent="0.3">
      <c r="A261" s="1">
        <v>45054</v>
      </c>
      <c r="B261" s="1" t="str">
        <f>TEXT(Table1[[#This Row],[Date]],"ddd")</f>
        <v>Mon</v>
      </c>
      <c r="C261" t="s">
        <v>12</v>
      </c>
      <c r="D261">
        <v>7</v>
      </c>
      <c r="E261" s="20">
        <v>3.13</v>
      </c>
      <c r="F261" t="s">
        <v>26</v>
      </c>
      <c r="G261" t="s">
        <v>29</v>
      </c>
      <c r="H261" s="1">
        <v>36079</v>
      </c>
      <c r="I261" s="37">
        <f t="shared" ca="1" si="7"/>
        <v>26</v>
      </c>
      <c r="J261" s="21">
        <v>2.66</v>
      </c>
      <c r="K261" s="21">
        <v>46.08</v>
      </c>
      <c r="L261" s="20">
        <f>Table1[[#This Row],[Original_Unit_Price]]*Table1[[#This Row],[Quantity]]</f>
        <v>18.62</v>
      </c>
      <c r="M261" s="20">
        <f>Table1[[#This Row],[Total Price ]]-Table1[[#This Row],[Buying Price]]</f>
        <v>27.459999999999997</v>
      </c>
    </row>
    <row r="262" spans="1:13" x14ac:dyDescent="0.3">
      <c r="A262" s="1">
        <v>44955</v>
      </c>
      <c r="B262" s="1" t="str">
        <f>TEXT(Table1[[#This Row],[Date]],"ddd")</f>
        <v>Sun</v>
      </c>
      <c r="C262" t="s">
        <v>19</v>
      </c>
      <c r="D262">
        <v>3</v>
      </c>
      <c r="E262" s="20">
        <v>8.23</v>
      </c>
      <c r="F262" t="s">
        <v>32</v>
      </c>
      <c r="G262" t="s">
        <v>27</v>
      </c>
      <c r="H262" s="1">
        <v>27806</v>
      </c>
      <c r="I262" s="37">
        <f t="shared" ca="1" si="7"/>
        <v>49</v>
      </c>
      <c r="J262" s="21">
        <v>7.38</v>
      </c>
      <c r="K262" s="21">
        <v>72.09</v>
      </c>
      <c r="L262" s="20">
        <f>Table1[[#This Row],[Original_Unit_Price]]*Table1[[#This Row],[Quantity]]</f>
        <v>22.14</v>
      </c>
      <c r="M262" s="20">
        <f>Table1[[#This Row],[Total Price ]]-Table1[[#This Row],[Buying Price]]</f>
        <v>49.95</v>
      </c>
    </row>
    <row r="263" spans="1:13" x14ac:dyDescent="0.3">
      <c r="A263" s="1">
        <v>45257</v>
      </c>
      <c r="B263" s="1" t="str">
        <f>TEXT(Table1[[#This Row],[Date]],"ddd")</f>
        <v>Mon</v>
      </c>
      <c r="C263" t="s">
        <v>18</v>
      </c>
      <c r="D263">
        <v>4</v>
      </c>
      <c r="E263" s="20">
        <v>5.03</v>
      </c>
      <c r="F263" t="s">
        <v>32</v>
      </c>
      <c r="G263" t="s">
        <v>33</v>
      </c>
      <c r="H263" s="1">
        <v>28317</v>
      </c>
      <c r="I263" s="37">
        <f t="shared" ca="1" si="7"/>
        <v>47</v>
      </c>
      <c r="J263" s="21">
        <v>4.12</v>
      </c>
      <c r="K263" s="21">
        <v>25.4</v>
      </c>
      <c r="L263" s="20">
        <f>Table1[[#This Row],[Original_Unit_Price]]*Table1[[#This Row],[Quantity]]</f>
        <v>16.48</v>
      </c>
      <c r="M263" s="20">
        <f>Table1[[#This Row],[Total Price ]]-Table1[[#This Row],[Buying Price]]</f>
        <v>8.9199999999999982</v>
      </c>
    </row>
    <row r="264" spans="1:13" x14ac:dyDescent="0.3">
      <c r="A264" s="1">
        <v>44990</v>
      </c>
      <c r="B264" s="1" t="str">
        <f>TEXT(Table1[[#This Row],[Date]],"ddd")</f>
        <v>Sun</v>
      </c>
      <c r="C264" t="s">
        <v>14</v>
      </c>
      <c r="D264">
        <v>17</v>
      </c>
      <c r="E264" s="20">
        <v>11.3</v>
      </c>
      <c r="F264" t="s">
        <v>26</v>
      </c>
      <c r="G264" t="s">
        <v>25</v>
      </c>
      <c r="H264" s="1">
        <v>27739</v>
      </c>
      <c r="I264" s="37">
        <f t="shared" ca="1" si="7"/>
        <v>49</v>
      </c>
      <c r="J264" s="21">
        <v>9.85</v>
      </c>
      <c r="K264" s="21">
        <v>34.950000000000003</v>
      </c>
      <c r="L264" s="20">
        <f>Table1[[#This Row],[Original_Unit_Price]]*Table1[[#This Row],[Quantity]]</f>
        <v>167.45</v>
      </c>
      <c r="M264" s="20">
        <f>Table1[[#This Row],[Total Price ]]-Table1[[#This Row],[Buying Price]]</f>
        <v>-132.5</v>
      </c>
    </row>
    <row r="265" spans="1:13" x14ac:dyDescent="0.3">
      <c r="A265" s="1">
        <v>45142</v>
      </c>
      <c r="B265" s="1" t="str">
        <f>TEXT(Table1[[#This Row],[Date]],"ddd")</f>
        <v>Fri</v>
      </c>
      <c r="C265" t="s">
        <v>18</v>
      </c>
      <c r="D265">
        <v>13</v>
      </c>
      <c r="E265" s="20">
        <v>12.07</v>
      </c>
      <c r="F265" t="s">
        <v>26</v>
      </c>
      <c r="G265" t="s">
        <v>28</v>
      </c>
      <c r="H265" s="1">
        <v>36337</v>
      </c>
      <c r="I265" s="37">
        <f t="shared" ca="1" si="7"/>
        <v>25</v>
      </c>
      <c r="J265" s="21">
        <v>8.73</v>
      </c>
      <c r="K265" s="21">
        <v>33.119999999999997</v>
      </c>
      <c r="L265" s="20">
        <f>Table1[[#This Row],[Original_Unit_Price]]*Table1[[#This Row],[Quantity]]</f>
        <v>113.49000000000001</v>
      </c>
      <c r="M265" s="20">
        <f>Table1[[#This Row],[Total Price ]]-Table1[[#This Row],[Buying Price]]</f>
        <v>-80.37</v>
      </c>
    </row>
    <row r="266" spans="1:13" x14ac:dyDescent="0.3">
      <c r="A266" s="1">
        <v>45000</v>
      </c>
      <c r="B266" s="1" t="str">
        <f>TEXT(Table1[[#This Row],[Date]],"ddd")</f>
        <v>Wed</v>
      </c>
      <c r="C266" t="s">
        <v>10</v>
      </c>
      <c r="D266">
        <v>19</v>
      </c>
      <c r="E266" s="20">
        <v>1.82</v>
      </c>
      <c r="F266" t="s">
        <v>34</v>
      </c>
      <c r="G266" t="s">
        <v>29</v>
      </c>
      <c r="H266" s="1">
        <v>28491</v>
      </c>
      <c r="I266" s="37">
        <f t="shared" ca="1" si="7"/>
        <v>47</v>
      </c>
      <c r="J266" s="21">
        <v>1.32</v>
      </c>
      <c r="K266" s="21">
        <v>18.12</v>
      </c>
      <c r="L266" s="20">
        <f>Table1[[#This Row],[Original_Unit_Price]]*Table1[[#This Row],[Quantity]]</f>
        <v>25.080000000000002</v>
      </c>
      <c r="M266" s="20">
        <f>Table1[[#This Row],[Total Price ]]-Table1[[#This Row],[Buying Price]]</f>
        <v>-6.9600000000000009</v>
      </c>
    </row>
    <row r="267" spans="1:13" x14ac:dyDescent="0.3">
      <c r="A267" s="1">
        <v>45146</v>
      </c>
      <c r="B267" s="1" t="str">
        <f>TEXT(Table1[[#This Row],[Date]],"ddd")</f>
        <v>Tue</v>
      </c>
      <c r="C267" t="s">
        <v>18</v>
      </c>
      <c r="D267">
        <v>2</v>
      </c>
      <c r="E267" s="20">
        <v>6.03</v>
      </c>
      <c r="F267" t="s">
        <v>24</v>
      </c>
      <c r="G267" t="s">
        <v>25</v>
      </c>
      <c r="H267" s="1">
        <v>33362</v>
      </c>
      <c r="I267" s="37">
        <f t="shared" ca="1" si="7"/>
        <v>33</v>
      </c>
      <c r="J267" s="21">
        <v>4.41</v>
      </c>
      <c r="K267" s="21">
        <v>159.5</v>
      </c>
      <c r="L267" s="20">
        <f>Table1[[#This Row],[Original_Unit_Price]]*Table1[[#This Row],[Quantity]]</f>
        <v>8.82</v>
      </c>
      <c r="M267" s="20">
        <f>Table1[[#This Row],[Total Price ]]-Table1[[#This Row],[Buying Price]]</f>
        <v>150.68</v>
      </c>
    </row>
    <row r="268" spans="1:13" x14ac:dyDescent="0.3">
      <c r="A268" s="1">
        <v>45059</v>
      </c>
      <c r="B268" s="1" t="str">
        <f>TEXT(Table1[[#This Row],[Date]],"ddd")</f>
        <v>Sat</v>
      </c>
      <c r="C268" t="s">
        <v>15</v>
      </c>
      <c r="D268">
        <v>13</v>
      </c>
      <c r="E268" s="20">
        <v>1.51</v>
      </c>
      <c r="F268" t="s">
        <v>34</v>
      </c>
      <c r="G268" t="s">
        <v>27</v>
      </c>
      <c r="H268" s="1">
        <v>35963</v>
      </c>
      <c r="I268" s="37">
        <f t="shared" ca="1" si="7"/>
        <v>26</v>
      </c>
      <c r="J268" s="21">
        <v>1.0900000000000001</v>
      </c>
      <c r="K268" s="21">
        <v>68.2</v>
      </c>
      <c r="L268" s="20">
        <f>Table1[[#This Row],[Original_Unit_Price]]*Table1[[#This Row],[Quantity]]</f>
        <v>14.170000000000002</v>
      </c>
      <c r="M268" s="20">
        <f>Table1[[#This Row],[Total Price ]]-Table1[[#This Row],[Buying Price]]</f>
        <v>54.03</v>
      </c>
    </row>
    <row r="269" spans="1:13" x14ac:dyDescent="0.3">
      <c r="A269" s="1">
        <v>45174</v>
      </c>
      <c r="B269" s="1" t="str">
        <f>TEXT(Table1[[#This Row],[Date]],"ddd")</f>
        <v>Tue</v>
      </c>
      <c r="C269" t="s">
        <v>18</v>
      </c>
      <c r="D269">
        <v>10</v>
      </c>
      <c r="E269" s="20">
        <v>8.4600000000000009</v>
      </c>
      <c r="F269" t="s">
        <v>26</v>
      </c>
      <c r="G269" t="s">
        <v>29</v>
      </c>
      <c r="H269" s="1">
        <v>34061</v>
      </c>
      <c r="I269" s="37">
        <f t="shared" ca="1" si="7"/>
        <v>32</v>
      </c>
      <c r="J269" s="21">
        <v>7.22</v>
      </c>
      <c r="K269" s="21">
        <v>184.04999999999998</v>
      </c>
      <c r="L269" s="20">
        <f>Table1[[#This Row],[Original_Unit_Price]]*Table1[[#This Row],[Quantity]]</f>
        <v>72.2</v>
      </c>
      <c r="M269" s="20">
        <f>Table1[[#This Row],[Total Price ]]-Table1[[#This Row],[Buying Price]]</f>
        <v>111.84999999999998</v>
      </c>
    </row>
    <row r="270" spans="1:13" x14ac:dyDescent="0.3">
      <c r="A270" s="1">
        <v>45143</v>
      </c>
      <c r="B270" s="1" t="str">
        <f>TEXT(Table1[[#This Row],[Date]],"ddd")</f>
        <v>Sat</v>
      </c>
      <c r="C270" t="s">
        <v>12</v>
      </c>
      <c r="D270">
        <v>10</v>
      </c>
      <c r="E270" s="20">
        <v>4.49</v>
      </c>
      <c r="F270" t="s">
        <v>26</v>
      </c>
      <c r="G270" t="s">
        <v>25</v>
      </c>
      <c r="H270" s="1">
        <v>28937</v>
      </c>
      <c r="I270" s="37">
        <f t="shared" ca="1" si="7"/>
        <v>46</v>
      </c>
      <c r="J270" s="21">
        <v>3.24</v>
      </c>
      <c r="K270" s="21">
        <v>181.16</v>
      </c>
      <c r="L270" s="20">
        <f>Table1[[#This Row],[Original_Unit_Price]]*Table1[[#This Row],[Quantity]]</f>
        <v>32.400000000000006</v>
      </c>
      <c r="M270" s="20">
        <f>Table1[[#This Row],[Total Price ]]-Table1[[#This Row],[Buying Price]]</f>
        <v>148.76</v>
      </c>
    </row>
    <row r="271" spans="1:13" x14ac:dyDescent="0.3">
      <c r="A271" s="1">
        <v>45127</v>
      </c>
      <c r="B271" s="1" t="str">
        <f>TEXT(Table1[[#This Row],[Date]],"ddd")</f>
        <v>Thu</v>
      </c>
      <c r="C271" t="s">
        <v>14</v>
      </c>
      <c r="D271">
        <v>9</v>
      </c>
      <c r="E271" s="20">
        <v>10.029999999999999</v>
      </c>
      <c r="F271" t="s">
        <v>34</v>
      </c>
      <c r="G271" t="s">
        <v>25</v>
      </c>
      <c r="H271" s="1">
        <v>38028</v>
      </c>
      <c r="I271" s="37">
        <f t="shared" ca="1" si="7"/>
        <v>21</v>
      </c>
      <c r="J271" s="21">
        <v>8.25</v>
      </c>
      <c r="K271" s="21">
        <v>53.64</v>
      </c>
      <c r="L271" s="20">
        <f>Table1[[#This Row],[Original_Unit_Price]]*Table1[[#This Row],[Quantity]]</f>
        <v>74.25</v>
      </c>
      <c r="M271" s="20">
        <f>Table1[[#This Row],[Total Price ]]-Table1[[#This Row],[Buying Price]]</f>
        <v>-20.61</v>
      </c>
    </row>
    <row r="272" spans="1:13" x14ac:dyDescent="0.3">
      <c r="A272" s="1">
        <v>45081</v>
      </c>
      <c r="B272" s="1" t="str">
        <f>TEXT(Table1[[#This Row],[Date]],"ddd")</f>
        <v>Sun</v>
      </c>
      <c r="C272" t="s">
        <v>13</v>
      </c>
      <c r="D272">
        <v>8</v>
      </c>
      <c r="E272" s="20">
        <v>1.98</v>
      </c>
      <c r="F272" t="s">
        <v>32</v>
      </c>
      <c r="G272" t="s">
        <v>31</v>
      </c>
      <c r="H272" s="1">
        <v>33344</v>
      </c>
      <c r="I272" s="37">
        <f t="shared" ca="1" si="7"/>
        <v>34</v>
      </c>
      <c r="J272" s="21">
        <v>1.52</v>
      </c>
      <c r="K272" s="21">
        <v>155.70000000000002</v>
      </c>
      <c r="L272" s="20">
        <f>Table1[[#This Row],[Original_Unit_Price]]*Table1[[#This Row],[Quantity]]</f>
        <v>12.16</v>
      </c>
      <c r="M272" s="20">
        <f>Table1[[#This Row],[Total Price ]]-Table1[[#This Row],[Buying Price]]</f>
        <v>143.54000000000002</v>
      </c>
    </row>
    <row r="273" spans="1:13" x14ac:dyDescent="0.3">
      <c r="A273" s="1">
        <v>45107</v>
      </c>
      <c r="B273" s="1" t="str">
        <f>TEXT(Table1[[#This Row],[Date]],"ddd")</f>
        <v>Fri</v>
      </c>
      <c r="C273" t="s">
        <v>19</v>
      </c>
      <c r="D273">
        <v>8</v>
      </c>
      <c r="E273" s="20">
        <v>6.62</v>
      </c>
      <c r="F273" t="s">
        <v>34</v>
      </c>
      <c r="G273" t="s">
        <v>25</v>
      </c>
      <c r="H273" s="1">
        <v>35694</v>
      </c>
      <c r="I273" s="37">
        <f t="shared" ca="1" si="7"/>
        <v>27</v>
      </c>
      <c r="J273" s="21">
        <v>5.94</v>
      </c>
      <c r="K273" s="21">
        <v>24.8</v>
      </c>
      <c r="L273" s="20">
        <f>Table1[[#This Row],[Original_Unit_Price]]*Table1[[#This Row],[Quantity]]</f>
        <v>47.52</v>
      </c>
      <c r="M273" s="20">
        <f>Table1[[#This Row],[Total Price ]]-Table1[[#This Row],[Buying Price]]</f>
        <v>-22.720000000000002</v>
      </c>
    </row>
    <row r="274" spans="1:13" x14ac:dyDescent="0.3">
      <c r="A274" s="1">
        <v>45197</v>
      </c>
      <c r="B274" s="1" t="str">
        <f>TEXT(Table1[[#This Row],[Date]],"ddd")</f>
        <v>Thu</v>
      </c>
      <c r="C274" t="s">
        <v>17</v>
      </c>
      <c r="D274">
        <v>8</v>
      </c>
      <c r="E274" s="20">
        <v>2.0499999999999998</v>
      </c>
      <c r="F274" t="s">
        <v>32</v>
      </c>
      <c r="G274" t="s">
        <v>27</v>
      </c>
      <c r="H274" s="1">
        <v>30633</v>
      </c>
      <c r="I274" s="37">
        <f t="shared" ca="1" si="7"/>
        <v>41</v>
      </c>
      <c r="J274" s="21">
        <v>1.48</v>
      </c>
      <c r="K274" s="21">
        <v>163.04</v>
      </c>
      <c r="L274" s="20">
        <f>Table1[[#This Row],[Original_Unit_Price]]*Table1[[#This Row],[Quantity]]</f>
        <v>11.84</v>
      </c>
      <c r="M274" s="20">
        <f>Table1[[#This Row],[Total Price ]]-Table1[[#This Row],[Buying Price]]</f>
        <v>151.19999999999999</v>
      </c>
    </row>
    <row r="275" spans="1:13" x14ac:dyDescent="0.3">
      <c r="A275" s="1">
        <v>45261</v>
      </c>
      <c r="B275" s="1" t="str">
        <f>TEXT(Table1[[#This Row],[Date]],"ddd")</f>
        <v>Fri</v>
      </c>
      <c r="C275" t="s">
        <v>16</v>
      </c>
      <c r="D275">
        <v>12</v>
      </c>
      <c r="E275" s="20">
        <v>2.13</v>
      </c>
      <c r="F275" t="s">
        <v>26</v>
      </c>
      <c r="G275" t="s">
        <v>33</v>
      </c>
      <c r="H275" s="1">
        <v>30539</v>
      </c>
      <c r="I275" s="37">
        <f t="shared" ca="1" si="7"/>
        <v>41</v>
      </c>
      <c r="J275" s="21">
        <v>1.92</v>
      </c>
      <c r="K275" s="21">
        <v>37.200000000000003</v>
      </c>
      <c r="L275" s="20">
        <f>Table1[[#This Row],[Original_Unit_Price]]*Table1[[#This Row],[Quantity]]</f>
        <v>23.04</v>
      </c>
      <c r="M275" s="20">
        <f>Table1[[#This Row],[Total Price ]]-Table1[[#This Row],[Buying Price]]</f>
        <v>14.160000000000004</v>
      </c>
    </row>
    <row r="276" spans="1:13" x14ac:dyDescent="0.3">
      <c r="A276" s="1">
        <v>45052</v>
      </c>
      <c r="B276" s="1" t="str">
        <f>TEXT(Table1[[#This Row],[Date]],"ddd")</f>
        <v>Sat</v>
      </c>
      <c r="C276" t="s">
        <v>18</v>
      </c>
      <c r="D276">
        <v>4</v>
      </c>
      <c r="E276" s="20">
        <v>1.77</v>
      </c>
      <c r="F276" t="s">
        <v>34</v>
      </c>
      <c r="G276" t="s">
        <v>25</v>
      </c>
      <c r="H276" s="1">
        <v>31607</v>
      </c>
      <c r="I276" s="37">
        <f t="shared" ca="1" si="7"/>
        <v>38</v>
      </c>
      <c r="J276" s="21">
        <v>1.57</v>
      </c>
      <c r="K276" s="21">
        <v>32</v>
      </c>
      <c r="L276" s="20">
        <f>Table1[[#This Row],[Original_Unit_Price]]*Table1[[#This Row],[Quantity]]</f>
        <v>6.28</v>
      </c>
      <c r="M276" s="20">
        <f>Table1[[#This Row],[Total Price ]]-Table1[[#This Row],[Buying Price]]</f>
        <v>25.72</v>
      </c>
    </row>
    <row r="277" spans="1:13" x14ac:dyDescent="0.3">
      <c r="A277" s="1">
        <v>45004</v>
      </c>
      <c r="B277" s="1" t="str">
        <f>TEXT(Table1[[#This Row],[Date]],"ddd")</f>
        <v>Sun</v>
      </c>
      <c r="C277" t="s">
        <v>14</v>
      </c>
      <c r="D277">
        <v>19</v>
      </c>
      <c r="E277" s="20">
        <v>10.01</v>
      </c>
      <c r="F277" t="s">
        <v>32</v>
      </c>
      <c r="G277" t="s">
        <v>33</v>
      </c>
      <c r="H277" s="1">
        <v>28942</v>
      </c>
      <c r="I277" s="37">
        <f t="shared" ca="1" si="7"/>
        <v>46</v>
      </c>
      <c r="J277" s="21">
        <v>8.16</v>
      </c>
      <c r="K277" s="21">
        <v>73.150000000000006</v>
      </c>
      <c r="L277" s="20">
        <f>Table1[[#This Row],[Original_Unit_Price]]*Table1[[#This Row],[Quantity]]</f>
        <v>155.04</v>
      </c>
      <c r="M277" s="20">
        <f>Table1[[#This Row],[Total Price ]]-Table1[[#This Row],[Buying Price]]</f>
        <v>-81.889999999999986</v>
      </c>
    </row>
    <row r="278" spans="1:13" x14ac:dyDescent="0.3">
      <c r="A278" s="1">
        <v>45245</v>
      </c>
      <c r="B278" s="1" t="str">
        <f>TEXT(Table1[[#This Row],[Date]],"ddd")</f>
        <v>Wed</v>
      </c>
      <c r="C278" t="s">
        <v>18</v>
      </c>
      <c r="D278">
        <v>2</v>
      </c>
      <c r="E278" s="20">
        <v>11.01</v>
      </c>
      <c r="F278" t="s">
        <v>32</v>
      </c>
      <c r="G278" t="s">
        <v>28</v>
      </c>
      <c r="H278" s="1">
        <v>37336</v>
      </c>
      <c r="I278" s="37">
        <f t="shared" ca="1" si="7"/>
        <v>23</v>
      </c>
      <c r="J278" s="21">
        <v>9.5399999999999991</v>
      </c>
      <c r="K278" s="21">
        <v>61.25</v>
      </c>
      <c r="L278" s="20">
        <f>Table1[[#This Row],[Original_Unit_Price]]*Table1[[#This Row],[Quantity]]</f>
        <v>19.079999999999998</v>
      </c>
      <c r="M278" s="20">
        <f>Table1[[#This Row],[Total Price ]]-Table1[[#This Row],[Buying Price]]</f>
        <v>42.17</v>
      </c>
    </row>
    <row r="279" spans="1:13" x14ac:dyDescent="0.3">
      <c r="A279" s="1">
        <v>45196</v>
      </c>
      <c r="B279" s="1" t="str">
        <f>TEXT(Table1[[#This Row],[Date]],"ddd")</f>
        <v>Wed</v>
      </c>
      <c r="C279" t="s">
        <v>16</v>
      </c>
      <c r="D279">
        <v>4</v>
      </c>
      <c r="E279" s="20">
        <v>9.48</v>
      </c>
      <c r="F279" t="s">
        <v>32</v>
      </c>
      <c r="G279" t="s">
        <v>31</v>
      </c>
      <c r="H279" s="1">
        <v>34174</v>
      </c>
      <c r="I279" s="37">
        <f t="shared" ca="1" si="7"/>
        <v>31</v>
      </c>
      <c r="J279" s="21">
        <v>8.07</v>
      </c>
      <c r="K279" s="21">
        <v>1.89</v>
      </c>
      <c r="L279" s="20">
        <f>Table1[[#This Row],[Original_Unit_Price]]*Table1[[#This Row],[Quantity]]</f>
        <v>32.28</v>
      </c>
      <c r="M279" s="20">
        <f>Table1[[#This Row],[Total Price ]]-Table1[[#This Row],[Buying Price]]</f>
        <v>-30.39</v>
      </c>
    </row>
    <row r="280" spans="1:13" x14ac:dyDescent="0.3">
      <c r="A280" s="1">
        <v>44936</v>
      </c>
      <c r="B280" s="1" t="str">
        <f>TEXT(Table1[[#This Row],[Date]],"ddd")</f>
        <v>Tue</v>
      </c>
      <c r="C280" t="s">
        <v>16</v>
      </c>
      <c r="D280">
        <v>7</v>
      </c>
      <c r="E280" s="20">
        <v>3.12</v>
      </c>
      <c r="F280" t="s">
        <v>34</v>
      </c>
      <c r="G280" t="s">
        <v>25</v>
      </c>
      <c r="H280" s="1">
        <v>30438</v>
      </c>
      <c r="I280" s="37">
        <f t="shared" ca="1" si="7"/>
        <v>41</v>
      </c>
      <c r="J280" s="21">
        <v>2.29</v>
      </c>
      <c r="K280" s="21">
        <v>4.62</v>
      </c>
      <c r="L280" s="20">
        <f>Table1[[#This Row],[Original_Unit_Price]]*Table1[[#This Row],[Quantity]]</f>
        <v>16.03</v>
      </c>
      <c r="M280" s="20">
        <f>Table1[[#This Row],[Total Price ]]-Table1[[#This Row],[Buying Price]]</f>
        <v>-11.41</v>
      </c>
    </row>
    <row r="281" spans="1:13" x14ac:dyDescent="0.3">
      <c r="A281" s="1">
        <v>45177</v>
      </c>
      <c r="B281" s="1" t="str">
        <f>TEXT(Table1[[#This Row],[Date]],"ddd")</f>
        <v>Fri</v>
      </c>
      <c r="C281" t="s">
        <v>10</v>
      </c>
      <c r="D281">
        <v>8</v>
      </c>
      <c r="E281" s="20">
        <v>7.48</v>
      </c>
      <c r="F281" t="s">
        <v>24</v>
      </c>
      <c r="G281" t="s">
        <v>31</v>
      </c>
      <c r="H281" s="1">
        <v>33403</v>
      </c>
      <c r="I281" s="37">
        <f t="shared" ca="1" si="7"/>
        <v>33</v>
      </c>
      <c r="J281" s="21">
        <v>6.23</v>
      </c>
      <c r="K281" s="21">
        <v>114.2</v>
      </c>
      <c r="L281" s="20">
        <f>Table1[[#This Row],[Original_Unit_Price]]*Table1[[#This Row],[Quantity]]</f>
        <v>49.84</v>
      </c>
      <c r="M281" s="20">
        <f>Table1[[#This Row],[Total Price ]]-Table1[[#This Row],[Buying Price]]</f>
        <v>64.36</v>
      </c>
    </row>
    <row r="282" spans="1:13" x14ac:dyDescent="0.3">
      <c r="A282" s="1">
        <v>44950</v>
      </c>
      <c r="B282" s="1" t="str">
        <f>TEXT(Table1[[#This Row],[Date]],"ddd")</f>
        <v>Tue</v>
      </c>
      <c r="C282" t="s">
        <v>14</v>
      </c>
      <c r="D282">
        <v>19</v>
      </c>
      <c r="E282" s="20">
        <v>9.2799999999999994</v>
      </c>
      <c r="F282" t="s">
        <v>26</v>
      </c>
      <c r="G282" t="s">
        <v>29</v>
      </c>
      <c r="H282" s="1">
        <v>29315</v>
      </c>
      <c r="I282" s="37">
        <f t="shared" ca="1" si="7"/>
        <v>45</v>
      </c>
      <c r="J282" s="21">
        <v>6.79</v>
      </c>
      <c r="K282" s="21">
        <v>105.98</v>
      </c>
      <c r="L282" s="20">
        <f>Table1[[#This Row],[Original_Unit_Price]]*Table1[[#This Row],[Quantity]]</f>
        <v>129.01</v>
      </c>
      <c r="M282" s="20">
        <f>Table1[[#This Row],[Total Price ]]-Table1[[#This Row],[Buying Price]]</f>
        <v>-23.029999999999987</v>
      </c>
    </row>
    <row r="283" spans="1:13" x14ac:dyDescent="0.3">
      <c r="A283" s="1">
        <v>45222</v>
      </c>
      <c r="B283" s="1" t="str">
        <f>TEXT(Table1[[#This Row],[Date]],"ddd")</f>
        <v>Mon</v>
      </c>
      <c r="C283" t="s">
        <v>18</v>
      </c>
      <c r="D283">
        <v>7</v>
      </c>
      <c r="E283" s="20">
        <v>12.38</v>
      </c>
      <c r="F283" t="s">
        <v>24</v>
      </c>
      <c r="G283" t="s">
        <v>28</v>
      </c>
      <c r="H283" s="1">
        <v>34154</v>
      </c>
      <c r="I283" s="37">
        <f t="shared" ca="1" si="7"/>
        <v>31</v>
      </c>
      <c r="J283" s="21">
        <v>9.59</v>
      </c>
      <c r="K283" s="21">
        <v>56.099999999999994</v>
      </c>
      <c r="L283" s="20">
        <f>Table1[[#This Row],[Original_Unit_Price]]*Table1[[#This Row],[Quantity]]</f>
        <v>67.13</v>
      </c>
      <c r="M283" s="20">
        <f>Table1[[#This Row],[Total Price ]]-Table1[[#This Row],[Buying Price]]</f>
        <v>-11.030000000000001</v>
      </c>
    </row>
    <row r="284" spans="1:13" x14ac:dyDescent="0.3">
      <c r="A284" s="1">
        <v>45200</v>
      </c>
      <c r="B284" s="1" t="str">
        <f>TEXT(Table1[[#This Row],[Date]],"ddd")</f>
        <v>Sun</v>
      </c>
      <c r="C284" t="s">
        <v>18</v>
      </c>
      <c r="D284">
        <v>9</v>
      </c>
      <c r="E284" s="20">
        <v>8.98</v>
      </c>
      <c r="F284" t="s">
        <v>34</v>
      </c>
      <c r="G284" t="s">
        <v>28</v>
      </c>
      <c r="H284" s="1">
        <v>38297</v>
      </c>
      <c r="I284" s="37">
        <f t="shared" ca="1" si="7"/>
        <v>20</v>
      </c>
      <c r="J284" s="21">
        <v>6.48</v>
      </c>
      <c r="K284" s="21">
        <v>8.5</v>
      </c>
      <c r="L284" s="20">
        <f>Table1[[#This Row],[Original_Unit_Price]]*Table1[[#This Row],[Quantity]]</f>
        <v>58.320000000000007</v>
      </c>
      <c r="M284" s="20">
        <f>Table1[[#This Row],[Total Price ]]-Table1[[#This Row],[Buying Price]]</f>
        <v>-49.820000000000007</v>
      </c>
    </row>
    <row r="285" spans="1:13" x14ac:dyDescent="0.3">
      <c r="A285" s="1">
        <v>45250</v>
      </c>
      <c r="B285" s="1" t="str">
        <f>TEXT(Table1[[#This Row],[Date]],"ddd")</f>
        <v>Mon</v>
      </c>
      <c r="C285" t="s">
        <v>14</v>
      </c>
      <c r="D285">
        <v>9</v>
      </c>
      <c r="E285" s="20">
        <v>4.2699999999999996</v>
      </c>
      <c r="F285" t="s">
        <v>30</v>
      </c>
      <c r="G285" t="s">
        <v>29</v>
      </c>
      <c r="H285" s="1">
        <v>38338</v>
      </c>
      <c r="I285" s="37">
        <f t="shared" ca="1" si="7"/>
        <v>20</v>
      </c>
      <c r="J285" s="21">
        <v>3.76</v>
      </c>
      <c r="K285" s="21">
        <v>50.599999999999994</v>
      </c>
      <c r="L285" s="20">
        <f>Table1[[#This Row],[Original_Unit_Price]]*Table1[[#This Row],[Quantity]]</f>
        <v>33.839999999999996</v>
      </c>
      <c r="M285" s="20">
        <f>Table1[[#This Row],[Total Price ]]-Table1[[#This Row],[Buying Price]]</f>
        <v>16.759999999999998</v>
      </c>
    </row>
    <row r="286" spans="1:13" x14ac:dyDescent="0.3">
      <c r="A286" s="1">
        <v>45152</v>
      </c>
      <c r="B286" s="1" t="str">
        <f>TEXT(Table1[[#This Row],[Date]],"ddd")</f>
        <v>Mon</v>
      </c>
      <c r="C286" t="s">
        <v>14</v>
      </c>
      <c r="D286">
        <v>17</v>
      </c>
      <c r="E286" s="20">
        <v>14.61</v>
      </c>
      <c r="F286" t="s">
        <v>24</v>
      </c>
      <c r="G286" t="s">
        <v>31</v>
      </c>
      <c r="H286" s="1">
        <v>31212</v>
      </c>
      <c r="I286" s="37">
        <f t="shared" ca="1" si="7"/>
        <v>39</v>
      </c>
      <c r="J286" s="21">
        <v>12.15</v>
      </c>
      <c r="K286" s="21">
        <v>16.600000000000001</v>
      </c>
      <c r="L286" s="20">
        <f>Table1[[#This Row],[Original_Unit_Price]]*Table1[[#This Row],[Quantity]]</f>
        <v>206.55</v>
      </c>
      <c r="M286" s="20">
        <f>Table1[[#This Row],[Total Price ]]-Table1[[#This Row],[Buying Price]]</f>
        <v>-189.95000000000002</v>
      </c>
    </row>
    <row r="287" spans="1:13" x14ac:dyDescent="0.3">
      <c r="A287" s="1">
        <v>45291</v>
      </c>
      <c r="B287" s="1" t="str">
        <f>TEXT(Table1[[#This Row],[Date]],"ddd")</f>
        <v>Sun</v>
      </c>
      <c r="C287" t="s">
        <v>14</v>
      </c>
      <c r="D287">
        <v>12</v>
      </c>
      <c r="E287" s="20">
        <v>0.23</v>
      </c>
      <c r="F287" t="s">
        <v>24</v>
      </c>
      <c r="G287" t="s">
        <v>28</v>
      </c>
      <c r="H287" s="1">
        <v>37738</v>
      </c>
      <c r="I287" s="37">
        <f t="shared" ca="1" si="7"/>
        <v>21</v>
      </c>
      <c r="J287" s="21">
        <v>0.18</v>
      </c>
      <c r="K287" s="21">
        <v>189.12</v>
      </c>
      <c r="L287" s="20">
        <f>Table1[[#This Row],[Original_Unit_Price]]*Table1[[#This Row],[Quantity]]</f>
        <v>2.16</v>
      </c>
      <c r="M287" s="20">
        <f>Table1[[#This Row],[Total Price ]]-Table1[[#This Row],[Buying Price]]</f>
        <v>186.96</v>
      </c>
    </row>
    <row r="288" spans="1:13" x14ac:dyDescent="0.3">
      <c r="A288" s="1">
        <v>45106</v>
      </c>
      <c r="B288" s="1" t="str">
        <f>TEXT(Table1[[#This Row],[Date]],"ddd")</f>
        <v>Thu</v>
      </c>
      <c r="C288" t="s">
        <v>11</v>
      </c>
      <c r="D288">
        <v>20</v>
      </c>
      <c r="E288" s="20">
        <v>0.51</v>
      </c>
      <c r="F288" t="s">
        <v>34</v>
      </c>
      <c r="G288" t="s">
        <v>25</v>
      </c>
      <c r="H288" s="1">
        <v>30268</v>
      </c>
      <c r="I288" s="37">
        <f t="shared" ca="1" si="7"/>
        <v>42</v>
      </c>
      <c r="J288" s="21">
        <v>0.44</v>
      </c>
      <c r="K288" s="21">
        <v>7.7</v>
      </c>
      <c r="L288" s="20">
        <f>Table1[[#This Row],[Original_Unit_Price]]*Table1[[#This Row],[Quantity]]</f>
        <v>8.8000000000000007</v>
      </c>
      <c r="M288" s="20">
        <f>Table1[[#This Row],[Total Price ]]-Table1[[#This Row],[Buying Price]]</f>
        <v>-1.1000000000000005</v>
      </c>
    </row>
    <row r="289" spans="1:13" x14ac:dyDescent="0.3">
      <c r="A289" s="1">
        <v>45219</v>
      </c>
      <c r="B289" s="1" t="str">
        <f>TEXT(Table1[[#This Row],[Date]],"ddd")</f>
        <v>Fri</v>
      </c>
      <c r="C289" t="s">
        <v>11</v>
      </c>
      <c r="D289">
        <v>5</v>
      </c>
      <c r="E289" s="20">
        <v>9.14</v>
      </c>
      <c r="F289" t="s">
        <v>26</v>
      </c>
      <c r="G289" t="s">
        <v>29</v>
      </c>
      <c r="H289" s="1">
        <v>30702</v>
      </c>
      <c r="I289" s="37">
        <f t="shared" ca="1" si="7"/>
        <v>41</v>
      </c>
      <c r="J289" s="21">
        <v>7.84</v>
      </c>
      <c r="K289" s="21">
        <v>82</v>
      </c>
      <c r="L289" s="20">
        <f>Table1[[#This Row],[Original_Unit_Price]]*Table1[[#This Row],[Quantity]]</f>
        <v>39.200000000000003</v>
      </c>
      <c r="M289" s="20">
        <f>Table1[[#This Row],[Total Price ]]-Table1[[#This Row],[Buying Price]]</f>
        <v>42.8</v>
      </c>
    </row>
    <row r="290" spans="1:13" x14ac:dyDescent="0.3">
      <c r="A290" s="1">
        <v>45112</v>
      </c>
      <c r="B290" s="1" t="str">
        <f>TEXT(Table1[[#This Row],[Date]],"ddd")</f>
        <v>Wed</v>
      </c>
      <c r="C290" t="s">
        <v>10</v>
      </c>
      <c r="D290">
        <v>18</v>
      </c>
      <c r="E290" s="20">
        <v>12.7</v>
      </c>
      <c r="F290" t="s">
        <v>24</v>
      </c>
      <c r="G290" t="s">
        <v>28</v>
      </c>
      <c r="H290" s="1">
        <v>37745</v>
      </c>
      <c r="I290" s="37">
        <f t="shared" ca="1" si="7"/>
        <v>21</v>
      </c>
      <c r="J290" s="21">
        <v>10.8</v>
      </c>
      <c r="K290" s="21">
        <v>5</v>
      </c>
      <c r="L290" s="20">
        <f>Table1[[#This Row],[Original_Unit_Price]]*Table1[[#This Row],[Quantity]]</f>
        <v>194.4</v>
      </c>
      <c r="M290" s="20">
        <f>Table1[[#This Row],[Total Price ]]-Table1[[#This Row],[Buying Price]]</f>
        <v>-189.4</v>
      </c>
    </row>
    <row r="291" spans="1:13" x14ac:dyDescent="0.3">
      <c r="A291" s="1">
        <v>45056</v>
      </c>
      <c r="B291" s="1" t="str">
        <f>TEXT(Table1[[#This Row],[Date]],"ddd")</f>
        <v>Wed</v>
      </c>
      <c r="C291" t="s">
        <v>13</v>
      </c>
      <c r="D291">
        <v>10</v>
      </c>
      <c r="E291" s="20">
        <v>13.65</v>
      </c>
      <c r="F291" t="s">
        <v>26</v>
      </c>
      <c r="G291" t="s">
        <v>29</v>
      </c>
      <c r="H291" s="1">
        <v>35709</v>
      </c>
      <c r="I291" s="37">
        <f t="shared" ca="1" si="7"/>
        <v>27</v>
      </c>
      <c r="J291" s="21">
        <v>9.69</v>
      </c>
      <c r="K291" s="21">
        <v>120.27</v>
      </c>
      <c r="L291" s="20">
        <f>Table1[[#This Row],[Original_Unit_Price]]*Table1[[#This Row],[Quantity]]</f>
        <v>96.899999999999991</v>
      </c>
      <c r="M291" s="20">
        <f>Table1[[#This Row],[Total Price ]]-Table1[[#This Row],[Buying Price]]</f>
        <v>23.370000000000005</v>
      </c>
    </row>
    <row r="292" spans="1:13" x14ac:dyDescent="0.3">
      <c r="A292" s="1">
        <v>45028</v>
      </c>
      <c r="B292" s="1" t="str">
        <f>TEXT(Table1[[#This Row],[Date]],"ddd")</f>
        <v>Wed</v>
      </c>
      <c r="C292" t="s">
        <v>11</v>
      </c>
      <c r="D292">
        <v>5</v>
      </c>
      <c r="E292" s="20">
        <v>14.5</v>
      </c>
      <c r="F292" t="s">
        <v>34</v>
      </c>
      <c r="G292" t="s">
        <v>28</v>
      </c>
      <c r="H292" s="1">
        <v>33591</v>
      </c>
      <c r="I292" s="37">
        <f t="shared" ca="1" si="7"/>
        <v>33</v>
      </c>
      <c r="J292" s="21">
        <v>10.5</v>
      </c>
      <c r="K292" s="21">
        <v>8.8000000000000007</v>
      </c>
      <c r="L292" s="20">
        <f>Table1[[#This Row],[Original_Unit_Price]]*Table1[[#This Row],[Quantity]]</f>
        <v>52.5</v>
      </c>
      <c r="M292" s="20">
        <f>Table1[[#This Row],[Total Price ]]-Table1[[#This Row],[Buying Price]]</f>
        <v>-43.7</v>
      </c>
    </row>
    <row r="293" spans="1:13" x14ac:dyDescent="0.3">
      <c r="A293" s="1">
        <v>45229</v>
      </c>
      <c r="B293" s="1" t="str">
        <f>TEXT(Table1[[#This Row],[Date]],"ddd")</f>
        <v>Mon</v>
      </c>
      <c r="C293" t="s">
        <v>18</v>
      </c>
      <c r="D293">
        <v>19</v>
      </c>
      <c r="E293" s="20">
        <v>11.78</v>
      </c>
      <c r="F293" t="s">
        <v>26</v>
      </c>
      <c r="G293" t="s">
        <v>25</v>
      </c>
      <c r="H293" s="1">
        <v>29540</v>
      </c>
      <c r="I293" s="37">
        <f t="shared" ca="1" si="7"/>
        <v>44</v>
      </c>
      <c r="J293" s="21">
        <v>9.4499999999999993</v>
      </c>
      <c r="K293" s="21">
        <v>32.65</v>
      </c>
      <c r="L293" s="20">
        <f>Table1[[#This Row],[Original_Unit_Price]]*Table1[[#This Row],[Quantity]]</f>
        <v>179.54999999999998</v>
      </c>
      <c r="M293" s="20">
        <f>Table1[[#This Row],[Total Price ]]-Table1[[#This Row],[Buying Price]]</f>
        <v>-146.89999999999998</v>
      </c>
    </row>
    <row r="294" spans="1:13" x14ac:dyDescent="0.3">
      <c r="A294" s="1">
        <v>45183</v>
      </c>
      <c r="B294" s="1" t="str">
        <f>TEXT(Table1[[#This Row],[Date]],"ddd")</f>
        <v>Thu</v>
      </c>
      <c r="C294" t="s">
        <v>16</v>
      </c>
      <c r="D294">
        <v>20</v>
      </c>
      <c r="E294" s="20">
        <v>14.1</v>
      </c>
      <c r="F294" t="s">
        <v>30</v>
      </c>
      <c r="G294" t="s">
        <v>28</v>
      </c>
      <c r="H294" s="1">
        <v>35572</v>
      </c>
      <c r="I294" s="37">
        <f t="shared" ca="1" si="7"/>
        <v>27</v>
      </c>
      <c r="J294" s="21">
        <v>12.02</v>
      </c>
      <c r="K294" s="21">
        <v>14.850000000000001</v>
      </c>
      <c r="L294" s="20">
        <f>Table1[[#This Row],[Original_Unit_Price]]*Table1[[#This Row],[Quantity]]</f>
        <v>240.39999999999998</v>
      </c>
      <c r="M294" s="20">
        <f>Table1[[#This Row],[Total Price ]]-Table1[[#This Row],[Buying Price]]</f>
        <v>-225.54999999999998</v>
      </c>
    </row>
    <row r="295" spans="1:13" x14ac:dyDescent="0.3">
      <c r="A295" s="1">
        <v>45111</v>
      </c>
      <c r="B295" s="1" t="str">
        <f>TEXT(Table1[[#This Row],[Date]],"ddd")</f>
        <v>Tue</v>
      </c>
      <c r="C295" t="s">
        <v>14</v>
      </c>
      <c r="D295">
        <v>16</v>
      </c>
      <c r="E295" s="20">
        <v>0.6</v>
      </c>
      <c r="F295" t="s">
        <v>34</v>
      </c>
      <c r="G295" t="s">
        <v>29</v>
      </c>
      <c r="H295" s="1">
        <v>27892</v>
      </c>
      <c r="I295" s="37">
        <f t="shared" ca="1" si="7"/>
        <v>48</v>
      </c>
      <c r="J295" s="21">
        <v>0.52</v>
      </c>
      <c r="K295" s="21">
        <v>37.81</v>
      </c>
      <c r="L295" s="20">
        <f>Table1[[#This Row],[Original_Unit_Price]]*Table1[[#This Row],[Quantity]]</f>
        <v>8.32</v>
      </c>
      <c r="M295" s="20">
        <f>Table1[[#This Row],[Total Price ]]-Table1[[#This Row],[Buying Price]]</f>
        <v>29.490000000000002</v>
      </c>
    </row>
    <row r="296" spans="1:13" x14ac:dyDescent="0.3">
      <c r="A296" s="1">
        <v>45260</v>
      </c>
      <c r="B296" s="1" t="str">
        <f>TEXT(Table1[[#This Row],[Date]],"ddd")</f>
        <v>Thu</v>
      </c>
      <c r="C296" t="s">
        <v>15</v>
      </c>
      <c r="D296">
        <v>4</v>
      </c>
      <c r="E296" s="20">
        <v>5.22</v>
      </c>
      <c r="F296" t="s">
        <v>26</v>
      </c>
      <c r="G296" t="s">
        <v>29</v>
      </c>
      <c r="H296" s="1">
        <v>30081</v>
      </c>
      <c r="I296" s="37">
        <f t="shared" ca="1" si="7"/>
        <v>42</v>
      </c>
      <c r="J296" s="21">
        <v>3.97</v>
      </c>
      <c r="K296" s="21">
        <v>108.60000000000001</v>
      </c>
      <c r="L296" s="20">
        <f>Table1[[#This Row],[Original_Unit_Price]]*Table1[[#This Row],[Quantity]]</f>
        <v>15.88</v>
      </c>
      <c r="M296" s="20">
        <f>Table1[[#This Row],[Total Price ]]-Table1[[#This Row],[Buying Price]]</f>
        <v>92.720000000000013</v>
      </c>
    </row>
    <row r="297" spans="1:13" x14ac:dyDescent="0.3">
      <c r="A297" s="1">
        <v>45151</v>
      </c>
      <c r="B297" s="1" t="str">
        <f>TEXT(Table1[[#This Row],[Date]],"ddd")</f>
        <v>Sun</v>
      </c>
      <c r="C297" t="s">
        <v>12</v>
      </c>
      <c r="D297">
        <v>8</v>
      </c>
      <c r="E297" s="20">
        <v>8.7899999999999991</v>
      </c>
      <c r="F297" t="s">
        <v>34</v>
      </c>
      <c r="G297" t="s">
        <v>33</v>
      </c>
      <c r="H297" s="1">
        <v>27621</v>
      </c>
      <c r="I297" s="37">
        <f t="shared" ca="1" si="7"/>
        <v>49</v>
      </c>
      <c r="J297" s="21">
        <v>7.41</v>
      </c>
      <c r="K297" s="21">
        <v>12.629999999999999</v>
      </c>
      <c r="L297" s="20">
        <f>Table1[[#This Row],[Original_Unit_Price]]*Table1[[#This Row],[Quantity]]</f>
        <v>59.28</v>
      </c>
      <c r="M297" s="20">
        <f>Table1[[#This Row],[Total Price ]]-Table1[[#This Row],[Buying Price]]</f>
        <v>-46.650000000000006</v>
      </c>
    </row>
    <row r="298" spans="1:13" x14ac:dyDescent="0.3">
      <c r="A298" s="1">
        <v>45131</v>
      </c>
      <c r="B298" s="1" t="str">
        <f>TEXT(Table1[[#This Row],[Date]],"ddd")</f>
        <v>Mon</v>
      </c>
      <c r="C298" t="s">
        <v>16</v>
      </c>
      <c r="D298">
        <v>1</v>
      </c>
      <c r="E298" s="20">
        <v>4.43</v>
      </c>
      <c r="F298" t="s">
        <v>32</v>
      </c>
      <c r="G298" t="s">
        <v>25</v>
      </c>
      <c r="H298" s="1">
        <v>34221</v>
      </c>
      <c r="I298" s="37">
        <f t="shared" ca="1" si="7"/>
        <v>31</v>
      </c>
      <c r="J298" s="21">
        <v>3.81</v>
      </c>
      <c r="K298" s="21">
        <v>6.89</v>
      </c>
      <c r="L298" s="20">
        <f>Table1[[#This Row],[Original_Unit_Price]]*Table1[[#This Row],[Quantity]]</f>
        <v>3.81</v>
      </c>
      <c r="M298" s="20">
        <f>Table1[[#This Row],[Total Price ]]-Table1[[#This Row],[Buying Price]]</f>
        <v>3.0799999999999996</v>
      </c>
    </row>
    <row r="299" spans="1:13" x14ac:dyDescent="0.3">
      <c r="A299" s="1">
        <v>45121</v>
      </c>
      <c r="B299" s="1" t="str">
        <f>TEXT(Table1[[#This Row],[Date]],"ddd")</f>
        <v>Fri</v>
      </c>
      <c r="C299" t="s">
        <v>13</v>
      </c>
      <c r="D299">
        <v>5</v>
      </c>
      <c r="E299" s="20">
        <v>10.38</v>
      </c>
      <c r="F299" t="s">
        <v>34</v>
      </c>
      <c r="G299" t="s">
        <v>31</v>
      </c>
      <c r="H299" s="1">
        <v>32796</v>
      </c>
      <c r="I299" s="37">
        <f t="shared" ca="1" si="7"/>
        <v>35</v>
      </c>
      <c r="J299" s="21">
        <v>9.32</v>
      </c>
      <c r="K299" s="21">
        <v>86.38</v>
      </c>
      <c r="L299" s="20">
        <f>Table1[[#This Row],[Original_Unit_Price]]*Table1[[#This Row],[Quantity]]</f>
        <v>46.6</v>
      </c>
      <c r="M299" s="20">
        <f>Table1[[#This Row],[Total Price ]]-Table1[[#This Row],[Buying Price]]</f>
        <v>39.779999999999994</v>
      </c>
    </row>
    <row r="300" spans="1:13" x14ac:dyDescent="0.3">
      <c r="A300" s="1">
        <v>45101</v>
      </c>
      <c r="B300" s="1" t="str">
        <f>TEXT(Table1[[#This Row],[Date]],"ddd")</f>
        <v>Sat</v>
      </c>
      <c r="C300" t="s">
        <v>19</v>
      </c>
      <c r="D300">
        <v>16</v>
      </c>
      <c r="E300" s="20">
        <v>5.55</v>
      </c>
      <c r="F300" t="s">
        <v>24</v>
      </c>
      <c r="G300" t="s">
        <v>25</v>
      </c>
      <c r="H300" s="1">
        <v>34422</v>
      </c>
      <c r="I300" s="37">
        <f t="shared" ca="1" si="7"/>
        <v>31</v>
      </c>
      <c r="J300" s="21">
        <v>4.3099999999999996</v>
      </c>
      <c r="K300" s="21">
        <v>34.44</v>
      </c>
      <c r="L300" s="20">
        <f>Table1[[#This Row],[Original_Unit_Price]]*Table1[[#This Row],[Quantity]]</f>
        <v>68.959999999999994</v>
      </c>
      <c r="M300" s="20">
        <f>Table1[[#This Row],[Total Price ]]-Table1[[#This Row],[Buying Price]]</f>
        <v>-34.519999999999996</v>
      </c>
    </row>
    <row r="301" spans="1:13" x14ac:dyDescent="0.3">
      <c r="A301" s="1">
        <v>45269</v>
      </c>
      <c r="B301" s="1" t="str">
        <f>TEXT(Table1[[#This Row],[Date]],"ddd")</f>
        <v>Sat</v>
      </c>
      <c r="C301" t="s">
        <v>12</v>
      </c>
      <c r="D301">
        <v>13</v>
      </c>
      <c r="E301" s="20">
        <v>5.0199999999999996</v>
      </c>
      <c r="F301" t="s">
        <v>24</v>
      </c>
      <c r="G301" t="s">
        <v>27</v>
      </c>
      <c r="H301" s="1">
        <v>33975</v>
      </c>
      <c r="I301" s="37">
        <f t="shared" ca="1" si="7"/>
        <v>32</v>
      </c>
      <c r="J301" s="21">
        <v>4.1399999999999997</v>
      </c>
      <c r="K301" s="21">
        <v>115.2</v>
      </c>
      <c r="L301" s="20">
        <f>Table1[[#This Row],[Original_Unit_Price]]*Table1[[#This Row],[Quantity]]</f>
        <v>53.819999999999993</v>
      </c>
      <c r="M301" s="20">
        <f>Table1[[#This Row],[Total Price ]]-Table1[[#This Row],[Buying Price]]</f>
        <v>61.38000000000001</v>
      </c>
    </row>
    <row r="302" spans="1:13" x14ac:dyDescent="0.3">
      <c r="A302" s="1">
        <v>45160</v>
      </c>
      <c r="B302" s="1" t="str">
        <f>TEXT(Table1[[#This Row],[Date]],"ddd")</f>
        <v>Tue</v>
      </c>
      <c r="C302" t="s">
        <v>19</v>
      </c>
      <c r="D302">
        <v>18</v>
      </c>
      <c r="E302" s="20">
        <v>3.18</v>
      </c>
      <c r="F302" t="s">
        <v>30</v>
      </c>
      <c r="G302" t="s">
        <v>28</v>
      </c>
      <c r="H302" s="1">
        <v>33525</v>
      </c>
      <c r="I302" s="37">
        <f t="shared" ca="1" si="7"/>
        <v>33</v>
      </c>
      <c r="J302" s="21">
        <v>2.81</v>
      </c>
      <c r="K302" s="21">
        <v>69.95</v>
      </c>
      <c r="L302" s="20">
        <f>Table1[[#This Row],[Original_Unit_Price]]*Table1[[#This Row],[Quantity]]</f>
        <v>50.58</v>
      </c>
      <c r="M302" s="20">
        <f>Table1[[#This Row],[Total Price ]]-Table1[[#This Row],[Buying Price]]</f>
        <v>19.370000000000005</v>
      </c>
    </row>
    <row r="303" spans="1:13" x14ac:dyDescent="0.3">
      <c r="A303" s="1">
        <v>45204</v>
      </c>
      <c r="B303" s="1" t="str">
        <f>TEXT(Table1[[#This Row],[Date]],"ddd")</f>
        <v>Thu</v>
      </c>
      <c r="C303" t="s">
        <v>11</v>
      </c>
      <c r="D303">
        <v>8</v>
      </c>
      <c r="E303" s="20">
        <v>10.99</v>
      </c>
      <c r="F303" t="s">
        <v>26</v>
      </c>
      <c r="G303" t="s">
        <v>29</v>
      </c>
      <c r="H303" s="1">
        <v>34643</v>
      </c>
      <c r="I303" s="37">
        <f t="shared" ca="1" si="7"/>
        <v>30</v>
      </c>
      <c r="J303" s="21">
        <v>8.16</v>
      </c>
      <c r="K303" s="21">
        <v>37.24</v>
      </c>
      <c r="L303" s="20">
        <f>Table1[[#This Row],[Original_Unit_Price]]*Table1[[#This Row],[Quantity]]</f>
        <v>65.28</v>
      </c>
      <c r="M303" s="20">
        <f>Table1[[#This Row],[Total Price ]]-Table1[[#This Row],[Buying Price]]</f>
        <v>-28.04</v>
      </c>
    </row>
    <row r="304" spans="1:13" x14ac:dyDescent="0.3">
      <c r="A304" s="1">
        <v>45271</v>
      </c>
      <c r="B304" s="1" t="str">
        <f>TEXT(Table1[[#This Row],[Date]],"ddd")</f>
        <v>Mon</v>
      </c>
      <c r="C304" t="s">
        <v>10</v>
      </c>
      <c r="D304">
        <v>1</v>
      </c>
      <c r="E304" s="20">
        <v>5.64</v>
      </c>
      <c r="F304" t="s">
        <v>26</v>
      </c>
      <c r="G304" t="s">
        <v>28</v>
      </c>
      <c r="H304" s="1">
        <v>33492</v>
      </c>
      <c r="I304" s="37">
        <f t="shared" ca="1" si="7"/>
        <v>33</v>
      </c>
      <c r="J304" s="21">
        <v>4.01</v>
      </c>
      <c r="K304" s="21">
        <v>64.64</v>
      </c>
      <c r="L304" s="20">
        <f>Table1[[#This Row],[Original_Unit_Price]]*Table1[[#This Row],[Quantity]]</f>
        <v>4.01</v>
      </c>
      <c r="M304" s="20">
        <f>Table1[[#This Row],[Total Price ]]-Table1[[#This Row],[Buying Price]]</f>
        <v>60.63</v>
      </c>
    </row>
    <row r="305" spans="1:13" x14ac:dyDescent="0.3">
      <c r="A305" s="1">
        <v>45199</v>
      </c>
      <c r="B305" s="1" t="str">
        <f>TEXT(Table1[[#This Row],[Date]],"ddd")</f>
        <v>Sat</v>
      </c>
      <c r="C305" t="s">
        <v>10</v>
      </c>
      <c r="D305">
        <v>3</v>
      </c>
      <c r="E305" s="20">
        <v>4.22</v>
      </c>
      <c r="F305" t="s">
        <v>26</v>
      </c>
      <c r="G305" t="s">
        <v>28</v>
      </c>
      <c r="H305" s="1">
        <v>38229</v>
      </c>
      <c r="I305" s="37">
        <f t="shared" ca="1" si="7"/>
        <v>20</v>
      </c>
      <c r="J305" s="21">
        <v>3.64</v>
      </c>
      <c r="K305" s="21">
        <v>6.6000000000000005</v>
      </c>
      <c r="L305" s="20">
        <f>Table1[[#This Row],[Original_Unit_Price]]*Table1[[#This Row],[Quantity]]</f>
        <v>10.92</v>
      </c>
      <c r="M305" s="20">
        <f>Table1[[#This Row],[Total Price ]]-Table1[[#This Row],[Buying Price]]</f>
        <v>-4.3199999999999994</v>
      </c>
    </row>
    <row r="306" spans="1:13" x14ac:dyDescent="0.3">
      <c r="A306" s="1">
        <v>45184</v>
      </c>
      <c r="B306" s="1" t="str">
        <f>TEXT(Table1[[#This Row],[Date]],"ddd")</f>
        <v>Fri</v>
      </c>
      <c r="C306" t="s">
        <v>12</v>
      </c>
      <c r="D306">
        <v>6</v>
      </c>
      <c r="E306" s="20">
        <v>9.49</v>
      </c>
      <c r="F306" t="s">
        <v>26</v>
      </c>
      <c r="G306" t="s">
        <v>33</v>
      </c>
      <c r="H306" s="1">
        <v>33180</v>
      </c>
      <c r="I306" s="37">
        <f t="shared" ca="1" si="7"/>
        <v>34</v>
      </c>
      <c r="J306" s="21">
        <v>6.96</v>
      </c>
      <c r="K306" s="21">
        <v>3.23</v>
      </c>
      <c r="L306" s="20">
        <f>Table1[[#This Row],[Original_Unit_Price]]*Table1[[#This Row],[Quantity]]</f>
        <v>41.76</v>
      </c>
      <c r="M306" s="20">
        <f>Table1[[#This Row],[Total Price ]]-Table1[[#This Row],[Buying Price]]</f>
        <v>-38.53</v>
      </c>
    </row>
    <row r="307" spans="1:13" x14ac:dyDescent="0.3">
      <c r="A307" s="1">
        <v>45240</v>
      </c>
      <c r="B307" s="1" t="str">
        <f>TEXT(Table1[[#This Row],[Date]],"ddd")</f>
        <v>Fri</v>
      </c>
      <c r="C307" t="s">
        <v>11</v>
      </c>
      <c r="D307">
        <v>18</v>
      </c>
      <c r="E307" s="20">
        <v>14.91</v>
      </c>
      <c r="F307" t="s">
        <v>30</v>
      </c>
      <c r="G307" t="s">
        <v>28</v>
      </c>
      <c r="H307" s="1">
        <v>28935</v>
      </c>
      <c r="I307" s="37">
        <f t="shared" ca="1" si="7"/>
        <v>46</v>
      </c>
      <c r="J307" s="21">
        <v>11.88</v>
      </c>
      <c r="K307" s="21">
        <v>136.80000000000001</v>
      </c>
      <c r="L307" s="20">
        <f>Table1[[#This Row],[Original_Unit_Price]]*Table1[[#This Row],[Quantity]]</f>
        <v>213.84</v>
      </c>
      <c r="M307" s="20">
        <f>Table1[[#This Row],[Total Price ]]-Table1[[#This Row],[Buying Price]]</f>
        <v>-77.039999999999992</v>
      </c>
    </row>
    <row r="308" spans="1:13" x14ac:dyDescent="0.3">
      <c r="A308" s="1">
        <v>44978</v>
      </c>
      <c r="B308" s="1" t="str">
        <f>TEXT(Table1[[#This Row],[Date]],"ddd")</f>
        <v>Tue</v>
      </c>
      <c r="C308" t="s">
        <v>19</v>
      </c>
      <c r="D308">
        <v>15</v>
      </c>
      <c r="E308" s="20">
        <v>1.54</v>
      </c>
      <c r="F308" t="s">
        <v>26</v>
      </c>
      <c r="G308" t="s">
        <v>33</v>
      </c>
      <c r="H308" s="1">
        <v>28278</v>
      </c>
      <c r="I308" s="37">
        <f t="shared" ca="1" si="7"/>
        <v>47</v>
      </c>
      <c r="J308" s="21">
        <v>1.38</v>
      </c>
      <c r="K308" s="21">
        <v>40.650000000000006</v>
      </c>
      <c r="L308" s="20">
        <f>Table1[[#This Row],[Original_Unit_Price]]*Table1[[#This Row],[Quantity]]</f>
        <v>20.7</v>
      </c>
      <c r="M308" s="20">
        <f>Table1[[#This Row],[Total Price ]]-Table1[[#This Row],[Buying Price]]</f>
        <v>19.950000000000006</v>
      </c>
    </row>
    <row r="309" spans="1:13" x14ac:dyDescent="0.3">
      <c r="A309" s="1">
        <v>45083</v>
      </c>
      <c r="B309" s="1" t="str">
        <f>TEXT(Table1[[#This Row],[Date]],"ddd")</f>
        <v>Tue</v>
      </c>
      <c r="C309" t="s">
        <v>15</v>
      </c>
      <c r="D309">
        <v>18</v>
      </c>
      <c r="E309" s="20">
        <v>10.54</v>
      </c>
      <c r="F309" t="s">
        <v>30</v>
      </c>
      <c r="G309" t="s">
        <v>25</v>
      </c>
      <c r="H309" s="1">
        <v>31524</v>
      </c>
      <c r="I309" s="37">
        <f t="shared" ca="1" si="7"/>
        <v>39</v>
      </c>
      <c r="J309" s="21">
        <v>7.71</v>
      </c>
      <c r="K309" s="21">
        <v>39.39</v>
      </c>
      <c r="L309" s="20">
        <f>Table1[[#This Row],[Original_Unit_Price]]*Table1[[#This Row],[Quantity]]</f>
        <v>138.78</v>
      </c>
      <c r="M309" s="20">
        <f>Table1[[#This Row],[Total Price ]]-Table1[[#This Row],[Buying Price]]</f>
        <v>-99.39</v>
      </c>
    </row>
    <row r="310" spans="1:13" x14ac:dyDescent="0.3">
      <c r="A310" s="1">
        <v>45133</v>
      </c>
      <c r="B310" s="1" t="str">
        <f>TEXT(Table1[[#This Row],[Date]],"ddd")</f>
        <v>Wed</v>
      </c>
      <c r="C310" t="s">
        <v>19</v>
      </c>
      <c r="D310">
        <v>15</v>
      </c>
      <c r="E310" s="20">
        <v>13.13</v>
      </c>
      <c r="F310" t="s">
        <v>34</v>
      </c>
      <c r="G310" t="s">
        <v>28</v>
      </c>
      <c r="H310" s="1">
        <v>30754</v>
      </c>
      <c r="I310" s="37">
        <f t="shared" ca="1" si="7"/>
        <v>41</v>
      </c>
      <c r="J310" s="21">
        <v>11.25</v>
      </c>
      <c r="K310" s="21">
        <v>69.680000000000007</v>
      </c>
      <c r="L310" s="20">
        <f>Table1[[#This Row],[Original_Unit_Price]]*Table1[[#This Row],[Quantity]]</f>
        <v>168.75</v>
      </c>
      <c r="M310" s="20">
        <f>Table1[[#This Row],[Total Price ]]-Table1[[#This Row],[Buying Price]]</f>
        <v>-99.07</v>
      </c>
    </row>
    <row r="311" spans="1:13" x14ac:dyDescent="0.3">
      <c r="A311" s="1">
        <v>44982</v>
      </c>
      <c r="B311" s="1" t="str">
        <f>TEXT(Table1[[#This Row],[Date]],"ddd")</f>
        <v>Sat</v>
      </c>
      <c r="C311" t="s">
        <v>14</v>
      </c>
      <c r="D311">
        <v>12</v>
      </c>
      <c r="E311" s="20">
        <v>0.55000000000000004</v>
      </c>
      <c r="F311" t="s">
        <v>26</v>
      </c>
      <c r="G311" t="s">
        <v>31</v>
      </c>
      <c r="H311" s="1">
        <v>37694</v>
      </c>
      <c r="I311" s="37">
        <f t="shared" ca="1" si="7"/>
        <v>22</v>
      </c>
      <c r="J311" s="21">
        <v>0.41</v>
      </c>
      <c r="K311" s="21">
        <v>24.48</v>
      </c>
      <c r="L311" s="20">
        <f>Table1[[#This Row],[Original_Unit_Price]]*Table1[[#This Row],[Quantity]]</f>
        <v>4.92</v>
      </c>
      <c r="M311" s="20">
        <f>Table1[[#This Row],[Total Price ]]-Table1[[#This Row],[Buying Price]]</f>
        <v>19.560000000000002</v>
      </c>
    </row>
    <row r="312" spans="1:13" x14ac:dyDescent="0.3">
      <c r="A312" s="1">
        <v>45133</v>
      </c>
      <c r="B312" s="1" t="str">
        <f>TEXT(Table1[[#This Row],[Date]],"ddd")</f>
        <v>Wed</v>
      </c>
      <c r="C312" t="s">
        <v>10</v>
      </c>
      <c r="D312">
        <v>10</v>
      </c>
      <c r="E312" s="20">
        <v>7.58</v>
      </c>
      <c r="F312" t="s">
        <v>24</v>
      </c>
      <c r="G312" t="s">
        <v>33</v>
      </c>
      <c r="H312" s="1">
        <v>36554</v>
      </c>
      <c r="I312" s="37">
        <f t="shared" ca="1" si="7"/>
        <v>25</v>
      </c>
      <c r="J312" s="21">
        <v>5.58</v>
      </c>
      <c r="K312" s="21">
        <v>94.77</v>
      </c>
      <c r="L312" s="20">
        <f>Table1[[#This Row],[Original_Unit_Price]]*Table1[[#This Row],[Quantity]]</f>
        <v>55.8</v>
      </c>
      <c r="M312" s="20">
        <f>Table1[[#This Row],[Total Price ]]-Table1[[#This Row],[Buying Price]]</f>
        <v>38.97</v>
      </c>
    </row>
    <row r="313" spans="1:13" x14ac:dyDescent="0.3">
      <c r="A313" s="1">
        <v>44958</v>
      </c>
      <c r="B313" s="1" t="str">
        <f>TEXT(Table1[[#This Row],[Date]],"ddd")</f>
        <v>Wed</v>
      </c>
      <c r="C313" t="s">
        <v>10</v>
      </c>
      <c r="D313">
        <v>5</v>
      </c>
      <c r="E313" s="20">
        <v>3.16</v>
      </c>
      <c r="F313" t="s">
        <v>26</v>
      </c>
      <c r="G313" t="s">
        <v>28</v>
      </c>
      <c r="H313" s="1">
        <v>28630</v>
      </c>
      <c r="I313" s="37">
        <f t="shared" ca="1" si="7"/>
        <v>46</v>
      </c>
      <c r="J313" s="21">
        <v>2.27</v>
      </c>
      <c r="K313" s="21">
        <v>81.300000000000011</v>
      </c>
      <c r="L313" s="20">
        <f>Table1[[#This Row],[Original_Unit_Price]]*Table1[[#This Row],[Quantity]]</f>
        <v>11.35</v>
      </c>
      <c r="M313" s="20">
        <f>Table1[[#This Row],[Total Price ]]-Table1[[#This Row],[Buying Price]]</f>
        <v>69.950000000000017</v>
      </c>
    </row>
    <row r="314" spans="1:13" x14ac:dyDescent="0.3">
      <c r="A314" s="1">
        <v>45153</v>
      </c>
      <c r="B314" s="1" t="str">
        <f>TEXT(Table1[[#This Row],[Date]],"ddd")</f>
        <v>Tue</v>
      </c>
      <c r="C314" t="s">
        <v>13</v>
      </c>
      <c r="D314">
        <v>13</v>
      </c>
      <c r="E314" s="20">
        <v>8.5299999999999994</v>
      </c>
      <c r="F314" t="s">
        <v>32</v>
      </c>
      <c r="G314" t="s">
        <v>28</v>
      </c>
      <c r="H314" s="1">
        <v>29131</v>
      </c>
      <c r="I314" s="37">
        <f t="shared" ca="1" si="7"/>
        <v>45</v>
      </c>
      <c r="J314" s="21">
        <v>6.86</v>
      </c>
      <c r="K314" s="21">
        <v>145.99</v>
      </c>
      <c r="L314" s="20">
        <f>Table1[[#This Row],[Original_Unit_Price]]*Table1[[#This Row],[Quantity]]</f>
        <v>89.18</v>
      </c>
      <c r="M314" s="20">
        <f>Table1[[#This Row],[Total Price ]]-Table1[[#This Row],[Buying Price]]</f>
        <v>56.81</v>
      </c>
    </row>
    <row r="315" spans="1:13" x14ac:dyDescent="0.3">
      <c r="A315" s="1">
        <v>45222</v>
      </c>
      <c r="B315" s="1" t="str">
        <f>TEXT(Table1[[#This Row],[Date]],"ddd")</f>
        <v>Mon</v>
      </c>
      <c r="C315" t="s">
        <v>16</v>
      </c>
      <c r="D315">
        <v>18</v>
      </c>
      <c r="E315" s="20">
        <v>2.67</v>
      </c>
      <c r="F315" t="s">
        <v>24</v>
      </c>
      <c r="G315" t="s">
        <v>28</v>
      </c>
      <c r="H315" s="1">
        <v>31600</v>
      </c>
      <c r="I315" s="37">
        <f t="shared" ca="1" si="7"/>
        <v>38</v>
      </c>
      <c r="J315" s="21">
        <v>2.31</v>
      </c>
      <c r="K315" s="21">
        <v>32.400000000000006</v>
      </c>
      <c r="L315" s="20">
        <f>Table1[[#This Row],[Original_Unit_Price]]*Table1[[#This Row],[Quantity]]</f>
        <v>41.58</v>
      </c>
      <c r="M315" s="20">
        <f>Table1[[#This Row],[Total Price ]]-Table1[[#This Row],[Buying Price]]</f>
        <v>-9.1799999999999926</v>
      </c>
    </row>
    <row r="316" spans="1:13" x14ac:dyDescent="0.3">
      <c r="A316" s="1">
        <v>45164</v>
      </c>
      <c r="B316" s="1" t="str">
        <f>TEXT(Table1[[#This Row],[Date]],"ddd")</f>
        <v>Sat</v>
      </c>
      <c r="C316" t="s">
        <v>16</v>
      </c>
      <c r="D316">
        <v>20</v>
      </c>
      <c r="E316" s="20">
        <v>14.11</v>
      </c>
      <c r="F316" t="s">
        <v>24</v>
      </c>
      <c r="G316" t="s">
        <v>27</v>
      </c>
      <c r="H316" s="1">
        <v>27689</v>
      </c>
      <c r="I316" s="37">
        <f t="shared" ca="1" si="7"/>
        <v>49</v>
      </c>
      <c r="J316" s="21">
        <v>10.39</v>
      </c>
      <c r="K316" s="21">
        <v>46.75</v>
      </c>
      <c r="L316" s="20">
        <f>Table1[[#This Row],[Original_Unit_Price]]*Table1[[#This Row],[Quantity]]</f>
        <v>207.8</v>
      </c>
      <c r="M316" s="20">
        <f>Table1[[#This Row],[Total Price ]]-Table1[[#This Row],[Buying Price]]</f>
        <v>-161.05000000000001</v>
      </c>
    </row>
    <row r="317" spans="1:13" x14ac:dyDescent="0.3">
      <c r="A317" s="1">
        <v>44956</v>
      </c>
      <c r="B317" s="1" t="str">
        <f>TEXT(Table1[[#This Row],[Date]],"ddd")</f>
        <v>Mon</v>
      </c>
      <c r="C317" t="s">
        <v>14</v>
      </c>
      <c r="D317">
        <v>9</v>
      </c>
      <c r="E317" s="20">
        <v>6.71</v>
      </c>
      <c r="F317" t="s">
        <v>26</v>
      </c>
      <c r="G317" t="s">
        <v>25</v>
      </c>
      <c r="H317" s="1">
        <v>33532</v>
      </c>
      <c r="I317" s="37">
        <f t="shared" ca="1" si="7"/>
        <v>33</v>
      </c>
      <c r="J317" s="21">
        <v>5.2</v>
      </c>
      <c r="K317" s="21">
        <v>37.08</v>
      </c>
      <c r="L317" s="20">
        <f>Table1[[#This Row],[Original_Unit_Price]]*Table1[[#This Row],[Quantity]]</f>
        <v>46.800000000000004</v>
      </c>
      <c r="M317" s="20">
        <f>Table1[[#This Row],[Total Price ]]-Table1[[#This Row],[Buying Price]]</f>
        <v>-9.720000000000006</v>
      </c>
    </row>
    <row r="318" spans="1:13" x14ac:dyDescent="0.3">
      <c r="A318" s="1">
        <v>44989</v>
      </c>
      <c r="B318" s="1" t="str">
        <f>TEXT(Table1[[#This Row],[Date]],"ddd")</f>
        <v>Sat</v>
      </c>
      <c r="C318" t="s">
        <v>12</v>
      </c>
      <c r="D318">
        <v>15</v>
      </c>
      <c r="E318" s="20">
        <v>2.17</v>
      </c>
      <c r="F318" t="s">
        <v>24</v>
      </c>
      <c r="G318" t="s">
        <v>29</v>
      </c>
      <c r="H318" s="1">
        <v>33638</v>
      </c>
      <c r="I318" s="37">
        <f t="shared" ca="1" si="7"/>
        <v>33</v>
      </c>
      <c r="J318" s="21">
        <v>1.8</v>
      </c>
      <c r="K318" s="21">
        <v>41.160000000000004</v>
      </c>
      <c r="L318" s="20">
        <f>Table1[[#This Row],[Original_Unit_Price]]*Table1[[#This Row],[Quantity]]</f>
        <v>27</v>
      </c>
      <c r="M318" s="20">
        <f>Table1[[#This Row],[Total Price ]]-Table1[[#This Row],[Buying Price]]</f>
        <v>14.160000000000004</v>
      </c>
    </row>
    <row r="319" spans="1:13" x14ac:dyDescent="0.3">
      <c r="A319" s="1">
        <v>44983</v>
      </c>
      <c r="B319" s="1" t="str">
        <f>TEXT(Table1[[#This Row],[Date]],"ddd")</f>
        <v>Sun</v>
      </c>
      <c r="C319" t="s">
        <v>12</v>
      </c>
      <c r="D319">
        <v>18</v>
      </c>
      <c r="E319" s="20">
        <v>12.69</v>
      </c>
      <c r="F319" t="s">
        <v>30</v>
      </c>
      <c r="G319" t="s">
        <v>28</v>
      </c>
      <c r="H319" s="1">
        <v>27706</v>
      </c>
      <c r="I319" s="37">
        <f t="shared" ca="1" si="7"/>
        <v>49</v>
      </c>
      <c r="J319" s="21">
        <v>10.37</v>
      </c>
      <c r="K319" s="21">
        <v>67.08</v>
      </c>
      <c r="L319" s="20">
        <f>Table1[[#This Row],[Original_Unit_Price]]*Table1[[#This Row],[Quantity]]</f>
        <v>186.66</v>
      </c>
      <c r="M319" s="20">
        <f>Table1[[#This Row],[Total Price ]]-Table1[[#This Row],[Buying Price]]</f>
        <v>-119.58</v>
      </c>
    </row>
    <row r="320" spans="1:13" x14ac:dyDescent="0.3">
      <c r="A320" s="1">
        <v>45067</v>
      </c>
      <c r="B320" s="1" t="str">
        <f>TEXT(Table1[[#This Row],[Date]],"ddd")</f>
        <v>Sun</v>
      </c>
      <c r="C320" t="s">
        <v>17</v>
      </c>
      <c r="D320">
        <v>11</v>
      </c>
      <c r="E320" s="20">
        <v>1.49</v>
      </c>
      <c r="F320" t="s">
        <v>34</v>
      </c>
      <c r="G320" t="s">
        <v>31</v>
      </c>
      <c r="H320" s="1">
        <v>31252</v>
      </c>
      <c r="I320" s="37">
        <f t="shared" ca="1" si="7"/>
        <v>39</v>
      </c>
      <c r="J320" s="21">
        <v>1.21</v>
      </c>
      <c r="K320" s="21">
        <v>0.06</v>
      </c>
      <c r="L320" s="20">
        <f>Table1[[#This Row],[Original_Unit_Price]]*Table1[[#This Row],[Quantity]]</f>
        <v>13.309999999999999</v>
      </c>
      <c r="M320" s="20">
        <f>Table1[[#This Row],[Total Price ]]-Table1[[#This Row],[Buying Price]]</f>
        <v>-13.249999999999998</v>
      </c>
    </row>
    <row r="321" spans="1:13" x14ac:dyDescent="0.3">
      <c r="A321" s="1">
        <v>45090</v>
      </c>
      <c r="B321" s="1" t="str">
        <f>TEXT(Table1[[#This Row],[Date]],"ddd")</f>
        <v>Tue</v>
      </c>
      <c r="C321" t="s">
        <v>14</v>
      </c>
      <c r="D321">
        <v>1</v>
      </c>
      <c r="E321" s="20">
        <v>2.44</v>
      </c>
      <c r="F321" t="s">
        <v>32</v>
      </c>
      <c r="G321" t="s">
        <v>33</v>
      </c>
      <c r="H321" s="1">
        <v>28285</v>
      </c>
      <c r="I321" s="37">
        <f t="shared" ca="1" si="7"/>
        <v>47</v>
      </c>
      <c r="J321" s="21">
        <v>1.97</v>
      </c>
      <c r="K321" s="21">
        <v>66.69</v>
      </c>
      <c r="L321" s="20">
        <f>Table1[[#This Row],[Original_Unit_Price]]*Table1[[#This Row],[Quantity]]</f>
        <v>1.97</v>
      </c>
      <c r="M321" s="20">
        <f>Table1[[#This Row],[Total Price ]]-Table1[[#This Row],[Buying Price]]</f>
        <v>64.72</v>
      </c>
    </row>
    <row r="322" spans="1:13" x14ac:dyDescent="0.3">
      <c r="A322" s="1">
        <v>45019</v>
      </c>
      <c r="B322" s="1" t="str">
        <f>TEXT(Table1[[#This Row],[Date]],"ddd")</f>
        <v>Mon</v>
      </c>
      <c r="C322" t="s">
        <v>18</v>
      </c>
      <c r="D322">
        <v>18</v>
      </c>
      <c r="E322" s="20">
        <v>7.03</v>
      </c>
      <c r="F322" t="s">
        <v>24</v>
      </c>
      <c r="G322" t="s">
        <v>25</v>
      </c>
      <c r="H322" s="1">
        <v>37456</v>
      </c>
      <c r="I322" s="37">
        <f t="shared" ref="I322:I385" ca="1" si="8">DATEDIF(H322, TODAY(), "Y")</f>
        <v>22</v>
      </c>
      <c r="J322" s="21">
        <v>5.55</v>
      </c>
      <c r="K322" s="21">
        <v>6.2</v>
      </c>
      <c r="L322" s="20">
        <f>Table1[[#This Row],[Original_Unit_Price]]*Table1[[#This Row],[Quantity]]</f>
        <v>99.899999999999991</v>
      </c>
      <c r="M322" s="20">
        <f>Table1[[#This Row],[Total Price ]]-Table1[[#This Row],[Buying Price]]</f>
        <v>-93.699999999999989</v>
      </c>
    </row>
    <row r="323" spans="1:13" x14ac:dyDescent="0.3">
      <c r="A323" s="1">
        <v>45113</v>
      </c>
      <c r="B323" s="1" t="str">
        <f>TEXT(Table1[[#This Row],[Date]],"ddd")</f>
        <v>Thu</v>
      </c>
      <c r="C323" t="s">
        <v>13</v>
      </c>
      <c r="D323">
        <v>7</v>
      </c>
      <c r="E323" s="20">
        <v>0.04</v>
      </c>
      <c r="F323" t="s">
        <v>34</v>
      </c>
      <c r="G323" t="s">
        <v>27</v>
      </c>
      <c r="H323" s="1">
        <v>32982</v>
      </c>
      <c r="I323" s="37">
        <f t="shared" ca="1" si="8"/>
        <v>35</v>
      </c>
      <c r="J323" s="21">
        <v>0.03</v>
      </c>
      <c r="K323" s="21">
        <v>22.96</v>
      </c>
      <c r="L323" s="20">
        <f>Table1[[#This Row],[Original_Unit_Price]]*Table1[[#This Row],[Quantity]]</f>
        <v>0.21</v>
      </c>
      <c r="M323" s="20">
        <f>Table1[[#This Row],[Total Price ]]-Table1[[#This Row],[Buying Price]]</f>
        <v>22.75</v>
      </c>
    </row>
    <row r="324" spans="1:13" x14ac:dyDescent="0.3">
      <c r="A324" s="1">
        <v>45163</v>
      </c>
      <c r="B324" s="1" t="str">
        <f>TEXT(Table1[[#This Row],[Date]],"ddd")</f>
        <v>Fri</v>
      </c>
      <c r="C324" t="s">
        <v>17</v>
      </c>
      <c r="D324">
        <v>7</v>
      </c>
      <c r="E324" s="20">
        <v>11.63</v>
      </c>
      <c r="F324" t="s">
        <v>24</v>
      </c>
      <c r="G324" t="s">
        <v>28</v>
      </c>
      <c r="H324" s="1">
        <v>28805</v>
      </c>
      <c r="I324" s="37">
        <f t="shared" ca="1" si="8"/>
        <v>46</v>
      </c>
      <c r="J324" s="21">
        <v>8.36</v>
      </c>
      <c r="K324" s="21">
        <v>4.9000000000000004</v>
      </c>
      <c r="L324" s="20">
        <f>Table1[[#This Row],[Original_Unit_Price]]*Table1[[#This Row],[Quantity]]</f>
        <v>58.519999999999996</v>
      </c>
      <c r="M324" s="20">
        <f>Table1[[#This Row],[Total Price ]]-Table1[[#This Row],[Buying Price]]</f>
        <v>-53.62</v>
      </c>
    </row>
    <row r="325" spans="1:13" x14ac:dyDescent="0.3">
      <c r="A325" s="1">
        <v>45052</v>
      </c>
      <c r="B325" s="1" t="str">
        <f>TEXT(Table1[[#This Row],[Date]],"ddd")</f>
        <v>Sat</v>
      </c>
      <c r="C325" t="s">
        <v>17</v>
      </c>
      <c r="D325">
        <v>18</v>
      </c>
      <c r="E325" s="20">
        <v>7.78</v>
      </c>
      <c r="F325" t="s">
        <v>24</v>
      </c>
      <c r="G325" t="s">
        <v>28</v>
      </c>
      <c r="H325" s="1">
        <v>34333</v>
      </c>
      <c r="I325" s="37">
        <f t="shared" ca="1" si="8"/>
        <v>31</v>
      </c>
      <c r="J325" s="21">
        <v>5.89</v>
      </c>
      <c r="K325" s="21">
        <v>32.49</v>
      </c>
      <c r="L325" s="20">
        <f>Table1[[#This Row],[Original_Unit_Price]]*Table1[[#This Row],[Quantity]]</f>
        <v>106.02</v>
      </c>
      <c r="M325" s="20">
        <f>Table1[[#This Row],[Total Price ]]-Table1[[#This Row],[Buying Price]]</f>
        <v>-73.53</v>
      </c>
    </row>
    <row r="326" spans="1:13" x14ac:dyDescent="0.3">
      <c r="A326" s="1">
        <v>45260</v>
      </c>
      <c r="B326" s="1" t="str">
        <f>TEXT(Table1[[#This Row],[Date]],"ddd")</f>
        <v>Thu</v>
      </c>
      <c r="C326" t="s">
        <v>14</v>
      </c>
      <c r="D326">
        <v>7</v>
      </c>
      <c r="E326" s="20">
        <v>2.99</v>
      </c>
      <c r="F326" t="s">
        <v>26</v>
      </c>
      <c r="G326" t="s">
        <v>31</v>
      </c>
      <c r="H326" s="1">
        <v>36604</v>
      </c>
      <c r="I326" s="37">
        <f t="shared" ca="1" si="8"/>
        <v>25</v>
      </c>
      <c r="J326" s="21">
        <v>2.27</v>
      </c>
      <c r="K326" s="21">
        <v>61.56</v>
      </c>
      <c r="L326" s="20">
        <f>Table1[[#This Row],[Original_Unit_Price]]*Table1[[#This Row],[Quantity]]</f>
        <v>15.89</v>
      </c>
      <c r="M326" s="20">
        <f>Table1[[#This Row],[Total Price ]]-Table1[[#This Row],[Buying Price]]</f>
        <v>45.67</v>
      </c>
    </row>
    <row r="327" spans="1:13" x14ac:dyDescent="0.3">
      <c r="A327" s="1">
        <v>45025</v>
      </c>
      <c r="B327" s="1" t="str">
        <f>TEXT(Table1[[#This Row],[Date]],"ddd")</f>
        <v>Sun</v>
      </c>
      <c r="C327" t="s">
        <v>17</v>
      </c>
      <c r="D327">
        <v>16</v>
      </c>
      <c r="E327" s="20">
        <v>14.38</v>
      </c>
      <c r="F327" t="s">
        <v>24</v>
      </c>
      <c r="G327" t="s">
        <v>33</v>
      </c>
      <c r="H327" s="1">
        <v>31468</v>
      </c>
      <c r="I327" s="37">
        <f t="shared" ca="1" si="8"/>
        <v>39</v>
      </c>
      <c r="J327" s="21">
        <v>12.25</v>
      </c>
      <c r="K327" s="21">
        <v>82.14</v>
      </c>
      <c r="L327" s="20">
        <f>Table1[[#This Row],[Original_Unit_Price]]*Table1[[#This Row],[Quantity]]</f>
        <v>196</v>
      </c>
      <c r="M327" s="20">
        <f>Table1[[#This Row],[Total Price ]]-Table1[[#This Row],[Buying Price]]</f>
        <v>-113.86</v>
      </c>
    </row>
    <row r="328" spans="1:13" x14ac:dyDescent="0.3">
      <c r="A328" s="1">
        <v>45220</v>
      </c>
      <c r="B328" s="1" t="str">
        <f>TEXT(Table1[[#This Row],[Date]],"ddd")</f>
        <v>Sat</v>
      </c>
      <c r="C328" t="s">
        <v>15</v>
      </c>
      <c r="D328">
        <v>3</v>
      </c>
      <c r="E328" s="20">
        <v>8.89</v>
      </c>
      <c r="F328" t="s">
        <v>26</v>
      </c>
      <c r="G328" t="s">
        <v>33</v>
      </c>
      <c r="H328" s="1">
        <v>28313</v>
      </c>
      <c r="I328" s="37">
        <f t="shared" ca="1" si="8"/>
        <v>47</v>
      </c>
      <c r="J328" s="21">
        <v>6.56</v>
      </c>
      <c r="K328" s="21">
        <v>46.9</v>
      </c>
      <c r="L328" s="20">
        <f>Table1[[#This Row],[Original_Unit_Price]]*Table1[[#This Row],[Quantity]]</f>
        <v>19.68</v>
      </c>
      <c r="M328" s="20">
        <f>Table1[[#This Row],[Total Price ]]-Table1[[#This Row],[Buying Price]]</f>
        <v>27.22</v>
      </c>
    </row>
    <row r="329" spans="1:13" x14ac:dyDescent="0.3">
      <c r="A329" s="1">
        <v>45183</v>
      </c>
      <c r="B329" s="1" t="str">
        <f>TEXT(Table1[[#This Row],[Date]],"ddd")</f>
        <v>Thu</v>
      </c>
      <c r="C329" t="s">
        <v>17</v>
      </c>
      <c r="D329">
        <v>9</v>
      </c>
      <c r="E329" s="20">
        <v>10.14</v>
      </c>
      <c r="F329" t="s">
        <v>30</v>
      </c>
      <c r="G329" t="s">
        <v>33</v>
      </c>
      <c r="H329" s="1">
        <v>34601</v>
      </c>
      <c r="I329" s="37">
        <f t="shared" ca="1" si="8"/>
        <v>30</v>
      </c>
      <c r="J329" s="21">
        <v>7.91</v>
      </c>
      <c r="K329" s="21">
        <v>76.02</v>
      </c>
      <c r="L329" s="20">
        <f>Table1[[#This Row],[Original_Unit_Price]]*Table1[[#This Row],[Quantity]]</f>
        <v>71.19</v>
      </c>
      <c r="M329" s="20">
        <f>Table1[[#This Row],[Total Price ]]-Table1[[#This Row],[Buying Price]]</f>
        <v>4.8299999999999983</v>
      </c>
    </row>
    <row r="330" spans="1:13" x14ac:dyDescent="0.3">
      <c r="A330" s="1">
        <v>45005</v>
      </c>
      <c r="B330" s="1" t="str">
        <f>TEXT(Table1[[#This Row],[Date]],"ddd")</f>
        <v>Mon</v>
      </c>
      <c r="C330" t="s">
        <v>15</v>
      </c>
      <c r="D330">
        <v>13</v>
      </c>
      <c r="E330" s="20">
        <v>3.8</v>
      </c>
      <c r="F330" t="s">
        <v>30</v>
      </c>
      <c r="G330" t="s">
        <v>25</v>
      </c>
      <c r="H330" s="1">
        <v>27585</v>
      </c>
      <c r="I330" s="37">
        <f t="shared" ca="1" si="8"/>
        <v>49</v>
      </c>
      <c r="J330" s="21">
        <v>3.1</v>
      </c>
      <c r="K330" s="21">
        <v>66.3</v>
      </c>
      <c r="L330" s="20">
        <f>Table1[[#This Row],[Original_Unit_Price]]*Table1[[#This Row],[Quantity]]</f>
        <v>40.300000000000004</v>
      </c>
      <c r="M330" s="20">
        <f>Table1[[#This Row],[Total Price ]]-Table1[[#This Row],[Buying Price]]</f>
        <v>25.999999999999993</v>
      </c>
    </row>
    <row r="331" spans="1:13" x14ac:dyDescent="0.3">
      <c r="A331" s="1">
        <v>45265</v>
      </c>
      <c r="B331" s="1" t="str">
        <f>TEXT(Table1[[#This Row],[Date]],"ddd")</f>
        <v>Tue</v>
      </c>
      <c r="C331" t="s">
        <v>19</v>
      </c>
      <c r="D331">
        <v>1</v>
      </c>
      <c r="E331" s="20">
        <v>6.86</v>
      </c>
      <c r="F331" t="s">
        <v>32</v>
      </c>
      <c r="G331" t="s">
        <v>28</v>
      </c>
      <c r="H331" s="1">
        <v>35914</v>
      </c>
      <c r="I331" s="37">
        <f t="shared" ca="1" si="8"/>
        <v>26</v>
      </c>
      <c r="J331" s="21">
        <v>5.59</v>
      </c>
      <c r="K331" s="21">
        <v>35.97</v>
      </c>
      <c r="L331" s="20">
        <f>Table1[[#This Row],[Original_Unit_Price]]*Table1[[#This Row],[Quantity]]</f>
        <v>5.59</v>
      </c>
      <c r="M331" s="20">
        <f>Table1[[#This Row],[Total Price ]]-Table1[[#This Row],[Buying Price]]</f>
        <v>30.38</v>
      </c>
    </row>
    <row r="332" spans="1:13" x14ac:dyDescent="0.3">
      <c r="A332" s="1">
        <v>45134</v>
      </c>
      <c r="B332" s="1" t="str">
        <f>TEXT(Table1[[#This Row],[Date]],"ddd")</f>
        <v>Thu</v>
      </c>
      <c r="C332" t="s">
        <v>18</v>
      </c>
      <c r="D332">
        <v>10</v>
      </c>
      <c r="E332" s="20">
        <v>12.33</v>
      </c>
      <c r="F332" t="s">
        <v>32</v>
      </c>
      <c r="G332" t="s">
        <v>31</v>
      </c>
      <c r="H332" s="1">
        <v>31193</v>
      </c>
      <c r="I332" s="37">
        <f t="shared" ca="1" si="8"/>
        <v>39</v>
      </c>
      <c r="J332" s="21">
        <v>9.61</v>
      </c>
      <c r="K332" s="21">
        <v>240.89</v>
      </c>
      <c r="L332" s="20">
        <f>Table1[[#This Row],[Original_Unit_Price]]*Table1[[#This Row],[Quantity]]</f>
        <v>96.1</v>
      </c>
      <c r="M332" s="20">
        <f>Table1[[#This Row],[Total Price ]]-Table1[[#This Row],[Buying Price]]</f>
        <v>144.79</v>
      </c>
    </row>
    <row r="333" spans="1:13" x14ac:dyDescent="0.3">
      <c r="A333" s="1">
        <v>44930</v>
      </c>
      <c r="B333" s="1" t="str">
        <f>TEXT(Table1[[#This Row],[Date]],"ddd")</f>
        <v>Wed</v>
      </c>
      <c r="C333" t="s">
        <v>11</v>
      </c>
      <c r="D333">
        <v>19</v>
      </c>
      <c r="E333" s="20">
        <v>1.04</v>
      </c>
      <c r="F333" t="s">
        <v>32</v>
      </c>
      <c r="G333" t="s">
        <v>33</v>
      </c>
      <c r="H333" s="1">
        <v>32014</v>
      </c>
      <c r="I333" s="37">
        <f t="shared" ca="1" si="8"/>
        <v>37</v>
      </c>
      <c r="J333" s="21">
        <v>0.91</v>
      </c>
      <c r="K333" s="21">
        <v>135</v>
      </c>
      <c r="L333" s="20">
        <f>Table1[[#This Row],[Original_Unit_Price]]*Table1[[#This Row],[Quantity]]</f>
        <v>17.29</v>
      </c>
      <c r="M333" s="20">
        <f>Table1[[#This Row],[Total Price ]]-Table1[[#This Row],[Buying Price]]</f>
        <v>117.71000000000001</v>
      </c>
    </row>
    <row r="334" spans="1:13" x14ac:dyDescent="0.3">
      <c r="A334" s="1">
        <v>45277</v>
      </c>
      <c r="B334" s="1" t="str">
        <f>TEXT(Table1[[#This Row],[Date]],"ddd")</f>
        <v>Sun</v>
      </c>
      <c r="C334" t="s">
        <v>18</v>
      </c>
      <c r="D334">
        <v>13</v>
      </c>
      <c r="E334" s="20">
        <v>12.77</v>
      </c>
      <c r="F334" t="s">
        <v>32</v>
      </c>
      <c r="G334" t="s">
        <v>31</v>
      </c>
      <c r="H334" s="1">
        <v>36847</v>
      </c>
      <c r="I334" s="37">
        <f t="shared" ca="1" si="8"/>
        <v>24</v>
      </c>
      <c r="J334" s="21">
        <v>10</v>
      </c>
      <c r="K334" s="21">
        <v>70.199999999999989</v>
      </c>
      <c r="L334" s="20">
        <f>Table1[[#This Row],[Original_Unit_Price]]*Table1[[#This Row],[Quantity]]</f>
        <v>130</v>
      </c>
      <c r="M334" s="20">
        <f>Table1[[#This Row],[Total Price ]]-Table1[[#This Row],[Buying Price]]</f>
        <v>-59.800000000000011</v>
      </c>
    </row>
    <row r="335" spans="1:13" x14ac:dyDescent="0.3">
      <c r="A335" s="1">
        <v>45281</v>
      </c>
      <c r="B335" s="1" t="str">
        <f>TEXT(Table1[[#This Row],[Date]],"ddd")</f>
        <v>Thu</v>
      </c>
      <c r="C335" t="s">
        <v>15</v>
      </c>
      <c r="D335">
        <v>13</v>
      </c>
      <c r="E335" s="20">
        <v>12.69</v>
      </c>
      <c r="F335" t="s">
        <v>30</v>
      </c>
      <c r="G335" t="s">
        <v>27</v>
      </c>
      <c r="H335" s="1">
        <v>30784</v>
      </c>
      <c r="I335" s="37">
        <f t="shared" ca="1" si="8"/>
        <v>41</v>
      </c>
      <c r="J335" s="21">
        <v>10.85</v>
      </c>
      <c r="K335" s="21">
        <v>52.779999999999994</v>
      </c>
      <c r="L335" s="20">
        <f>Table1[[#This Row],[Original_Unit_Price]]*Table1[[#This Row],[Quantity]]</f>
        <v>141.04999999999998</v>
      </c>
      <c r="M335" s="20">
        <f>Table1[[#This Row],[Total Price ]]-Table1[[#This Row],[Buying Price]]</f>
        <v>-88.269999999999982</v>
      </c>
    </row>
    <row r="336" spans="1:13" x14ac:dyDescent="0.3">
      <c r="A336" s="1">
        <v>45249</v>
      </c>
      <c r="B336" s="1" t="str">
        <f>TEXT(Table1[[#This Row],[Date]],"ddd")</f>
        <v>Sun</v>
      </c>
      <c r="C336" t="s">
        <v>15</v>
      </c>
      <c r="D336">
        <v>6</v>
      </c>
      <c r="E336" s="20">
        <v>6.72</v>
      </c>
      <c r="F336" t="s">
        <v>26</v>
      </c>
      <c r="G336" t="s">
        <v>27</v>
      </c>
      <c r="H336" s="1">
        <v>36790</v>
      </c>
      <c r="I336" s="37">
        <f t="shared" ca="1" si="8"/>
        <v>24</v>
      </c>
      <c r="J336" s="21">
        <v>5.15</v>
      </c>
      <c r="K336" s="21">
        <v>144.95000000000002</v>
      </c>
      <c r="L336" s="20">
        <f>Table1[[#This Row],[Original_Unit_Price]]*Table1[[#This Row],[Quantity]]</f>
        <v>30.900000000000002</v>
      </c>
      <c r="M336" s="20">
        <f>Table1[[#This Row],[Total Price ]]-Table1[[#This Row],[Buying Price]]</f>
        <v>114.05000000000001</v>
      </c>
    </row>
    <row r="337" spans="1:13" x14ac:dyDescent="0.3">
      <c r="A337" s="1">
        <v>45285</v>
      </c>
      <c r="B337" s="1" t="str">
        <f>TEXT(Table1[[#This Row],[Date]],"ddd")</f>
        <v>Mon</v>
      </c>
      <c r="C337" t="s">
        <v>18</v>
      </c>
      <c r="D337">
        <v>15</v>
      </c>
      <c r="E337" s="20">
        <v>5.82</v>
      </c>
      <c r="F337" t="s">
        <v>26</v>
      </c>
      <c r="G337" t="s">
        <v>31</v>
      </c>
      <c r="H337" s="1">
        <v>35540</v>
      </c>
      <c r="I337" s="37">
        <f t="shared" ca="1" si="8"/>
        <v>28</v>
      </c>
      <c r="J337" s="21">
        <v>4.57</v>
      </c>
      <c r="K337" s="21">
        <v>18.8</v>
      </c>
      <c r="L337" s="20">
        <f>Table1[[#This Row],[Original_Unit_Price]]*Table1[[#This Row],[Quantity]]</f>
        <v>68.550000000000011</v>
      </c>
      <c r="M337" s="20">
        <f>Table1[[#This Row],[Total Price ]]-Table1[[#This Row],[Buying Price]]</f>
        <v>-49.750000000000014</v>
      </c>
    </row>
    <row r="338" spans="1:13" x14ac:dyDescent="0.3">
      <c r="A338" s="1">
        <v>45183</v>
      </c>
      <c r="B338" s="1" t="str">
        <f>TEXT(Table1[[#This Row],[Date]],"ddd")</f>
        <v>Thu</v>
      </c>
      <c r="C338" t="s">
        <v>16</v>
      </c>
      <c r="D338">
        <v>6</v>
      </c>
      <c r="E338" s="20">
        <v>12.26</v>
      </c>
      <c r="F338" t="s">
        <v>24</v>
      </c>
      <c r="G338" t="s">
        <v>28</v>
      </c>
      <c r="H338" s="1">
        <v>31586</v>
      </c>
      <c r="I338" s="37">
        <f t="shared" ca="1" si="8"/>
        <v>38</v>
      </c>
      <c r="J338" s="21">
        <v>9</v>
      </c>
      <c r="K338" s="21">
        <v>227.24</v>
      </c>
      <c r="L338" s="20">
        <f>Table1[[#This Row],[Original_Unit_Price]]*Table1[[#This Row],[Quantity]]</f>
        <v>54</v>
      </c>
      <c r="M338" s="20">
        <f>Table1[[#This Row],[Total Price ]]-Table1[[#This Row],[Buying Price]]</f>
        <v>173.24</v>
      </c>
    </row>
    <row r="339" spans="1:13" x14ac:dyDescent="0.3">
      <c r="A339" s="1">
        <v>45066</v>
      </c>
      <c r="B339" s="1" t="str">
        <f>TEXT(Table1[[#This Row],[Date]],"ddd")</f>
        <v>Sat</v>
      </c>
      <c r="C339" t="s">
        <v>15</v>
      </c>
      <c r="D339">
        <v>9</v>
      </c>
      <c r="E339" s="20">
        <v>15</v>
      </c>
      <c r="F339" t="s">
        <v>34</v>
      </c>
      <c r="G339" t="s">
        <v>33</v>
      </c>
      <c r="H339" s="1">
        <v>33854</v>
      </c>
      <c r="I339" s="37">
        <f t="shared" ca="1" si="8"/>
        <v>32</v>
      </c>
      <c r="J339" s="21">
        <v>11.29</v>
      </c>
      <c r="K339" s="21">
        <v>136.9</v>
      </c>
      <c r="L339" s="20">
        <f>Table1[[#This Row],[Original_Unit_Price]]*Table1[[#This Row],[Quantity]]</f>
        <v>101.60999999999999</v>
      </c>
      <c r="M339" s="20">
        <f>Table1[[#This Row],[Total Price ]]-Table1[[#This Row],[Buying Price]]</f>
        <v>35.29000000000002</v>
      </c>
    </row>
    <row r="340" spans="1:13" x14ac:dyDescent="0.3">
      <c r="A340" s="1">
        <v>45069</v>
      </c>
      <c r="B340" s="1" t="str">
        <f>TEXT(Table1[[#This Row],[Date]],"ddd")</f>
        <v>Tue</v>
      </c>
      <c r="C340" t="s">
        <v>17</v>
      </c>
      <c r="D340">
        <v>5</v>
      </c>
      <c r="E340" s="20">
        <v>1.87</v>
      </c>
      <c r="F340" t="s">
        <v>26</v>
      </c>
      <c r="G340" t="s">
        <v>28</v>
      </c>
      <c r="H340" s="1">
        <v>27851</v>
      </c>
      <c r="I340" s="37">
        <f t="shared" ca="1" si="8"/>
        <v>49</v>
      </c>
      <c r="J340" s="21">
        <v>1.59</v>
      </c>
      <c r="K340" s="21">
        <v>11.62</v>
      </c>
      <c r="L340" s="20">
        <f>Table1[[#This Row],[Original_Unit_Price]]*Table1[[#This Row],[Quantity]]</f>
        <v>7.95</v>
      </c>
      <c r="M340" s="20">
        <f>Table1[[#This Row],[Total Price ]]-Table1[[#This Row],[Buying Price]]</f>
        <v>3.669999999999999</v>
      </c>
    </row>
    <row r="341" spans="1:13" x14ac:dyDescent="0.3">
      <c r="A341" s="1">
        <v>45212</v>
      </c>
      <c r="B341" s="1" t="str">
        <f>TEXT(Table1[[#This Row],[Date]],"ddd")</f>
        <v>Fri</v>
      </c>
      <c r="C341" t="s">
        <v>13</v>
      </c>
      <c r="D341">
        <v>12</v>
      </c>
      <c r="E341" s="20">
        <v>10.92</v>
      </c>
      <c r="F341" t="s">
        <v>32</v>
      </c>
      <c r="G341" t="s">
        <v>25</v>
      </c>
      <c r="H341" s="1">
        <v>28895</v>
      </c>
      <c r="I341" s="37">
        <f t="shared" ca="1" si="8"/>
        <v>46</v>
      </c>
      <c r="J341" s="21">
        <v>8.52</v>
      </c>
      <c r="K341" s="21">
        <v>5.25</v>
      </c>
      <c r="L341" s="20">
        <f>Table1[[#This Row],[Original_Unit_Price]]*Table1[[#This Row],[Quantity]]</f>
        <v>102.24</v>
      </c>
      <c r="M341" s="20">
        <f>Table1[[#This Row],[Total Price ]]-Table1[[#This Row],[Buying Price]]</f>
        <v>-96.99</v>
      </c>
    </row>
    <row r="342" spans="1:13" x14ac:dyDescent="0.3">
      <c r="A342" s="1">
        <v>44948</v>
      </c>
      <c r="B342" s="1" t="str">
        <f>TEXT(Table1[[#This Row],[Date]],"ddd")</f>
        <v>Sun</v>
      </c>
      <c r="C342" t="s">
        <v>14</v>
      </c>
      <c r="D342">
        <v>4</v>
      </c>
      <c r="E342" s="20">
        <v>6.96</v>
      </c>
      <c r="F342" t="s">
        <v>34</v>
      </c>
      <c r="G342" t="s">
        <v>25</v>
      </c>
      <c r="H342" s="1">
        <v>32748</v>
      </c>
      <c r="I342" s="37">
        <f t="shared" ca="1" si="8"/>
        <v>35</v>
      </c>
      <c r="J342" s="21">
        <v>6.21</v>
      </c>
      <c r="K342" s="21">
        <v>20.079999999999998</v>
      </c>
      <c r="L342" s="20">
        <f>Table1[[#This Row],[Original_Unit_Price]]*Table1[[#This Row],[Quantity]]</f>
        <v>24.84</v>
      </c>
      <c r="M342" s="20">
        <f>Table1[[#This Row],[Total Price ]]-Table1[[#This Row],[Buying Price]]</f>
        <v>-4.7600000000000016</v>
      </c>
    </row>
    <row r="343" spans="1:13" x14ac:dyDescent="0.3">
      <c r="A343" s="1">
        <v>45277</v>
      </c>
      <c r="B343" s="1" t="str">
        <f>TEXT(Table1[[#This Row],[Date]],"ddd")</f>
        <v>Sun</v>
      </c>
      <c r="C343" t="s">
        <v>16</v>
      </c>
      <c r="D343">
        <v>5</v>
      </c>
      <c r="E343" s="20">
        <v>8.19</v>
      </c>
      <c r="F343" t="s">
        <v>32</v>
      </c>
      <c r="G343" t="s">
        <v>28</v>
      </c>
      <c r="H343" s="1">
        <v>30108</v>
      </c>
      <c r="I343" s="37">
        <f t="shared" ca="1" si="8"/>
        <v>42</v>
      </c>
      <c r="J343" s="21">
        <v>6.16</v>
      </c>
      <c r="K343" s="21">
        <v>34.51</v>
      </c>
      <c r="L343" s="20">
        <f>Table1[[#This Row],[Original_Unit_Price]]*Table1[[#This Row],[Quantity]]</f>
        <v>30.8</v>
      </c>
      <c r="M343" s="20">
        <f>Table1[[#This Row],[Total Price ]]-Table1[[#This Row],[Buying Price]]</f>
        <v>3.7099999999999973</v>
      </c>
    </row>
    <row r="344" spans="1:13" x14ac:dyDescent="0.3">
      <c r="A344" s="1">
        <v>44982</v>
      </c>
      <c r="B344" s="1" t="str">
        <f>TEXT(Table1[[#This Row],[Date]],"ddd")</f>
        <v>Sat</v>
      </c>
      <c r="C344" t="s">
        <v>14</v>
      </c>
      <c r="D344">
        <v>20</v>
      </c>
      <c r="E344" s="20">
        <v>2.4500000000000002</v>
      </c>
      <c r="F344" t="s">
        <v>34</v>
      </c>
      <c r="G344" t="s">
        <v>25</v>
      </c>
      <c r="H344" s="1">
        <v>30166</v>
      </c>
      <c r="I344" s="37">
        <f t="shared" ca="1" si="8"/>
        <v>42</v>
      </c>
      <c r="J344" s="21">
        <v>2.14</v>
      </c>
      <c r="K344" s="21">
        <v>72.88</v>
      </c>
      <c r="L344" s="20">
        <f>Table1[[#This Row],[Original_Unit_Price]]*Table1[[#This Row],[Quantity]]</f>
        <v>42.800000000000004</v>
      </c>
      <c r="M344" s="20">
        <f>Table1[[#This Row],[Total Price ]]-Table1[[#This Row],[Buying Price]]</f>
        <v>30.079999999999991</v>
      </c>
    </row>
    <row r="345" spans="1:13" x14ac:dyDescent="0.3">
      <c r="A345" s="1">
        <v>45081</v>
      </c>
      <c r="B345" s="1" t="str">
        <f>TEXT(Table1[[#This Row],[Date]],"ddd")</f>
        <v>Sun</v>
      </c>
      <c r="C345" t="s">
        <v>16</v>
      </c>
      <c r="D345">
        <v>11</v>
      </c>
      <c r="E345" s="20">
        <v>4.2300000000000004</v>
      </c>
      <c r="F345" t="s">
        <v>32</v>
      </c>
      <c r="G345" t="s">
        <v>29</v>
      </c>
      <c r="H345" s="1">
        <v>31266</v>
      </c>
      <c r="I345" s="37">
        <f t="shared" ca="1" si="8"/>
        <v>39</v>
      </c>
      <c r="J345" s="21">
        <v>3.38</v>
      </c>
      <c r="K345" s="21">
        <v>13.4</v>
      </c>
      <c r="L345" s="20">
        <f>Table1[[#This Row],[Original_Unit_Price]]*Table1[[#This Row],[Quantity]]</f>
        <v>37.18</v>
      </c>
      <c r="M345" s="20">
        <f>Table1[[#This Row],[Total Price ]]-Table1[[#This Row],[Buying Price]]</f>
        <v>-23.78</v>
      </c>
    </row>
    <row r="346" spans="1:13" x14ac:dyDescent="0.3">
      <c r="A346" s="1">
        <v>45217</v>
      </c>
      <c r="B346" s="1" t="str">
        <f>TEXT(Table1[[#This Row],[Date]],"ddd")</f>
        <v>Wed</v>
      </c>
      <c r="C346" t="s">
        <v>14</v>
      </c>
      <c r="D346">
        <v>6</v>
      </c>
      <c r="E346" s="20">
        <v>9.6300000000000008</v>
      </c>
      <c r="F346" t="s">
        <v>26</v>
      </c>
      <c r="G346" t="s">
        <v>27</v>
      </c>
      <c r="H346" s="1">
        <v>35059</v>
      </c>
      <c r="I346" s="37">
        <f t="shared" ca="1" si="8"/>
        <v>29</v>
      </c>
      <c r="J346" s="21">
        <v>8.24</v>
      </c>
      <c r="K346" s="21">
        <v>248.58</v>
      </c>
      <c r="L346" s="20">
        <f>Table1[[#This Row],[Original_Unit_Price]]*Table1[[#This Row],[Quantity]]</f>
        <v>49.44</v>
      </c>
      <c r="M346" s="20">
        <f>Table1[[#This Row],[Total Price ]]-Table1[[#This Row],[Buying Price]]</f>
        <v>199.14000000000001</v>
      </c>
    </row>
    <row r="347" spans="1:13" x14ac:dyDescent="0.3">
      <c r="A347" s="1">
        <v>45203</v>
      </c>
      <c r="B347" s="1" t="str">
        <f>TEXT(Table1[[#This Row],[Date]],"ddd")</f>
        <v>Wed</v>
      </c>
      <c r="C347" t="s">
        <v>10</v>
      </c>
      <c r="D347">
        <v>5</v>
      </c>
      <c r="E347" s="20">
        <v>3.28</v>
      </c>
      <c r="F347" t="s">
        <v>30</v>
      </c>
      <c r="G347" t="s">
        <v>28</v>
      </c>
      <c r="H347" s="1">
        <v>36826</v>
      </c>
      <c r="I347" s="37">
        <f t="shared" ca="1" si="8"/>
        <v>24</v>
      </c>
      <c r="J347" s="21">
        <v>2.67</v>
      </c>
      <c r="K347" s="21">
        <v>4.3</v>
      </c>
      <c r="L347" s="20">
        <f>Table1[[#This Row],[Original_Unit_Price]]*Table1[[#This Row],[Quantity]]</f>
        <v>13.35</v>
      </c>
      <c r="M347" s="20">
        <f>Table1[[#This Row],[Total Price ]]-Table1[[#This Row],[Buying Price]]</f>
        <v>-9.0500000000000007</v>
      </c>
    </row>
    <row r="348" spans="1:13" x14ac:dyDescent="0.3">
      <c r="A348" s="1">
        <v>45088</v>
      </c>
      <c r="B348" s="1" t="str">
        <f>TEXT(Table1[[#This Row],[Date]],"ddd")</f>
        <v>Sun</v>
      </c>
      <c r="C348" t="s">
        <v>19</v>
      </c>
      <c r="D348">
        <v>13</v>
      </c>
      <c r="E348" s="20">
        <v>1.45</v>
      </c>
      <c r="F348" t="s">
        <v>34</v>
      </c>
      <c r="G348" t="s">
        <v>25</v>
      </c>
      <c r="H348" s="1">
        <v>38370</v>
      </c>
      <c r="I348" s="37">
        <f t="shared" ca="1" si="8"/>
        <v>20</v>
      </c>
      <c r="J348" s="21">
        <v>1.29</v>
      </c>
      <c r="K348" s="21">
        <v>187.72</v>
      </c>
      <c r="L348" s="20">
        <f>Table1[[#This Row],[Original_Unit_Price]]*Table1[[#This Row],[Quantity]]</f>
        <v>16.77</v>
      </c>
      <c r="M348" s="20">
        <f>Table1[[#This Row],[Total Price ]]-Table1[[#This Row],[Buying Price]]</f>
        <v>170.95</v>
      </c>
    </row>
    <row r="349" spans="1:13" x14ac:dyDescent="0.3">
      <c r="A349" s="1">
        <v>44930</v>
      </c>
      <c r="B349" s="1" t="str">
        <f>TEXT(Table1[[#This Row],[Date]],"ddd")</f>
        <v>Wed</v>
      </c>
      <c r="C349" t="s">
        <v>14</v>
      </c>
      <c r="D349">
        <v>7</v>
      </c>
      <c r="E349" s="20">
        <v>1.78</v>
      </c>
      <c r="F349" t="s">
        <v>26</v>
      </c>
      <c r="G349" t="s">
        <v>33</v>
      </c>
      <c r="H349" s="1">
        <v>28145</v>
      </c>
      <c r="I349" s="37">
        <f t="shared" ca="1" si="8"/>
        <v>48</v>
      </c>
      <c r="J349" s="21">
        <v>1.4</v>
      </c>
      <c r="K349" s="21">
        <v>30.419999999999998</v>
      </c>
      <c r="L349" s="20">
        <f>Table1[[#This Row],[Original_Unit_Price]]*Table1[[#This Row],[Quantity]]</f>
        <v>9.7999999999999989</v>
      </c>
      <c r="M349" s="20">
        <f>Table1[[#This Row],[Total Price ]]-Table1[[#This Row],[Buying Price]]</f>
        <v>20.619999999999997</v>
      </c>
    </row>
    <row r="350" spans="1:13" x14ac:dyDescent="0.3">
      <c r="A350" s="1">
        <v>44940</v>
      </c>
      <c r="B350" s="1" t="str">
        <f>TEXT(Table1[[#This Row],[Date]],"ddd")</f>
        <v>Sat</v>
      </c>
      <c r="C350" t="s">
        <v>11</v>
      </c>
      <c r="D350">
        <v>16</v>
      </c>
      <c r="E350" s="20">
        <v>4.1900000000000004</v>
      </c>
      <c r="F350" t="s">
        <v>30</v>
      </c>
      <c r="G350" t="s">
        <v>31</v>
      </c>
      <c r="H350" s="1">
        <v>31496</v>
      </c>
      <c r="I350" s="37">
        <f t="shared" ca="1" si="8"/>
        <v>39</v>
      </c>
      <c r="J350" s="21">
        <v>3.61</v>
      </c>
      <c r="K350" s="21">
        <v>61.71</v>
      </c>
      <c r="L350" s="20">
        <f>Table1[[#This Row],[Original_Unit_Price]]*Table1[[#This Row],[Quantity]]</f>
        <v>57.76</v>
      </c>
      <c r="M350" s="20">
        <f>Table1[[#This Row],[Total Price ]]-Table1[[#This Row],[Buying Price]]</f>
        <v>3.9500000000000028</v>
      </c>
    </row>
    <row r="351" spans="1:13" x14ac:dyDescent="0.3">
      <c r="A351" s="1">
        <v>45181</v>
      </c>
      <c r="B351" s="1" t="str">
        <f>TEXT(Table1[[#This Row],[Date]],"ddd")</f>
        <v>Tue</v>
      </c>
      <c r="C351" t="s">
        <v>10</v>
      </c>
      <c r="D351">
        <v>10</v>
      </c>
      <c r="E351" s="20">
        <v>13.15</v>
      </c>
      <c r="F351" t="s">
        <v>24</v>
      </c>
      <c r="G351" t="s">
        <v>27</v>
      </c>
      <c r="H351" s="1">
        <v>35665</v>
      </c>
      <c r="I351" s="37">
        <f t="shared" ca="1" si="8"/>
        <v>27</v>
      </c>
      <c r="J351" s="21">
        <v>10.86</v>
      </c>
      <c r="K351" s="21">
        <v>59.5</v>
      </c>
      <c r="L351" s="20">
        <f>Table1[[#This Row],[Original_Unit_Price]]*Table1[[#This Row],[Quantity]]</f>
        <v>108.6</v>
      </c>
      <c r="M351" s="20">
        <f>Table1[[#This Row],[Total Price ]]-Table1[[#This Row],[Buying Price]]</f>
        <v>-49.099999999999994</v>
      </c>
    </row>
    <row r="352" spans="1:13" x14ac:dyDescent="0.3">
      <c r="A352" s="1">
        <v>45100</v>
      </c>
      <c r="B352" s="1" t="str">
        <f>TEXT(Table1[[#This Row],[Date]],"ddd")</f>
        <v>Fri</v>
      </c>
      <c r="C352" t="s">
        <v>17</v>
      </c>
      <c r="D352">
        <v>15</v>
      </c>
      <c r="E352" s="20">
        <v>12.16</v>
      </c>
      <c r="F352" t="s">
        <v>24</v>
      </c>
      <c r="G352" t="s">
        <v>31</v>
      </c>
      <c r="H352" s="1">
        <v>34083</v>
      </c>
      <c r="I352" s="37">
        <f t="shared" ca="1" si="8"/>
        <v>32</v>
      </c>
      <c r="J352" s="21">
        <v>9.7799999999999994</v>
      </c>
      <c r="K352" s="21">
        <v>96.48</v>
      </c>
      <c r="L352" s="20">
        <f>Table1[[#This Row],[Original_Unit_Price]]*Table1[[#This Row],[Quantity]]</f>
        <v>146.69999999999999</v>
      </c>
      <c r="M352" s="20">
        <f>Table1[[#This Row],[Total Price ]]-Table1[[#This Row],[Buying Price]]</f>
        <v>-50.219999999999985</v>
      </c>
    </row>
    <row r="353" spans="1:13" x14ac:dyDescent="0.3">
      <c r="A353" s="1">
        <v>45196</v>
      </c>
      <c r="B353" s="1" t="str">
        <f>TEXT(Table1[[#This Row],[Date]],"ddd")</f>
        <v>Wed</v>
      </c>
      <c r="C353" t="s">
        <v>11</v>
      </c>
      <c r="D353">
        <v>4</v>
      </c>
      <c r="E353" s="20">
        <v>11.88</v>
      </c>
      <c r="F353" t="s">
        <v>24</v>
      </c>
      <c r="G353" t="s">
        <v>29</v>
      </c>
      <c r="H353" s="1">
        <v>32078</v>
      </c>
      <c r="I353" s="37">
        <f t="shared" ca="1" si="8"/>
        <v>37</v>
      </c>
      <c r="J353" s="21">
        <v>8.34</v>
      </c>
      <c r="K353" s="21">
        <v>54.6</v>
      </c>
      <c r="L353" s="20">
        <f>Table1[[#This Row],[Original_Unit_Price]]*Table1[[#This Row],[Quantity]]</f>
        <v>33.36</v>
      </c>
      <c r="M353" s="20">
        <f>Table1[[#This Row],[Total Price ]]-Table1[[#This Row],[Buying Price]]</f>
        <v>21.240000000000002</v>
      </c>
    </row>
    <row r="354" spans="1:13" x14ac:dyDescent="0.3">
      <c r="A354" s="1">
        <v>44941</v>
      </c>
      <c r="B354" s="1" t="str">
        <f>TEXT(Table1[[#This Row],[Date]],"ddd")</f>
        <v>Sun</v>
      </c>
      <c r="C354" t="s">
        <v>18</v>
      </c>
      <c r="D354">
        <v>18</v>
      </c>
      <c r="E354" s="20">
        <v>0.67</v>
      </c>
      <c r="F354" t="s">
        <v>30</v>
      </c>
      <c r="G354" t="s">
        <v>33</v>
      </c>
      <c r="H354" s="1">
        <v>34085</v>
      </c>
      <c r="I354" s="37">
        <f t="shared" ca="1" si="8"/>
        <v>31</v>
      </c>
      <c r="J354" s="21">
        <v>0.6</v>
      </c>
      <c r="K354" s="21">
        <v>158.39999999999998</v>
      </c>
      <c r="L354" s="20">
        <f>Table1[[#This Row],[Original_Unit_Price]]*Table1[[#This Row],[Quantity]]</f>
        <v>10.799999999999999</v>
      </c>
      <c r="M354" s="20">
        <f>Table1[[#This Row],[Total Price ]]-Table1[[#This Row],[Buying Price]]</f>
        <v>147.59999999999997</v>
      </c>
    </row>
    <row r="355" spans="1:13" x14ac:dyDescent="0.3">
      <c r="A355" s="1">
        <v>45009</v>
      </c>
      <c r="B355" s="1" t="str">
        <f>TEXT(Table1[[#This Row],[Date]],"ddd")</f>
        <v>Fri</v>
      </c>
      <c r="C355" t="s">
        <v>14</v>
      </c>
      <c r="D355">
        <v>4</v>
      </c>
      <c r="E355" s="20">
        <v>0.23</v>
      </c>
      <c r="F355" t="s">
        <v>32</v>
      </c>
      <c r="G355" t="s">
        <v>27</v>
      </c>
      <c r="H355" s="1">
        <v>34916</v>
      </c>
      <c r="I355" s="37">
        <f t="shared" ca="1" si="8"/>
        <v>29</v>
      </c>
      <c r="J355" s="21">
        <v>0.18</v>
      </c>
      <c r="K355" s="21">
        <v>49</v>
      </c>
      <c r="L355" s="20">
        <f>Table1[[#This Row],[Original_Unit_Price]]*Table1[[#This Row],[Quantity]]</f>
        <v>0.72</v>
      </c>
      <c r="M355" s="20">
        <f>Table1[[#This Row],[Total Price ]]-Table1[[#This Row],[Buying Price]]</f>
        <v>48.28</v>
      </c>
    </row>
    <row r="356" spans="1:13" x14ac:dyDescent="0.3">
      <c r="A356" s="1">
        <v>45191</v>
      </c>
      <c r="B356" s="1" t="str">
        <f>TEXT(Table1[[#This Row],[Date]],"ddd")</f>
        <v>Fri</v>
      </c>
      <c r="C356" t="s">
        <v>18</v>
      </c>
      <c r="D356">
        <v>6</v>
      </c>
      <c r="E356" s="20">
        <v>8.73</v>
      </c>
      <c r="F356" t="s">
        <v>30</v>
      </c>
      <c r="G356" t="s">
        <v>31</v>
      </c>
      <c r="H356" s="1">
        <v>30655</v>
      </c>
      <c r="I356" s="37">
        <f t="shared" ca="1" si="8"/>
        <v>41</v>
      </c>
      <c r="J356" s="21">
        <v>6.69</v>
      </c>
      <c r="K356" s="21">
        <v>151.20000000000002</v>
      </c>
      <c r="L356" s="20">
        <f>Table1[[#This Row],[Original_Unit_Price]]*Table1[[#This Row],[Quantity]]</f>
        <v>40.14</v>
      </c>
      <c r="M356" s="20">
        <f>Table1[[#This Row],[Total Price ]]-Table1[[#This Row],[Buying Price]]</f>
        <v>111.06000000000002</v>
      </c>
    </row>
    <row r="357" spans="1:13" x14ac:dyDescent="0.3">
      <c r="A357" s="1">
        <v>45195</v>
      </c>
      <c r="B357" s="1" t="str">
        <f>TEXT(Table1[[#This Row],[Date]],"ddd")</f>
        <v>Tue</v>
      </c>
      <c r="C357" t="s">
        <v>13</v>
      </c>
      <c r="D357">
        <v>14</v>
      </c>
      <c r="E357" s="20">
        <v>2.3199999999999998</v>
      </c>
      <c r="F357" t="s">
        <v>32</v>
      </c>
      <c r="G357" t="s">
        <v>29</v>
      </c>
      <c r="H357" s="1">
        <v>34722</v>
      </c>
      <c r="I357" s="37">
        <f t="shared" ca="1" si="8"/>
        <v>30</v>
      </c>
      <c r="J357" s="21">
        <v>1.72</v>
      </c>
      <c r="K357" s="21">
        <v>48.72</v>
      </c>
      <c r="L357" s="20">
        <f>Table1[[#This Row],[Original_Unit_Price]]*Table1[[#This Row],[Quantity]]</f>
        <v>24.08</v>
      </c>
      <c r="M357" s="20">
        <f>Table1[[#This Row],[Total Price ]]-Table1[[#This Row],[Buying Price]]</f>
        <v>24.64</v>
      </c>
    </row>
    <row r="358" spans="1:13" x14ac:dyDescent="0.3">
      <c r="A358" s="1">
        <v>45207</v>
      </c>
      <c r="B358" s="1" t="str">
        <f>TEXT(Table1[[#This Row],[Date]],"ddd")</f>
        <v>Sun</v>
      </c>
      <c r="C358" t="s">
        <v>18</v>
      </c>
      <c r="D358">
        <v>2</v>
      </c>
      <c r="E358" s="20">
        <v>9.08</v>
      </c>
      <c r="F358" t="s">
        <v>32</v>
      </c>
      <c r="G358" t="s">
        <v>33</v>
      </c>
      <c r="H358" s="1">
        <v>35210</v>
      </c>
      <c r="I358" s="37">
        <f t="shared" ca="1" si="8"/>
        <v>28</v>
      </c>
      <c r="J358" s="21">
        <v>7.36</v>
      </c>
      <c r="K358" s="21">
        <v>164.36</v>
      </c>
      <c r="L358" s="20">
        <f>Table1[[#This Row],[Original_Unit_Price]]*Table1[[#This Row],[Quantity]]</f>
        <v>14.72</v>
      </c>
      <c r="M358" s="20">
        <f>Table1[[#This Row],[Total Price ]]-Table1[[#This Row],[Buying Price]]</f>
        <v>149.64000000000001</v>
      </c>
    </row>
    <row r="359" spans="1:13" x14ac:dyDescent="0.3">
      <c r="A359" s="1">
        <v>45073</v>
      </c>
      <c r="B359" s="1" t="str">
        <f>TEXT(Table1[[#This Row],[Date]],"ddd")</f>
        <v>Sat</v>
      </c>
      <c r="C359" t="s">
        <v>12</v>
      </c>
      <c r="D359">
        <v>2</v>
      </c>
      <c r="E359" s="20">
        <v>2.46</v>
      </c>
      <c r="F359" t="s">
        <v>30</v>
      </c>
      <c r="G359" t="s">
        <v>29</v>
      </c>
      <c r="H359" s="1">
        <v>37311</v>
      </c>
      <c r="I359" s="37">
        <f t="shared" ca="1" si="8"/>
        <v>23</v>
      </c>
      <c r="J359" s="21">
        <v>1.9</v>
      </c>
      <c r="K359" s="21">
        <v>91.8</v>
      </c>
      <c r="L359" s="20">
        <f>Table1[[#This Row],[Original_Unit_Price]]*Table1[[#This Row],[Quantity]]</f>
        <v>3.8</v>
      </c>
      <c r="M359" s="20">
        <f>Table1[[#This Row],[Total Price ]]-Table1[[#This Row],[Buying Price]]</f>
        <v>88</v>
      </c>
    </row>
    <row r="360" spans="1:13" x14ac:dyDescent="0.3">
      <c r="A360" s="1">
        <v>45209</v>
      </c>
      <c r="B360" s="1" t="str">
        <f>TEXT(Table1[[#This Row],[Date]],"ddd")</f>
        <v>Tue</v>
      </c>
      <c r="C360" t="s">
        <v>12</v>
      </c>
      <c r="D360">
        <v>16</v>
      </c>
      <c r="E360" s="20">
        <v>3.94</v>
      </c>
      <c r="F360" t="s">
        <v>34</v>
      </c>
      <c r="G360" t="s">
        <v>29</v>
      </c>
      <c r="H360" s="1">
        <v>36212</v>
      </c>
      <c r="I360" s="37">
        <f t="shared" ca="1" si="8"/>
        <v>26</v>
      </c>
      <c r="J360" s="21">
        <v>3.35</v>
      </c>
      <c r="K360" s="21">
        <v>17.16</v>
      </c>
      <c r="L360" s="20">
        <f>Table1[[#This Row],[Original_Unit_Price]]*Table1[[#This Row],[Quantity]]</f>
        <v>53.6</v>
      </c>
      <c r="M360" s="20">
        <f>Table1[[#This Row],[Total Price ]]-Table1[[#This Row],[Buying Price]]</f>
        <v>-36.44</v>
      </c>
    </row>
    <row r="361" spans="1:13" x14ac:dyDescent="0.3">
      <c r="A361" s="1">
        <v>45127</v>
      </c>
      <c r="B361" s="1" t="str">
        <f>TEXT(Table1[[#This Row],[Date]],"ddd")</f>
        <v>Thu</v>
      </c>
      <c r="C361" t="s">
        <v>10</v>
      </c>
      <c r="D361">
        <v>15</v>
      </c>
      <c r="E361" s="20">
        <v>5.69</v>
      </c>
      <c r="F361" t="s">
        <v>26</v>
      </c>
      <c r="G361" t="s">
        <v>25</v>
      </c>
      <c r="H361" s="1">
        <v>35588</v>
      </c>
      <c r="I361" s="37">
        <f t="shared" ca="1" si="8"/>
        <v>27</v>
      </c>
      <c r="J361" s="21">
        <v>4.5</v>
      </c>
      <c r="K361" s="21">
        <v>67.95</v>
      </c>
      <c r="L361" s="20">
        <f>Table1[[#This Row],[Original_Unit_Price]]*Table1[[#This Row],[Quantity]]</f>
        <v>67.5</v>
      </c>
      <c r="M361" s="20">
        <f>Table1[[#This Row],[Total Price ]]-Table1[[#This Row],[Buying Price]]</f>
        <v>0.45000000000000284</v>
      </c>
    </row>
    <row r="362" spans="1:13" x14ac:dyDescent="0.3">
      <c r="A362" s="1">
        <v>44949</v>
      </c>
      <c r="B362" s="1" t="str">
        <f>TEXT(Table1[[#This Row],[Date]],"ddd")</f>
        <v>Mon</v>
      </c>
      <c r="C362" t="s">
        <v>15</v>
      </c>
      <c r="D362">
        <v>12</v>
      </c>
      <c r="E362" s="20">
        <v>11.32</v>
      </c>
      <c r="F362" t="s">
        <v>24</v>
      </c>
      <c r="G362" t="s">
        <v>33</v>
      </c>
      <c r="H362" s="1">
        <v>38355</v>
      </c>
      <c r="I362" s="37">
        <f t="shared" ca="1" si="8"/>
        <v>20</v>
      </c>
      <c r="J362" s="21">
        <v>9.3800000000000008</v>
      </c>
      <c r="K362" s="21">
        <v>40.71</v>
      </c>
      <c r="L362" s="20">
        <f>Table1[[#This Row],[Original_Unit_Price]]*Table1[[#This Row],[Quantity]]</f>
        <v>112.56</v>
      </c>
      <c r="M362" s="20">
        <f>Table1[[#This Row],[Total Price ]]-Table1[[#This Row],[Buying Price]]</f>
        <v>-71.849999999999994</v>
      </c>
    </row>
    <row r="363" spans="1:13" x14ac:dyDescent="0.3">
      <c r="A363" s="1">
        <v>44987</v>
      </c>
      <c r="B363" s="1" t="str">
        <f>TEXT(Table1[[#This Row],[Date]],"ddd")</f>
        <v>Thu</v>
      </c>
      <c r="C363" t="s">
        <v>11</v>
      </c>
      <c r="D363">
        <v>17</v>
      </c>
      <c r="E363" s="20">
        <v>12.01</v>
      </c>
      <c r="F363" t="s">
        <v>34</v>
      </c>
      <c r="G363" t="s">
        <v>33</v>
      </c>
      <c r="H363" s="1">
        <v>33480</v>
      </c>
      <c r="I363" s="37">
        <f t="shared" ca="1" si="8"/>
        <v>33</v>
      </c>
      <c r="J363" s="21">
        <v>9.68</v>
      </c>
      <c r="K363" s="21">
        <v>97.86</v>
      </c>
      <c r="L363" s="20">
        <f>Table1[[#This Row],[Original_Unit_Price]]*Table1[[#This Row],[Quantity]]</f>
        <v>164.56</v>
      </c>
      <c r="M363" s="20">
        <f>Table1[[#This Row],[Total Price ]]-Table1[[#This Row],[Buying Price]]</f>
        <v>-66.7</v>
      </c>
    </row>
    <row r="364" spans="1:13" x14ac:dyDescent="0.3">
      <c r="A364" s="1">
        <v>45237</v>
      </c>
      <c r="B364" s="1" t="str">
        <f>TEXT(Table1[[#This Row],[Date]],"ddd")</f>
        <v>Tue</v>
      </c>
      <c r="C364" t="s">
        <v>14</v>
      </c>
      <c r="D364">
        <v>19</v>
      </c>
      <c r="E364" s="20">
        <v>3.84</v>
      </c>
      <c r="F364" t="s">
        <v>24</v>
      </c>
      <c r="G364" t="s">
        <v>27</v>
      </c>
      <c r="H364" s="1">
        <v>30707</v>
      </c>
      <c r="I364" s="37">
        <f t="shared" ca="1" si="8"/>
        <v>41</v>
      </c>
      <c r="J364" s="21">
        <v>3.08</v>
      </c>
      <c r="K364" s="21">
        <v>34.019999999999996</v>
      </c>
      <c r="L364" s="20">
        <f>Table1[[#This Row],[Original_Unit_Price]]*Table1[[#This Row],[Quantity]]</f>
        <v>58.52</v>
      </c>
      <c r="M364" s="20">
        <f>Table1[[#This Row],[Total Price ]]-Table1[[#This Row],[Buying Price]]</f>
        <v>-24.500000000000007</v>
      </c>
    </row>
    <row r="365" spans="1:13" x14ac:dyDescent="0.3">
      <c r="A365" s="1">
        <v>45254</v>
      </c>
      <c r="B365" s="1" t="str">
        <f>TEXT(Table1[[#This Row],[Date]],"ddd")</f>
        <v>Fri</v>
      </c>
      <c r="C365" t="s">
        <v>15</v>
      </c>
      <c r="D365">
        <v>14</v>
      </c>
      <c r="E365" s="20">
        <v>13.87</v>
      </c>
      <c r="F365" t="s">
        <v>34</v>
      </c>
      <c r="G365" t="s">
        <v>27</v>
      </c>
      <c r="H365" s="1">
        <v>33146</v>
      </c>
      <c r="I365" s="37">
        <f t="shared" ca="1" si="8"/>
        <v>34</v>
      </c>
      <c r="J365" s="21">
        <v>10.27</v>
      </c>
      <c r="K365" s="21">
        <v>26</v>
      </c>
      <c r="L365" s="20">
        <f>Table1[[#This Row],[Original_Unit_Price]]*Table1[[#This Row],[Quantity]]</f>
        <v>143.78</v>
      </c>
      <c r="M365" s="20">
        <f>Table1[[#This Row],[Total Price ]]-Table1[[#This Row],[Buying Price]]</f>
        <v>-117.78</v>
      </c>
    </row>
    <row r="366" spans="1:13" x14ac:dyDescent="0.3">
      <c r="A366" s="1">
        <v>45223</v>
      </c>
      <c r="B366" s="1" t="str">
        <f>TEXT(Table1[[#This Row],[Date]],"ddd")</f>
        <v>Tue</v>
      </c>
      <c r="C366" t="s">
        <v>15</v>
      </c>
      <c r="D366">
        <v>14</v>
      </c>
      <c r="E366" s="20">
        <v>11.92</v>
      </c>
      <c r="F366" t="s">
        <v>24</v>
      </c>
      <c r="G366" t="s">
        <v>28</v>
      </c>
      <c r="H366" s="1">
        <v>32190</v>
      </c>
      <c r="I366" s="37">
        <f t="shared" ca="1" si="8"/>
        <v>37</v>
      </c>
      <c r="J366" s="21">
        <v>9.2799999999999994</v>
      </c>
      <c r="K366" s="21">
        <v>21.16</v>
      </c>
      <c r="L366" s="20">
        <f>Table1[[#This Row],[Original_Unit_Price]]*Table1[[#This Row],[Quantity]]</f>
        <v>129.91999999999999</v>
      </c>
      <c r="M366" s="20">
        <f>Table1[[#This Row],[Total Price ]]-Table1[[#This Row],[Buying Price]]</f>
        <v>-108.75999999999999</v>
      </c>
    </row>
    <row r="367" spans="1:13" x14ac:dyDescent="0.3">
      <c r="A367" s="1">
        <v>45289</v>
      </c>
      <c r="B367" s="1" t="str">
        <f>TEXT(Table1[[#This Row],[Date]],"ddd")</f>
        <v>Fri</v>
      </c>
      <c r="C367" t="s">
        <v>16</v>
      </c>
      <c r="D367">
        <v>13</v>
      </c>
      <c r="E367" s="20">
        <v>2.91</v>
      </c>
      <c r="F367" t="s">
        <v>32</v>
      </c>
      <c r="G367" t="s">
        <v>28</v>
      </c>
      <c r="H367" s="1">
        <v>30892</v>
      </c>
      <c r="I367" s="37">
        <f t="shared" ca="1" si="8"/>
        <v>40</v>
      </c>
      <c r="J367" s="21">
        <v>2.2400000000000002</v>
      </c>
      <c r="K367" s="21">
        <v>20</v>
      </c>
      <c r="L367" s="20">
        <f>Table1[[#This Row],[Original_Unit_Price]]*Table1[[#This Row],[Quantity]]</f>
        <v>29.120000000000005</v>
      </c>
      <c r="M367" s="20">
        <f>Table1[[#This Row],[Total Price ]]-Table1[[#This Row],[Buying Price]]</f>
        <v>-9.1200000000000045</v>
      </c>
    </row>
    <row r="368" spans="1:13" x14ac:dyDescent="0.3">
      <c r="A368" s="1">
        <v>45147</v>
      </c>
      <c r="B368" s="1" t="str">
        <f>TEXT(Table1[[#This Row],[Date]],"ddd")</f>
        <v>Wed</v>
      </c>
      <c r="C368" t="s">
        <v>18</v>
      </c>
      <c r="D368">
        <v>20</v>
      </c>
      <c r="E368" s="20">
        <v>10.54</v>
      </c>
      <c r="F368" t="s">
        <v>24</v>
      </c>
      <c r="G368" t="s">
        <v>27</v>
      </c>
      <c r="H368" s="1">
        <v>32901</v>
      </c>
      <c r="I368" s="37">
        <f t="shared" ca="1" si="8"/>
        <v>35</v>
      </c>
      <c r="J368" s="21">
        <v>7.39</v>
      </c>
      <c r="K368" s="21">
        <v>115.08</v>
      </c>
      <c r="L368" s="20">
        <f>Table1[[#This Row],[Original_Unit_Price]]*Table1[[#This Row],[Quantity]]</f>
        <v>147.79999999999998</v>
      </c>
      <c r="M368" s="20">
        <f>Table1[[#This Row],[Total Price ]]-Table1[[#This Row],[Buying Price]]</f>
        <v>-32.719999999999985</v>
      </c>
    </row>
    <row r="369" spans="1:13" x14ac:dyDescent="0.3">
      <c r="A369" s="1">
        <v>45245</v>
      </c>
      <c r="B369" s="1" t="str">
        <f>TEXT(Table1[[#This Row],[Date]],"ddd")</f>
        <v>Wed</v>
      </c>
      <c r="C369" t="s">
        <v>13</v>
      </c>
      <c r="D369">
        <v>17</v>
      </c>
      <c r="E369" s="20">
        <v>12.75</v>
      </c>
      <c r="F369" t="s">
        <v>26</v>
      </c>
      <c r="G369" t="s">
        <v>27</v>
      </c>
      <c r="H369" s="1">
        <v>35253</v>
      </c>
      <c r="I369" s="37">
        <f t="shared" ca="1" si="8"/>
        <v>28</v>
      </c>
      <c r="J369" s="21">
        <v>10.64</v>
      </c>
      <c r="K369" s="21">
        <v>226.67</v>
      </c>
      <c r="L369" s="20">
        <f>Table1[[#This Row],[Original_Unit_Price]]*Table1[[#This Row],[Quantity]]</f>
        <v>180.88</v>
      </c>
      <c r="M369" s="20">
        <f>Table1[[#This Row],[Total Price ]]-Table1[[#This Row],[Buying Price]]</f>
        <v>45.789999999999992</v>
      </c>
    </row>
    <row r="370" spans="1:13" x14ac:dyDescent="0.3">
      <c r="A370" s="1">
        <v>45041</v>
      </c>
      <c r="B370" s="1" t="str">
        <f>TEXT(Table1[[#This Row],[Date]],"ddd")</f>
        <v>Tue</v>
      </c>
      <c r="C370" t="s">
        <v>18</v>
      </c>
      <c r="D370">
        <v>17</v>
      </c>
      <c r="E370" s="20">
        <v>4.12</v>
      </c>
      <c r="F370" t="s">
        <v>32</v>
      </c>
      <c r="G370" t="s">
        <v>25</v>
      </c>
      <c r="H370" s="1">
        <v>29356</v>
      </c>
      <c r="I370" s="37">
        <f t="shared" ca="1" si="8"/>
        <v>44</v>
      </c>
      <c r="J370" s="21">
        <v>3.47</v>
      </c>
      <c r="K370" s="21">
        <v>66.449999999999989</v>
      </c>
      <c r="L370" s="20">
        <f>Table1[[#This Row],[Original_Unit_Price]]*Table1[[#This Row],[Quantity]]</f>
        <v>58.99</v>
      </c>
      <c r="M370" s="20">
        <f>Table1[[#This Row],[Total Price ]]-Table1[[#This Row],[Buying Price]]</f>
        <v>7.4599999999999866</v>
      </c>
    </row>
    <row r="371" spans="1:13" x14ac:dyDescent="0.3">
      <c r="A371" s="1">
        <v>45008</v>
      </c>
      <c r="B371" s="1" t="str">
        <f>TEXT(Table1[[#This Row],[Date]],"ddd")</f>
        <v>Thu</v>
      </c>
      <c r="C371" t="s">
        <v>11</v>
      </c>
      <c r="D371">
        <v>2</v>
      </c>
      <c r="E371" s="20">
        <v>14.62</v>
      </c>
      <c r="F371" t="s">
        <v>34</v>
      </c>
      <c r="G371" t="s">
        <v>27</v>
      </c>
      <c r="H371" s="1">
        <v>36050</v>
      </c>
      <c r="I371" s="37">
        <f t="shared" ca="1" si="8"/>
        <v>26</v>
      </c>
      <c r="J371" s="21">
        <v>10.59</v>
      </c>
      <c r="K371" s="21">
        <v>206.25</v>
      </c>
      <c r="L371" s="20">
        <f>Table1[[#This Row],[Original_Unit_Price]]*Table1[[#This Row],[Quantity]]</f>
        <v>21.18</v>
      </c>
      <c r="M371" s="20">
        <f>Table1[[#This Row],[Total Price ]]-Table1[[#This Row],[Buying Price]]</f>
        <v>185.07</v>
      </c>
    </row>
    <row r="372" spans="1:13" x14ac:dyDescent="0.3">
      <c r="A372" s="1">
        <v>45183</v>
      </c>
      <c r="B372" s="1" t="str">
        <f>TEXT(Table1[[#This Row],[Date]],"ddd")</f>
        <v>Thu</v>
      </c>
      <c r="C372" t="s">
        <v>15</v>
      </c>
      <c r="D372">
        <v>1</v>
      </c>
      <c r="E372" s="20">
        <v>1.69</v>
      </c>
      <c r="F372" t="s">
        <v>34</v>
      </c>
      <c r="G372" t="s">
        <v>29</v>
      </c>
      <c r="H372" s="1">
        <v>29542</v>
      </c>
      <c r="I372" s="37">
        <f t="shared" ca="1" si="8"/>
        <v>44</v>
      </c>
      <c r="J372" s="21">
        <v>1.5</v>
      </c>
      <c r="K372" s="21">
        <v>119.35</v>
      </c>
      <c r="L372" s="20">
        <f>Table1[[#This Row],[Original_Unit_Price]]*Table1[[#This Row],[Quantity]]</f>
        <v>1.5</v>
      </c>
      <c r="M372" s="20">
        <f>Table1[[#This Row],[Total Price ]]-Table1[[#This Row],[Buying Price]]</f>
        <v>117.85</v>
      </c>
    </row>
    <row r="373" spans="1:13" x14ac:dyDescent="0.3">
      <c r="A373" s="1">
        <v>45168</v>
      </c>
      <c r="B373" s="1" t="str">
        <f>TEXT(Table1[[#This Row],[Date]],"ddd")</f>
        <v>Wed</v>
      </c>
      <c r="C373" t="s">
        <v>12</v>
      </c>
      <c r="D373">
        <v>10</v>
      </c>
      <c r="E373" s="20">
        <v>8.6999999999999993</v>
      </c>
      <c r="F373" t="s">
        <v>34</v>
      </c>
      <c r="G373" t="s">
        <v>27</v>
      </c>
      <c r="H373" s="1">
        <v>28187</v>
      </c>
      <c r="I373" s="37">
        <f t="shared" ca="1" si="8"/>
        <v>48</v>
      </c>
      <c r="J373" s="21">
        <v>7.02</v>
      </c>
      <c r="K373" s="21">
        <v>69.55</v>
      </c>
      <c r="L373" s="20">
        <f>Table1[[#This Row],[Original_Unit_Price]]*Table1[[#This Row],[Quantity]]</f>
        <v>70.199999999999989</v>
      </c>
      <c r="M373" s="20">
        <f>Table1[[#This Row],[Total Price ]]-Table1[[#This Row],[Buying Price]]</f>
        <v>-0.64999999999999147</v>
      </c>
    </row>
    <row r="374" spans="1:13" x14ac:dyDescent="0.3">
      <c r="A374" s="1">
        <v>44938</v>
      </c>
      <c r="B374" s="1" t="str">
        <f>TEXT(Table1[[#This Row],[Date]],"ddd")</f>
        <v>Thu</v>
      </c>
      <c r="C374" t="s">
        <v>13</v>
      </c>
      <c r="D374">
        <v>1</v>
      </c>
      <c r="E374" s="20">
        <v>4.9800000000000004</v>
      </c>
      <c r="F374" t="s">
        <v>24</v>
      </c>
      <c r="G374" t="s">
        <v>33</v>
      </c>
      <c r="H374" s="1">
        <v>30347</v>
      </c>
      <c r="I374" s="37">
        <f t="shared" ca="1" si="8"/>
        <v>42</v>
      </c>
      <c r="J374" s="21">
        <v>4.43</v>
      </c>
      <c r="K374" s="21">
        <v>202.85999999999999</v>
      </c>
      <c r="L374" s="20">
        <f>Table1[[#This Row],[Original_Unit_Price]]*Table1[[#This Row],[Quantity]]</f>
        <v>4.43</v>
      </c>
      <c r="M374" s="20">
        <f>Table1[[#This Row],[Total Price ]]-Table1[[#This Row],[Buying Price]]</f>
        <v>198.42999999999998</v>
      </c>
    </row>
    <row r="375" spans="1:13" x14ac:dyDescent="0.3">
      <c r="A375" s="1">
        <v>44930</v>
      </c>
      <c r="B375" s="1" t="str">
        <f>TEXT(Table1[[#This Row],[Date]],"ddd")</f>
        <v>Wed</v>
      </c>
      <c r="C375" t="s">
        <v>13</v>
      </c>
      <c r="D375">
        <v>5</v>
      </c>
      <c r="E375" s="20">
        <v>1.06</v>
      </c>
      <c r="F375" t="s">
        <v>24</v>
      </c>
      <c r="G375" t="s">
        <v>33</v>
      </c>
      <c r="H375" s="1">
        <v>37673</v>
      </c>
      <c r="I375" s="37">
        <f t="shared" ca="1" si="8"/>
        <v>22</v>
      </c>
      <c r="J375" s="21">
        <v>0.84</v>
      </c>
      <c r="K375" s="21">
        <v>92.259999999999991</v>
      </c>
      <c r="L375" s="20">
        <f>Table1[[#This Row],[Original_Unit_Price]]*Table1[[#This Row],[Quantity]]</f>
        <v>4.2</v>
      </c>
      <c r="M375" s="20">
        <f>Table1[[#This Row],[Total Price ]]-Table1[[#This Row],[Buying Price]]</f>
        <v>88.059999999999988</v>
      </c>
    </row>
    <row r="376" spans="1:13" x14ac:dyDescent="0.3">
      <c r="A376" s="1">
        <v>45020</v>
      </c>
      <c r="B376" s="1" t="str">
        <f>TEXT(Table1[[#This Row],[Date]],"ddd")</f>
        <v>Tue</v>
      </c>
      <c r="C376" t="s">
        <v>14</v>
      </c>
      <c r="D376">
        <v>7</v>
      </c>
      <c r="E376" s="20">
        <v>5.7</v>
      </c>
      <c r="F376" t="s">
        <v>32</v>
      </c>
      <c r="G376" t="s">
        <v>28</v>
      </c>
      <c r="H376" s="1">
        <v>34900</v>
      </c>
      <c r="I376" s="37">
        <f t="shared" ca="1" si="8"/>
        <v>29</v>
      </c>
      <c r="J376" s="21">
        <v>4.83</v>
      </c>
      <c r="K376" s="21">
        <v>106.88</v>
      </c>
      <c r="L376" s="20">
        <f>Table1[[#This Row],[Original_Unit_Price]]*Table1[[#This Row],[Quantity]]</f>
        <v>33.81</v>
      </c>
      <c r="M376" s="20">
        <f>Table1[[#This Row],[Total Price ]]-Table1[[#This Row],[Buying Price]]</f>
        <v>73.069999999999993</v>
      </c>
    </row>
    <row r="377" spans="1:13" x14ac:dyDescent="0.3">
      <c r="A377" s="1">
        <v>45186</v>
      </c>
      <c r="B377" s="1" t="str">
        <f>TEXT(Table1[[#This Row],[Date]],"ddd")</f>
        <v>Sun</v>
      </c>
      <c r="C377" t="s">
        <v>10</v>
      </c>
      <c r="D377">
        <v>5</v>
      </c>
      <c r="E377" s="20">
        <v>12.13</v>
      </c>
      <c r="F377" t="s">
        <v>24</v>
      </c>
      <c r="G377" t="s">
        <v>31</v>
      </c>
      <c r="H377" s="1">
        <v>31962</v>
      </c>
      <c r="I377" s="37">
        <f t="shared" ca="1" si="8"/>
        <v>37</v>
      </c>
      <c r="J377" s="21">
        <v>8.69</v>
      </c>
      <c r="K377" s="21">
        <v>186.9</v>
      </c>
      <c r="L377" s="20">
        <f>Table1[[#This Row],[Original_Unit_Price]]*Table1[[#This Row],[Quantity]]</f>
        <v>43.449999999999996</v>
      </c>
      <c r="M377" s="20">
        <f>Table1[[#This Row],[Total Price ]]-Table1[[#This Row],[Buying Price]]</f>
        <v>143.45000000000002</v>
      </c>
    </row>
    <row r="378" spans="1:13" x14ac:dyDescent="0.3">
      <c r="A378" s="1">
        <v>45161</v>
      </c>
      <c r="B378" s="1" t="str">
        <f>TEXT(Table1[[#This Row],[Date]],"ddd")</f>
        <v>Wed</v>
      </c>
      <c r="C378" t="s">
        <v>15</v>
      </c>
      <c r="D378">
        <v>1</v>
      </c>
      <c r="E378" s="20">
        <v>3.67</v>
      </c>
      <c r="F378" t="s">
        <v>32</v>
      </c>
      <c r="G378" t="s">
        <v>25</v>
      </c>
      <c r="H378" s="1">
        <v>35947</v>
      </c>
      <c r="I378" s="37">
        <f t="shared" ca="1" si="8"/>
        <v>26</v>
      </c>
      <c r="J378" s="21">
        <v>2.73</v>
      </c>
      <c r="K378" s="21">
        <v>33.32</v>
      </c>
      <c r="L378" s="20">
        <f>Table1[[#This Row],[Original_Unit_Price]]*Table1[[#This Row],[Quantity]]</f>
        <v>2.73</v>
      </c>
      <c r="M378" s="20">
        <f>Table1[[#This Row],[Total Price ]]-Table1[[#This Row],[Buying Price]]</f>
        <v>30.59</v>
      </c>
    </row>
    <row r="379" spans="1:13" x14ac:dyDescent="0.3">
      <c r="A379" s="1">
        <v>45235</v>
      </c>
      <c r="B379" s="1" t="str">
        <f>TEXT(Table1[[#This Row],[Date]],"ddd")</f>
        <v>Sun</v>
      </c>
      <c r="C379" t="s">
        <v>19</v>
      </c>
      <c r="D379">
        <v>15</v>
      </c>
      <c r="E379" s="20">
        <v>9.69</v>
      </c>
      <c r="F379" t="s">
        <v>34</v>
      </c>
      <c r="G379" t="s">
        <v>27</v>
      </c>
      <c r="H379" s="1">
        <v>35998</v>
      </c>
      <c r="I379" s="37">
        <f t="shared" ca="1" si="8"/>
        <v>26</v>
      </c>
      <c r="J379" s="21">
        <v>8.39</v>
      </c>
      <c r="K379" s="21">
        <v>5.32</v>
      </c>
      <c r="L379" s="20">
        <f>Table1[[#This Row],[Original_Unit_Price]]*Table1[[#This Row],[Quantity]]</f>
        <v>125.85000000000001</v>
      </c>
      <c r="M379" s="20">
        <f>Table1[[#This Row],[Total Price ]]-Table1[[#This Row],[Buying Price]]</f>
        <v>-120.53</v>
      </c>
    </row>
    <row r="380" spans="1:13" x14ac:dyDescent="0.3">
      <c r="A380" s="1">
        <v>45182</v>
      </c>
      <c r="B380" s="1" t="str">
        <f>TEXT(Table1[[#This Row],[Date]],"ddd")</f>
        <v>Wed</v>
      </c>
      <c r="C380" t="s">
        <v>13</v>
      </c>
      <c r="D380">
        <v>10</v>
      </c>
      <c r="E380" s="20">
        <v>7.78</v>
      </c>
      <c r="F380" t="s">
        <v>32</v>
      </c>
      <c r="G380" t="s">
        <v>25</v>
      </c>
      <c r="H380" s="1">
        <v>33940</v>
      </c>
      <c r="I380" s="37">
        <f t="shared" ca="1" si="8"/>
        <v>32</v>
      </c>
      <c r="J380" s="21">
        <v>6.04</v>
      </c>
      <c r="K380" s="21">
        <v>24.119999999999997</v>
      </c>
      <c r="L380" s="20">
        <f>Table1[[#This Row],[Original_Unit_Price]]*Table1[[#This Row],[Quantity]]</f>
        <v>60.4</v>
      </c>
      <c r="M380" s="20">
        <f>Table1[[#This Row],[Total Price ]]-Table1[[#This Row],[Buying Price]]</f>
        <v>-36.28</v>
      </c>
    </row>
    <row r="381" spans="1:13" x14ac:dyDescent="0.3">
      <c r="A381" s="1">
        <v>45273</v>
      </c>
      <c r="B381" s="1" t="str">
        <f>TEXT(Table1[[#This Row],[Date]],"ddd")</f>
        <v>Wed</v>
      </c>
      <c r="C381" t="s">
        <v>12</v>
      </c>
      <c r="D381">
        <v>15</v>
      </c>
      <c r="E381" s="20">
        <v>7.83</v>
      </c>
      <c r="F381" t="s">
        <v>24</v>
      </c>
      <c r="G381" t="s">
        <v>29</v>
      </c>
      <c r="H381" s="1">
        <v>29802</v>
      </c>
      <c r="I381" s="37">
        <f t="shared" ca="1" si="8"/>
        <v>43</v>
      </c>
      <c r="J381" s="21">
        <v>5.78</v>
      </c>
      <c r="K381" s="21">
        <v>21.990000000000002</v>
      </c>
      <c r="L381" s="20">
        <f>Table1[[#This Row],[Original_Unit_Price]]*Table1[[#This Row],[Quantity]]</f>
        <v>86.7</v>
      </c>
      <c r="M381" s="20">
        <f>Table1[[#This Row],[Total Price ]]-Table1[[#This Row],[Buying Price]]</f>
        <v>-64.710000000000008</v>
      </c>
    </row>
    <row r="382" spans="1:13" x14ac:dyDescent="0.3">
      <c r="A382" s="1">
        <v>45214</v>
      </c>
      <c r="B382" s="1" t="str">
        <f>TEXT(Table1[[#This Row],[Date]],"ddd")</f>
        <v>Sun</v>
      </c>
      <c r="C382" t="s">
        <v>15</v>
      </c>
      <c r="D382">
        <v>8</v>
      </c>
      <c r="E382" s="20">
        <v>1.0900000000000001</v>
      </c>
      <c r="F382" t="s">
        <v>32</v>
      </c>
      <c r="G382" t="s">
        <v>29</v>
      </c>
      <c r="H382" s="1">
        <v>34821</v>
      </c>
      <c r="I382" s="37">
        <f t="shared" ca="1" si="8"/>
        <v>29</v>
      </c>
      <c r="J382" s="21">
        <v>0.97</v>
      </c>
      <c r="K382" s="21">
        <v>88.74</v>
      </c>
      <c r="L382" s="20">
        <f>Table1[[#This Row],[Original_Unit_Price]]*Table1[[#This Row],[Quantity]]</f>
        <v>7.76</v>
      </c>
      <c r="M382" s="20">
        <f>Table1[[#This Row],[Total Price ]]-Table1[[#This Row],[Buying Price]]</f>
        <v>80.97999999999999</v>
      </c>
    </row>
    <row r="383" spans="1:13" x14ac:dyDescent="0.3">
      <c r="A383" s="1">
        <v>45193</v>
      </c>
      <c r="B383" s="1" t="str">
        <f>TEXT(Table1[[#This Row],[Date]],"ddd")</f>
        <v>Sun</v>
      </c>
      <c r="C383" t="s">
        <v>10</v>
      </c>
      <c r="D383">
        <v>2</v>
      </c>
      <c r="E383" s="20">
        <v>4.5199999999999996</v>
      </c>
      <c r="F383" t="s">
        <v>24</v>
      </c>
      <c r="G383" t="s">
        <v>33</v>
      </c>
      <c r="H383" s="1">
        <v>30332</v>
      </c>
      <c r="I383" s="37">
        <f t="shared" ca="1" si="8"/>
        <v>42</v>
      </c>
      <c r="J383" s="21">
        <v>3.93</v>
      </c>
      <c r="K383" s="21">
        <v>61.900000000000006</v>
      </c>
      <c r="L383" s="20">
        <f>Table1[[#This Row],[Original_Unit_Price]]*Table1[[#This Row],[Quantity]]</f>
        <v>7.86</v>
      </c>
      <c r="M383" s="20">
        <f>Table1[[#This Row],[Total Price ]]-Table1[[#This Row],[Buying Price]]</f>
        <v>54.040000000000006</v>
      </c>
    </row>
    <row r="384" spans="1:13" x14ac:dyDescent="0.3">
      <c r="A384" s="1">
        <v>45040</v>
      </c>
      <c r="B384" s="1" t="str">
        <f>TEXT(Table1[[#This Row],[Date]],"ddd")</f>
        <v>Mon</v>
      </c>
      <c r="C384" t="s">
        <v>13</v>
      </c>
      <c r="D384">
        <v>12</v>
      </c>
      <c r="E384" s="20">
        <v>5.41</v>
      </c>
      <c r="F384" t="s">
        <v>26</v>
      </c>
      <c r="G384" t="s">
        <v>25</v>
      </c>
      <c r="H384" s="1">
        <v>34533</v>
      </c>
      <c r="I384" s="37">
        <f t="shared" ca="1" si="8"/>
        <v>30</v>
      </c>
      <c r="J384" s="21">
        <v>3.83</v>
      </c>
      <c r="K384" s="21">
        <v>40</v>
      </c>
      <c r="L384" s="20">
        <f>Table1[[#This Row],[Original_Unit_Price]]*Table1[[#This Row],[Quantity]]</f>
        <v>45.96</v>
      </c>
      <c r="M384" s="20">
        <f>Table1[[#This Row],[Total Price ]]-Table1[[#This Row],[Buying Price]]</f>
        <v>-5.9600000000000009</v>
      </c>
    </row>
    <row r="385" spans="1:13" x14ac:dyDescent="0.3">
      <c r="A385" s="1">
        <v>45079</v>
      </c>
      <c r="B385" s="1" t="str">
        <f>TEXT(Table1[[#This Row],[Date]],"ddd")</f>
        <v>Fri</v>
      </c>
      <c r="C385" t="s">
        <v>18</v>
      </c>
      <c r="D385">
        <v>20</v>
      </c>
      <c r="E385" s="20">
        <v>2.83</v>
      </c>
      <c r="F385" t="s">
        <v>24</v>
      </c>
      <c r="G385" t="s">
        <v>31</v>
      </c>
      <c r="H385" s="1">
        <v>29395</v>
      </c>
      <c r="I385" s="37">
        <f t="shared" ca="1" si="8"/>
        <v>44</v>
      </c>
      <c r="J385" s="21">
        <v>2.0299999999999998</v>
      </c>
      <c r="K385" s="21">
        <v>33.96</v>
      </c>
      <c r="L385" s="20">
        <f>Table1[[#This Row],[Original_Unit_Price]]*Table1[[#This Row],[Quantity]]</f>
        <v>40.599999999999994</v>
      </c>
      <c r="M385" s="20">
        <f>Table1[[#This Row],[Total Price ]]-Table1[[#This Row],[Buying Price]]</f>
        <v>-6.6399999999999935</v>
      </c>
    </row>
    <row r="386" spans="1:13" x14ac:dyDescent="0.3">
      <c r="A386" s="1">
        <v>44975</v>
      </c>
      <c r="B386" s="1" t="str">
        <f>TEXT(Table1[[#This Row],[Date]],"ddd")</f>
        <v>Sat</v>
      </c>
      <c r="C386" t="s">
        <v>15</v>
      </c>
      <c r="D386">
        <v>5</v>
      </c>
      <c r="E386" s="20">
        <v>9.34</v>
      </c>
      <c r="F386" t="s">
        <v>32</v>
      </c>
      <c r="G386" t="s">
        <v>33</v>
      </c>
      <c r="H386" s="1">
        <v>30399</v>
      </c>
      <c r="I386" s="37">
        <f t="shared" ref="I386:I449" ca="1" si="9">DATEDIF(H386, TODAY(), "Y")</f>
        <v>42</v>
      </c>
      <c r="J386" s="21">
        <v>7.99</v>
      </c>
      <c r="K386" s="21">
        <v>252.89000000000001</v>
      </c>
      <c r="L386" s="20">
        <f>Table1[[#This Row],[Original_Unit_Price]]*Table1[[#This Row],[Quantity]]</f>
        <v>39.950000000000003</v>
      </c>
      <c r="M386" s="20">
        <f>Table1[[#This Row],[Total Price ]]-Table1[[#This Row],[Buying Price]]</f>
        <v>212.94</v>
      </c>
    </row>
    <row r="387" spans="1:13" x14ac:dyDescent="0.3">
      <c r="A387" s="1">
        <v>45213</v>
      </c>
      <c r="B387" s="1" t="str">
        <f>TEXT(Table1[[#This Row],[Date]],"ddd")</f>
        <v>Sat</v>
      </c>
      <c r="C387" t="s">
        <v>17</v>
      </c>
      <c r="D387">
        <v>1</v>
      </c>
      <c r="E387" s="20">
        <v>5.82</v>
      </c>
      <c r="F387" t="s">
        <v>26</v>
      </c>
      <c r="G387" t="s">
        <v>27</v>
      </c>
      <c r="H387" s="1">
        <v>28242</v>
      </c>
      <c r="I387" s="37">
        <f t="shared" ca="1" si="9"/>
        <v>47</v>
      </c>
      <c r="J387" s="21">
        <v>4.4000000000000004</v>
      </c>
      <c r="K387" s="21">
        <v>5.88</v>
      </c>
      <c r="L387" s="20">
        <f>Table1[[#This Row],[Original_Unit_Price]]*Table1[[#This Row],[Quantity]]</f>
        <v>4.4000000000000004</v>
      </c>
      <c r="M387" s="20">
        <f>Table1[[#This Row],[Total Price ]]-Table1[[#This Row],[Buying Price]]</f>
        <v>1.4799999999999995</v>
      </c>
    </row>
    <row r="388" spans="1:13" x14ac:dyDescent="0.3">
      <c r="A388" s="1">
        <v>45201</v>
      </c>
      <c r="B388" s="1" t="str">
        <f>TEXT(Table1[[#This Row],[Date]],"ddd")</f>
        <v>Mon</v>
      </c>
      <c r="C388" t="s">
        <v>16</v>
      </c>
      <c r="D388">
        <v>11</v>
      </c>
      <c r="E388" s="20">
        <v>9.7899999999999991</v>
      </c>
      <c r="F388" t="s">
        <v>30</v>
      </c>
      <c r="G388" t="s">
        <v>31</v>
      </c>
      <c r="H388" s="1">
        <v>36533</v>
      </c>
      <c r="I388" s="37">
        <f t="shared" ca="1" si="9"/>
        <v>25</v>
      </c>
      <c r="J388" s="21">
        <v>8.73</v>
      </c>
      <c r="K388" s="21">
        <v>44.96</v>
      </c>
      <c r="L388" s="20">
        <f>Table1[[#This Row],[Original_Unit_Price]]*Table1[[#This Row],[Quantity]]</f>
        <v>96.03</v>
      </c>
      <c r="M388" s="20">
        <f>Table1[[#This Row],[Total Price ]]-Table1[[#This Row],[Buying Price]]</f>
        <v>-51.07</v>
      </c>
    </row>
    <row r="389" spans="1:13" x14ac:dyDescent="0.3">
      <c r="A389" s="1">
        <v>45091</v>
      </c>
      <c r="B389" s="1" t="str">
        <f>TEXT(Table1[[#This Row],[Date]],"ddd")</f>
        <v>Wed</v>
      </c>
      <c r="C389" t="s">
        <v>18</v>
      </c>
      <c r="D389">
        <v>3</v>
      </c>
      <c r="E389" s="20">
        <v>1.88</v>
      </c>
      <c r="F389" t="s">
        <v>34</v>
      </c>
      <c r="G389" t="s">
        <v>33</v>
      </c>
      <c r="H389" s="1">
        <v>34201</v>
      </c>
      <c r="I389" s="37">
        <f t="shared" ca="1" si="9"/>
        <v>31</v>
      </c>
      <c r="J389" s="21">
        <v>1.53</v>
      </c>
      <c r="K389" s="21">
        <v>5.44</v>
      </c>
      <c r="L389" s="20">
        <f>Table1[[#This Row],[Original_Unit_Price]]*Table1[[#This Row],[Quantity]]</f>
        <v>4.59</v>
      </c>
      <c r="M389" s="20">
        <f>Table1[[#This Row],[Total Price ]]-Table1[[#This Row],[Buying Price]]</f>
        <v>0.85000000000000053</v>
      </c>
    </row>
    <row r="390" spans="1:13" x14ac:dyDescent="0.3">
      <c r="A390" s="1">
        <v>45189</v>
      </c>
      <c r="B390" s="1" t="str">
        <f>TEXT(Table1[[#This Row],[Date]],"ddd")</f>
        <v>Wed</v>
      </c>
      <c r="C390" t="s">
        <v>18</v>
      </c>
      <c r="D390">
        <v>4</v>
      </c>
      <c r="E390" s="20">
        <v>3.04</v>
      </c>
      <c r="F390" t="s">
        <v>32</v>
      </c>
      <c r="G390" t="s">
        <v>28</v>
      </c>
      <c r="H390" s="1">
        <v>37200</v>
      </c>
      <c r="I390" s="37">
        <f t="shared" ca="1" si="9"/>
        <v>23</v>
      </c>
      <c r="J390" s="21">
        <v>2.5299999999999998</v>
      </c>
      <c r="K390" s="21">
        <v>7.47</v>
      </c>
      <c r="L390" s="20">
        <f>Table1[[#This Row],[Original_Unit_Price]]*Table1[[#This Row],[Quantity]]</f>
        <v>10.119999999999999</v>
      </c>
      <c r="M390" s="20">
        <f>Table1[[#This Row],[Total Price ]]-Table1[[#This Row],[Buying Price]]</f>
        <v>-2.6499999999999995</v>
      </c>
    </row>
    <row r="391" spans="1:13" x14ac:dyDescent="0.3">
      <c r="A391" s="1">
        <v>45050</v>
      </c>
      <c r="B391" s="1" t="str">
        <f>TEXT(Table1[[#This Row],[Date]],"ddd")</f>
        <v>Thu</v>
      </c>
      <c r="C391" t="s">
        <v>17</v>
      </c>
      <c r="D391">
        <v>20</v>
      </c>
      <c r="E391" s="20">
        <v>2.2200000000000002</v>
      </c>
      <c r="F391" t="s">
        <v>26</v>
      </c>
      <c r="G391" t="s">
        <v>25</v>
      </c>
      <c r="H391" s="1">
        <v>37380</v>
      </c>
      <c r="I391" s="37">
        <f t="shared" ca="1" si="9"/>
        <v>22</v>
      </c>
      <c r="J391" s="21">
        <v>1.68</v>
      </c>
      <c r="K391" s="21">
        <v>122.21</v>
      </c>
      <c r="L391" s="20">
        <f>Table1[[#This Row],[Original_Unit_Price]]*Table1[[#This Row],[Quantity]]</f>
        <v>33.6</v>
      </c>
      <c r="M391" s="20">
        <f>Table1[[#This Row],[Total Price ]]-Table1[[#This Row],[Buying Price]]</f>
        <v>88.609999999999985</v>
      </c>
    </row>
    <row r="392" spans="1:13" x14ac:dyDescent="0.3">
      <c r="A392" s="1">
        <v>44958</v>
      </c>
      <c r="B392" s="1" t="str">
        <f>TEXT(Table1[[#This Row],[Date]],"ddd")</f>
        <v>Wed</v>
      </c>
      <c r="C392" t="s">
        <v>19</v>
      </c>
      <c r="D392">
        <v>16</v>
      </c>
      <c r="E392" s="20">
        <v>2.2400000000000002</v>
      </c>
      <c r="F392" t="s">
        <v>34</v>
      </c>
      <c r="G392" t="s">
        <v>28</v>
      </c>
      <c r="H392" s="1">
        <v>30380</v>
      </c>
      <c r="I392" s="37">
        <f t="shared" ca="1" si="9"/>
        <v>42</v>
      </c>
      <c r="J392" s="21">
        <v>1.87</v>
      </c>
      <c r="K392" s="21">
        <v>91.63</v>
      </c>
      <c r="L392" s="20">
        <f>Table1[[#This Row],[Original_Unit_Price]]*Table1[[#This Row],[Quantity]]</f>
        <v>29.92</v>
      </c>
      <c r="M392" s="20">
        <f>Table1[[#This Row],[Total Price ]]-Table1[[#This Row],[Buying Price]]</f>
        <v>61.709999999999994</v>
      </c>
    </row>
    <row r="393" spans="1:13" x14ac:dyDescent="0.3">
      <c r="A393" s="1">
        <v>45025</v>
      </c>
      <c r="B393" s="1" t="str">
        <f>TEXT(Table1[[#This Row],[Date]],"ddd")</f>
        <v>Sun</v>
      </c>
      <c r="C393" t="s">
        <v>19</v>
      </c>
      <c r="D393">
        <v>9</v>
      </c>
      <c r="E393" s="20">
        <v>11.36</v>
      </c>
      <c r="F393" t="s">
        <v>32</v>
      </c>
      <c r="G393" t="s">
        <v>27</v>
      </c>
      <c r="H393" s="1">
        <v>28372</v>
      </c>
      <c r="I393" s="37">
        <f t="shared" ca="1" si="9"/>
        <v>47</v>
      </c>
      <c r="J393" s="21">
        <v>10.130000000000001</v>
      </c>
      <c r="K393" s="21">
        <v>16.760000000000002</v>
      </c>
      <c r="L393" s="20">
        <f>Table1[[#This Row],[Original_Unit_Price]]*Table1[[#This Row],[Quantity]]</f>
        <v>91.17</v>
      </c>
      <c r="M393" s="20">
        <f>Table1[[#This Row],[Total Price ]]-Table1[[#This Row],[Buying Price]]</f>
        <v>-74.41</v>
      </c>
    </row>
    <row r="394" spans="1:13" x14ac:dyDescent="0.3">
      <c r="A394" s="1">
        <v>45269</v>
      </c>
      <c r="B394" s="1" t="str">
        <f>TEXT(Table1[[#This Row],[Date]],"ddd")</f>
        <v>Sat</v>
      </c>
      <c r="C394" t="s">
        <v>17</v>
      </c>
      <c r="D394">
        <v>14</v>
      </c>
      <c r="E394" s="20">
        <v>2.73</v>
      </c>
      <c r="F394" t="s">
        <v>30</v>
      </c>
      <c r="G394" t="s">
        <v>33</v>
      </c>
      <c r="H394" s="1">
        <v>38401</v>
      </c>
      <c r="I394" s="37">
        <f t="shared" ca="1" si="9"/>
        <v>20</v>
      </c>
      <c r="J394" s="21">
        <v>2.14</v>
      </c>
      <c r="K394" s="21">
        <v>102.4</v>
      </c>
      <c r="L394" s="20">
        <f>Table1[[#This Row],[Original_Unit_Price]]*Table1[[#This Row],[Quantity]]</f>
        <v>29.96</v>
      </c>
      <c r="M394" s="20">
        <f>Table1[[#This Row],[Total Price ]]-Table1[[#This Row],[Buying Price]]</f>
        <v>72.44</v>
      </c>
    </row>
    <row r="395" spans="1:13" x14ac:dyDescent="0.3">
      <c r="A395" s="1">
        <v>45057</v>
      </c>
      <c r="B395" s="1" t="str">
        <f>TEXT(Table1[[#This Row],[Date]],"ddd")</f>
        <v>Thu</v>
      </c>
      <c r="C395" t="s">
        <v>16</v>
      </c>
      <c r="D395">
        <v>11</v>
      </c>
      <c r="E395" s="20">
        <v>8.3000000000000007</v>
      </c>
      <c r="F395" t="s">
        <v>26</v>
      </c>
      <c r="G395" t="s">
        <v>31</v>
      </c>
      <c r="H395" s="1">
        <v>28411</v>
      </c>
      <c r="I395" s="37">
        <f t="shared" ca="1" si="9"/>
        <v>47</v>
      </c>
      <c r="J395" s="21">
        <v>7.14</v>
      </c>
      <c r="K395" s="21">
        <v>100.8</v>
      </c>
      <c r="L395" s="20">
        <f>Table1[[#This Row],[Original_Unit_Price]]*Table1[[#This Row],[Quantity]]</f>
        <v>78.539999999999992</v>
      </c>
      <c r="M395" s="20">
        <f>Table1[[#This Row],[Total Price ]]-Table1[[#This Row],[Buying Price]]</f>
        <v>22.260000000000005</v>
      </c>
    </row>
    <row r="396" spans="1:13" x14ac:dyDescent="0.3">
      <c r="A396" s="1">
        <v>45285</v>
      </c>
      <c r="B396" s="1" t="str">
        <f>TEXT(Table1[[#This Row],[Date]],"ddd")</f>
        <v>Mon</v>
      </c>
      <c r="C396" t="s">
        <v>18</v>
      </c>
      <c r="D396">
        <v>17</v>
      </c>
      <c r="E396" s="20">
        <v>6.74</v>
      </c>
      <c r="F396" t="s">
        <v>24</v>
      </c>
      <c r="G396" t="s">
        <v>27</v>
      </c>
      <c r="H396" s="1">
        <v>30187</v>
      </c>
      <c r="I396" s="37">
        <f t="shared" ca="1" si="9"/>
        <v>42</v>
      </c>
      <c r="J396" s="21">
        <v>5.98</v>
      </c>
      <c r="K396" s="21">
        <v>28.589999999999996</v>
      </c>
      <c r="L396" s="20">
        <f>Table1[[#This Row],[Original_Unit_Price]]*Table1[[#This Row],[Quantity]]</f>
        <v>101.66000000000001</v>
      </c>
      <c r="M396" s="20">
        <f>Table1[[#This Row],[Total Price ]]-Table1[[#This Row],[Buying Price]]</f>
        <v>-73.070000000000022</v>
      </c>
    </row>
    <row r="397" spans="1:13" x14ac:dyDescent="0.3">
      <c r="A397" s="1">
        <v>45003</v>
      </c>
      <c r="B397" s="1" t="str">
        <f>TEXT(Table1[[#This Row],[Date]],"ddd")</f>
        <v>Sat</v>
      </c>
      <c r="C397" t="s">
        <v>10</v>
      </c>
      <c r="D397">
        <v>12</v>
      </c>
      <c r="E397" s="20">
        <v>14.12</v>
      </c>
      <c r="F397" t="s">
        <v>24</v>
      </c>
      <c r="G397" t="s">
        <v>33</v>
      </c>
      <c r="H397" s="1">
        <v>32899</v>
      </c>
      <c r="I397" s="37">
        <f t="shared" ca="1" si="9"/>
        <v>35</v>
      </c>
      <c r="J397" s="21">
        <v>10.99</v>
      </c>
      <c r="K397" s="21">
        <v>21.36</v>
      </c>
      <c r="L397" s="20">
        <f>Table1[[#This Row],[Original_Unit_Price]]*Table1[[#This Row],[Quantity]]</f>
        <v>131.88</v>
      </c>
      <c r="M397" s="20">
        <f>Table1[[#This Row],[Total Price ]]-Table1[[#This Row],[Buying Price]]</f>
        <v>-110.52</v>
      </c>
    </row>
    <row r="398" spans="1:13" x14ac:dyDescent="0.3">
      <c r="A398" s="1">
        <v>45113</v>
      </c>
      <c r="B398" s="1" t="str">
        <f>TEXT(Table1[[#This Row],[Date]],"ddd")</f>
        <v>Thu</v>
      </c>
      <c r="C398" t="s">
        <v>11</v>
      </c>
      <c r="D398">
        <v>10</v>
      </c>
      <c r="E398" s="20">
        <v>12.49</v>
      </c>
      <c r="F398" t="s">
        <v>26</v>
      </c>
      <c r="G398" t="s">
        <v>31</v>
      </c>
      <c r="H398" s="1">
        <v>37210</v>
      </c>
      <c r="I398" s="37">
        <f t="shared" ca="1" si="9"/>
        <v>23</v>
      </c>
      <c r="J398" s="21">
        <v>9.4700000000000006</v>
      </c>
      <c r="K398" s="21">
        <v>8.82</v>
      </c>
      <c r="L398" s="20">
        <f>Table1[[#This Row],[Original_Unit_Price]]*Table1[[#This Row],[Quantity]]</f>
        <v>94.7</v>
      </c>
      <c r="M398" s="20">
        <f>Table1[[#This Row],[Total Price ]]-Table1[[#This Row],[Buying Price]]</f>
        <v>-85.88</v>
      </c>
    </row>
    <row r="399" spans="1:13" x14ac:dyDescent="0.3">
      <c r="A399" s="1">
        <v>45019</v>
      </c>
      <c r="B399" s="1" t="str">
        <f>TEXT(Table1[[#This Row],[Date]],"ddd")</f>
        <v>Mon</v>
      </c>
      <c r="C399" t="s">
        <v>14</v>
      </c>
      <c r="D399">
        <v>8</v>
      </c>
      <c r="E399" s="20">
        <v>14.33</v>
      </c>
      <c r="F399" t="s">
        <v>24</v>
      </c>
      <c r="G399" t="s">
        <v>28</v>
      </c>
      <c r="H399" s="1">
        <v>38127</v>
      </c>
      <c r="I399" s="37">
        <f t="shared" ca="1" si="9"/>
        <v>20</v>
      </c>
      <c r="J399" s="21">
        <v>10.06</v>
      </c>
      <c r="K399" s="21">
        <v>73.2</v>
      </c>
      <c r="L399" s="20">
        <f>Table1[[#This Row],[Original_Unit_Price]]*Table1[[#This Row],[Quantity]]</f>
        <v>80.48</v>
      </c>
      <c r="M399" s="20">
        <f>Table1[[#This Row],[Total Price ]]-Table1[[#This Row],[Buying Price]]</f>
        <v>-7.2800000000000011</v>
      </c>
    </row>
    <row r="400" spans="1:13" x14ac:dyDescent="0.3">
      <c r="A400" s="1">
        <v>45127</v>
      </c>
      <c r="B400" s="1" t="str">
        <f>TEXT(Table1[[#This Row],[Date]],"ddd")</f>
        <v>Thu</v>
      </c>
      <c r="C400" t="s">
        <v>19</v>
      </c>
      <c r="D400">
        <v>2</v>
      </c>
      <c r="E400" s="20">
        <v>7.4</v>
      </c>
      <c r="F400" t="s">
        <v>32</v>
      </c>
      <c r="G400" t="s">
        <v>25</v>
      </c>
      <c r="H400" s="1">
        <v>28997</v>
      </c>
      <c r="I400" s="37">
        <f t="shared" ca="1" si="9"/>
        <v>45</v>
      </c>
      <c r="J400" s="21">
        <v>5.55</v>
      </c>
      <c r="K400" s="21">
        <v>268.56</v>
      </c>
      <c r="L400" s="20">
        <f>Table1[[#This Row],[Original_Unit_Price]]*Table1[[#This Row],[Quantity]]</f>
        <v>11.1</v>
      </c>
      <c r="M400" s="20">
        <f>Table1[[#This Row],[Total Price ]]-Table1[[#This Row],[Buying Price]]</f>
        <v>257.45999999999998</v>
      </c>
    </row>
    <row r="401" spans="1:13" x14ac:dyDescent="0.3">
      <c r="A401" s="1">
        <v>45067</v>
      </c>
      <c r="B401" s="1" t="str">
        <f>TEXT(Table1[[#This Row],[Date]],"ddd")</f>
        <v>Sun</v>
      </c>
      <c r="C401" t="s">
        <v>18</v>
      </c>
      <c r="D401">
        <v>13</v>
      </c>
      <c r="E401" s="20">
        <v>6.53</v>
      </c>
      <c r="F401" t="s">
        <v>32</v>
      </c>
      <c r="G401" t="s">
        <v>29</v>
      </c>
      <c r="H401" s="1">
        <v>31574</v>
      </c>
      <c r="I401" s="37">
        <f t="shared" ca="1" si="9"/>
        <v>38</v>
      </c>
      <c r="J401" s="21">
        <v>5.29</v>
      </c>
      <c r="K401" s="21">
        <v>34.29</v>
      </c>
      <c r="L401" s="20">
        <f>Table1[[#This Row],[Original_Unit_Price]]*Table1[[#This Row],[Quantity]]</f>
        <v>68.77</v>
      </c>
      <c r="M401" s="20">
        <f>Table1[[#This Row],[Total Price ]]-Table1[[#This Row],[Buying Price]]</f>
        <v>-34.479999999999997</v>
      </c>
    </row>
    <row r="402" spans="1:13" x14ac:dyDescent="0.3">
      <c r="A402" s="1">
        <v>45207</v>
      </c>
      <c r="B402" s="1" t="str">
        <f>TEXT(Table1[[#This Row],[Date]],"ddd")</f>
        <v>Sun</v>
      </c>
      <c r="C402" t="s">
        <v>18</v>
      </c>
      <c r="D402">
        <v>6</v>
      </c>
      <c r="E402" s="20">
        <v>9.9700000000000006</v>
      </c>
      <c r="F402" t="s">
        <v>30</v>
      </c>
      <c r="G402" t="s">
        <v>29</v>
      </c>
      <c r="H402" s="1">
        <v>31976</v>
      </c>
      <c r="I402" s="37">
        <f t="shared" ca="1" si="9"/>
        <v>37</v>
      </c>
      <c r="J402" s="21">
        <v>7.08</v>
      </c>
      <c r="K402" s="21">
        <v>33.75</v>
      </c>
      <c r="L402" s="20">
        <f>Table1[[#This Row],[Original_Unit_Price]]*Table1[[#This Row],[Quantity]]</f>
        <v>42.480000000000004</v>
      </c>
      <c r="M402" s="20">
        <f>Table1[[#This Row],[Total Price ]]-Table1[[#This Row],[Buying Price]]</f>
        <v>-8.730000000000004</v>
      </c>
    </row>
    <row r="403" spans="1:13" x14ac:dyDescent="0.3">
      <c r="A403" s="1">
        <v>45217</v>
      </c>
      <c r="B403" s="1" t="str">
        <f>TEXT(Table1[[#This Row],[Date]],"ddd")</f>
        <v>Wed</v>
      </c>
      <c r="C403" t="s">
        <v>16</v>
      </c>
      <c r="D403">
        <v>17</v>
      </c>
      <c r="E403" s="20">
        <v>5.52</v>
      </c>
      <c r="F403" t="s">
        <v>26</v>
      </c>
      <c r="G403" t="s">
        <v>28</v>
      </c>
      <c r="H403" s="1">
        <v>30347</v>
      </c>
      <c r="I403" s="37">
        <f t="shared" ca="1" si="9"/>
        <v>42</v>
      </c>
      <c r="J403" s="21">
        <v>4.2</v>
      </c>
      <c r="K403" s="21">
        <v>25.76</v>
      </c>
      <c r="L403" s="20">
        <f>Table1[[#This Row],[Original_Unit_Price]]*Table1[[#This Row],[Quantity]]</f>
        <v>71.400000000000006</v>
      </c>
      <c r="M403" s="20">
        <f>Table1[[#This Row],[Total Price ]]-Table1[[#This Row],[Buying Price]]</f>
        <v>-45.64</v>
      </c>
    </row>
    <row r="404" spans="1:13" x14ac:dyDescent="0.3">
      <c r="A404" s="1">
        <v>45085</v>
      </c>
      <c r="B404" s="1" t="str">
        <f>TEXT(Table1[[#This Row],[Date]],"ddd")</f>
        <v>Thu</v>
      </c>
      <c r="C404" t="s">
        <v>17</v>
      </c>
      <c r="D404">
        <v>11</v>
      </c>
      <c r="E404" s="20">
        <v>13.15</v>
      </c>
      <c r="F404" t="s">
        <v>26</v>
      </c>
      <c r="G404" t="s">
        <v>33</v>
      </c>
      <c r="H404" s="1">
        <v>34675</v>
      </c>
      <c r="I404" s="37">
        <f t="shared" ca="1" si="9"/>
        <v>30</v>
      </c>
      <c r="J404" s="21">
        <v>9.8000000000000007</v>
      </c>
      <c r="K404" s="21">
        <v>2.4</v>
      </c>
      <c r="L404" s="20">
        <f>Table1[[#This Row],[Original_Unit_Price]]*Table1[[#This Row],[Quantity]]</f>
        <v>107.80000000000001</v>
      </c>
      <c r="M404" s="20">
        <f>Table1[[#This Row],[Total Price ]]-Table1[[#This Row],[Buying Price]]</f>
        <v>-105.4</v>
      </c>
    </row>
    <row r="405" spans="1:13" x14ac:dyDescent="0.3">
      <c r="A405" s="1">
        <v>45008</v>
      </c>
      <c r="B405" s="1" t="str">
        <f>TEXT(Table1[[#This Row],[Date]],"ddd")</f>
        <v>Thu</v>
      </c>
      <c r="C405" t="s">
        <v>11</v>
      </c>
      <c r="D405">
        <v>5</v>
      </c>
      <c r="E405" s="20">
        <v>12.6</v>
      </c>
      <c r="F405" t="s">
        <v>30</v>
      </c>
      <c r="G405" t="s">
        <v>31</v>
      </c>
      <c r="H405" s="1">
        <v>34911</v>
      </c>
      <c r="I405" s="37">
        <f t="shared" ca="1" si="9"/>
        <v>29</v>
      </c>
      <c r="J405" s="21">
        <v>10.210000000000001</v>
      </c>
      <c r="K405" s="21">
        <v>209.29999999999998</v>
      </c>
      <c r="L405" s="20">
        <f>Table1[[#This Row],[Original_Unit_Price]]*Table1[[#This Row],[Quantity]]</f>
        <v>51.050000000000004</v>
      </c>
      <c r="M405" s="20">
        <f>Table1[[#This Row],[Total Price ]]-Table1[[#This Row],[Buying Price]]</f>
        <v>158.24999999999997</v>
      </c>
    </row>
    <row r="406" spans="1:13" x14ac:dyDescent="0.3">
      <c r="A406" s="1">
        <v>44982</v>
      </c>
      <c r="B406" s="1" t="str">
        <f>TEXT(Table1[[#This Row],[Date]],"ddd")</f>
        <v>Sat</v>
      </c>
      <c r="C406" t="s">
        <v>12</v>
      </c>
      <c r="D406">
        <v>16</v>
      </c>
      <c r="E406" s="20">
        <v>3.18</v>
      </c>
      <c r="F406" t="s">
        <v>26</v>
      </c>
      <c r="G406" t="s">
        <v>27</v>
      </c>
      <c r="H406" s="1">
        <v>32262</v>
      </c>
      <c r="I406" s="37">
        <f t="shared" ca="1" si="9"/>
        <v>36</v>
      </c>
      <c r="J406" s="21">
        <v>2.7</v>
      </c>
      <c r="K406" s="21">
        <v>0.11</v>
      </c>
      <c r="L406" s="20">
        <f>Table1[[#This Row],[Original_Unit_Price]]*Table1[[#This Row],[Quantity]]</f>
        <v>43.2</v>
      </c>
      <c r="M406" s="20">
        <f>Table1[[#This Row],[Total Price ]]-Table1[[#This Row],[Buying Price]]</f>
        <v>-43.09</v>
      </c>
    </row>
    <row r="407" spans="1:13" x14ac:dyDescent="0.3">
      <c r="A407" s="1">
        <v>45208</v>
      </c>
      <c r="B407" s="1" t="str">
        <f>TEXT(Table1[[#This Row],[Date]],"ddd")</f>
        <v>Mon</v>
      </c>
      <c r="C407" t="s">
        <v>13</v>
      </c>
      <c r="D407">
        <v>9</v>
      </c>
      <c r="E407" s="20">
        <v>4.51</v>
      </c>
      <c r="F407" t="s">
        <v>24</v>
      </c>
      <c r="G407" t="s">
        <v>33</v>
      </c>
      <c r="H407" s="1">
        <v>28792</v>
      </c>
      <c r="I407" s="37">
        <f t="shared" ca="1" si="9"/>
        <v>46</v>
      </c>
      <c r="J407" s="21">
        <v>3.71</v>
      </c>
      <c r="K407" s="21">
        <v>202.14000000000001</v>
      </c>
      <c r="L407" s="20">
        <f>Table1[[#This Row],[Original_Unit_Price]]*Table1[[#This Row],[Quantity]]</f>
        <v>33.39</v>
      </c>
      <c r="M407" s="20">
        <f>Table1[[#This Row],[Total Price ]]-Table1[[#This Row],[Buying Price]]</f>
        <v>168.75</v>
      </c>
    </row>
    <row r="408" spans="1:13" x14ac:dyDescent="0.3">
      <c r="A408" s="1">
        <v>45268</v>
      </c>
      <c r="B408" s="1" t="str">
        <f>TEXT(Table1[[#This Row],[Date]],"ddd")</f>
        <v>Fri</v>
      </c>
      <c r="C408" t="s">
        <v>11</v>
      </c>
      <c r="D408">
        <v>5</v>
      </c>
      <c r="E408" s="20">
        <v>14.42</v>
      </c>
      <c r="F408" t="s">
        <v>30</v>
      </c>
      <c r="G408" t="s">
        <v>31</v>
      </c>
      <c r="H408" s="1">
        <v>34348</v>
      </c>
      <c r="I408" s="37">
        <f t="shared" ca="1" si="9"/>
        <v>31</v>
      </c>
      <c r="J408" s="21">
        <v>12.84</v>
      </c>
      <c r="K408" s="21">
        <v>66.44</v>
      </c>
      <c r="L408" s="20">
        <f>Table1[[#This Row],[Original_Unit_Price]]*Table1[[#This Row],[Quantity]]</f>
        <v>64.2</v>
      </c>
      <c r="M408" s="20">
        <f>Table1[[#This Row],[Total Price ]]-Table1[[#This Row],[Buying Price]]</f>
        <v>2.2399999999999949</v>
      </c>
    </row>
    <row r="409" spans="1:13" x14ac:dyDescent="0.3">
      <c r="A409" s="1">
        <v>45055</v>
      </c>
      <c r="B409" s="1" t="str">
        <f>TEXT(Table1[[#This Row],[Date]],"ddd")</f>
        <v>Tue</v>
      </c>
      <c r="C409" t="s">
        <v>10</v>
      </c>
      <c r="D409">
        <v>16</v>
      </c>
      <c r="E409" s="20">
        <v>9.4600000000000009</v>
      </c>
      <c r="F409" t="s">
        <v>34</v>
      </c>
      <c r="G409" t="s">
        <v>27</v>
      </c>
      <c r="H409" s="1">
        <v>33869</v>
      </c>
      <c r="I409" s="37">
        <f t="shared" ca="1" si="9"/>
        <v>32</v>
      </c>
      <c r="J409" s="21">
        <v>7.03</v>
      </c>
      <c r="K409" s="21">
        <v>0.1</v>
      </c>
      <c r="L409" s="20">
        <f>Table1[[#This Row],[Original_Unit_Price]]*Table1[[#This Row],[Quantity]]</f>
        <v>112.48</v>
      </c>
      <c r="M409" s="20">
        <f>Table1[[#This Row],[Total Price ]]-Table1[[#This Row],[Buying Price]]</f>
        <v>-112.38000000000001</v>
      </c>
    </row>
    <row r="410" spans="1:13" x14ac:dyDescent="0.3">
      <c r="A410" s="1">
        <v>44975</v>
      </c>
      <c r="B410" s="1" t="str">
        <f>TEXT(Table1[[#This Row],[Date]],"ddd")</f>
        <v>Sat</v>
      </c>
      <c r="C410" t="s">
        <v>12</v>
      </c>
      <c r="D410">
        <v>10</v>
      </c>
      <c r="E410" s="20">
        <v>6.65</v>
      </c>
      <c r="F410" t="s">
        <v>24</v>
      </c>
      <c r="G410" t="s">
        <v>33</v>
      </c>
      <c r="H410" s="1">
        <v>32490</v>
      </c>
      <c r="I410" s="37">
        <f t="shared" ca="1" si="9"/>
        <v>36</v>
      </c>
      <c r="J410" s="21">
        <v>5.88</v>
      </c>
      <c r="K410" s="21">
        <v>64.16</v>
      </c>
      <c r="L410" s="20">
        <f>Table1[[#This Row],[Original_Unit_Price]]*Table1[[#This Row],[Quantity]]</f>
        <v>58.8</v>
      </c>
      <c r="M410" s="20">
        <f>Table1[[#This Row],[Total Price ]]-Table1[[#This Row],[Buying Price]]</f>
        <v>5.3599999999999994</v>
      </c>
    </row>
    <row r="411" spans="1:13" x14ac:dyDescent="0.3">
      <c r="A411" s="1">
        <v>45172</v>
      </c>
      <c r="B411" s="1" t="str">
        <f>TEXT(Table1[[#This Row],[Date]],"ddd")</f>
        <v>Sun</v>
      </c>
      <c r="C411" t="s">
        <v>17</v>
      </c>
      <c r="D411">
        <v>12</v>
      </c>
      <c r="E411" s="20">
        <v>5.9</v>
      </c>
      <c r="F411" t="s">
        <v>24</v>
      </c>
      <c r="G411" t="s">
        <v>29</v>
      </c>
      <c r="H411" s="1">
        <v>36981</v>
      </c>
      <c r="I411" s="37">
        <f t="shared" ca="1" si="9"/>
        <v>24</v>
      </c>
      <c r="J411" s="21">
        <v>4.21</v>
      </c>
      <c r="K411" s="21">
        <v>32.400000000000006</v>
      </c>
      <c r="L411" s="20">
        <f>Table1[[#This Row],[Original_Unit_Price]]*Table1[[#This Row],[Quantity]]</f>
        <v>50.519999999999996</v>
      </c>
      <c r="M411" s="20">
        <f>Table1[[#This Row],[Total Price ]]-Table1[[#This Row],[Buying Price]]</f>
        <v>-18.11999999999999</v>
      </c>
    </row>
    <row r="412" spans="1:13" x14ac:dyDescent="0.3">
      <c r="A412" s="1">
        <v>45133</v>
      </c>
      <c r="B412" s="1" t="str">
        <f>TEXT(Table1[[#This Row],[Date]],"ddd")</f>
        <v>Wed</v>
      </c>
      <c r="C412" t="s">
        <v>12</v>
      </c>
      <c r="D412">
        <v>6</v>
      </c>
      <c r="E412" s="20">
        <v>11.24</v>
      </c>
      <c r="F412" t="s">
        <v>26</v>
      </c>
      <c r="G412" t="s">
        <v>28</v>
      </c>
      <c r="H412" s="1">
        <v>32740</v>
      </c>
      <c r="I412" s="37">
        <f t="shared" ca="1" si="9"/>
        <v>35</v>
      </c>
      <c r="J412" s="21">
        <v>9.1300000000000008</v>
      </c>
      <c r="K412" s="21">
        <v>21.15</v>
      </c>
      <c r="L412" s="20">
        <f>Table1[[#This Row],[Original_Unit_Price]]*Table1[[#This Row],[Quantity]]</f>
        <v>54.78</v>
      </c>
      <c r="M412" s="20">
        <f>Table1[[#This Row],[Total Price ]]-Table1[[#This Row],[Buying Price]]</f>
        <v>-33.630000000000003</v>
      </c>
    </row>
    <row r="413" spans="1:13" x14ac:dyDescent="0.3">
      <c r="A413" s="1">
        <v>44944</v>
      </c>
      <c r="B413" s="1" t="str">
        <f>TEXT(Table1[[#This Row],[Date]],"ddd")</f>
        <v>Wed</v>
      </c>
      <c r="C413" t="s">
        <v>19</v>
      </c>
      <c r="D413">
        <v>7</v>
      </c>
      <c r="E413" s="20">
        <v>9.85</v>
      </c>
      <c r="F413" t="s">
        <v>34</v>
      </c>
      <c r="G413" t="s">
        <v>31</v>
      </c>
      <c r="H413" s="1">
        <v>28544</v>
      </c>
      <c r="I413" s="37">
        <f t="shared" ca="1" si="9"/>
        <v>47</v>
      </c>
      <c r="J413" s="21">
        <v>8.4700000000000006</v>
      </c>
      <c r="K413" s="21">
        <v>217.74</v>
      </c>
      <c r="L413" s="20">
        <f>Table1[[#This Row],[Original_Unit_Price]]*Table1[[#This Row],[Quantity]]</f>
        <v>59.290000000000006</v>
      </c>
      <c r="M413" s="20">
        <f>Table1[[#This Row],[Total Price ]]-Table1[[#This Row],[Buying Price]]</f>
        <v>158.44999999999999</v>
      </c>
    </row>
    <row r="414" spans="1:13" x14ac:dyDescent="0.3">
      <c r="A414" s="1">
        <v>45128</v>
      </c>
      <c r="B414" s="1" t="str">
        <f>TEXT(Table1[[#This Row],[Date]],"ddd")</f>
        <v>Fri</v>
      </c>
      <c r="C414" t="s">
        <v>15</v>
      </c>
      <c r="D414">
        <v>14</v>
      </c>
      <c r="E414" s="20">
        <v>13.03</v>
      </c>
      <c r="F414" t="s">
        <v>24</v>
      </c>
      <c r="G414" t="s">
        <v>29</v>
      </c>
      <c r="H414" s="1">
        <v>33471</v>
      </c>
      <c r="I414" s="37">
        <f t="shared" ca="1" si="9"/>
        <v>33</v>
      </c>
      <c r="J414" s="21">
        <v>10.41</v>
      </c>
      <c r="K414" s="21">
        <v>110.8</v>
      </c>
      <c r="L414" s="20">
        <f>Table1[[#This Row],[Original_Unit_Price]]*Table1[[#This Row],[Quantity]]</f>
        <v>145.74</v>
      </c>
      <c r="M414" s="20">
        <f>Table1[[#This Row],[Total Price ]]-Table1[[#This Row],[Buying Price]]</f>
        <v>-34.940000000000012</v>
      </c>
    </row>
    <row r="415" spans="1:13" x14ac:dyDescent="0.3">
      <c r="A415" s="1">
        <v>45136</v>
      </c>
      <c r="B415" s="1" t="str">
        <f>TEXT(Table1[[#This Row],[Date]],"ddd")</f>
        <v>Sat</v>
      </c>
      <c r="C415" t="s">
        <v>13</v>
      </c>
      <c r="D415">
        <v>10</v>
      </c>
      <c r="E415" s="20">
        <v>14.03</v>
      </c>
      <c r="F415" t="s">
        <v>26</v>
      </c>
      <c r="G415" t="s">
        <v>28</v>
      </c>
      <c r="H415" s="1">
        <v>34266</v>
      </c>
      <c r="I415" s="37">
        <f t="shared" ca="1" si="9"/>
        <v>31</v>
      </c>
      <c r="J415" s="21">
        <v>10.94</v>
      </c>
      <c r="K415" s="21">
        <v>6.02</v>
      </c>
      <c r="L415" s="20">
        <f>Table1[[#This Row],[Original_Unit_Price]]*Table1[[#This Row],[Quantity]]</f>
        <v>109.39999999999999</v>
      </c>
      <c r="M415" s="20">
        <f>Table1[[#This Row],[Total Price ]]-Table1[[#This Row],[Buying Price]]</f>
        <v>-103.38</v>
      </c>
    </row>
    <row r="416" spans="1:13" x14ac:dyDescent="0.3">
      <c r="A416" s="1">
        <v>45233</v>
      </c>
      <c r="B416" s="1" t="str">
        <f>TEXT(Table1[[#This Row],[Date]],"ddd")</f>
        <v>Fri</v>
      </c>
      <c r="C416" t="s">
        <v>12</v>
      </c>
      <c r="D416">
        <v>13</v>
      </c>
      <c r="E416" s="20">
        <v>7.0000000000000007E-2</v>
      </c>
      <c r="F416" t="s">
        <v>30</v>
      </c>
      <c r="G416" t="s">
        <v>29</v>
      </c>
      <c r="H416" s="1">
        <v>37597</v>
      </c>
      <c r="I416" s="37">
        <f t="shared" ca="1" si="9"/>
        <v>22</v>
      </c>
      <c r="J416" s="21">
        <v>0.05</v>
      </c>
      <c r="K416" s="21">
        <v>132.16</v>
      </c>
      <c r="L416" s="20">
        <f>Table1[[#This Row],[Original_Unit_Price]]*Table1[[#This Row],[Quantity]]</f>
        <v>0.65</v>
      </c>
      <c r="M416" s="20">
        <f>Table1[[#This Row],[Total Price ]]-Table1[[#This Row],[Buying Price]]</f>
        <v>131.51</v>
      </c>
    </row>
    <row r="417" spans="1:13" x14ac:dyDescent="0.3">
      <c r="A417" s="1">
        <v>45265</v>
      </c>
      <c r="B417" s="1" t="str">
        <f>TEXT(Table1[[#This Row],[Date]],"ddd")</f>
        <v>Tue</v>
      </c>
      <c r="C417" t="s">
        <v>13</v>
      </c>
      <c r="D417">
        <v>19</v>
      </c>
      <c r="E417" s="20">
        <v>6.25</v>
      </c>
      <c r="F417" t="s">
        <v>30</v>
      </c>
      <c r="G417" t="s">
        <v>33</v>
      </c>
      <c r="H417" s="1">
        <v>38379</v>
      </c>
      <c r="I417" s="37">
        <f t="shared" ca="1" si="9"/>
        <v>20</v>
      </c>
      <c r="J417" s="21">
        <v>4.76</v>
      </c>
      <c r="K417" s="21">
        <v>35.96</v>
      </c>
      <c r="L417" s="20">
        <f>Table1[[#This Row],[Original_Unit_Price]]*Table1[[#This Row],[Quantity]]</f>
        <v>90.44</v>
      </c>
      <c r="M417" s="20">
        <f>Table1[[#This Row],[Total Price ]]-Table1[[#This Row],[Buying Price]]</f>
        <v>-54.48</v>
      </c>
    </row>
    <row r="418" spans="1:13" x14ac:dyDescent="0.3">
      <c r="A418" s="1">
        <v>45226</v>
      </c>
      <c r="B418" s="1" t="str">
        <f>TEXT(Table1[[#This Row],[Date]],"ddd")</f>
        <v>Fri</v>
      </c>
      <c r="C418" t="s">
        <v>10</v>
      </c>
      <c r="D418">
        <v>13</v>
      </c>
      <c r="E418" s="20">
        <v>9.42</v>
      </c>
      <c r="F418" t="s">
        <v>32</v>
      </c>
      <c r="G418" t="s">
        <v>29</v>
      </c>
      <c r="H418" s="1">
        <v>30760</v>
      </c>
      <c r="I418" s="37">
        <f t="shared" ca="1" si="9"/>
        <v>41</v>
      </c>
      <c r="J418" s="21">
        <v>6.88</v>
      </c>
      <c r="K418" s="21">
        <v>8.6999999999999993</v>
      </c>
      <c r="L418" s="20">
        <f>Table1[[#This Row],[Original_Unit_Price]]*Table1[[#This Row],[Quantity]]</f>
        <v>89.44</v>
      </c>
      <c r="M418" s="20">
        <f>Table1[[#This Row],[Total Price ]]-Table1[[#This Row],[Buying Price]]</f>
        <v>-80.739999999999995</v>
      </c>
    </row>
    <row r="419" spans="1:13" x14ac:dyDescent="0.3">
      <c r="A419" s="1">
        <v>44986</v>
      </c>
      <c r="B419" s="1" t="str">
        <f>TEXT(Table1[[#This Row],[Date]],"ddd")</f>
        <v>Wed</v>
      </c>
      <c r="C419" t="s">
        <v>11</v>
      </c>
      <c r="D419">
        <v>14</v>
      </c>
      <c r="E419" s="20">
        <v>14.15</v>
      </c>
      <c r="F419" t="s">
        <v>34</v>
      </c>
      <c r="G419" t="s">
        <v>28</v>
      </c>
      <c r="H419" s="1">
        <v>31206</v>
      </c>
      <c r="I419" s="37">
        <f t="shared" ca="1" si="9"/>
        <v>39</v>
      </c>
      <c r="J419" s="21">
        <v>10</v>
      </c>
      <c r="K419" s="21">
        <v>108.96</v>
      </c>
      <c r="L419" s="20">
        <f>Table1[[#This Row],[Original_Unit_Price]]*Table1[[#This Row],[Quantity]]</f>
        <v>140</v>
      </c>
      <c r="M419" s="20">
        <f>Table1[[#This Row],[Total Price ]]-Table1[[#This Row],[Buying Price]]</f>
        <v>-31.040000000000006</v>
      </c>
    </row>
    <row r="420" spans="1:13" x14ac:dyDescent="0.3">
      <c r="A420" s="1">
        <v>45039</v>
      </c>
      <c r="B420" s="1" t="str">
        <f>TEXT(Table1[[#This Row],[Date]],"ddd")</f>
        <v>Sun</v>
      </c>
      <c r="C420" t="s">
        <v>14</v>
      </c>
      <c r="D420">
        <v>6</v>
      </c>
      <c r="E420" s="20">
        <v>0</v>
      </c>
      <c r="F420" t="s">
        <v>30</v>
      </c>
      <c r="G420" t="s">
        <v>33</v>
      </c>
      <c r="H420" s="1">
        <v>33518</v>
      </c>
      <c r="I420" s="37">
        <f t="shared" ca="1" si="9"/>
        <v>33</v>
      </c>
      <c r="J420" s="21">
        <v>0</v>
      </c>
      <c r="K420" s="21">
        <v>83.34</v>
      </c>
      <c r="L420" s="20">
        <f>Table1[[#This Row],[Original_Unit_Price]]*Table1[[#This Row],[Quantity]]</f>
        <v>0</v>
      </c>
      <c r="M420" s="20">
        <f>Table1[[#This Row],[Total Price ]]-Table1[[#This Row],[Buying Price]]</f>
        <v>83.34</v>
      </c>
    </row>
    <row r="421" spans="1:13" x14ac:dyDescent="0.3">
      <c r="A421" s="1">
        <v>45056</v>
      </c>
      <c r="B421" s="1" t="str">
        <f>TEXT(Table1[[#This Row],[Date]],"ddd")</f>
        <v>Wed</v>
      </c>
      <c r="C421" t="s">
        <v>19</v>
      </c>
      <c r="D421">
        <v>13</v>
      </c>
      <c r="E421" s="20">
        <v>10.39</v>
      </c>
      <c r="F421" t="s">
        <v>32</v>
      </c>
      <c r="G421" t="s">
        <v>25</v>
      </c>
      <c r="H421" s="1">
        <v>32678</v>
      </c>
      <c r="I421" s="37">
        <f t="shared" ca="1" si="9"/>
        <v>35</v>
      </c>
      <c r="J421" s="21">
        <v>9.24</v>
      </c>
      <c r="K421" s="21">
        <v>10.199999999999999</v>
      </c>
      <c r="L421" s="20">
        <f>Table1[[#This Row],[Original_Unit_Price]]*Table1[[#This Row],[Quantity]]</f>
        <v>120.12</v>
      </c>
      <c r="M421" s="20">
        <f>Table1[[#This Row],[Total Price ]]-Table1[[#This Row],[Buying Price]]</f>
        <v>-109.92</v>
      </c>
    </row>
    <row r="422" spans="1:13" x14ac:dyDescent="0.3">
      <c r="A422" s="1">
        <v>45044</v>
      </c>
      <c r="B422" s="1" t="str">
        <f>TEXT(Table1[[#This Row],[Date]],"ddd")</f>
        <v>Fri</v>
      </c>
      <c r="C422" t="s">
        <v>11</v>
      </c>
      <c r="D422">
        <v>9</v>
      </c>
      <c r="E422" s="20">
        <v>0.2</v>
      </c>
      <c r="F422" t="s">
        <v>26</v>
      </c>
      <c r="G422" t="s">
        <v>25</v>
      </c>
      <c r="H422" s="1">
        <v>35757</v>
      </c>
      <c r="I422" s="37">
        <f t="shared" ca="1" si="9"/>
        <v>27</v>
      </c>
      <c r="J422" s="21">
        <v>0.16</v>
      </c>
      <c r="K422" s="21">
        <v>257.03999999999996</v>
      </c>
      <c r="L422" s="20">
        <f>Table1[[#This Row],[Original_Unit_Price]]*Table1[[#This Row],[Quantity]]</f>
        <v>1.44</v>
      </c>
      <c r="M422" s="20">
        <f>Table1[[#This Row],[Total Price ]]-Table1[[#This Row],[Buying Price]]</f>
        <v>255.59999999999997</v>
      </c>
    </row>
    <row r="423" spans="1:13" x14ac:dyDescent="0.3">
      <c r="A423" s="1">
        <v>44982</v>
      </c>
      <c r="B423" s="1" t="str">
        <f>TEXT(Table1[[#This Row],[Date]],"ddd")</f>
        <v>Sat</v>
      </c>
      <c r="C423" t="s">
        <v>12</v>
      </c>
      <c r="D423">
        <v>15</v>
      </c>
      <c r="E423" s="20">
        <v>7.96</v>
      </c>
      <c r="F423" t="s">
        <v>26</v>
      </c>
      <c r="G423" t="s">
        <v>31</v>
      </c>
      <c r="H423" s="1">
        <v>30371</v>
      </c>
      <c r="I423" s="37">
        <f t="shared" ca="1" si="9"/>
        <v>42</v>
      </c>
      <c r="J423" s="21">
        <v>6.03</v>
      </c>
      <c r="K423" s="21">
        <v>66.050000000000011</v>
      </c>
      <c r="L423" s="20">
        <f>Table1[[#This Row],[Original_Unit_Price]]*Table1[[#This Row],[Quantity]]</f>
        <v>90.45</v>
      </c>
      <c r="M423" s="20">
        <f>Table1[[#This Row],[Total Price ]]-Table1[[#This Row],[Buying Price]]</f>
        <v>-24.399999999999991</v>
      </c>
    </row>
    <row r="424" spans="1:13" x14ac:dyDescent="0.3">
      <c r="A424" s="1">
        <v>45204</v>
      </c>
      <c r="B424" s="1" t="str">
        <f>TEXT(Table1[[#This Row],[Date]],"ddd")</f>
        <v>Thu</v>
      </c>
      <c r="C424" t="s">
        <v>14</v>
      </c>
      <c r="D424">
        <v>3</v>
      </c>
      <c r="E424" s="20">
        <v>8.15</v>
      </c>
      <c r="F424" t="s">
        <v>24</v>
      </c>
      <c r="G424" t="s">
        <v>28</v>
      </c>
      <c r="H424" s="1">
        <v>35470</v>
      </c>
      <c r="I424" s="37">
        <f t="shared" ca="1" si="9"/>
        <v>28</v>
      </c>
      <c r="J424" s="21">
        <v>6.33</v>
      </c>
      <c r="K424" s="21">
        <v>77.839999999999989</v>
      </c>
      <c r="L424" s="20">
        <f>Table1[[#This Row],[Original_Unit_Price]]*Table1[[#This Row],[Quantity]]</f>
        <v>18.990000000000002</v>
      </c>
      <c r="M424" s="20">
        <f>Table1[[#This Row],[Total Price ]]-Table1[[#This Row],[Buying Price]]</f>
        <v>58.849999999999987</v>
      </c>
    </row>
    <row r="425" spans="1:13" x14ac:dyDescent="0.3">
      <c r="A425" s="1">
        <v>45134</v>
      </c>
      <c r="B425" s="1" t="str">
        <f>TEXT(Table1[[#This Row],[Date]],"ddd")</f>
        <v>Thu</v>
      </c>
      <c r="C425" t="s">
        <v>17</v>
      </c>
      <c r="D425">
        <v>9</v>
      </c>
      <c r="E425" s="20">
        <v>2.29</v>
      </c>
      <c r="F425" t="s">
        <v>24</v>
      </c>
      <c r="G425" t="s">
        <v>25</v>
      </c>
      <c r="H425" s="1">
        <v>30871</v>
      </c>
      <c r="I425" s="37">
        <f t="shared" ca="1" si="9"/>
        <v>40</v>
      </c>
      <c r="J425" s="21">
        <v>1.68</v>
      </c>
      <c r="K425" s="21">
        <v>146.54999999999998</v>
      </c>
      <c r="L425" s="20">
        <f>Table1[[#This Row],[Original_Unit_Price]]*Table1[[#This Row],[Quantity]]</f>
        <v>15.12</v>
      </c>
      <c r="M425" s="20">
        <f>Table1[[#This Row],[Total Price ]]-Table1[[#This Row],[Buying Price]]</f>
        <v>131.42999999999998</v>
      </c>
    </row>
    <row r="426" spans="1:13" x14ac:dyDescent="0.3">
      <c r="A426" s="1">
        <v>45238</v>
      </c>
      <c r="B426" s="1" t="str">
        <f>TEXT(Table1[[#This Row],[Date]],"ddd")</f>
        <v>Wed</v>
      </c>
      <c r="C426" t="s">
        <v>15</v>
      </c>
      <c r="D426">
        <v>6</v>
      </c>
      <c r="E426" s="20">
        <v>6.2</v>
      </c>
      <c r="F426" t="s">
        <v>30</v>
      </c>
      <c r="G426" t="s">
        <v>29</v>
      </c>
      <c r="H426" s="1">
        <v>33755</v>
      </c>
      <c r="I426" s="37">
        <f t="shared" ca="1" si="9"/>
        <v>32</v>
      </c>
      <c r="J426" s="21">
        <v>5.49</v>
      </c>
      <c r="K426" s="21">
        <v>16.82</v>
      </c>
      <c r="L426" s="20">
        <f>Table1[[#This Row],[Original_Unit_Price]]*Table1[[#This Row],[Quantity]]</f>
        <v>32.94</v>
      </c>
      <c r="M426" s="20">
        <f>Table1[[#This Row],[Total Price ]]-Table1[[#This Row],[Buying Price]]</f>
        <v>-16.119999999999997</v>
      </c>
    </row>
    <row r="427" spans="1:13" x14ac:dyDescent="0.3">
      <c r="A427" s="1">
        <v>45263</v>
      </c>
      <c r="B427" s="1" t="str">
        <f>TEXT(Table1[[#This Row],[Date]],"ddd")</f>
        <v>Sun</v>
      </c>
      <c r="C427" t="s">
        <v>15</v>
      </c>
      <c r="D427">
        <v>20</v>
      </c>
      <c r="E427" s="20">
        <v>11.49</v>
      </c>
      <c r="F427" t="s">
        <v>24</v>
      </c>
      <c r="G427" t="s">
        <v>33</v>
      </c>
      <c r="H427" s="1">
        <v>36509</v>
      </c>
      <c r="I427" s="37">
        <f t="shared" ca="1" si="9"/>
        <v>25</v>
      </c>
      <c r="J427" s="21">
        <v>9.99</v>
      </c>
      <c r="K427" s="21">
        <v>22.68</v>
      </c>
      <c r="L427" s="20">
        <f>Table1[[#This Row],[Original_Unit_Price]]*Table1[[#This Row],[Quantity]]</f>
        <v>199.8</v>
      </c>
      <c r="M427" s="20">
        <f>Table1[[#This Row],[Total Price ]]-Table1[[#This Row],[Buying Price]]</f>
        <v>-177.12</v>
      </c>
    </row>
    <row r="428" spans="1:13" x14ac:dyDescent="0.3">
      <c r="A428" s="1">
        <v>45267</v>
      </c>
      <c r="B428" s="1" t="str">
        <f>TEXT(Table1[[#This Row],[Date]],"ddd")</f>
        <v>Thu</v>
      </c>
      <c r="C428" t="s">
        <v>12</v>
      </c>
      <c r="D428">
        <v>3</v>
      </c>
      <c r="E428" s="20">
        <v>9.3000000000000007</v>
      </c>
      <c r="F428" t="s">
        <v>24</v>
      </c>
      <c r="G428" t="s">
        <v>28</v>
      </c>
      <c r="H428" s="1">
        <v>33346</v>
      </c>
      <c r="I428" s="37">
        <f t="shared" ca="1" si="9"/>
        <v>34</v>
      </c>
      <c r="J428" s="21">
        <v>7.43</v>
      </c>
      <c r="K428" s="21">
        <v>102.14999999999999</v>
      </c>
      <c r="L428" s="20">
        <f>Table1[[#This Row],[Original_Unit_Price]]*Table1[[#This Row],[Quantity]]</f>
        <v>22.29</v>
      </c>
      <c r="M428" s="20">
        <f>Table1[[#This Row],[Total Price ]]-Table1[[#This Row],[Buying Price]]</f>
        <v>79.859999999999985</v>
      </c>
    </row>
    <row r="429" spans="1:13" x14ac:dyDescent="0.3">
      <c r="A429" s="1">
        <v>45067</v>
      </c>
      <c r="B429" s="1" t="str">
        <f>TEXT(Table1[[#This Row],[Date]],"ddd")</f>
        <v>Sun</v>
      </c>
      <c r="C429" t="s">
        <v>19</v>
      </c>
      <c r="D429">
        <v>18</v>
      </c>
      <c r="E429" s="20">
        <v>6.83</v>
      </c>
      <c r="F429" t="s">
        <v>34</v>
      </c>
      <c r="G429" t="s">
        <v>33</v>
      </c>
      <c r="H429" s="1">
        <v>32668</v>
      </c>
      <c r="I429" s="37">
        <f t="shared" ca="1" si="9"/>
        <v>35</v>
      </c>
      <c r="J429" s="21">
        <v>5.46</v>
      </c>
      <c r="K429" s="21">
        <v>49.800000000000004</v>
      </c>
      <c r="L429" s="20">
        <f>Table1[[#This Row],[Original_Unit_Price]]*Table1[[#This Row],[Quantity]]</f>
        <v>98.28</v>
      </c>
      <c r="M429" s="20">
        <f>Table1[[#This Row],[Total Price ]]-Table1[[#This Row],[Buying Price]]</f>
        <v>-48.48</v>
      </c>
    </row>
    <row r="430" spans="1:13" x14ac:dyDescent="0.3">
      <c r="A430" s="1">
        <v>45129</v>
      </c>
      <c r="B430" s="1" t="str">
        <f>TEXT(Table1[[#This Row],[Date]],"ddd")</f>
        <v>Sat</v>
      </c>
      <c r="C430" t="s">
        <v>14</v>
      </c>
      <c r="D430">
        <v>17</v>
      </c>
      <c r="E430" s="20">
        <v>14.34</v>
      </c>
      <c r="F430" t="s">
        <v>32</v>
      </c>
      <c r="G430" t="s">
        <v>33</v>
      </c>
      <c r="H430" s="1">
        <v>29919</v>
      </c>
      <c r="I430" s="37">
        <f t="shared" ca="1" si="9"/>
        <v>43</v>
      </c>
      <c r="J430" s="21">
        <v>12.21</v>
      </c>
      <c r="K430" s="21">
        <v>21.78</v>
      </c>
      <c r="L430" s="20">
        <f>Table1[[#This Row],[Original_Unit_Price]]*Table1[[#This Row],[Quantity]]</f>
        <v>207.57000000000002</v>
      </c>
      <c r="M430" s="20">
        <f>Table1[[#This Row],[Total Price ]]-Table1[[#This Row],[Buying Price]]</f>
        <v>-185.79000000000002</v>
      </c>
    </row>
    <row r="431" spans="1:13" x14ac:dyDescent="0.3">
      <c r="A431" s="1">
        <v>45167</v>
      </c>
      <c r="B431" s="1" t="str">
        <f>TEXT(Table1[[#This Row],[Date]],"ddd")</f>
        <v>Tue</v>
      </c>
      <c r="C431" t="s">
        <v>11</v>
      </c>
      <c r="D431">
        <v>16</v>
      </c>
      <c r="E431" s="20">
        <v>12.11</v>
      </c>
      <c r="F431" t="s">
        <v>32</v>
      </c>
      <c r="G431" t="s">
        <v>31</v>
      </c>
      <c r="H431" s="1">
        <v>31086</v>
      </c>
      <c r="I431" s="37">
        <f t="shared" ca="1" si="9"/>
        <v>40</v>
      </c>
      <c r="J431" s="21">
        <v>10.51</v>
      </c>
      <c r="K431" s="21">
        <v>36.330000000000005</v>
      </c>
      <c r="L431" s="20">
        <f>Table1[[#This Row],[Original_Unit_Price]]*Table1[[#This Row],[Quantity]]</f>
        <v>168.16</v>
      </c>
      <c r="M431" s="20">
        <f>Table1[[#This Row],[Total Price ]]-Table1[[#This Row],[Buying Price]]</f>
        <v>-131.82999999999998</v>
      </c>
    </row>
    <row r="432" spans="1:13" x14ac:dyDescent="0.3">
      <c r="A432" s="1">
        <v>45152</v>
      </c>
      <c r="B432" s="1" t="str">
        <f>TEXT(Table1[[#This Row],[Date]],"ddd")</f>
        <v>Mon</v>
      </c>
      <c r="C432" t="s">
        <v>17</v>
      </c>
      <c r="D432">
        <v>6</v>
      </c>
      <c r="E432" s="20">
        <v>0.44</v>
      </c>
      <c r="F432" t="s">
        <v>30</v>
      </c>
      <c r="G432" t="s">
        <v>29</v>
      </c>
      <c r="H432" s="1">
        <v>33365</v>
      </c>
      <c r="I432" s="37">
        <f t="shared" ca="1" si="9"/>
        <v>33</v>
      </c>
      <c r="J432" s="21">
        <v>0.38</v>
      </c>
      <c r="K432" s="21">
        <v>213.69</v>
      </c>
      <c r="L432" s="20">
        <f>Table1[[#This Row],[Original_Unit_Price]]*Table1[[#This Row],[Quantity]]</f>
        <v>2.2800000000000002</v>
      </c>
      <c r="M432" s="20">
        <f>Table1[[#This Row],[Total Price ]]-Table1[[#This Row],[Buying Price]]</f>
        <v>211.41</v>
      </c>
    </row>
    <row r="433" spans="1:13" x14ac:dyDescent="0.3">
      <c r="A433" s="1">
        <v>44994</v>
      </c>
      <c r="B433" s="1" t="str">
        <f>TEXT(Table1[[#This Row],[Date]],"ddd")</f>
        <v>Thu</v>
      </c>
      <c r="C433" t="s">
        <v>12</v>
      </c>
      <c r="D433">
        <v>14</v>
      </c>
      <c r="E433" s="20">
        <v>10.38</v>
      </c>
      <c r="F433" t="s">
        <v>32</v>
      </c>
      <c r="G433" t="s">
        <v>33</v>
      </c>
      <c r="H433" s="1">
        <v>35337</v>
      </c>
      <c r="I433" s="37">
        <f t="shared" ca="1" si="9"/>
        <v>28</v>
      </c>
      <c r="J433" s="21">
        <v>8.2799999999999994</v>
      </c>
      <c r="K433" s="21">
        <v>88.32</v>
      </c>
      <c r="L433" s="20">
        <f>Table1[[#This Row],[Original_Unit_Price]]*Table1[[#This Row],[Quantity]]</f>
        <v>115.91999999999999</v>
      </c>
      <c r="M433" s="20">
        <f>Table1[[#This Row],[Total Price ]]-Table1[[#This Row],[Buying Price]]</f>
        <v>-27.599999999999994</v>
      </c>
    </row>
    <row r="434" spans="1:13" x14ac:dyDescent="0.3">
      <c r="A434" s="1">
        <v>45021</v>
      </c>
      <c r="B434" s="1" t="str">
        <f>TEXT(Table1[[#This Row],[Date]],"ddd")</f>
        <v>Wed</v>
      </c>
      <c r="C434" t="s">
        <v>12</v>
      </c>
      <c r="D434">
        <v>2</v>
      </c>
      <c r="E434" s="20">
        <v>7.44</v>
      </c>
      <c r="F434" t="s">
        <v>24</v>
      </c>
      <c r="G434" t="s">
        <v>25</v>
      </c>
      <c r="H434" s="1">
        <v>31795</v>
      </c>
      <c r="I434" s="37">
        <f t="shared" ca="1" si="9"/>
        <v>38</v>
      </c>
      <c r="J434" s="21">
        <v>5.24</v>
      </c>
      <c r="K434" s="21">
        <v>13.06</v>
      </c>
      <c r="L434" s="20">
        <f>Table1[[#This Row],[Original_Unit_Price]]*Table1[[#This Row],[Quantity]]</f>
        <v>10.48</v>
      </c>
      <c r="M434" s="20">
        <f>Table1[[#This Row],[Total Price ]]-Table1[[#This Row],[Buying Price]]</f>
        <v>2.58</v>
      </c>
    </row>
    <row r="435" spans="1:13" x14ac:dyDescent="0.3">
      <c r="A435" s="1">
        <v>45193</v>
      </c>
      <c r="B435" s="1" t="str">
        <f>TEXT(Table1[[#This Row],[Date]],"ddd")</f>
        <v>Sun</v>
      </c>
      <c r="C435" t="s">
        <v>15</v>
      </c>
      <c r="D435">
        <v>17</v>
      </c>
      <c r="E435" s="20">
        <v>14.34</v>
      </c>
      <c r="F435" t="s">
        <v>26</v>
      </c>
      <c r="G435" t="s">
        <v>29</v>
      </c>
      <c r="H435" s="1">
        <v>37998</v>
      </c>
      <c r="I435" s="37">
        <f t="shared" ca="1" si="9"/>
        <v>21</v>
      </c>
      <c r="J435" s="21">
        <v>10.64</v>
      </c>
      <c r="K435" s="21">
        <v>93.2</v>
      </c>
      <c r="L435" s="20">
        <f>Table1[[#This Row],[Original_Unit_Price]]*Table1[[#This Row],[Quantity]]</f>
        <v>180.88</v>
      </c>
      <c r="M435" s="20">
        <f>Table1[[#This Row],[Total Price ]]-Table1[[#This Row],[Buying Price]]</f>
        <v>-87.679999999999993</v>
      </c>
    </row>
    <row r="436" spans="1:13" x14ac:dyDescent="0.3">
      <c r="A436" s="1">
        <v>45009</v>
      </c>
      <c r="B436" s="1" t="str">
        <f>TEXT(Table1[[#This Row],[Date]],"ddd")</f>
        <v>Fri</v>
      </c>
      <c r="C436" t="s">
        <v>19</v>
      </c>
      <c r="D436">
        <v>8</v>
      </c>
      <c r="E436" s="20">
        <v>10.62</v>
      </c>
      <c r="F436" t="s">
        <v>26</v>
      </c>
      <c r="G436" t="s">
        <v>33</v>
      </c>
      <c r="H436" s="1">
        <v>29902</v>
      </c>
      <c r="I436" s="37">
        <f t="shared" ca="1" si="9"/>
        <v>43</v>
      </c>
      <c r="J436" s="21">
        <v>7.67</v>
      </c>
      <c r="K436" s="21">
        <v>96</v>
      </c>
      <c r="L436" s="20">
        <f>Table1[[#This Row],[Original_Unit_Price]]*Table1[[#This Row],[Quantity]]</f>
        <v>61.36</v>
      </c>
      <c r="M436" s="20">
        <f>Table1[[#This Row],[Total Price ]]-Table1[[#This Row],[Buying Price]]</f>
        <v>34.64</v>
      </c>
    </row>
    <row r="437" spans="1:13" x14ac:dyDescent="0.3">
      <c r="A437" s="1">
        <v>45049</v>
      </c>
      <c r="B437" s="1" t="str">
        <f>TEXT(Table1[[#This Row],[Date]],"ddd")</f>
        <v>Wed</v>
      </c>
      <c r="C437" t="s">
        <v>11</v>
      </c>
      <c r="D437">
        <v>11</v>
      </c>
      <c r="E437" s="20">
        <v>8.41</v>
      </c>
      <c r="F437" t="s">
        <v>30</v>
      </c>
      <c r="G437" t="s">
        <v>27</v>
      </c>
      <c r="H437" s="1">
        <v>32811</v>
      </c>
      <c r="I437" s="37">
        <f t="shared" ca="1" si="9"/>
        <v>35</v>
      </c>
      <c r="J437" s="21">
        <v>6.8</v>
      </c>
      <c r="K437" s="21">
        <v>72.73</v>
      </c>
      <c r="L437" s="20">
        <f>Table1[[#This Row],[Original_Unit_Price]]*Table1[[#This Row],[Quantity]]</f>
        <v>74.8</v>
      </c>
      <c r="M437" s="20">
        <f>Table1[[#This Row],[Total Price ]]-Table1[[#This Row],[Buying Price]]</f>
        <v>-2.0699999999999932</v>
      </c>
    </row>
    <row r="438" spans="1:13" x14ac:dyDescent="0.3">
      <c r="A438" s="1">
        <v>45191</v>
      </c>
      <c r="B438" s="1" t="str">
        <f>TEXT(Table1[[#This Row],[Date]],"ddd")</f>
        <v>Fri</v>
      </c>
      <c r="C438" t="s">
        <v>19</v>
      </c>
      <c r="D438">
        <v>2</v>
      </c>
      <c r="E438" s="20">
        <v>9.61</v>
      </c>
      <c r="F438" t="s">
        <v>26</v>
      </c>
      <c r="G438" t="s">
        <v>29</v>
      </c>
      <c r="H438" s="1">
        <v>37171</v>
      </c>
      <c r="I438" s="37">
        <f t="shared" ca="1" si="9"/>
        <v>23</v>
      </c>
      <c r="J438" s="21">
        <v>7.08</v>
      </c>
      <c r="K438" s="21">
        <v>25.71</v>
      </c>
      <c r="L438" s="20">
        <f>Table1[[#This Row],[Original_Unit_Price]]*Table1[[#This Row],[Quantity]]</f>
        <v>14.16</v>
      </c>
      <c r="M438" s="20">
        <f>Table1[[#This Row],[Total Price ]]-Table1[[#This Row],[Buying Price]]</f>
        <v>11.55</v>
      </c>
    </row>
    <row r="439" spans="1:13" x14ac:dyDescent="0.3">
      <c r="A439" s="1">
        <v>44952</v>
      </c>
      <c r="B439" s="1" t="str">
        <f>TEXT(Table1[[#This Row],[Date]],"ddd")</f>
        <v>Thu</v>
      </c>
      <c r="C439" t="s">
        <v>13</v>
      </c>
      <c r="D439">
        <v>17</v>
      </c>
      <c r="E439" s="20">
        <v>12.15</v>
      </c>
      <c r="F439" t="s">
        <v>32</v>
      </c>
      <c r="G439" t="s">
        <v>28</v>
      </c>
      <c r="H439" s="1">
        <v>37953</v>
      </c>
      <c r="I439" s="37">
        <f t="shared" ca="1" si="9"/>
        <v>21</v>
      </c>
      <c r="J439" s="21">
        <v>8.5299999999999994</v>
      </c>
      <c r="K439" s="21">
        <v>34.049999999999997</v>
      </c>
      <c r="L439" s="20">
        <f>Table1[[#This Row],[Original_Unit_Price]]*Table1[[#This Row],[Quantity]]</f>
        <v>145.01</v>
      </c>
      <c r="M439" s="20">
        <f>Table1[[#This Row],[Total Price ]]-Table1[[#This Row],[Buying Price]]</f>
        <v>-110.96</v>
      </c>
    </row>
    <row r="440" spans="1:13" x14ac:dyDescent="0.3">
      <c r="A440" s="1">
        <v>45233</v>
      </c>
      <c r="B440" s="1" t="str">
        <f>TEXT(Table1[[#This Row],[Date]],"ddd")</f>
        <v>Fri</v>
      </c>
      <c r="C440" t="s">
        <v>17</v>
      </c>
      <c r="D440">
        <v>7</v>
      </c>
      <c r="E440" s="20">
        <v>4.45</v>
      </c>
      <c r="F440" t="s">
        <v>24</v>
      </c>
      <c r="G440" t="s">
        <v>27</v>
      </c>
      <c r="H440" s="1">
        <v>37834</v>
      </c>
      <c r="I440" s="37">
        <f t="shared" ca="1" si="9"/>
        <v>21</v>
      </c>
      <c r="J440" s="21">
        <v>3.52</v>
      </c>
      <c r="K440" s="21">
        <v>117.88</v>
      </c>
      <c r="L440" s="20">
        <f>Table1[[#This Row],[Original_Unit_Price]]*Table1[[#This Row],[Quantity]]</f>
        <v>24.64</v>
      </c>
      <c r="M440" s="20">
        <f>Table1[[#This Row],[Total Price ]]-Table1[[#This Row],[Buying Price]]</f>
        <v>93.24</v>
      </c>
    </row>
    <row r="441" spans="1:13" x14ac:dyDescent="0.3">
      <c r="A441" s="1">
        <v>45136</v>
      </c>
      <c r="B441" s="1" t="str">
        <f>TEXT(Table1[[#This Row],[Date]],"ddd")</f>
        <v>Sat</v>
      </c>
      <c r="C441" t="s">
        <v>16</v>
      </c>
      <c r="D441">
        <v>8</v>
      </c>
      <c r="E441" s="20">
        <v>10.88</v>
      </c>
      <c r="F441" t="s">
        <v>24</v>
      </c>
      <c r="G441" t="s">
        <v>25</v>
      </c>
      <c r="H441" s="1">
        <v>30562</v>
      </c>
      <c r="I441" s="37">
        <f t="shared" ca="1" si="9"/>
        <v>41</v>
      </c>
      <c r="J441" s="21">
        <v>9.6199999999999992</v>
      </c>
      <c r="K441" s="21">
        <v>26.22</v>
      </c>
      <c r="L441" s="20">
        <f>Table1[[#This Row],[Original_Unit_Price]]*Table1[[#This Row],[Quantity]]</f>
        <v>76.959999999999994</v>
      </c>
      <c r="M441" s="20">
        <f>Table1[[#This Row],[Total Price ]]-Table1[[#This Row],[Buying Price]]</f>
        <v>-50.739999999999995</v>
      </c>
    </row>
    <row r="442" spans="1:13" x14ac:dyDescent="0.3">
      <c r="A442" s="1">
        <v>45036</v>
      </c>
      <c r="B442" s="1" t="str">
        <f>TEXT(Table1[[#This Row],[Date]],"ddd")</f>
        <v>Thu</v>
      </c>
      <c r="C442" t="s">
        <v>15</v>
      </c>
      <c r="D442">
        <v>5</v>
      </c>
      <c r="E442" s="20">
        <v>4.76</v>
      </c>
      <c r="F442" t="s">
        <v>34</v>
      </c>
      <c r="G442" t="s">
        <v>29</v>
      </c>
      <c r="H442" s="1">
        <v>35090</v>
      </c>
      <c r="I442" s="37">
        <f t="shared" ca="1" si="9"/>
        <v>29</v>
      </c>
      <c r="J442" s="21">
        <v>3.88</v>
      </c>
      <c r="K442" s="21">
        <v>122.69999999999999</v>
      </c>
      <c r="L442" s="20">
        <f>Table1[[#This Row],[Original_Unit_Price]]*Table1[[#This Row],[Quantity]]</f>
        <v>19.399999999999999</v>
      </c>
      <c r="M442" s="20">
        <f>Table1[[#This Row],[Total Price ]]-Table1[[#This Row],[Buying Price]]</f>
        <v>103.29999999999998</v>
      </c>
    </row>
    <row r="443" spans="1:13" x14ac:dyDescent="0.3">
      <c r="A443" s="1">
        <v>45211</v>
      </c>
      <c r="B443" s="1" t="str">
        <f>TEXT(Table1[[#This Row],[Date]],"ddd")</f>
        <v>Thu</v>
      </c>
      <c r="C443" t="s">
        <v>10</v>
      </c>
      <c r="D443">
        <v>1</v>
      </c>
      <c r="E443" s="20">
        <v>3.42</v>
      </c>
      <c r="F443" t="s">
        <v>32</v>
      </c>
      <c r="G443" t="s">
        <v>31</v>
      </c>
      <c r="H443" s="1">
        <v>28245</v>
      </c>
      <c r="I443" s="37">
        <f t="shared" ca="1" si="9"/>
        <v>47</v>
      </c>
      <c r="J443" s="21">
        <v>2.42</v>
      </c>
      <c r="K443" s="21">
        <v>64.3</v>
      </c>
      <c r="L443" s="20">
        <f>Table1[[#This Row],[Original_Unit_Price]]*Table1[[#This Row],[Quantity]]</f>
        <v>2.42</v>
      </c>
      <c r="M443" s="20">
        <f>Table1[[#This Row],[Total Price ]]-Table1[[#This Row],[Buying Price]]</f>
        <v>61.879999999999995</v>
      </c>
    </row>
    <row r="444" spans="1:13" x14ac:dyDescent="0.3">
      <c r="A444" s="1">
        <v>45238</v>
      </c>
      <c r="B444" s="1" t="str">
        <f>TEXT(Table1[[#This Row],[Date]],"ddd")</f>
        <v>Wed</v>
      </c>
      <c r="C444" t="s">
        <v>12</v>
      </c>
      <c r="D444">
        <v>19</v>
      </c>
      <c r="E444" s="20">
        <v>0.37</v>
      </c>
      <c r="F444" t="s">
        <v>24</v>
      </c>
      <c r="G444" t="s">
        <v>25</v>
      </c>
      <c r="H444" s="1">
        <v>28639</v>
      </c>
      <c r="I444" s="37">
        <f t="shared" ca="1" si="9"/>
        <v>46</v>
      </c>
      <c r="J444" s="21">
        <v>0.3</v>
      </c>
      <c r="K444" s="21">
        <v>13.1</v>
      </c>
      <c r="L444" s="20">
        <f>Table1[[#This Row],[Original_Unit_Price]]*Table1[[#This Row],[Quantity]]</f>
        <v>5.7</v>
      </c>
      <c r="M444" s="20">
        <f>Table1[[#This Row],[Total Price ]]-Table1[[#This Row],[Buying Price]]</f>
        <v>7.3999999999999995</v>
      </c>
    </row>
    <row r="445" spans="1:13" x14ac:dyDescent="0.3">
      <c r="A445" s="1">
        <v>45263</v>
      </c>
      <c r="B445" s="1" t="str">
        <f>TEXT(Table1[[#This Row],[Date]],"ddd")</f>
        <v>Sun</v>
      </c>
      <c r="C445" t="s">
        <v>19</v>
      </c>
      <c r="D445">
        <v>16</v>
      </c>
      <c r="E445" s="20">
        <v>12.09</v>
      </c>
      <c r="F445" t="s">
        <v>32</v>
      </c>
      <c r="G445" t="s">
        <v>27</v>
      </c>
      <c r="H445" s="1">
        <v>30062</v>
      </c>
      <c r="I445" s="37">
        <f t="shared" ca="1" si="9"/>
        <v>43</v>
      </c>
      <c r="J445" s="21">
        <v>9.3800000000000008</v>
      </c>
      <c r="K445" s="21">
        <v>127.89999999999999</v>
      </c>
      <c r="L445" s="20">
        <f>Table1[[#This Row],[Original_Unit_Price]]*Table1[[#This Row],[Quantity]]</f>
        <v>150.08000000000001</v>
      </c>
      <c r="M445" s="20">
        <f>Table1[[#This Row],[Total Price ]]-Table1[[#This Row],[Buying Price]]</f>
        <v>-22.180000000000021</v>
      </c>
    </row>
    <row r="446" spans="1:13" x14ac:dyDescent="0.3">
      <c r="A446" s="1">
        <v>44942</v>
      </c>
      <c r="B446" s="1" t="str">
        <f>TEXT(Table1[[#This Row],[Date]],"ddd")</f>
        <v>Mon</v>
      </c>
      <c r="C446" t="s">
        <v>18</v>
      </c>
      <c r="D446">
        <v>5</v>
      </c>
      <c r="E446" s="20">
        <v>12.74</v>
      </c>
      <c r="F446" t="s">
        <v>24</v>
      </c>
      <c r="G446" t="s">
        <v>31</v>
      </c>
      <c r="H446" s="1">
        <v>28452</v>
      </c>
      <c r="I446" s="37">
        <f t="shared" ca="1" si="9"/>
        <v>47</v>
      </c>
      <c r="J446" s="21">
        <v>9.8000000000000007</v>
      </c>
      <c r="K446" s="21">
        <v>38.17</v>
      </c>
      <c r="L446" s="20">
        <f>Table1[[#This Row],[Original_Unit_Price]]*Table1[[#This Row],[Quantity]]</f>
        <v>49</v>
      </c>
      <c r="M446" s="20">
        <f>Table1[[#This Row],[Total Price ]]-Table1[[#This Row],[Buying Price]]</f>
        <v>-10.829999999999998</v>
      </c>
    </row>
    <row r="447" spans="1:13" x14ac:dyDescent="0.3">
      <c r="A447" s="1">
        <v>45129</v>
      </c>
      <c r="B447" s="1" t="str">
        <f>TEXT(Table1[[#This Row],[Date]],"ddd")</f>
        <v>Sat</v>
      </c>
      <c r="C447" t="s">
        <v>16</v>
      </c>
      <c r="D447">
        <v>20</v>
      </c>
      <c r="E447" s="20">
        <v>2.78</v>
      </c>
      <c r="F447" t="s">
        <v>26</v>
      </c>
      <c r="G447" t="s">
        <v>27</v>
      </c>
      <c r="H447" s="1">
        <v>37662</v>
      </c>
      <c r="I447" s="37">
        <f t="shared" ca="1" si="9"/>
        <v>22</v>
      </c>
      <c r="J447" s="21">
        <v>2.0299999999999998</v>
      </c>
      <c r="K447" s="21">
        <v>2.54</v>
      </c>
      <c r="L447" s="20">
        <f>Table1[[#This Row],[Original_Unit_Price]]*Table1[[#This Row],[Quantity]]</f>
        <v>40.599999999999994</v>
      </c>
      <c r="M447" s="20">
        <f>Table1[[#This Row],[Total Price ]]-Table1[[#This Row],[Buying Price]]</f>
        <v>-38.059999999999995</v>
      </c>
    </row>
    <row r="448" spans="1:13" x14ac:dyDescent="0.3">
      <c r="A448" s="1">
        <v>45169</v>
      </c>
      <c r="B448" s="1" t="str">
        <f>TEXT(Table1[[#This Row],[Date]],"ddd")</f>
        <v>Thu</v>
      </c>
      <c r="C448" t="s">
        <v>11</v>
      </c>
      <c r="D448">
        <v>12</v>
      </c>
      <c r="E448" s="20">
        <v>6.68</v>
      </c>
      <c r="F448" t="s">
        <v>32</v>
      </c>
      <c r="G448" t="s">
        <v>33</v>
      </c>
      <c r="H448" s="1">
        <v>28446</v>
      </c>
      <c r="I448" s="37">
        <f t="shared" ca="1" si="9"/>
        <v>47</v>
      </c>
      <c r="J448" s="21">
        <v>5.08</v>
      </c>
      <c r="K448" s="21">
        <v>20.52</v>
      </c>
      <c r="L448" s="20">
        <f>Table1[[#This Row],[Original_Unit_Price]]*Table1[[#This Row],[Quantity]]</f>
        <v>60.96</v>
      </c>
      <c r="M448" s="20">
        <f>Table1[[#This Row],[Total Price ]]-Table1[[#This Row],[Buying Price]]</f>
        <v>-40.44</v>
      </c>
    </row>
    <row r="449" spans="1:13" x14ac:dyDescent="0.3">
      <c r="A449" s="1">
        <v>45079</v>
      </c>
      <c r="B449" s="1" t="str">
        <f>TEXT(Table1[[#This Row],[Date]],"ddd")</f>
        <v>Fri</v>
      </c>
      <c r="C449" t="s">
        <v>19</v>
      </c>
      <c r="D449">
        <v>18</v>
      </c>
      <c r="E449" s="20">
        <v>1.68</v>
      </c>
      <c r="F449" t="s">
        <v>30</v>
      </c>
      <c r="G449" t="s">
        <v>31</v>
      </c>
      <c r="H449" s="1">
        <v>32805</v>
      </c>
      <c r="I449" s="37">
        <f t="shared" ca="1" si="9"/>
        <v>35</v>
      </c>
      <c r="J449" s="21">
        <v>1.47</v>
      </c>
      <c r="K449" s="21">
        <v>56.72</v>
      </c>
      <c r="L449" s="20">
        <f>Table1[[#This Row],[Original_Unit_Price]]*Table1[[#This Row],[Quantity]]</f>
        <v>26.46</v>
      </c>
      <c r="M449" s="20">
        <f>Table1[[#This Row],[Total Price ]]-Table1[[#This Row],[Buying Price]]</f>
        <v>30.259999999999998</v>
      </c>
    </row>
    <row r="450" spans="1:13" x14ac:dyDescent="0.3">
      <c r="A450" s="1">
        <v>44929</v>
      </c>
      <c r="B450" s="1" t="str">
        <f>TEXT(Table1[[#This Row],[Date]],"ddd")</f>
        <v>Tue</v>
      </c>
      <c r="C450" t="s">
        <v>12</v>
      </c>
      <c r="D450">
        <v>20</v>
      </c>
      <c r="E450" s="20">
        <v>13.63</v>
      </c>
      <c r="F450" t="s">
        <v>32</v>
      </c>
      <c r="G450" t="s">
        <v>33</v>
      </c>
      <c r="H450" s="1">
        <v>35251</v>
      </c>
      <c r="I450" s="37">
        <f t="shared" ref="I450:I513" ca="1" si="10">DATEDIF(H450, TODAY(), "Y")</f>
        <v>28</v>
      </c>
      <c r="J450" s="21">
        <v>11.57</v>
      </c>
      <c r="K450" s="21">
        <v>8.8800000000000008</v>
      </c>
      <c r="L450" s="20">
        <f>Table1[[#This Row],[Original_Unit_Price]]*Table1[[#This Row],[Quantity]]</f>
        <v>231.4</v>
      </c>
      <c r="M450" s="20">
        <f>Table1[[#This Row],[Total Price ]]-Table1[[#This Row],[Buying Price]]</f>
        <v>-222.52</v>
      </c>
    </row>
    <row r="451" spans="1:13" x14ac:dyDescent="0.3">
      <c r="A451" s="1">
        <v>45101</v>
      </c>
      <c r="B451" s="1" t="str">
        <f>TEXT(Table1[[#This Row],[Date]],"ddd")</f>
        <v>Sat</v>
      </c>
      <c r="C451" t="s">
        <v>10</v>
      </c>
      <c r="D451">
        <v>16</v>
      </c>
      <c r="E451" s="20">
        <v>6.34</v>
      </c>
      <c r="F451" t="s">
        <v>30</v>
      </c>
      <c r="G451" t="s">
        <v>31</v>
      </c>
      <c r="H451" s="1">
        <v>37319</v>
      </c>
      <c r="I451" s="37">
        <f t="shared" ca="1" si="10"/>
        <v>23</v>
      </c>
      <c r="J451" s="21">
        <v>5.7</v>
      </c>
      <c r="K451" s="21">
        <v>2.75</v>
      </c>
      <c r="L451" s="20">
        <f>Table1[[#This Row],[Original_Unit_Price]]*Table1[[#This Row],[Quantity]]</f>
        <v>91.2</v>
      </c>
      <c r="M451" s="20">
        <f>Table1[[#This Row],[Total Price ]]-Table1[[#This Row],[Buying Price]]</f>
        <v>-88.45</v>
      </c>
    </row>
    <row r="452" spans="1:13" x14ac:dyDescent="0.3">
      <c r="A452" s="1">
        <v>44930</v>
      </c>
      <c r="B452" s="1" t="str">
        <f>TEXT(Table1[[#This Row],[Date]],"ddd")</f>
        <v>Wed</v>
      </c>
      <c r="C452" t="s">
        <v>14</v>
      </c>
      <c r="D452">
        <v>2</v>
      </c>
      <c r="E452" s="20">
        <v>13.78</v>
      </c>
      <c r="F452" t="s">
        <v>30</v>
      </c>
      <c r="G452" t="s">
        <v>25</v>
      </c>
      <c r="H452" s="1">
        <v>31173</v>
      </c>
      <c r="I452" s="37">
        <f t="shared" ca="1" si="10"/>
        <v>39</v>
      </c>
      <c r="J452" s="21">
        <v>11.45</v>
      </c>
      <c r="K452" s="21">
        <v>11.02</v>
      </c>
      <c r="L452" s="20">
        <f>Table1[[#This Row],[Original_Unit_Price]]*Table1[[#This Row],[Quantity]]</f>
        <v>22.9</v>
      </c>
      <c r="M452" s="20">
        <f>Table1[[#This Row],[Total Price ]]-Table1[[#This Row],[Buying Price]]</f>
        <v>-11.879999999999999</v>
      </c>
    </row>
    <row r="453" spans="1:13" x14ac:dyDescent="0.3">
      <c r="A453" s="1">
        <v>45050</v>
      </c>
      <c r="B453" s="1" t="str">
        <f>TEXT(Table1[[#This Row],[Date]],"ddd")</f>
        <v>Thu</v>
      </c>
      <c r="C453" t="s">
        <v>14</v>
      </c>
      <c r="D453">
        <v>4</v>
      </c>
      <c r="E453" s="20">
        <v>9.6300000000000008</v>
      </c>
      <c r="F453" t="s">
        <v>32</v>
      </c>
      <c r="G453" t="s">
        <v>31</v>
      </c>
      <c r="H453" s="1">
        <v>31886</v>
      </c>
      <c r="I453" s="37">
        <f t="shared" ca="1" si="10"/>
        <v>38</v>
      </c>
      <c r="J453" s="21">
        <v>7.01</v>
      </c>
      <c r="K453" s="21">
        <v>134.46</v>
      </c>
      <c r="L453" s="20">
        <f>Table1[[#This Row],[Original_Unit_Price]]*Table1[[#This Row],[Quantity]]</f>
        <v>28.04</v>
      </c>
      <c r="M453" s="20">
        <f>Table1[[#This Row],[Total Price ]]-Table1[[#This Row],[Buying Price]]</f>
        <v>106.42000000000002</v>
      </c>
    </row>
    <row r="454" spans="1:13" x14ac:dyDescent="0.3">
      <c r="A454" s="1">
        <v>45016</v>
      </c>
      <c r="B454" s="1" t="str">
        <f>TEXT(Table1[[#This Row],[Date]],"ddd")</f>
        <v>Fri</v>
      </c>
      <c r="C454" t="s">
        <v>11</v>
      </c>
      <c r="D454">
        <v>6</v>
      </c>
      <c r="E454" s="20">
        <v>12.65</v>
      </c>
      <c r="F454" t="s">
        <v>24</v>
      </c>
      <c r="G454" t="s">
        <v>33</v>
      </c>
      <c r="H454" s="1">
        <v>33981</v>
      </c>
      <c r="I454" s="37">
        <f t="shared" ca="1" si="10"/>
        <v>32</v>
      </c>
      <c r="J454" s="21">
        <v>11.3</v>
      </c>
      <c r="K454" s="21">
        <v>61.16</v>
      </c>
      <c r="L454" s="20">
        <f>Table1[[#This Row],[Original_Unit_Price]]*Table1[[#This Row],[Quantity]]</f>
        <v>67.800000000000011</v>
      </c>
      <c r="M454" s="20">
        <f>Table1[[#This Row],[Total Price ]]-Table1[[#This Row],[Buying Price]]</f>
        <v>-6.6400000000000148</v>
      </c>
    </row>
    <row r="455" spans="1:13" x14ac:dyDescent="0.3">
      <c r="A455" s="1">
        <v>45252</v>
      </c>
      <c r="B455" s="1" t="str">
        <f>TEXT(Table1[[#This Row],[Date]],"ddd")</f>
        <v>Wed</v>
      </c>
      <c r="C455" t="s">
        <v>11</v>
      </c>
      <c r="D455">
        <v>17</v>
      </c>
      <c r="E455" s="20">
        <v>10.11</v>
      </c>
      <c r="F455" t="s">
        <v>30</v>
      </c>
      <c r="G455" t="s">
        <v>29</v>
      </c>
      <c r="H455" s="1">
        <v>30103</v>
      </c>
      <c r="I455" s="37">
        <f t="shared" ca="1" si="10"/>
        <v>42</v>
      </c>
      <c r="J455" s="21">
        <v>8.52</v>
      </c>
      <c r="K455" s="21">
        <v>249.47000000000003</v>
      </c>
      <c r="L455" s="20">
        <f>Table1[[#This Row],[Original_Unit_Price]]*Table1[[#This Row],[Quantity]]</f>
        <v>144.84</v>
      </c>
      <c r="M455" s="20">
        <f>Table1[[#This Row],[Total Price ]]-Table1[[#This Row],[Buying Price]]</f>
        <v>104.63000000000002</v>
      </c>
    </row>
    <row r="456" spans="1:13" x14ac:dyDescent="0.3">
      <c r="A456" s="1">
        <v>44951</v>
      </c>
      <c r="B456" s="1" t="str">
        <f>TEXT(Table1[[#This Row],[Date]],"ddd")</f>
        <v>Wed</v>
      </c>
      <c r="C456" t="s">
        <v>11</v>
      </c>
      <c r="D456">
        <v>9</v>
      </c>
      <c r="E456" s="20">
        <v>3.01</v>
      </c>
      <c r="F456" t="s">
        <v>30</v>
      </c>
      <c r="G456" t="s">
        <v>29</v>
      </c>
      <c r="H456" s="1">
        <v>30004</v>
      </c>
      <c r="I456" s="37">
        <f t="shared" ca="1" si="10"/>
        <v>43</v>
      </c>
      <c r="J456" s="21">
        <v>2.4700000000000002</v>
      </c>
      <c r="K456" s="21">
        <v>199.98</v>
      </c>
      <c r="L456" s="20">
        <f>Table1[[#This Row],[Original_Unit_Price]]*Table1[[#This Row],[Quantity]]</f>
        <v>22.23</v>
      </c>
      <c r="M456" s="20">
        <f>Table1[[#This Row],[Total Price ]]-Table1[[#This Row],[Buying Price]]</f>
        <v>177.75</v>
      </c>
    </row>
    <row r="457" spans="1:13" x14ac:dyDescent="0.3">
      <c r="A457" s="1">
        <v>45290</v>
      </c>
      <c r="B457" s="1" t="str">
        <f>TEXT(Table1[[#This Row],[Date]],"ddd")</f>
        <v>Sat</v>
      </c>
      <c r="C457" t="s">
        <v>11</v>
      </c>
      <c r="D457">
        <v>10</v>
      </c>
      <c r="E457" s="20">
        <v>3.33</v>
      </c>
      <c r="F457" t="s">
        <v>34</v>
      </c>
      <c r="G457" t="s">
        <v>28</v>
      </c>
      <c r="H457" s="1">
        <v>31790</v>
      </c>
      <c r="I457" s="37">
        <f t="shared" ca="1" si="10"/>
        <v>38</v>
      </c>
      <c r="J457" s="21">
        <v>2.5099999999999998</v>
      </c>
      <c r="K457" s="21">
        <v>13.95</v>
      </c>
      <c r="L457" s="20">
        <f>Table1[[#This Row],[Original_Unit_Price]]*Table1[[#This Row],[Quantity]]</f>
        <v>25.099999999999998</v>
      </c>
      <c r="M457" s="20">
        <f>Table1[[#This Row],[Total Price ]]-Table1[[#This Row],[Buying Price]]</f>
        <v>-11.149999999999999</v>
      </c>
    </row>
    <row r="458" spans="1:13" x14ac:dyDescent="0.3">
      <c r="A458" s="1">
        <v>45044</v>
      </c>
      <c r="B458" s="1" t="str">
        <f>TEXT(Table1[[#This Row],[Date]],"ddd")</f>
        <v>Fri</v>
      </c>
      <c r="C458" t="s">
        <v>14</v>
      </c>
      <c r="D458">
        <v>7</v>
      </c>
      <c r="E458" s="20">
        <v>12</v>
      </c>
      <c r="F458" t="s">
        <v>30</v>
      </c>
      <c r="G458" t="s">
        <v>25</v>
      </c>
      <c r="H458" s="1">
        <v>32236</v>
      </c>
      <c r="I458" s="37">
        <f t="shared" ca="1" si="10"/>
        <v>37</v>
      </c>
      <c r="J458" s="21">
        <v>10.73</v>
      </c>
      <c r="K458" s="21">
        <v>33.299999999999997</v>
      </c>
      <c r="L458" s="20">
        <f>Table1[[#This Row],[Original_Unit_Price]]*Table1[[#This Row],[Quantity]]</f>
        <v>75.11</v>
      </c>
      <c r="M458" s="20">
        <f>Table1[[#This Row],[Total Price ]]-Table1[[#This Row],[Buying Price]]</f>
        <v>-41.81</v>
      </c>
    </row>
    <row r="459" spans="1:13" x14ac:dyDescent="0.3">
      <c r="A459" s="1">
        <v>45152</v>
      </c>
      <c r="B459" s="1" t="str">
        <f>TEXT(Table1[[#This Row],[Date]],"ddd")</f>
        <v>Mon</v>
      </c>
      <c r="C459" t="s">
        <v>18</v>
      </c>
      <c r="D459">
        <v>16</v>
      </c>
      <c r="E459" s="20">
        <v>12.15</v>
      </c>
      <c r="F459" t="s">
        <v>26</v>
      </c>
      <c r="G459" t="s">
        <v>31</v>
      </c>
      <c r="H459" s="1">
        <v>27904</v>
      </c>
      <c r="I459" s="37">
        <f t="shared" ca="1" si="10"/>
        <v>48</v>
      </c>
      <c r="J459" s="21">
        <v>10.58</v>
      </c>
      <c r="K459" s="21">
        <v>26.549999999999997</v>
      </c>
      <c r="L459" s="20">
        <f>Table1[[#This Row],[Original_Unit_Price]]*Table1[[#This Row],[Quantity]]</f>
        <v>169.28</v>
      </c>
      <c r="M459" s="20">
        <f>Table1[[#This Row],[Total Price ]]-Table1[[#This Row],[Buying Price]]</f>
        <v>-142.73000000000002</v>
      </c>
    </row>
    <row r="460" spans="1:13" x14ac:dyDescent="0.3">
      <c r="A460" s="1">
        <v>45020</v>
      </c>
      <c r="B460" s="1" t="str">
        <f>TEXT(Table1[[#This Row],[Date]],"ddd")</f>
        <v>Tue</v>
      </c>
      <c r="C460" t="s">
        <v>14</v>
      </c>
      <c r="D460">
        <v>4</v>
      </c>
      <c r="E460" s="20">
        <v>5.61</v>
      </c>
      <c r="F460" t="s">
        <v>26</v>
      </c>
      <c r="G460" t="s">
        <v>28</v>
      </c>
      <c r="H460" s="1">
        <v>28141</v>
      </c>
      <c r="I460" s="37">
        <f t="shared" ca="1" si="10"/>
        <v>48</v>
      </c>
      <c r="J460" s="21">
        <v>4.16</v>
      </c>
      <c r="K460" s="21">
        <v>8.1300000000000008</v>
      </c>
      <c r="L460" s="20">
        <f>Table1[[#This Row],[Original_Unit_Price]]*Table1[[#This Row],[Quantity]]</f>
        <v>16.64</v>
      </c>
      <c r="M460" s="20">
        <f>Table1[[#This Row],[Total Price ]]-Table1[[#This Row],[Buying Price]]</f>
        <v>-8.51</v>
      </c>
    </row>
    <row r="461" spans="1:13" x14ac:dyDescent="0.3">
      <c r="A461" s="1">
        <v>44964</v>
      </c>
      <c r="B461" s="1" t="str">
        <f>TEXT(Table1[[#This Row],[Date]],"ddd")</f>
        <v>Tue</v>
      </c>
      <c r="C461" t="s">
        <v>13</v>
      </c>
      <c r="D461">
        <v>4</v>
      </c>
      <c r="E461" s="20">
        <v>5.36</v>
      </c>
      <c r="F461" t="s">
        <v>26</v>
      </c>
      <c r="G461" t="s">
        <v>29</v>
      </c>
      <c r="H461" s="1">
        <v>33228</v>
      </c>
      <c r="I461" s="37">
        <f t="shared" ca="1" si="10"/>
        <v>34</v>
      </c>
      <c r="J461" s="21">
        <v>4.16</v>
      </c>
      <c r="K461" s="21">
        <v>101.88</v>
      </c>
      <c r="L461" s="20">
        <f>Table1[[#This Row],[Original_Unit_Price]]*Table1[[#This Row],[Quantity]]</f>
        <v>16.64</v>
      </c>
      <c r="M461" s="20">
        <f>Table1[[#This Row],[Total Price ]]-Table1[[#This Row],[Buying Price]]</f>
        <v>85.24</v>
      </c>
    </row>
    <row r="462" spans="1:13" x14ac:dyDescent="0.3">
      <c r="A462" s="1">
        <v>45002</v>
      </c>
      <c r="B462" s="1" t="str">
        <f>TEXT(Table1[[#This Row],[Date]],"ddd")</f>
        <v>Fri</v>
      </c>
      <c r="C462" t="s">
        <v>12</v>
      </c>
      <c r="D462">
        <v>3</v>
      </c>
      <c r="E462" s="20">
        <v>7.6</v>
      </c>
      <c r="F462" t="s">
        <v>30</v>
      </c>
      <c r="G462" t="s">
        <v>25</v>
      </c>
      <c r="H462" s="1">
        <v>29975</v>
      </c>
      <c r="I462" s="37">
        <f t="shared" ca="1" si="10"/>
        <v>43</v>
      </c>
      <c r="J462" s="21">
        <v>6.71</v>
      </c>
      <c r="K462" s="21">
        <v>129.77000000000001</v>
      </c>
      <c r="L462" s="20">
        <f>Table1[[#This Row],[Original_Unit_Price]]*Table1[[#This Row],[Quantity]]</f>
        <v>20.13</v>
      </c>
      <c r="M462" s="20">
        <f>Table1[[#This Row],[Total Price ]]-Table1[[#This Row],[Buying Price]]</f>
        <v>109.64000000000001</v>
      </c>
    </row>
    <row r="463" spans="1:13" x14ac:dyDescent="0.3">
      <c r="A463" s="1">
        <v>45212</v>
      </c>
      <c r="B463" s="1" t="str">
        <f>TEXT(Table1[[#This Row],[Date]],"ddd")</f>
        <v>Fri</v>
      </c>
      <c r="C463" t="s">
        <v>12</v>
      </c>
      <c r="D463">
        <v>1</v>
      </c>
      <c r="E463" s="20">
        <v>8.9</v>
      </c>
      <c r="F463" t="s">
        <v>32</v>
      </c>
      <c r="G463" t="s">
        <v>31</v>
      </c>
      <c r="H463" s="1">
        <v>29971</v>
      </c>
      <c r="I463" s="37">
        <f t="shared" ca="1" si="10"/>
        <v>43</v>
      </c>
      <c r="J463" s="21">
        <v>6.23</v>
      </c>
      <c r="K463" s="21">
        <v>97.02</v>
      </c>
      <c r="L463" s="20">
        <f>Table1[[#This Row],[Original_Unit_Price]]*Table1[[#This Row],[Quantity]]</f>
        <v>6.23</v>
      </c>
      <c r="M463" s="20">
        <f>Table1[[#This Row],[Total Price ]]-Table1[[#This Row],[Buying Price]]</f>
        <v>90.789999999999992</v>
      </c>
    </row>
    <row r="464" spans="1:13" x14ac:dyDescent="0.3">
      <c r="A464" s="1">
        <v>45046</v>
      </c>
      <c r="B464" s="1" t="str">
        <f>TEXT(Table1[[#This Row],[Date]],"ddd")</f>
        <v>Sun</v>
      </c>
      <c r="C464" t="s">
        <v>17</v>
      </c>
      <c r="D464">
        <v>9</v>
      </c>
      <c r="E464" s="20">
        <v>13.73</v>
      </c>
      <c r="F464" t="s">
        <v>32</v>
      </c>
      <c r="G464" t="s">
        <v>31</v>
      </c>
      <c r="H464" s="1">
        <v>27886</v>
      </c>
      <c r="I464" s="37">
        <f t="shared" ca="1" si="10"/>
        <v>48</v>
      </c>
      <c r="J464" s="21">
        <v>12.07</v>
      </c>
      <c r="K464" s="21">
        <v>2.4499999999999997</v>
      </c>
      <c r="L464" s="20">
        <f>Table1[[#This Row],[Original_Unit_Price]]*Table1[[#This Row],[Quantity]]</f>
        <v>108.63</v>
      </c>
      <c r="M464" s="20">
        <f>Table1[[#This Row],[Total Price ]]-Table1[[#This Row],[Buying Price]]</f>
        <v>-106.17999999999999</v>
      </c>
    </row>
    <row r="465" spans="1:13" x14ac:dyDescent="0.3">
      <c r="A465" s="1">
        <v>45032</v>
      </c>
      <c r="B465" s="1" t="str">
        <f>TEXT(Table1[[#This Row],[Date]],"ddd")</f>
        <v>Sun</v>
      </c>
      <c r="C465" t="s">
        <v>17</v>
      </c>
      <c r="D465">
        <v>1</v>
      </c>
      <c r="E465" s="20">
        <v>14.64</v>
      </c>
      <c r="F465" t="s">
        <v>34</v>
      </c>
      <c r="G465" t="s">
        <v>25</v>
      </c>
      <c r="H465" s="1">
        <v>31038</v>
      </c>
      <c r="I465" s="37">
        <f t="shared" ca="1" si="10"/>
        <v>40</v>
      </c>
      <c r="J465" s="21">
        <v>11.9</v>
      </c>
      <c r="K465" s="21">
        <v>66.08</v>
      </c>
      <c r="L465" s="20">
        <f>Table1[[#This Row],[Original_Unit_Price]]*Table1[[#This Row],[Quantity]]</f>
        <v>11.9</v>
      </c>
      <c r="M465" s="20">
        <f>Table1[[#This Row],[Total Price ]]-Table1[[#This Row],[Buying Price]]</f>
        <v>54.18</v>
      </c>
    </row>
    <row r="466" spans="1:13" x14ac:dyDescent="0.3">
      <c r="A466" s="1">
        <v>45226</v>
      </c>
      <c r="B466" s="1" t="str">
        <f>TEXT(Table1[[#This Row],[Date]],"ddd")</f>
        <v>Fri</v>
      </c>
      <c r="C466" t="s">
        <v>11</v>
      </c>
      <c r="D466">
        <v>10</v>
      </c>
      <c r="E466" s="20">
        <v>1.29</v>
      </c>
      <c r="F466" t="s">
        <v>34</v>
      </c>
      <c r="G466" t="s">
        <v>29</v>
      </c>
      <c r="H466" s="1">
        <v>32876</v>
      </c>
      <c r="I466" s="37">
        <f t="shared" ca="1" si="10"/>
        <v>35</v>
      </c>
      <c r="J466" s="21">
        <v>0.92</v>
      </c>
      <c r="K466" s="21">
        <v>220.96</v>
      </c>
      <c r="L466" s="20">
        <f>Table1[[#This Row],[Original_Unit_Price]]*Table1[[#This Row],[Quantity]]</f>
        <v>9.2000000000000011</v>
      </c>
      <c r="M466" s="20">
        <f>Table1[[#This Row],[Total Price ]]-Table1[[#This Row],[Buying Price]]</f>
        <v>211.76000000000002</v>
      </c>
    </row>
    <row r="467" spans="1:13" x14ac:dyDescent="0.3">
      <c r="A467" s="1">
        <v>45038</v>
      </c>
      <c r="B467" s="1" t="str">
        <f>TEXT(Table1[[#This Row],[Date]],"ddd")</f>
        <v>Sat</v>
      </c>
      <c r="C467" t="s">
        <v>17</v>
      </c>
      <c r="D467">
        <v>10</v>
      </c>
      <c r="E467" s="20">
        <v>13.16</v>
      </c>
      <c r="F467" t="s">
        <v>26</v>
      </c>
      <c r="G467" t="s">
        <v>29</v>
      </c>
      <c r="H467" s="1">
        <v>32844</v>
      </c>
      <c r="I467" s="37">
        <f t="shared" ca="1" si="10"/>
        <v>35</v>
      </c>
      <c r="J467" s="21">
        <v>10.71</v>
      </c>
      <c r="K467" s="21">
        <v>56.550000000000004</v>
      </c>
      <c r="L467" s="20">
        <f>Table1[[#This Row],[Original_Unit_Price]]*Table1[[#This Row],[Quantity]]</f>
        <v>107.10000000000001</v>
      </c>
      <c r="M467" s="20">
        <f>Table1[[#This Row],[Total Price ]]-Table1[[#This Row],[Buying Price]]</f>
        <v>-50.550000000000004</v>
      </c>
    </row>
    <row r="468" spans="1:13" x14ac:dyDescent="0.3">
      <c r="A468" s="1">
        <v>45037</v>
      </c>
      <c r="B468" s="1" t="str">
        <f>TEXT(Table1[[#This Row],[Date]],"ddd")</f>
        <v>Fri</v>
      </c>
      <c r="C468" t="s">
        <v>11</v>
      </c>
      <c r="D468">
        <v>2</v>
      </c>
      <c r="E468" s="20">
        <v>4.92</v>
      </c>
      <c r="F468" t="s">
        <v>26</v>
      </c>
      <c r="G468" t="s">
        <v>27</v>
      </c>
      <c r="H468" s="1">
        <v>34519</v>
      </c>
      <c r="I468" s="37">
        <f t="shared" ca="1" si="10"/>
        <v>30</v>
      </c>
      <c r="J468" s="21">
        <v>4.33</v>
      </c>
      <c r="K468" s="21">
        <v>253.3</v>
      </c>
      <c r="L468" s="20">
        <f>Table1[[#This Row],[Original_Unit_Price]]*Table1[[#This Row],[Quantity]]</f>
        <v>8.66</v>
      </c>
      <c r="M468" s="20">
        <f>Table1[[#This Row],[Total Price ]]-Table1[[#This Row],[Buying Price]]</f>
        <v>244.64000000000001</v>
      </c>
    </row>
    <row r="469" spans="1:13" x14ac:dyDescent="0.3">
      <c r="A469" s="1">
        <v>45051</v>
      </c>
      <c r="B469" s="1" t="str">
        <f>TEXT(Table1[[#This Row],[Date]],"ddd")</f>
        <v>Fri</v>
      </c>
      <c r="C469" t="s">
        <v>13</v>
      </c>
      <c r="D469">
        <v>19</v>
      </c>
      <c r="E469" s="20">
        <v>1.91</v>
      </c>
      <c r="F469" t="s">
        <v>30</v>
      </c>
      <c r="G469" t="s">
        <v>28</v>
      </c>
      <c r="H469" s="1">
        <v>32111</v>
      </c>
      <c r="I469" s="37">
        <f t="shared" ca="1" si="10"/>
        <v>37</v>
      </c>
      <c r="J469" s="21">
        <v>1.38</v>
      </c>
      <c r="K469" s="21">
        <v>47.28</v>
      </c>
      <c r="L469" s="20">
        <f>Table1[[#This Row],[Original_Unit_Price]]*Table1[[#This Row],[Quantity]]</f>
        <v>26.22</v>
      </c>
      <c r="M469" s="20">
        <f>Table1[[#This Row],[Total Price ]]-Table1[[#This Row],[Buying Price]]</f>
        <v>21.060000000000002</v>
      </c>
    </row>
    <row r="470" spans="1:13" x14ac:dyDescent="0.3">
      <c r="A470" s="1">
        <v>45095</v>
      </c>
      <c r="B470" s="1" t="str">
        <f>TEXT(Table1[[#This Row],[Date]],"ddd")</f>
        <v>Sun</v>
      </c>
      <c r="C470" t="s">
        <v>16</v>
      </c>
      <c r="D470">
        <v>1</v>
      </c>
      <c r="E470" s="20">
        <v>14.66</v>
      </c>
      <c r="F470" t="s">
        <v>24</v>
      </c>
      <c r="G470" t="s">
        <v>27</v>
      </c>
      <c r="H470" s="1">
        <v>36984</v>
      </c>
      <c r="I470" s="37">
        <f t="shared" ca="1" si="10"/>
        <v>24</v>
      </c>
      <c r="J470" s="21">
        <v>11.8</v>
      </c>
      <c r="K470" s="21">
        <v>50.24</v>
      </c>
      <c r="L470" s="20">
        <f>Table1[[#This Row],[Original_Unit_Price]]*Table1[[#This Row],[Quantity]]</f>
        <v>11.8</v>
      </c>
      <c r="M470" s="20">
        <f>Table1[[#This Row],[Total Price ]]-Table1[[#This Row],[Buying Price]]</f>
        <v>38.44</v>
      </c>
    </row>
    <row r="471" spans="1:13" x14ac:dyDescent="0.3">
      <c r="A471" s="1">
        <v>45106</v>
      </c>
      <c r="B471" s="1" t="str">
        <f>TEXT(Table1[[#This Row],[Date]],"ddd")</f>
        <v>Thu</v>
      </c>
      <c r="C471" t="s">
        <v>11</v>
      </c>
      <c r="D471">
        <v>12</v>
      </c>
      <c r="E471" s="20">
        <v>6.11</v>
      </c>
      <c r="F471" t="s">
        <v>26</v>
      </c>
      <c r="G471" t="s">
        <v>29</v>
      </c>
      <c r="H471" s="1">
        <v>35732</v>
      </c>
      <c r="I471" s="37">
        <f t="shared" ca="1" si="10"/>
        <v>27</v>
      </c>
      <c r="J471" s="21">
        <v>4.93</v>
      </c>
      <c r="K471" s="21">
        <v>4.59</v>
      </c>
      <c r="L471" s="20">
        <f>Table1[[#This Row],[Original_Unit_Price]]*Table1[[#This Row],[Quantity]]</f>
        <v>59.16</v>
      </c>
      <c r="M471" s="20">
        <f>Table1[[#This Row],[Total Price ]]-Table1[[#This Row],[Buying Price]]</f>
        <v>-54.569999999999993</v>
      </c>
    </row>
    <row r="472" spans="1:13" x14ac:dyDescent="0.3">
      <c r="A472" s="1">
        <v>45200</v>
      </c>
      <c r="B472" s="1" t="str">
        <f>TEXT(Table1[[#This Row],[Date]],"ddd")</f>
        <v>Sun</v>
      </c>
      <c r="C472" t="s">
        <v>17</v>
      </c>
      <c r="D472">
        <v>14</v>
      </c>
      <c r="E472" s="20">
        <v>9.7200000000000006</v>
      </c>
      <c r="F472" t="s">
        <v>26</v>
      </c>
      <c r="G472" t="s">
        <v>33</v>
      </c>
      <c r="H472" s="1">
        <v>33419</v>
      </c>
      <c r="I472" s="37">
        <f t="shared" ca="1" si="10"/>
        <v>33</v>
      </c>
      <c r="J472" s="21">
        <v>7.66</v>
      </c>
      <c r="K472" s="21">
        <v>93.52</v>
      </c>
      <c r="L472" s="20">
        <f>Table1[[#This Row],[Original_Unit_Price]]*Table1[[#This Row],[Quantity]]</f>
        <v>107.24000000000001</v>
      </c>
      <c r="M472" s="20">
        <f>Table1[[#This Row],[Total Price ]]-Table1[[#This Row],[Buying Price]]</f>
        <v>-13.720000000000013</v>
      </c>
    </row>
    <row r="473" spans="1:13" x14ac:dyDescent="0.3">
      <c r="A473" s="1">
        <v>45010</v>
      </c>
      <c r="B473" s="1" t="str">
        <f>TEXT(Table1[[#This Row],[Date]],"ddd")</f>
        <v>Sat</v>
      </c>
      <c r="C473" t="s">
        <v>16</v>
      </c>
      <c r="D473">
        <v>19</v>
      </c>
      <c r="E473" s="20">
        <v>10.98</v>
      </c>
      <c r="F473" t="s">
        <v>24</v>
      </c>
      <c r="G473" t="s">
        <v>31</v>
      </c>
      <c r="H473" s="1">
        <v>36896</v>
      </c>
      <c r="I473" s="37">
        <f t="shared" ca="1" si="10"/>
        <v>24</v>
      </c>
      <c r="J473" s="21">
        <v>9.5299999999999994</v>
      </c>
      <c r="K473" s="21">
        <v>240.16000000000003</v>
      </c>
      <c r="L473" s="20">
        <f>Table1[[#This Row],[Original_Unit_Price]]*Table1[[#This Row],[Quantity]]</f>
        <v>181.07</v>
      </c>
      <c r="M473" s="20">
        <f>Table1[[#This Row],[Total Price ]]-Table1[[#This Row],[Buying Price]]</f>
        <v>59.090000000000032</v>
      </c>
    </row>
    <row r="474" spans="1:13" x14ac:dyDescent="0.3">
      <c r="A474" s="1">
        <v>45029</v>
      </c>
      <c r="B474" s="1" t="str">
        <f>TEXT(Table1[[#This Row],[Date]],"ddd")</f>
        <v>Thu</v>
      </c>
      <c r="C474" t="s">
        <v>11</v>
      </c>
      <c r="D474">
        <v>11</v>
      </c>
      <c r="E474" s="20">
        <v>3.13</v>
      </c>
      <c r="F474" t="s">
        <v>26</v>
      </c>
      <c r="G474" t="s">
        <v>27</v>
      </c>
      <c r="H474" s="1">
        <v>36408</v>
      </c>
      <c r="I474" s="37">
        <f t="shared" ca="1" si="10"/>
        <v>25</v>
      </c>
      <c r="J474" s="21">
        <v>2.38</v>
      </c>
      <c r="K474" s="21">
        <v>39.6</v>
      </c>
      <c r="L474" s="20">
        <f>Table1[[#This Row],[Original_Unit_Price]]*Table1[[#This Row],[Quantity]]</f>
        <v>26.18</v>
      </c>
      <c r="M474" s="20">
        <f>Table1[[#This Row],[Total Price ]]-Table1[[#This Row],[Buying Price]]</f>
        <v>13.420000000000002</v>
      </c>
    </row>
    <row r="475" spans="1:13" x14ac:dyDescent="0.3">
      <c r="A475" s="1">
        <v>45273</v>
      </c>
      <c r="B475" s="1" t="str">
        <f>TEXT(Table1[[#This Row],[Date]],"ddd")</f>
        <v>Wed</v>
      </c>
      <c r="C475" t="s">
        <v>12</v>
      </c>
      <c r="D475">
        <v>10</v>
      </c>
      <c r="E475" s="20">
        <v>14.9</v>
      </c>
      <c r="F475" t="s">
        <v>24</v>
      </c>
      <c r="G475" t="s">
        <v>31</v>
      </c>
      <c r="H475" s="1">
        <v>33155</v>
      </c>
      <c r="I475" s="37">
        <f t="shared" ca="1" si="10"/>
        <v>34</v>
      </c>
      <c r="J475" s="21">
        <v>12.6</v>
      </c>
      <c r="K475" s="21">
        <v>254.70000000000002</v>
      </c>
      <c r="L475" s="20">
        <f>Table1[[#This Row],[Original_Unit_Price]]*Table1[[#This Row],[Quantity]]</f>
        <v>126</v>
      </c>
      <c r="M475" s="20">
        <f>Table1[[#This Row],[Total Price ]]-Table1[[#This Row],[Buying Price]]</f>
        <v>128.70000000000002</v>
      </c>
    </row>
    <row r="476" spans="1:13" x14ac:dyDescent="0.3">
      <c r="A476" s="1">
        <v>45047</v>
      </c>
      <c r="B476" s="1" t="str">
        <f>TEXT(Table1[[#This Row],[Date]],"ddd")</f>
        <v>Mon</v>
      </c>
      <c r="C476" t="s">
        <v>14</v>
      </c>
      <c r="D476">
        <v>10</v>
      </c>
      <c r="E476" s="20">
        <v>7.17</v>
      </c>
      <c r="F476" t="s">
        <v>30</v>
      </c>
      <c r="G476" t="s">
        <v>31</v>
      </c>
      <c r="H476" s="1">
        <v>30324</v>
      </c>
      <c r="I476" s="37">
        <f t="shared" ca="1" si="10"/>
        <v>42</v>
      </c>
      <c r="J476" s="21">
        <v>5.77</v>
      </c>
      <c r="K476" s="21">
        <v>1.64</v>
      </c>
      <c r="L476" s="20">
        <f>Table1[[#This Row],[Original_Unit_Price]]*Table1[[#This Row],[Quantity]]</f>
        <v>57.699999999999996</v>
      </c>
      <c r="M476" s="20">
        <f>Table1[[#This Row],[Total Price ]]-Table1[[#This Row],[Buying Price]]</f>
        <v>-56.059999999999995</v>
      </c>
    </row>
    <row r="477" spans="1:13" x14ac:dyDescent="0.3">
      <c r="A477" s="1">
        <v>45267</v>
      </c>
      <c r="B477" s="1" t="str">
        <f>TEXT(Table1[[#This Row],[Date]],"ddd")</f>
        <v>Thu</v>
      </c>
      <c r="C477" t="s">
        <v>18</v>
      </c>
      <c r="D477">
        <v>1</v>
      </c>
      <c r="E477" s="20">
        <v>2.2599999999999998</v>
      </c>
      <c r="F477" t="s">
        <v>26</v>
      </c>
      <c r="G477" t="s">
        <v>27</v>
      </c>
      <c r="H477" s="1">
        <v>31726</v>
      </c>
      <c r="I477" s="37">
        <f t="shared" ca="1" si="10"/>
        <v>38</v>
      </c>
      <c r="J477" s="21">
        <v>1.75</v>
      </c>
      <c r="K477" s="21">
        <v>44.37</v>
      </c>
      <c r="L477" s="20">
        <f>Table1[[#This Row],[Original_Unit_Price]]*Table1[[#This Row],[Quantity]]</f>
        <v>1.75</v>
      </c>
      <c r="M477" s="20">
        <f>Table1[[#This Row],[Total Price ]]-Table1[[#This Row],[Buying Price]]</f>
        <v>42.62</v>
      </c>
    </row>
    <row r="478" spans="1:13" x14ac:dyDescent="0.3">
      <c r="A478" s="1">
        <v>45077</v>
      </c>
      <c r="B478" s="1" t="str">
        <f>TEXT(Table1[[#This Row],[Date]],"ddd")</f>
        <v>Wed</v>
      </c>
      <c r="C478" t="s">
        <v>18</v>
      </c>
      <c r="D478">
        <v>20</v>
      </c>
      <c r="E478" s="20">
        <v>13.01</v>
      </c>
      <c r="F478" t="s">
        <v>30</v>
      </c>
      <c r="G478" t="s">
        <v>29</v>
      </c>
      <c r="H478" s="1">
        <v>36469</v>
      </c>
      <c r="I478" s="37">
        <f t="shared" ca="1" si="10"/>
        <v>25</v>
      </c>
      <c r="J478" s="21">
        <v>11.25</v>
      </c>
      <c r="K478" s="21">
        <v>43.52</v>
      </c>
      <c r="L478" s="20">
        <f>Table1[[#This Row],[Original_Unit_Price]]*Table1[[#This Row],[Quantity]]</f>
        <v>225</v>
      </c>
      <c r="M478" s="20">
        <f>Table1[[#This Row],[Total Price ]]-Table1[[#This Row],[Buying Price]]</f>
        <v>-181.48</v>
      </c>
    </row>
    <row r="479" spans="1:13" x14ac:dyDescent="0.3">
      <c r="A479" s="1">
        <v>45119</v>
      </c>
      <c r="B479" s="1" t="str">
        <f>TEXT(Table1[[#This Row],[Date]],"ddd")</f>
        <v>Wed</v>
      </c>
      <c r="C479" t="s">
        <v>16</v>
      </c>
      <c r="D479">
        <v>2</v>
      </c>
      <c r="E479" s="20">
        <v>5.41</v>
      </c>
      <c r="F479" t="s">
        <v>24</v>
      </c>
      <c r="G479" t="s">
        <v>29</v>
      </c>
      <c r="H479" s="1">
        <v>29433</v>
      </c>
      <c r="I479" s="37">
        <f t="shared" ca="1" si="10"/>
        <v>44</v>
      </c>
      <c r="J479" s="21">
        <v>3.81</v>
      </c>
      <c r="K479" s="21">
        <v>8.58</v>
      </c>
      <c r="L479" s="20">
        <f>Table1[[#This Row],[Original_Unit_Price]]*Table1[[#This Row],[Quantity]]</f>
        <v>7.62</v>
      </c>
      <c r="M479" s="20">
        <f>Table1[[#This Row],[Total Price ]]-Table1[[#This Row],[Buying Price]]</f>
        <v>0.96</v>
      </c>
    </row>
    <row r="480" spans="1:13" x14ac:dyDescent="0.3">
      <c r="A480" s="1">
        <v>44955</v>
      </c>
      <c r="B480" s="1" t="str">
        <f>TEXT(Table1[[#This Row],[Date]],"ddd")</f>
        <v>Sun</v>
      </c>
      <c r="C480" t="s">
        <v>16</v>
      </c>
      <c r="D480">
        <v>12</v>
      </c>
      <c r="E480" s="20">
        <v>3.42</v>
      </c>
      <c r="F480" t="s">
        <v>34</v>
      </c>
      <c r="G480" t="s">
        <v>27</v>
      </c>
      <c r="H480" s="1">
        <v>29805</v>
      </c>
      <c r="I480" s="37">
        <f t="shared" ca="1" si="10"/>
        <v>43</v>
      </c>
      <c r="J480" s="21">
        <v>2.85</v>
      </c>
      <c r="K480" s="21">
        <v>102.96</v>
      </c>
      <c r="L480" s="20">
        <f>Table1[[#This Row],[Original_Unit_Price]]*Table1[[#This Row],[Quantity]]</f>
        <v>34.200000000000003</v>
      </c>
      <c r="M480" s="20">
        <f>Table1[[#This Row],[Total Price ]]-Table1[[#This Row],[Buying Price]]</f>
        <v>68.759999999999991</v>
      </c>
    </row>
    <row r="481" spans="1:13" x14ac:dyDescent="0.3">
      <c r="A481" s="1">
        <v>45165</v>
      </c>
      <c r="B481" s="1" t="str">
        <f>TEXT(Table1[[#This Row],[Date]],"ddd")</f>
        <v>Sun</v>
      </c>
      <c r="C481" t="s">
        <v>16</v>
      </c>
      <c r="D481">
        <v>1</v>
      </c>
      <c r="E481" s="20">
        <v>0.68</v>
      </c>
      <c r="F481" t="s">
        <v>30</v>
      </c>
      <c r="G481" t="s">
        <v>27</v>
      </c>
      <c r="H481" s="1">
        <v>27626</v>
      </c>
      <c r="I481" s="37">
        <f t="shared" ca="1" si="10"/>
        <v>49</v>
      </c>
      <c r="J481" s="21">
        <v>0.51</v>
      </c>
      <c r="K481" s="21">
        <v>142.74</v>
      </c>
      <c r="L481" s="20">
        <f>Table1[[#This Row],[Original_Unit_Price]]*Table1[[#This Row],[Quantity]]</f>
        <v>0.51</v>
      </c>
      <c r="M481" s="20">
        <f>Table1[[#This Row],[Total Price ]]-Table1[[#This Row],[Buying Price]]</f>
        <v>142.23000000000002</v>
      </c>
    </row>
    <row r="482" spans="1:13" x14ac:dyDescent="0.3">
      <c r="A482" s="1">
        <v>45241</v>
      </c>
      <c r="B482" s="1" t="str">
        <f>TEXT(Table1[[#This Row],[Date]],"ddd")</f>
        <v>Sat</v>
      </c>
      <c r="C482" t="s">
        <v>16</v>
      </c>
      <c r="D482">
        <v>1</v>
      </c>
      <c r="E482" s="20">
        <v>9.5500000000000007</v>
      </c>
      <c r="F482" t="s">
        <v>30</v>
      </c>
      <c r="G482" t="s">
        <v>29</v>
      </c>
      <c r="H482" s="1">
        <v>35865</v>
      </c>
      <c r="I482" s="37">
        <f t="shared" ca="1" si="10"/>
        <v>27</v>
      </c>
      <c r="J482" s="21">
        <v>8.14</v>
      </c>
      <c r="K482" s="21">
        <v>174.78000000000003</v>
      </c>
      <c r="L482" s="20">
        <f>Table1[[#This Row],[Original_Unit_Price]]*Table1[[#This Row],[Quantity]]</f>
        <v>8.14</v>
      </c>
      <c r="M482" s="20">
        <f>Table1[[#This Row],[Total Price ]]-Table1[[#This Row],[Buying Price]]</f>
        <v>166.64000000000004</v>
      </c>
    </row>
    <row r="483" spans="1:13" x14ac:dyDescent="0.3">
      <c r="A483" s="1">
        <v>45260</v>
      </c>
      <c r="B483" s="1" t="str">
        <f>TEXT(Table1[[#This Row],[Date]],"ddd")</f>
        <v>Thu</v>
      </c>
      <c r="C483" t="s">
        <v>19</v>
      </c>
      <c r="D483">
        <v>5</v>
      </c>
      <c r="E483" s="20">
        <v>1.91</v>
      </c>
      <c r="F483" t="s">
        <v>24</v>
      </c>
      <c r="G483" t="s">
        <v>29</v>
      </c>
      <c r="H483" s="1">
        <v>35682</v>
      </c>
      <c r="I483" s="37">
        <f t="shared" ca="1" si="10"/>
        <v>27</v>
      </c>
      <c r="J483" s="21">
        <v>1.53</v>
      </c>
      <c r="K483" s="21">
        <v>139.65</v>
      </c>
      <c r="L483" s="20">
        <f>Table1[[#This Row],[Original_Unit_Price]]*Table1[[#This Row],[Quantity]]</f>
        <v>7.65</v>
      </c>
      <c r="M483" s="20">
        <f>Table1[[#This Row],[Total Price ]]-Table1[[#This Row],[Buying Price]]</f>
        <v>132</v>
      </c>
    </row>
    <row r="484" spans="1:13" x14ac:dyDescent="0.3">
      <c r="A484" s="1">
        <v>45221</v>
      </c>
      <c r="B484" s="1" t="str">
        <f>TEXT(Table1[[#This Row],[Date]],"ddd")</f>
        <v>Sun</v>
      </c>
      <c r="C484" t="s">
        <v>17</v>
      </c>
      <c r="D484">
        <v>20</v>
      </c>
      <c r="E484" s="20">
        <v>13.84</v>
      </c>
      <c r="F484" t="s">
        <v>24</v>
      </c>
      <c r="G484" t="s">
        <v>25</v>
      </c>
      <c r="H484" s="1">
        <v>27592</v>
      </c>
      <c r="I484" s="37">
        <f t="shared" ca="1" si="10"/>
        <v>49</v>
      </c>
      <c r="J484" s="21">
        <v>12.24</v>
      </c>
      <c r="K484" s="21">
        <v>196.86</v>
      </c>
      <c r="L484" s="20">
        <f>Table1[[#This Row],[Original_Unit_Price]]*Table1[[#This Row],[Quantity]]</f>
        <v>244.8</v>
      </c>
      <c r="M484" s="20">
        <f>Table1[[#This Row],[Total Price ]]-Table1[[#This Row],[Buying Price]]</f>
        <v>-47.94</v>
      </c>
    </row>
    <row r="485" spans="1:13" x14ac:dyDescent="0.3">
      <c r="A485" s="1">
        <v>45272</v>
      </c>
      <c r="B485" s="1" t="str">
        <f>TEXT(Table1[[#This Row],[Date]],"ddd")</f>
        <v>Tue</v>
      </c>
      <c r="C485" t="s">
        <v>10</v>
      </c>
      <c r="D485">
        <v>15</v>
      </c>
      <c r="E485" s="20">
        <v>13.37</v>
      </c>
      <c r="F485" t="s">
        <v>34</v>
      </c>
      <c r="G485" t="s">
        <v>31</v>
      </c>
      <c r="H485" s="1">
        <v>35516</v>
      </c>
      <c r="I485" s="37">
        <f t="shared" ca="1" si="10"/>
        <v>28</v>
      </c>
      <c r="J485" s="21">
        <v>11.09</v>
      </c>
      <c r="K485" s="21">
        <v>185.64</v>
      </c>
      <c r="L485" s="20">
        <f>Table1[[#This Row],[Original_Unit_Price]]*Table1[[#This Row],[Quantity]]</f>
        <v>166.35</v>
      </c>
      <c r="M485" s="20">
        <f>Table1[[#This Row],[Total Price ]]-Table1[[#This Row],[Buying Price]]</f>
        <v>19.289999999999992</v>
      </c>
    </row>
    <row r="486" spans="1:13" x14ac:dyDescent="0.3">
      <c r="A486" s="1">
        <v>45157</v>
      </c>
      <c r="B486" s="1" t="str">
        <f>TEXT(Table1[[#This Row],[Date]],"ddd")</f>
        <v>Sat</v>
      </c>
      <c r="C486" t="s">
        <v>14</v>
      </c>
      <c r="D486">
        <v>10</v>
      </c>
      <c r="E486" s="20">
        <v>14.27</v>
      </c>
      <c r="F486" t="s">
        <v>26</v>
      </c>
      <c r="G486" t="s">
        <v>28</v>
      </c>
      <c r="H486" s="1">
        <v>36064</v>
      </c>
      <c r="I486" s="37">
        <f t="shared" ca="1" si="10"/>
        <v>26</v>
      </c>
      <c r="J486" s="21">
        <v>10.69</v>
      </c>
      <c r="K486" s="21">
        <v>163.38</v>
      </c>
      <c r="L486" s="20">
        <f>Table1[[#This Row],[Original_Unit_Price]]*Table1[[#This Row],[Quantity]]</f>
        <v>106.89999999999999</v>
      </c>
      <c r="M486" s="20">
        <f>Table1[[#This Row],[Total Price ]]-Table1[[#This Row],[Buying Price]]</f>
        <v>56.480000000000004</v>
      </c>
    </row>
    <row r="487" spans="1:13" x14ac:dyDescent="0.3">
      <c r="A487" s="1">
        <v>45202</v>
      </c>
      <c r="B487" s="1" t="str">
        <f>TEXT(Table1[[#This Row],[Date]],"ddd")</f>
        <v>Tue</v>
      </c>
      <c r="C487" t="s">
        <v>10</v>
      </c>
      <c r="D487">
        <v>7</v>
      </c>
      <c r="E487" s="20">
        <v>3.15</v>
      </c>
      <c r="F487" t="s">
        <v>26</v>
      </c>
      <c r="G487" t="s">
        <v>31</v>
      </c>
      <c r="H487" s="1">
        <v>28403</v>
      </c>
      <c r="I487" s="37">
        <f t="shared" ca="1" si="10"/>
        <v>47</v>
      </c>
      <c r="J487" s="21">
        <v>2.78</v>
      </c>
      <c r="K487" s="21">
        <v>28.88</v>
      </c>
      <c r="L487" s="20">
        <f>Table1[[#This Row],[Original_Unit_Price]]*Table1[[#This Row],[Quantity]]</f>
        <v>19.459999999999997</v>
      </c>
      <c r="M487" s="20">
        <f>Table1[[#This Row],[Total Price ]]-Table1[[#This Row],[Buying Price]]</f>
        <v>9.4200000000000017</v>
      </c>
    </row>
    <row r="488" spans="1:13" x14ac:dyDescent="0.3">
      <c r="A488" s="1">
        <v>45090</v>
      </c>
      <c r="B488" s="1" t="str">
        <f>TEXT(Table1[[#This Row],[Date]],"ddd")</f>
        <v>Tue</v>
      </c>
      <c r="C488" t="s">
        <v>10</v>
      </c>
      <c r="D488">
        <v>6</v>
      </c>
      <c r="E488" s="20">
        <v>1</v>
      </c>
      <c r="F488" t="s">
        <v>30</v>
      </c>
      <c r="G488" t="s">
        <v>28</v>
      </c>
      <c r="H488" s="1">
        <v>38243</v>
      </c>
      <c r="I488" s="37">
        <f t="shared" ca="1" si="10"/>
        <v>20</v>
      </c>
      <c r="J488" s="21">
        <v>0.77</v>
      </c>
      <c r="K488" s="21">
        <v>47.19</v>
      </c>
      <c r="L488" s="20">
        <f>Table1[[#This Row],[Original_Unit_Price]]*Table1[[#This Row],[Quantity]]</f>
        <v>4.62</v>
      </c>
      <c r="M488" s="20">
        <f>Table1[[#This Row],[Total Price ]]-Table1[[#This Row],[Buying Price]]</f>
        <v>42.57</v>
      </c>
    </row>
    <row r="489" spans="1:13" x14ac:dyDescent="0.3">
      <c r="A489" s="1">
        <v>45166</v>
      </c>
      <c r="B489" s="1" t="str">
        <f>TEXT(Table1[[#This Row],[Date]],"ddd")</f>
        <v>Mon</v>
      </c>
      <c r="C489" t="s">
        <v>17</v>
      </c>
      <c r="D489">
        <v>10</v>
      </c>
      <c r="E489" s="20">
        <v>5.43</v>
      </c>
      <c r="F489" t="s">
        <v>34</v>
      </c>
      <c r="G489" t="s">
        <v>27</v>
      </c>
      <c r="H489" s="1">
        <v>27745</v>
      </c>
      <c r="I489" s="37">
        <f t="shared" ca="1" si="10"/>
        <v>49</v>
      </c>
      <c r="J489" s="21">
        <v>4.83</v>
      </c>
      <c r="K489" s="21">
        <v>25.68</v>
      </c>
      <c r="L489" s="20">
        <f>Table1[[#This Row],[Original_Unit_Price]]*Table1[[#This Row],[Quantity]]</f>
        <v>48.3</v>
      </c>
      <c r="M489" s="20">
        <f>Table1[[#This Row],[Total Price ]]-Table1[[#This Row],[Buying Price]]</f>
        <v>-22.619999999999997</v>
      </c>
    </row>
    <row r="490" spans="1:13" x14ac:dyDescent="0.3">
      <c r="A490" s="1">
        <v>45091</v>
      </c>
      <c r="B490" s="1" t="str">
        <f>TEXT(Table1[[#This Row],[Date]],"ddd")</f>
        <v>Wed</v>
      </c>
      <c r="C490" t="s">
        <v>16</v>
      </c>
      <c r="D490">
        <v>12</v>
      </c>
      <c r="E490" s="20">
        <v>8.64</v>
      </c>
      <c r="F490" t="s">
        <v>24</v>
      </c>
      <c r="G490" t="s">
        <v>33</v>
      </c>
      <c r="H490" s="1">
        <v>30601</v>
      </c>
      <c r="I490" s="37">
        <f t="shared" ca="1" si="10"/>
        <v>41</v>
      </c>
      <c r="J490" s="21">
        <v>6.37</v>
      </c>
      <c r="K490" s="21">
        <v>32.94</v>
      </c>
      <c r="L490" s="20">
        <f>Table1[[#This Row],[Original_Unit_Price]]*Table1[[#This Row],[Quantity]]</f>
        <v>76.44</v>
      </c>
      <c r="M490" s="20">
        <f>Table1[[#This Row],[Total Price ]]-Table1[[#This Row],[Buying Price]]</f>
        <v>-43.5</v>
      </c>
    </row>
    <row r="491" spans="1:13" x14ac:dyDescent="0.3">
      <c r="A491" s="1">
        <v>45142</v>
      </c>
      <c r="B491" s="1" t="str">
        <f>TEXT(Table1[[#This Row],[Date]],"ddd")</f>
        <v>Fri</v>
      </c>
      <c r="C491" t="s">
        <v>12</v>
      </c>
      <c r="D491">
        <v>12</v>
      </c>
      <c r="E491" s="20">
        <v>1.93</v>
      </c>
      <c r="F491" t="s">
        <v>24</v>
      </c>
      <c r="G491" t="s">
        <v>25</v>
      </c>
      <c r="H491" s="1">
        <v>37895</v>
      </c>
      <c r="I491" s="37">
        <f t="shared" ca="1" si="10"/>
        <v>21</v>
      </c>
      <c r="J491" s="21">
        <v>1.64</v>
      </c>
      <c r="K491" s="21">
        <v>85.68</v>
      </c>
      <c r="L491" s="20">
        <f>Table1[[#This Row],[Original_Unit_Price]]*Table1[[#This Row],[Quantity]]</f>
        <v>19.68</v>
      </c>
      <c r="M491" s="20">
        <f>Table1[[#This Row],[Total Price ]]-Table1[[#This Row],[Buying Price]]</f>
        <v>66</v>
      </c>
    </row>
    <row r="492" spans="1:13" x14ac:dyDescent="0.3">
      <c r="A492" s="1">
        <v>45087</v>
      </c>
      <c r="B492" s="1" t="str">
        <f>TEXT(Table1[[#This Row],[Date]],"ddd")</f>
        <v>Sat</v>
      </c>
      <c r="C492" t="s">
        <v>10</v>
      </c>
      <c r="D492">
        <v>3</v>
      </c>
      <c r="E492" s="20">
        <v>5.5</v>
      </c>
      <c r="F492" t="s">
        <v>34</v>
      </c>
      <c r="G492" t="s">
        <v>25</v>
      </c>
      <c r="H492" s="1">
        <v>32645</v>
      </c>
      <c r="I492" s="37">
        <f t="shared" ca="1" si="10"/>
        <v>35</v>
      </c>
      <c r="J492" s="21">
        <v>4.9000000000000004</v>
      </c>
      <c r="K492" s="21">
        <v>29.46</v>
      </c>
      <c r="L492" s="20">
        <f>Table1[[#This Row],[Original_Unit_Price]]*Table1[[#This Row],[Quantity]]</f>
        <v>14.700000000000001</v>
      </c>
      <c r="M492" s="20">
        <f>Table1[[#This Row],[Total Price ]]-Table1[[#This Row],[Buying Price]]</f>
        <v>14.76</v>
      </c>
    </row>
    <row r="493" spans="1:13" x14ac:dyDescent="0.3">
      <c r="A493" s="1">
        <v>45001</v>
      </c>
      <c r="B493" s="1" t="str">
        <f>TEXT(Table1[[#This Row],[Date]],"ddd")</f>
        <v>Thu</v>
      </c>
      <c r="C493" t="s">
        <v>12</v>
      </c>
      <c r="D493">
        <v>19</v>
      </c>
      <c r="E493" s="20">
        <v>4.4000000000000004</v>
      </c>
      <c r="F493" t="s">
        <v>24</v>
      </c>
      <c r="G493" t="s">
        <v>31</v>
      </c>
      <c r="H493" s="1">
        <v>32107</v>
      </c>
      <c r="I493" s="37">
        <f t="shared" ca="1" si="10"/>
        <v>37</v>
      </c>
      <c r="J493" s="21">
        <v>3.33</v>
      </c>
      <c r="K493" s="21">
        <v>167.04</v>
      </c>
      <c r="L493" s="20">
        <f>Table1[[#This Row],[Original_Unit_Price]]*Table1[[#This Row],[Quantity]]</f>
        <v>63.27</v>
      </c>
      <c r="M493" s="20">
        <f>Table1[[#This Row],[Total Price ]]-Table1[[#This Row],[Buying Price]]</f>
        <v>103.76999999999998</v>
      </c>
    </row>
    <row r="494" spans="1:13" x14ac:dyDescent="0.3">
      <c r="A494" s="1">
        <v>45051</v>
      </c>
      <c r="B494" s="1" t="str">
        <f>TEXT(Table1[[#This Row],[Date]],"ddd")</f>
        <v>Fri</v>
      </c>
      <c r="C494" t="s">
        <v>18</v>
      </c>
      <c r="D494">
        <v>4</v>
      </c>
      <c r="E494" s="20">
        <v>3.45</v>
      </c>
      <c r="F494" t="s">
        <v>34</v>
      </c>
      <c r="G494" t="s">
        <v>25</v>
      </c>
      <c r="H494" s="1">
        <v>31472</v>
      </c>
      <c r="I494" s="37">
        <f t="shared" ca="1" si="10"/>
        <v>39</v>
      </c>
      <c r="J494" s="21">
        <v>2.83</v>
      </c>
      <c r="K494" s="21">
        <v>87.75</v>
      </c>
      <c r="L494" s="20">
        <f>Table1[[#This Row],[Original_Unit_Price]]*Table1[[#This Row],[Quantity]]</f>
        <v>11.32</v>
      </c>
      <c r="M494" s="20">
        <f>Table1[[#This Row],[Total Price ]]-Table1[[#This Row],[Buying Price]]</f>
        <v>76.430000000000007</v>
      </c>
    </row>
    <row r="495" spans="1:13" x14ac:dyDescent="0.3">
      <c r="A495" s="1">
        <v>45105</v>
      </c>
      <c r="B495" s="1" t="str">
        <f>TEXT(Table1[[#This Row],[Date]],"ddd")</f>
        <v>Wed</v>
      </c>
      <c r="C495" t="s">
        <v>17</v>
      </c>
      <c r="D495">
        <v>5</v>
      </c>
      <c r="E495" s="20">
        <v>10.92</v>
      </c>
      <c r="F495" t="s">
        <v>30</v>
      </c>
      <c r="G495" t="s">
        <v>31</v>
      </c>
      <c r="H495" s="1">
        <v>27564</v>
      </c>
      <c r="I495" s="37">
        <f t="shared" ca="1" si="10"/>
        <v>49</v>
      </c>
      <c r="J495" s="21">
        <v>8.66</v>
      </c>
      <c r="K495" s="21">
        <v>46.68</v>
      </c>
      <c r="L495" s="20">
        <f>Table1[[#This Row],[Original_Unit_Price]]*Table1[[#This Row],[Quantity]]</f>
        <v>43.3</v>
      </c>
      <c r="M495" s="20">
        <f>Table1[[#This Row],[Total Price ]]-Table1[[#This Row],[Buying Price]]</f>
        <v>3.3800000000000026</v>
      </c>
    </row>
    <row r="496" spans="1:13" x14ac:dyDescent="0.3">
      <c r="A496" s="1">
        <v>45281</v>
      </c>
      <c r="B496" s="1" t="str">
        <f>TEXT(Table1[[#This Row],[Date]],"ddd")</f>
        <v>Thu</v>
      </c>
      <c r="C496" t="s">
        <v>17</v>
      </c>
      <c r="D496">
        <v>5</v>
      </c>
      <c r="E496" s="20">
        <v>2.86</v>
      </c>
      <c r="F496" t="s">
        <v>34</v>
      </c>
      <c r="G496" t="s">
        <v>33</v>
      </c>
      <c r="H496" s="1">
        <v>33032</v>
      </c>
      <c r="I496" s="37">
        <f t="shared" ca="1" si="10"/>
        <v>34</v>
      </c>
      <c r="J496" s="21">
        <v>2.14</v>
      </c>
      <c r="K496" s="21">
        <v>49.08</v>
      </c>
      <c r="L496" s="20">
        <f>Table1[[#This Row],[Original_Unit_Price]]*Table1[[#This Row],[Quantity]]</f>
        <v>10.700000000000001</v>
      </c>
      <c r="M496" s="20">
        <f>Table1[[#This Row],[Total Price ]]-Table1[[#This Row],[Buying Price]]</f>
        <v>38.379999999999995</v>
      </c>
    </row>
    <row r="497" spans="1:13" x14ac:dyDescent="0.3">
      <c r="A497" s="1">
        <v>45007</v>
      </c>
      <c r="B497" s="1" t="str">
        <f>TEXT(Table1[[#This Row],[Date]],"ddd")</f>
        <v>Wed</v>
      </c>
      <c r="C497" t="s">
        <v>11</v>
      </c>
      <c r="D497">
        <v>15</v>
      </c>
      <c r="E497" s="20">
        <v>8.31</v>
      </c>
      <c r="F497" t="s">
        <v>24</v>
      </c>
      <c r="G497" t="s">
        <v>33</v>
      </c>
      <c r="H497" s="1">
        <v>28074</v>
      </c>
      <c r="I497" s="37">
        <f t="shared" ca="1" si="10"/>
        <v>48</v>
      </c>
      <c r="J497" s="21">
        <v>6.99</v>
      </c>
      <c r="K497" s="21">
        <v>14.580000000000002</v>
      </c>
      <c r="L497" s="20">
        <f>Table1[[#This Row],[Original_Unit_Price]]*Table1[[#This Row],[Quantity]]</f>
        <v>104.85000000000001</v>
      </c>
      <c r="M497" s="20">
        <f>Table1[[#This Row],[Total Price ]]-Table1[[#This Row],[Buying Price]]</f>
        <v>-90.27000000000001</v>
      </c>
    </row>
    <row r="498" spans="1:13" x14ac:dyDescent="0.3">
      <c r="A498" s="1">
        <v>45034</v>
      </c>
      <c r="B498" s="1" t="str">
        <f>TEXT(Table1[[#This Row],[Date]],"ddd")</f>
        <v>Tue</v>
      </c>
      <c r="C498" t="s">
        <v>10</v>
      </c>
      <c r="D498">
        <v>12</v>
      </c>
      <c r="E498" s="20">
        <v>4.8600000000000003</v>
      </c>
      <c r="F498" t="s">
        <v>34</v>
      </c>
      <c r="G498" t="s">
        <v>29</v>
      </c>
      <c r="H498" s="1">
        <v>38418</v>
      </c>
      <c r="I498" s="37">
        <f t="shared" ca="1" si="10"/>
        <v>20</v>
      </c>
      <c r="J498" s="21">
        <v>3.6</v>
      </c>
      <c r="K498" s="21">
        <v>114.3</v>
      </c>
      <c r="L498" s="20">
        <f>Table1[[#This Row],[Original_Unit_Price]]*Table1[[#This Row],[Quantity]]</f>
        <v>43.2</v>
      </c>
      <c r="M498" s="20">
        <f>Table1[[#This Row],[Total Price ]]-Table1[[#This Row],[Buying Price]]</f>
        <v>71.099999999999994</v>
      </c>
    </row>
    <row r="499" spans="1:13" x14ac:dyDescent="0.3">
      <c r="A499" s="1">
        <v>45219</v>
      </c>
      <c r="B499" s="1" t="str">
        <f>TEXT(Table1[[#This Row],[Date]],"ddd")</f>
        <v>Fri</v>
      </c>
      <c r="C499" t="s">
        <v>19</v>
      </c>
      <c r="D499">
        <v>18</v>
      </c>
      <c r="E499" s="20">
        <v>4.7699999999999996</v>
      </c>
      <c r="F499" t="s">
        <v>32</v>
      </c>
      <c r="G499" t="s">
        <v>25</v>
      </c>
      <c r="H499" s="1">
        <v>28947</v>
      </c>
      <c r="I499" s="37">
        <f t="shared" ca="1" si="10"/>
        <v>46</v>
      </c>
      <c r="J499" s="21">
        <v>3.83</v>
      </c>
      <c r="K499" s="21">
        <v>25.92</v>
      </c>
      <c r="L499" s="20">
        <f>Table1[[#This Row],[Original_Unit_Price]]*Table1[[#This Row],[Quantity]]</f>
        <v>68.94</v>
      </c>
      <c r="M499" s="20">
        <f>Table1[[#This Row],[Total Price ]]-Table1[[#This Row],[Buying Price]]</f>
        <v>-43.019999999999996</v>
      </c>
    </row>
    <row r="500" spans="1:13" x14ac:dyDescent="0.3">
      <c r="A500" s="1">
        <v>45192</v>
      </c>
      <c r="B500" s="1" t="str">
        <f>TEXT(Table1[[#This Row],[Date]],"ddd")</f>
        <v>Sat</v>
      </c>
      <c r="C500" t="s">
        <v>18</v>
      </c>
      <c r="D500">
        <v>11</v>
      </c>
      <c r="E500" s="20">
        <v>4.53</v>
      </c>
      <c r="F500" t="s">
        <v>32</v>
      </c>
      <c r="G500" t="s">
        <v>29</v>
      </c>
      <c r="H500" s="1">
        <v>38146</v>
      </c>
      <c r="I500" s="37">
        <f t="shared" ca="1" si="10"/>
        <v>20</v>
      </c>
      <c r="J500" s="21">
        <v>3.94</v>
      </c>
      <c r="K500" s="21">
        <v>213.56</v>
      </c>
      <c r="L500" s="20">
        <f>Table1[[#This Row],[Original_Unit_Price]]*Table1[[#This Row],[Quantity]]</f>
        <v>43.339999999999996</v>
      </c>
      <c r="M500" s="20">
        <f>Table1[[#This Row],[Total Price ]]-Table1[[#This Row],[Buying Price]]</f>
        <v>170.22</v>
      </c>
    </row>
    <row r="501" spans="1:13" x14ac:dyDescent="0.3">
      <c r="A501" s="1">
        <v>45262</v>
      </c>
      <c r="B501" s="1" t="str">
        <f>TEXT(Table1[[#This Row],[Date]],"ddd")</f>
        <v>Sat</v>
      </c>
      <c r="C501" t="s">
        <v>11</v>
      </c>
      <c r="D501">
        <v>17</v>
      </c>
      <c r="E501" s="20">
        <v>3.54</v>
      </c>
      <c r="F501" t="s">
        <v>32</v>
      </c>
      <c r="G501" t="s">
        <v>31</v>
      </c>
      <c r="H501" s="1">
        <v>37399</v>
      </c>
      <c r="I501" s="37">
        <f t="shared" ca="1" si="10"/>
        <v>22</v>
      </c>
      <c r="J501" s="21">
        <v>3.15</v>
      </c>
      <c r="K501" s="21">
        <v>4.08</v>
      </c>
      <c r="L501" s="20">
        <f>Table1[[#This Row],[Original_Unit_Price]]*Table1[[#This Row],[Quantity]]</f>
        <v>53.55</v>
      </c>
      <c r="M501" s="20">
        <f>Table1[[#This Row],[Total Price ]]-Table1[[#This Row],[Buying Price]]</f>
        <v>-49.47</v>
      </c>
    </row>
    <row r="502" spans="1:13" x14ac:dyDescent="0.3">
      <c r="A502" s="1">
        <v>45242</v>
      </c>
      <c r="B502" s="1" t="str">
        <f>TEXT(Table1[[#This Row],[Date]],"ddd")</f>
        <v>Sun</v>
      </c>
      <c r="C502" t="s">
        <v>16</v>
      </c>
      <c r="D502">
        <v>13</v>
      </c>
      <c r="E502" s="20">
        <v>0.85</v>
      </c>
      <c r="F502" t="s">
        <v>24</v>
      </c>
      <c r="G502" t="s">
        <v>27</v>
      </c>
      <c r="H502" s="1">
        <v>30133</v>
      </c>
      <c r="I502" s="37">
        <f t="shared" ca="1" si="10"/>
        <v>42</v>
      </c>
      <c r="J502" s="21">
        <v>0.62</v>
      </c>
      <c r="K502" s="21">
        <v>5.88</v>
      </c>
      <c r="L502" s="20">
        <f>Table1[[#This Row],[Original_Unit_Price]]*Table1[[#This Row],[Quantity]]</f>
        <v>8.06</v>
      </c>
      <c r="M502" s="20">
        <f>Table1[[#This Row],[Total Price ]]-Table1[[#This Row],[Buying Price]]</f>
        <v>-2.1800000000000006</v>
      </c>
    </row>
    <row r="503" spans="1:13" x14ac:dyDescent="0.3">
      <c r="A503" s="1">
        <v>45165</v>
      </c>
      <c r="B503" s="1" t="str">
        <f>TEXT(Table1[[#This Row],[Date]],"ddd")</f>
        <v>Sun</v>
      </c>
      <c r="C503" t="s">
        <v>11</v>
      </c>
      <c r="D503">
        <v>12</v>
      </c>
      <c r="E503" s="20">
        <v>3.86</v>
      </c>
      <c r="F503" t="s">
        <v>24</v>
      </c>
      <c r="G503" t="s">
        <v>29</v>
      </c>
      <c r="H503" s="1">
        <v>38424</v>
      </c>
      <c r="I503" s="37">
        <f t="shared" ca="1" si="10"/>
        <v>20</v>
      </c>
      <c r="J503" s="21">
        <v>3.44</v>
      </c>
      <c r="K503" s="21">
        <v>22.919999999999998</v>
      </c>
      <c r="L503" s="20">
        <f>Table1[[#This Row],[Original_Unit_Price]]*Table1[[#This Row],[Quantity]]</f>
        <v>41.28</v>
      </c>
      <c r="M503" s="20">
        <f>Table1[[#This Row],[Total Price ]]-Table1[[#This Row],[Buying Price]]</f>
        <v>-18.360000000000003</v>
      </c>
    </row>
    <row r="504" spans="1:13" x14ac:dyDescent="0.3">
      <c r="A504" s="1">
        <v>45007</v>
      </c>
      <c r="B504" s="1" t="str">
        <f>TEXT(Table1[[#This Row],[Date]],"ddd")</f>
        <v>Wed</v>
      </c>
      <c r="C504" t="s">
        <v>10</v>
      </c>
      <c r="D504">
        <v>11</v>
      </c>
      <c r="E504" s="20">
        <v>2</v>
      </c>
      <c r="F504" t="s">
        <v>26</v>
      </c>
      <c r="G504" t="s">
        <v>27</v>
      </c>
      <c r="H504" s="1">
        <v>32084</v>
      </c>
      <c r="I504" s="37">
        <f t="shared" ca="1" si="10"/>
        <v>37</v>
      </c>
      <c r="J504" s="21">
        <v>1.42</v>
      </c>
      <c r="K504" s="21">
        <v>21.209999999999997</v>
      </c>
      <c r="L504" s="20">
        <f>Table1[[#This Row],[Original_Unit_Price]]*Table1[[#This Row],[Quantity]]</f>
        <v>15.62</v>
      </c>
      <c r="M504" s="20">
        <f>Table1[[#This Row],[Total Price ]]-Table1[[#This Row],[Buying Price]]</f>
        <v>5.5899999999999981</v>
      </c>
    </row>
    <row r="505" spans="1:13" x14ac:dyDescent="0.3">
      <c r="A505" s="1">
        <v>45100</v>
      </c>
      <c r="B505" s="1" t="str">
        <f>TEXT(Table1[[#This Row],[Date]],"ddd")</f>
        <v>Fri</v>
      </c>
      <c r="C505" t="s">
        <v>14</v>
      </c>
      <c r="D505">
        <v>13</v>
      </c>
      <c r="E505" s="20">
        <v>9.65</v>
      </c>
      <c r="F505" t="s">
        <v>24</v>
      </c>
      <c r="G505" t="s">
        <v>25</v>
      </c>
      <c r="H505" s="1">
        <v>30400</v>
      </c>
      <c r="I505" s="37">
        <f t="shared" ca="1" si="10"/>
        <v>42</v>
      </c>
      <c r="J505" s="21">
        <v>6.92</v>
      </c>
      <c r="K505" s="21">
        <v>115.06</v>
      </c>
      <c r="L505" s="20">
        <f>Table1[[#This Row],[Original_Unit_Price]]*Table1[[#This Row],[Quantity]]</f>
        <v>89.96</v>
      </c>
      <c r="M505" s="20">
        <f>Table1[[#This Row],[Total Price ]]-Table1[[#This Row],[Buying Price]]</f>
        <v>25.100000000000009</v>
      </c>
    </row>
    <row r="506" spans="1:13" x14ac:dyDescent="0.3">
      <c r="A506" s="1">
        <v>45291</v>
      </c>
      <c r="B506" s="1" t="str">
        <f>TEXT(Table1[[#This Row],[Date]],"ddd")</f>
        <v>Sun</v>
      </c>
      <c r="C506" t="s">
        <v>14</v>
      </c>
      <c r="D506">
        <v>20</v>
      </c>
      <c r="E506" s="20">
        <v>12.37</v>
      </c>
      <c r="F506" t="s">
        <v>30</v>
      </c>
      <c r="G506" t="s">
        <v>31</v>
      </c>
      <c r="H506" s="1">
        <v>35889</v>
      </c>
      <c r="I506" s="37">
        <f t="shared" ca="1" si="10"/>
        <v>27</v>
      </c>
      <c r="J506" s="21">
        <v>10.92</v>
      </c>
      <c r="K506" s="21">
        <v>70.850000000000009</v>
      </c>
      <c r="L506" s="20">
        <f>Table1[[#This Row],[Original_Unit_Price]]*Table1[[#This Row],[Quantity]]</f>
        <v>218.4</v>
      </c>
      <c r="M506" s="20">
        <f>Table1[[#This Row],[Total Price ]]-Table1[[#This Row],[Buying Price]]</f>
        <v>-147.55000000000001</v>
      </c>
    </row>
    <row r="507" spans="1:13" x14ac:dyDescent="0.3">
      <c r="A507" s="1">
        <v>45232</v>
      </c>
      <c r="B507" s="1" t="str">
        <f>TEXT(Table1[[#This Row],[Date]],"ddd")</f>
        <v>Thu</v>
      </c>
      <c r="C507" t="s">
        <v>15</v>
      </c>
      <c r="D507">
        <v>16</v>
      </c>
      <c r="E507" s="20">
        <v>3.36</v>
      </c>
      <c r="F507" t="s">
        <v>34</v>
      </c>
      <c r="G507" t="s">
        <v>29</v>
      </c>
      <c r="H507" s="1">
        <v>31348</v>
      </c>
      <c r="I507" s="37">
        <f t="shared" ca="1" si="10"/>
        <v>39</v>
      </c>
      <c r="J507" s="21">
        <v>2.86</v>
      </c>
      <c r="K507" s="21">
        <v>29.45</v>
      </c>
      <c r="L507" s="20">
        <f>Table1[[#This Row],[Original_Unit_Price]]*Table1[[#This Row],[Quantity]]</f>
        <v>45.76</v>
      </c>
      <c r="M507" s="20">
        <f>Table1[[#This Row],[Total Price ]]-Table1[[#This Row],[Buying Price]]</f>
        <v>-16.309999999999999</v>
      </c>
    </row>
    <row r="508" spans="1:13" x14ac:dyDescent="0.3">
      <c r="A508" s="1">
        <v>45048</v>
      </c>
      <c r="B508" s="1" t="str">
        <f>TEXT(Table1[[#This Row],[Date]],"ddd")</f>
        <v>Tue</v>
      </c>
      <c r="C508" t="s">
        <v>12</v>
      </c>
      <c r="D508">
        <v>4</v>
      </c>
      <c r="E508" s="20">
        <v>1.25</v>
      </c>
      <c r="F508" t="s">
        <v>26</v>
      </c>
      <c r="G508" t="s">
        <v>31</v>
      </c>
      <c r="H508" s="1">
        <v>35690</v>
      </c>
      <c r="I508" s="37">
        <f t="shared" ca="1" si="10"/>
        <v>27</v>
      </c>
      <c r="J508" s="21">
        <v>0.92</v>
      </c>
      <c r="K508" s="21">
        <v>37.049999999999997</v>
      </c>
      <c r="L508" s="20">
        <f>Table1[[#This Row],[Original_Unit_Price]]*Table1[[#This Row],[Quantity]]</f>
        <v>3.68</v>
      </c>
      <c r="M508" s="20">
        <f>Table1[[#This Row],[Total Price ]]-Table1[[#This Row],[Buying Price]]</f>
        <v>33.369999999999997</v>
      </c>
    </row>
    <row r="509" spans="1:13" x14ac:dyDescent="0.3">
      <c r="A509" s="1">
        <v>45279</v>
      </c>
      <c r="B509" s="1" t="str">
        <f>TEXT(Table1[[#This Row],[Date]],"ddd")</f>
        <v>Tue</v>
      </c>
      <c r="C509" t="s">
        <v>13</v>
      </c>
      <c r="D509">
        <v>3</v>
      </c>
      <c r="E509" s="20">
        <v>12.68</v>
      </c>
      <c r="F509" t="s">
        <v>24</v>
      </c>
      <c r="G509" t="s">
        <v>33</v>
      </c>
      <c r="H509" s="1">
        <v>27600</v>
      </c>
      <c r="I509" s="37">
        <f t="shared" ca="1" si="10"/>
        <v>49</v>
      </c>
      <c r="J509" s="21">
        <v>10.57</v>
      </c>
      <c r="K509" s="21">
        <v>17.850000000000001</v>
      </c>
      <c r="L509" s="20">
        <f>Table1[[#This Row],[Original_Unit_Price]]*Table1[[#This Row],[Quantity]]</f>
        <v>31.71</v>
      </c>
      <c r="M509" s="20">
        <f>Table1[[#This Row],[Total Price ]]-Table1[[#This Row],[Buying Price]]</f>
        <v>-13.86</v>
      </c>
    </row>
    <row r="510" spans="1:13" x14ac:dyDescent="0.3">
      <c r="A510" s="1">
        <v>45130</v>
      </c>
      <c r="B510" s="1" t="str">
        <f>TEXT(Table1[[#This Row],[Date]],"ddd")</f>
        <v>Sun</v>
      </c>
      <c r="C510" t="s">
        <v>16</v>
      </c>
      <c r="D510">
        <v>15</v>
      </c>
      <c r="E510" s="20">
        <v>2.75</v>
      </c>
      <c r="F510" t="s">
        <v>32</v>
      </c>
      <c r="G510" t="s">
        <v>31</v>
      </c>
      <c r="H510" s="1">
        <v>28291</v>
      </c>
      <c r="I510" s="37">
        <f t="shared" ca="1" si="10"/>
        <v>47</v>
      </c>
      <c r="J510" s="21">
        <v>2.4500000000000002</v>
      </c>
      <c r="K510" s="21">
        <v>0.96</v>
      </c>
      <c r="L510" s="20">
        <f>Table1[[#This Row],[Original_Unit_Price]]*Table1[[#This Row],[Quantity]]</f>
        <v>36.75</v>
      </c>
      <c r="M510" s="20">
        <f>Table1[[#This Row],[Total Price ]]-Table1[[#This Row],[Buying Price]]</f>
        <v>-35.79</v>
      </c>
    </row>
    <row r="511" spans="1:13" x14ac:dyDescent="0.3">
      <c r="A511" s="1">
        <v>45129</v>
      </c>
      <c r="B511" s="1" t="str">
        <f>TEXT(Table1[[#This Row],[Date]],"ddd")</f>
        <v>Sat</v>
      </c>
      <c r="C511" t="s">
        <v>18</v>
      </c>
      <c r="D511">
        <v>19</v>
      </c>
      <c r="E511" s="20">
        <v>5.8</v>
      </c>
      <c r="F511" t="s">
        <v>26</v>
      </c>
      <c r="G511" t="s">
        <v>27</v>
      </c>
      <c r="H511" s="1">
        <v>35379</v>
      </c>
      <c r="I511" s="37">
        <f t="shared" ca="1" si="10"/>
        <v>28</v>
      </c>
      <c r="J511" s="21">
        <v>4.4800000000000004</v>
      </c>
      <c r="K511" s="21">
        <v>185.51</v>
      </c>
      <c r="L511" s="20">
        <f>Table1[[#This Row],[Original_Unit_Price]]*Table1[[#This Row],[Quantity]]</f>
        <v>85.12</v>
      </c>
      <c r="M511" s="20">
        <f>Table1[[#This Row],[Total Price ]]-Table1[[#This Row],[Buying Price]]</f>
        <v>100.38999999999999</v>
      </c>
    </row>
    <row r="512" spans="1:13" x14ac:dyDescent="0.3">
      <c r="A512" s="1">
        <v>45289</v>
      </c>
      <c r="B512" s="1" t="str">
        <f>TEXT(Table1[[#This Row],[Date]],"ddd")</f>
        <v>Fri</v>
      </c>
      <c r="C512" t="s">
        <v>14</v>
      </c>
      <c r="D512">
        <v>11</v>
      </c>
      <c r="E512" s="20">
        <v>8.9700000000000006</v>
      </c>
      <c r="F512" t="s">
        <v>30</v>
      </c>
      <c r="G512" t="s">
        <v>33</v>
      </c>
      <c r="H512" s="1">
        <v>35851</v>
      </c>
      <c r="I512" s="37">
        <f t="shared" ca="1" si="10"/>
        <v>27</v>
      </c>
      <c r="J512" s="21">
        <v>7.09</v>
      </c>
      <c r="K512" s="21">
        <v>17.28</v>
      </c>
      <c r="L512" s="20">
        <f>Table1[[#This Row],[Original_Unit_Price]]*Table1[[#This Row],[Quantity]]</f>
        <v>77.989999999999995</v>
      </c>
      <c r="M512" s="20">
        <f>Table1[[#This Row],[Total Price ]]-Table1[[#This Row],[Buying Price]]</f>
        <v>-60.709999999999994</v>
      </c>
    </row>
    <row r="513" spans="1:13" x14ac:dyDescent="0.3">
      <c r="A513" s="1">
        <v>45029</v>
      </c>
      <c r="B513" s="1" t="str">
        <f>TEXT(Table1[[#This Row],[Date]],"ddd")</f>
        <v>Thu</v>
      </c>
      <c r="C513" t="s">
        <v>11</v>
      </c>
      <c r="D513">
        <v>9</v>
      </c>
      <c r="E513" s="20">
        <v>12.8</v>
      </c>
      <c r="F513" t="s">
        <v>24</v>
      </c>
      <c r="G513" t="s">
        <v>33</v>
      </c>
      <c r="H513" s="1">
        <v>32959</v>
      </c>
      <c r="I513" s="37">
        <f t="shared" ca="1" si="10"/>
        <v>35</v>
      </c>
      <c r="J513" s="21">
        <v>10.52</v>
      </c>
      <c r="K513" s="21">
        <v>7.38</v>
      </c>
      <c r="L513" s="20">
        <f>Table1[[#This Row],[Original_Unit_Price]]*Table1[[#This Row],[Quantity]]</f>
        <v>94.679999999999993</v>
      </c>
      <c r="M513" s="20">
        <f>Table1[[#This Row],[Total Price ]]-Table1[[#This Row],[Buying Price]]</f>
        <v>-87.3</v>
      </c>
    </row>
    <row r="514" spans="1:13" x14ac:dyDescent="0.3">
      <c r="A514" s="1">
        <v>44933</v>
      </c>
      <c r="B514" s="1" t="str">
        <f>TEXT(Table1[[#This Row],[Date]],"ddd")</f>
        <v>Sat</v>
      </c>
      <c r="C514" t="s">
        <v>16</v>
      </c>
      <c r="D514">
        <v>19</v>
      </c>
      <c r="E514" s="20">
        <v>6.55</v>
      </c>
      <c r="F514" t="s">
        <v>32</v>
      </c>
      <c r="G514" t="s">
        <v>33</v>
      </c>
      <c r="H514" s="1">
        <v>36080</v>
      </c>
      <c r="I514" s="37">
        <f t="shared" ref="I514:I577" ca="1" si="11">DATEDIF(H514, TODAY(), "Y")</f>
        <v>26</v>
      </c>
      <c r="J514" s="21">
        <v>5</v>
      </c>
      <c r="K514" s="21">
        <v>65.040000000000006</v>
      </c>
      <c r="L514" s="20">
        <f>Table1[[#This Row],[Original_Unit_Price]]*Table1[[#This Row],[Quantity]]</f>
        <v>95</v>
      </c>
      <c r="M514" s="20">
        <f>Table1[[#This Row],[Total Price ]]-Table1[[#This Row],[Buying Price]]</f>
        <v>-29.959999999999994</v>
      </c>
    </row>
    <row r="515" spans="1:13" x14ac:dyDescent="0.3">
      <c r="A515" s="1">
        <v>45090</v>
      </c>
      <c r="B515" s="1" t="str">
        <f>TEXT(Table1[[#This Row],[Date]],"ddd")</f>
        <v>Tue</v>
      </c>
      <c r="C515" t="s">
        <v>18</v>
      </c>
      <c r="D515">
        <v>20</v>
      </c>
      <c r="E515" s="20">
        <v>14</v>
      </c>
      <c r="F515" t="s">
        <v>30</v>
      </c>
      <c r="G515" t="s">
        <v>29</v>
      </c>
      <c r="H515" s="1">
        <v>33053</v>
      </c>
      <c r="I515" s="37">
        <f t="shared" ca="1" si="11"/>
        <v>34</v>
      </c>
      <c r="J515" s="21">
        <v>9.9499999999999993</v>
      </c>
      <c r="K515" s="21">
        <v>4.8899999999999997</v>
      </c>
      <c r="L515" s="20">
        <f>Table1[[#This Row],[Original_Unit_Price]]*Table1[[#This Row],[Quantity]]</f>
        <v>199</v>
      </c>
      <c r="M515" s="20">
        <f>Table1[[#This Row],[Total Price ]]-Table1[[#This Row],[Buying Price]]</f>
        <v>-194.11</v>
      </c>
    </row>
    <row r="516" spans="1:13" x14ac:dyDescent="0.3">
      <c r="A516" s="1">
        <v>45011</v>
      </c>
      <c r="B516" s="1" t="str">
        <f>TEXT(Table1[[#This Row],[Date]],"ddd")</f>
        <v>Sun</v>
      </c>
      <c r="C516" t="s">
        <v>16</v>
      </c>
      <c r="D516">
        <v>2</v>
      </c>
      <c r="E516" s="20">
        <v>10.66</v>
      </c>
      <c r="F516" t="s">
        <v>30</v>
      </c>
      <c r="G516" t="s">
        <v>25</v>
      </c>
      <c r="H516" s="1">
        <v>33030</v>
      </c>
      <c r="I516" s="37">
        <f t="shared" ca="1" si="11"/>
        <v>34</v>
      </c>
      <c r="J516" s="21">
        <v>9.3800000000000008</v>
      </c>
      <c r="K516" s="21">
        <v>36.299999999999997</v>
      </c>
      <c r="L516" s="20">
        <f>Table1[[#This Row],[Original_Unit_Price]]*Table1[[#This Row],[Quantity]]</f>
        <v>18.760000000000002</v>
      </c>
      <c r="M516" s="20">
        <f>Table1[[#This Row],[Total Price ]]-Table1[[#This Row],[Buying Price]]</f>
        <v>17.539999999999996</v>
      </c>
    </row>
    <row r="517" spans="1:13" x14ac:dyDescent="0.3">
      <c r="A517" s="1">
        <v>45139</v>
      </c>
      <c r="B517" s="1" t="str">
        <f>TEXT(Table1[[#This Row],[Date]],"ddd")</f>
        <v>Tue</v>
      </c>
      <c r="C517" t="s">
        <v>15</v>
      </c>
      <c r="D517">
        <v>17</v>
      </c>
      <c r="E517" s="20">
        <v>9.59</v>
      </c>
      <c r="F517" t="s">
        <v>24</v>
      </c>
      <c r="G517" t="s">
        <v>33</v>
      </c>
      <c r="H517" s="1">
        <v>37437</v>
      </c>
      <c r="I517" s="37">
        <f t="shared" ca="1" si="11"/>
        <v>22</v>
      </c>
      <c r="J517" s="21">
        <v>7.53</v>
      </c>
      <c r="K517" s="21">
        <v>134.28</v>
      </c>
      <c r="L517" s="20">
        <f>Table1[[#This Row],[Original_Unit_Price]]*Table1[[#This Row],[Quantity]]</f>
        <v>128.01</v>
      </c>
      <c r="M517" s="20">
        <f>Table1[[#This Row],[Total Price ]]-Table1[[#This Row],[Buying Price]]</f>
        <v>6.2700000000000102</v>
      </c>
    </row>
    <row r="518" spans="1:13" x14ac:dyDescent="0.3">
      <c r="A518" s="1">
        <v>45115</v>
      </c>
      <c r="B518" s="1" t="str">
        <f>TEXT(Table1[[#This Row],[Date]],"ddd")</f>
        <v>Sat</v>
      </c>
      <c r="C518" t="s">
        <v>11</v>
      </c>
      <c r="D518">
        <v>19</v>
      </c>
      <c r="E518" s="20">
        <v>4.66</v>
      </c>
      <c r="F518" t="s">
        <v>24</v>
      </c>
      <c r="G518" t="s">
        <v>33</v>
      </c>
      <c r="H518" s="1">
        <v>32327</v>
      </c>
      <c r="I518" s="37">
        <f t="shared" ca="1" si="11"/>
        <v>36</v>
      </c>
      <c r="J518" s="21">
        <v>3.54</v>
      </c>
      <c r="K518" s="21">
        <v>8.9</v>
      </c>
      <c r="L518" s="20">
        <f>Table1[[#This Row],[Original_Unit_Price]]*Table1[[#This Row],[Quantity]]</f>
        <v>67.260000000000005</v>
      </c>
      <c r="M518" s="20">
        <f>Table1[[#This Row],[Total Price ]]-Table1[[#This Row],[Buying Price]]</f>
        <v>-58.360000000000007</v>
      </c>
    </row>
    <row r="519" spans="1:13" x14ac:dyDescent="0.3">
      <c r="A519" s="1">
        <v>45185</v>
      </c>
      <c r="B519" s="1" t="str">
        <f>TEXT(Table1[[#This Row],[Date]],"ddd")</f>
        <v>Sat</v>
      </c>
      <c r="C519" t="s">
        <v>16</v>
      </c>
      <c r="D519">
        <v>5</v>
      </c>
      <c r="E519" s="20">
        <v>11.74</v>
      </c>
      <c r="F519" t="s">
        <v>30</v>
      </c>
      <c r="G519" t="s">
        <v>27</v>
      </c>
      <c r="H519" s="1">
        <v>34349</v>
      </c>
      <c r="I519" s="37">
        <f t="shared" ca="1" si="11"/>
        <v>31</v>
      </c>
      <c r="J519" s="21">
        <v>8.6</v>
      </c>
      <c r="K519" s="21">
        <v>21.89</v>
      </c>
      <c r="L519" s="20">
        <f>Table1[[#This Row],[Original_Unit_Price]]*Table1[[#This Row],[Quantity]]</f>
        <v>43</v>
      </c>
      <c r="M519" s="20">
        <f>Table1[[#This Row],[Total Price ]]-Table1[[#This Row],[Buying Price]]</f>
        <v>-21.11</v>
      </c>
    </row>
    <row r="520" spans="1:13" x14ac:dyDescent="0.3">
      <c r="A520" s="1">
        <v>44951</v>
      </c>
      <c r="B520" s="1" t="str">
        <f>TEXT(Table1[[#This Row],[Date]],"ddd")</f>
        <v>Wed</v>
      </c>
      <c r="C520" t="s">
        <v>10</v>
      </c>
      <c r="D520">
        <v>13</v>
      </c>
      <c r="E520" s="20">
        <v>6.16</v>
      </c>
      <c r="F520" t="s">
        <v>34</v>
      </c>
      <c r="G520" t="s">
        <v>27</v>
      </c>
      <c r="H520" s="1">
        <v>31970</v>
      </c>
      <c r="I520" s="37">
        <f t="shared" ca="1" si="11"/>
        <v>37</v>
      </c>
      <c r="J520" s="21">
        <v>4.62</v>
      </c>
      <c r="K520" s="21">
        <v>4.21</v>
      </c>
      <c r="L520" s="20">
        <f>Table1[[#This Row],[Original_Unit_Price]]*Table1[[#This Row],[Quantity]]</f>
        <v>60.06</v>
      </c>
      <c r="M520" s="20">
        <f>Table1[[#This Row],[Total Price ]]-Table1[[#This Row],[Buying Price]]</f>
        <v>-55.85</v>
      </c>
    </row>
    <row r="521" spans="1:13" x14ac:dyDescent="0.3">
      <c r="A521" s="1">
        <v>44972</v>
      </c>
      <c r="B521" s="1" t="str">
        <f>TEXT(Table1[[#This Row],[Date]],"ddd")</f>
        <v>Wed</v>
      </c>
      <c r="C521" t="s">
        <v>13</v>
      </c>
      <c r="D521">
        <v>12</v>
      </c>
      <c r="E521" s="20">
        <v>14.33</v>
      </c>
      <c r="F521" t="s">
        <v>34</v>
      </c>
      <c r="G521" t="s">
        <v>33</v>
      </c>
      <c r="H521" s="1">
        <v>33368</v>
      </c>
      <c r="I521" s="37">
        <f t="shared" ca="1" si="11"/>
        <v>33</v>
      </c>
      <c r="J521" s="21">
        <v>12.54</v>
      </c>
      <c r="K521" s="21">
        <v>25.12</v>
      </c>
      <c r="L521" s="20">
        <f>Table1[[#This Row],[Original_Unit_Price]]*Table1[[#This Row],[Quantity]]</f>
        <v>150.47999999999999</v>
      </c>
      <c r="M521" s="20">
        <f>Table1[[#This Row],[Total Price ]]-Table1[[#This Row],[Buying Price]]</f>
        <v>-125.35999999999999</v>
      </c>
    </row>
    <row r="522" spans="1:13" x14ac:dyDescent="0.3">
      <c r="A522" s="1">
        <v>44954</v>
      </c>
      <c r="B522" s="1" t="str">
        <f>TEXT(Table1[[#This Row],[Date]],"ddd")</f>
        <v>Sat</v>
      </c>
      <c r="C522" t="s">
        <v>16</v>
      </c>
      <c r="D522">
        <v>14</v>
      </c>
      <c r="E522" s="20">
        <v>12.49</v>
      </c>
      <c r="F522" t="s">
        <v>32</v>
      </c>
      <c r="G522" t="s">
        <v>33</v>
      </c>
      <c r="H522" s="1">
        <v>31212</v>
      </c>
      <c r="I522" s="37">
        <f t="shared" ca="1" si="11"/>
        <v>39</v>
      </c>
      <c r="J522" s="21">
        <v>9.76</v>
      </c>
      <c r="K522" s="21">
        <v>73.05</v>
      </c>
      <c r="L522" s="20">
        <f>Table1[[#This Row],[Original_Unit_Price]]*Table1[[#This Row],[Quantity]]</f>
        <v>136.63999999999999</v>
      </c>
      <c r="M522" s="20">
        <f>Table1[[#This Row],[Total Price ]]-Table1[[#This Row],[Buying Price]]</f>
        <v>-63.589999999999989</v>
      </c>
    </row>
    <row r="523" spans="1:13" x14ac:dyDescent="0.3">
      <c r="A523" s="1">
        <v>44971</v>
      </c>
      <c r="B523" s="1" t="str">
        <f>TEXT(Table1[[#This Row],[Date]],"ddd")</f>
        <v>Tue</v>
      </c>
      <c r="C523" t="s">
        <v>14</v>
      </c>
      <c r="D523">
        <v>11</v>
      </c>
      <c r="E523" s="20">
        <v>9.92</v>
      </c>
      <c r="F523" t="s">
        <v>32</v>
      </c>
      <c r="G523" t="s">
        <v>28</v>
      </c>
      <c r="H523" s="1">
        <v>37431</v>
      </c>
      <c r="I523" s="37">
        <f t="shared" ca="1" si="11"/>
        <v>22</v>
      </c>
      <c r="J523" s="21">
        <v>7.4</v>
      </c>
      <c r="K523" s="21">
        <v>58.08</v>
      </c>
      <c r="L523" s="20">
        <f>Table1[[#This Row],[Original_Unit_Price]]*Table1[[#This Row],[Quantity]]</f>
        <v>81.400000000000006</v>
      </c>
      <c r="M523" s="20">
        <f>Table1[[#This Row],[Total Price ]]-Table1[[#This Row],[Buying Price]]</f>
        <v>-23.320000000000007</v>
      </c>
    </row>
    <row r="524" spans="1:13" x14ac:dyDescent="0.3">
      <c r="A524" s="1">
        <v>45152</v>
      </c>
      <c r="B524" s="1" t="str">
        <f>TEXT(Table1[[#This Row],[Date]],"ddd")</f>
        <v>Mon</v>
      </c>
      <c r="C524" t="s">
        <v>13</v>
      </c>
      <c r="D524">
        <v>18</v>
      </c>
      <c r="E524" s="20">
        <v>2.59</v>
      </c>
      <c r="F524" t="s">
        <v>30</v>
      </c>
      <c r="G524" t="s">
        <v>33</v>
      </c>
      <c r="H524" s="1">
        <v>27873</v>
      </c>
      <c r="I524" s="37">
        <f t="shared" ca="1" si="11"/>
        <v>49</v>
      </c>
      <c r="J524" s="21">
        <v>2.2999999999999998</v>
      </c>
      <c r="K524" s="21">
        <v>96.66</v>
      </c>
      <c r="L524" s="20">
        <f>Table1[[#This Row],[Original_Unit_Price]]*Table1[[#This Row],[Quantity]]</f>
        <v>41.4</v>
      </c>
      <c r="M524" s="20">
        <f>Table1[[#This Row],[Total Price ]]-Table1[[#This Row],[Buying Price]]</f>
        <v>55.26</v>
      </c>
    </row>
    <row r="525" spans="1:13" x14ac:dyDescent="0.3">
      <c r="A525" s="1">
        <v>45183</v>
      </c>
      <c r="B525" s="1" t="str">
        <f>TEXT(Table1[[#This Row],[Date]],"ddd")</f>
        <v>Thu</v>
      </c>
      <c r="C525" t="s">
        <v>17</v>
      </c>
      <c r="D525">
        <v>19</v>
      </c>
      <c r="E525" s="20">
        <v>13.16</v>
      </c>
      <c r="F525" t="s">
        <v>26</v>
      </c>
      <c r="G525" t="s">
        <v>33</v>
      </c>
      <c r="H525" s="1">
        <v>34516</v>
      </c>
      <c r="I525" s="37">
        <f t="shared" ca="1" si="11"/>
        <v>30</v>
      </c>
      <c r="J525" s="21">
        <v>11.44</v>
      </c>
      <c r="K525" s="21">
        <v>3.47</v>
      </c>
      <c r="L525" s="20">
        <f>Table1[[#This Row],[Original_Unit_Price]]*Table1[[#This Row],[Quantity]]</f>
        <v>217.35999999999999</v>
      </c>
      <c r="M525" s="20">
        <f>Table1[[#This Row],[Total Price ]]-Table1[[#This Row],[Buying Price]]</f>
        <v>-213.89</v>
      </c>
    </row>
    <row r="526" spans="1:13" x14ac:dyDescent="0.3">
      <c r="A526" s="1">
        <v>45088</v>
      </c>
      <c r="B526" s="1" t="str">
        <f>TEXT(Table1[[#This Row],[Date]],"ddd")</f>
        <v>Sun</v>
      </c>
      <c r="C526" t="s">
        <v>12</v>
      </c>
      <c r="D526">
        <v>16</v>
      </c>
      <c r="E526" s="20">
        <v>14.03</v>
      </c>
      <c r="F526" t="s">
        <v>24</v>
      </c>
      <c r="G526" t="s">
        <v>29</v>
      </c>
      <c r="H526" s="1">
        <v>32868</v>
      </c>
      <c r="I526" s="37">
        <f t="shared" ca="1" si="11"/>
        <v>35</v>
      </c>
      <c r="J526" s="21">
        <v>12.3</v>
      </c>
      <c r="K526" s="21">
        <v>284.43</v>
      </c>
      <c r="L526" s="20">
        <f>Table1[[#This Row],[Original_Unit_Price]]*Table1[[#This Row],[Quantity]]</f>
        <v>196.8</v>
      </c>
      <c r="M526" s="20">
        <f>Table1[[#This Row],[Total Price ]]-Table1[[#This Row],[Buying Price]]</f>
        <v>87.63</v>
      </c>
    </row>
    <row r="527" spans="1:13" x14ac:dyDescent="0.3">
      <c r="A527" s="1">
        <v>45199</v>
      </c>
      <c r="B527" s="1" t="str">
        <f>TEXT(Table1[[#This Row],[Date]],"ddd")</f>
        <v>Sat</v>
      </c>
      <c r="C527" t="s">
        <v>17</v>
      </c>
      <c r="D527">
        <v>1</v>
      </c>
      <c r="E527" s="20">
        <v>4.53</v>
      </c>
      <c r="F527" t="s">
        <v>30</v>
      </c>
      <c r="G527" t="s">
        <v>25</v>
      </c>
      <c r="H527" s="1">
        <v>31276</v>
      </c>
      <c r="I527" s="37">
        <f t="shared" ca="1" si="11"/>
        <v>39</v>
      </c>
      <c r="J527" s="21">
        <v>3.69</v>
      </c>
      <c r="K527" s="21">
        <v>71.040000000000006</v>
      </c>
      <c r="L527" s="20">
        <f>Table1[[#This Row],[Original_Unit_Price]]*Table1[[#This Row],[Quantity]]</f>
        <v>3.69</v>
      </c>
      <c r="M527" s="20">
        <f>Table1[[#This Row],[Total Price ]]-Table1[[#This Row],[Buying Price]]</f>
        <v>67.350000000000009</v>
      </c>
    </row>
    <row r="528" spans="1:13" x14ac:dyDescent="0.3">
      <c r="A528" s="1">
        <v>45053</v>
      </c>
      <c r="B528" s="1" t="str">
        <f>TEXT(Table1[[#This Row],[Date]],"ddd")</f>
        <v>Sun</v>
      </c>
      <c r="C528" t="s">
        <v>16</v>
      </c>
      <c r="D528">
        <v>8</v>
      </c>
      <c r="E528" s="20">
        <v>11.15</v>
      </c>
      <c r="F528" t="s">
        <v>32</v>
      </c>
      <c r="G528" t="s">
        <v>28</v>
      </c>
      <c r="H528" s="1">
        <v>28404</v>
      </c>
      <c r="I528" s="37">
        <f t="shared" ca="1" si="11"/>
        <v>47</v>
      </c>
      <c r="J528" s="21">
        <v>9.3699999999999992</v>
      </c>
      <c r="K528" s="21">
        <v>11.18</v>
      </c>
      <c r="L528" s="20">
        <f>Table1[[#This Row],[Original_Unit_Price]]*Table1[[#This Row],[Quantity]]</f>
        <v>74.959999999999994</v>
      </c>
      <c r="M528" s="20">
        <f>Table1[[#This Row],[Total Price ]]-Table1[[#This Row],[Buying Price]]</f>
        <v>-63.779999999999994</v>
      </c>
    </row>
    <row r="529" spans="1:13" x14ac:dyDescent="0.3">
      <c r="A529" s="1">
        <v>45219</v>
      </c>
      <c r="B529" s="1" t="str">
        <f>TEXT(Table1[[#This Row],[Date]],"ddd")</f>
        <v>Fri</v>
      </c>
      <c r="C529" t="s">
        <v>15</v>
      </c>
      <c r="D529">
        <v>17</v>
      </c>
      <c r="E529" s="20">
        <v>12.45</v>
      </c>
      <c r="F529" t="s">
        <v>24</v>
      </c>
      <c r="G529" t="s">
        <v>31</v>
      </c>
      <c r="H529" s="1">
        <v>34990</v>
      </c>
      <c r="I529" s="37">
        <f t="shared" ca="1" si="11"/>
        <v>29</v>
      </c>
      <c r="J529" s="21">
        <v>11.15</v>
      </c>
      <c r="K529" s="21">
        <v>62.48</v>
      </c>
      <c r="L529" s="20">
        <f>Table1[[#This Row],[Original_Unit_Price]]*Table1[[#This Row],[Quantity]]</f>
        <v>189.55</v>
      </c>
      <c r="M529" s="20">
        <f>Table1[[#This Row],[Total Price ]]-Table1[[#This Row],[Buying Price]]</f>
        <v>-127.07000000000002</v>
      </c>
    </row>
    <row r="530" spans="1:13" x14ac:dyDescent="0.3">
      <c r="A530" s="1">
        <v>45065</v>
      </c>
      <c r="B530" s="1" t="str">
        <f>TEXT(Table1[[#This Row],[Date]],"ddd")</f>
        <v>Fri</v>
      </c>
      <c r="C530" t="s">
        <v>19</v>
      </c>
      <c r="D530">
        <v>2</v>
      </c>
      <c r="E530" s="20">
        <v>0.87</v>
      </c>
      <c r="F530" t="s">
        <v>32</v>
      </c>
      <c r="G530" t="s">
        <v>29</v>
      </c>
      <c r="H530" s="1">
        <v>31463</v>
      </c>
      <c r="I530" s="37">
        <f t="shared" ca="1" si="11"/>
        <v>39</v>
      </c>
      <c r="J530" s="21">
        <v>0.77</v>
      </c>
      <c r="K530" s="21">
        <v>2.9</v>
      </c>
      <c r="L530" s="20">
        <f>Table1[[#This Row],[Original_Unit_Price]]*Table1[[#This Row],[Quantity]]</f>
        <v>1.54</v>
      </c>
      <c r="M530" s="20">
        <f>Table1[[#This Row],[Total Price ]]-Table1[[#This Row],[Buying Price]]</f>
        <v>1.3599999999999999</v>
      </c>
    </row>
    <row r="531" spans="1:13" x14ac:dyDescent="0.3">
      <c r="A531" s="1">
        <v>45001</v>
      </c>
      <c r="B531" s="1" t="str">
        <f>TEXT(Table1[[#This Row],[Date]],"ddd")</f>
        <v>Thu</v>
      </c>
      <c r="C531" t="s">
        <v>17</v>
      </c>
      <c r="D531">
        <v>9</v>
      </c>
      <c r="E531" s="20">
        <v>8.07</v>
      </c>
      <c r="F531" t="s">
        <v>32</v>
      </c>
      <c r="G531" t="s">
        <v>33</v>
      </c>
      <c r="H531" s="1">
        <v>28875</v>
      </c>
      <c r="I531" s="37">
        <f t="shared" ca="1" si="11"/>
        <v>46</v>
      </c>
      <c r="J531" s="21">
        <v>5.66</v>
      </c>
      <c r="K531" s="21">
        <v>98.64</v>
      </c>
      <c r="L531" s="20">
        <f>Table1[[#This Row],[Original_Unit_Price]]*Table1[[#This Row],[Quantity]]</f>
        <v>50.94</v>
      </c>
      <c r="M531" s="20">
        <f>Table1[[#This Row],[Total Price ]]-Table1[[#This Row],[Buying Price]]</f>
        <v>47.7</v>
      </c>
    </row>
    <row r="532" spans="1:13" x14ac:dyDescent="0.3">
      <c r="A532" s="1">
        <v>45013</v>
      </c>
      <c r="B532" s="1" t="str">
        <f>TEXT(Table1[[#This Row],[Date]],"ddd")</f>
        <v>Tue</v>
      </c>
      <c r="C532" t="s">
        <v>19</v>
      </c>
      <c r="D532">
        <v>13</v>
      </c>
      <c r="E532" s="20">
        <v>11.48</v>
      </c>
      <c r="F532" t="s">
        <v>26</v>
      </c>
      <c r="G532" t="s">
        <v>28</v>
      </c>
      <c r="H532" s="1">
        <v>33877</v>
      </c>
      <c r="I532" s="37">
        <f t="shared" ca="1" si="11"/>
        <v>32</v>
      </c>
      <c r="J532" s="21">
        <v>9.6199999999999992</v>
      </c>
      <c r="K532" s="21">
        <v>18.3</v>
      </c>
      <c r="L532" s="20">
        <f>Table1[[#This Row],[Original_Unit_Price]]*Table1[[#This Row],[Quantity]]</f>
        <v>125.05999999999999</v>
      </c>
      <c r="M532" s="20">
        <f>Table1[[#This Row],[Total Price ]]-Table1[[#This Row],[Buying Price]]</f>
        <v>-106.75999999999999</v>
      </c>
    </row>
    <row r="533" spans="1:13" x14ac:dyDescent="0.3">
      <c r="A533" s="1">
        <v>45219</v>
      </c>
      <c r="B533" s="1" t="str">
        <f>TEXT(Table1[[#This Row],[Date]],"ddd")</f>
        <v>Fri</v>
      </c>
      <c r="C533" t="s">
        <v>11</v>
      </c>
      <c r="D533">
        <v>6</v>
      </c>
      <c r="E533" s="20">
        <v>11.19</v>
      </c>
      <c r="F533" t="s">
        <v>30</v>
      </c>
      <c r="G533" t="s">
        <v>27</v>
      </c>
      <c r="H533" s="1">
        <v>29773</v>
      </c>
      <c r="I533" s="37">
        <f t="shared" ca="1" si="11"/>
        <v>43</v>
      </c>
      <c r="J533" s="21">
        <v>8.48</v>
      </c>
      <c r="K533" s="21">
        <v>12.71</v>
      </c>
      <c r="L533" s="20">
        <f>Table1[[#This Row],[Original_Unit_Price]]*Table1[[#This Row],[Quantity]]</f>
        <v>50.88</v>
      </c>
      <c r="M533" s="20">
        <f>Table1[[#This Row],[Total Price ]]-Table1[[#This Row],[Buying Price]]</f>
        <v>-38.17</v>
      </c>
    </row>
    <row r="534" spans="1:13" x14ac:dyDescent="0.3">
      <c r="A534" s="1">
        <v>45023</v>
      </c>
      <c r="B534" s="1" t="str">
        <f>TEXT(Table1[[#This Row],[Date]],"ddd")</f>
        <v>Fri</v>
      </c>
      <c r="C534" t="s">
        <v>19</v>
      </c>
      <c r="D534">
        <v>18</v>
      </c>
      <c r="E534" s="20">
        <v>10.58</v>
      </c>
      <c r="F534" t="s">
        <v>34</v>
      </c>
      <c r="G534" t="s">
        <v>25</v>
      </c>
      <c r="H534" s="1">
        <v>35916</v>
      </c>
      <c r="I534" s="37">
        <f t="shared" ca="1" si="11"/>
        <v>26</v>
      </c>
      <c r="J534" s="21">
        <v>9.18</v>
      </c>
      <c r="K534" s="21">
        <v>41.92</v>
      </c>
      <c r="L534" s="20">
        <f>Table1[[#This Row],[Original_Unit_Price]]*Table1[[#This Row],[Quantity]]</f>
        <v>165.24</v>
      </c>
      <c r="M534" s="20">
        <f>Table1[[#This Row],[Total Price ]]-Table1[[#This Row],[Buying Price]]</f>
        <v>-123.32000000000001</v>
      </c>
    </row>
    <row r="535" spans="1:13" x14ac:dyDescent="0.3">
      <c r="A535" s="1">
        <v>45220</v>
      </c>
      <c r="B535" s="1" t="str">
        <f>TEXT(Table1[[#This Row],[Date]],"ddd")</f>
        <v>Sat</v>
      </c>
      <c r="C535" t="s">
        <v>15</v>
      </c>
      <c r="D535">
        <v>10</v>
      </c>
      <c r="E535" s="20">
        <v>2.11</v>
      </c>
      <c r="F535" t="s">
        <v>26</v>
      </c>
      <c r="G535" t="s">
        <v>28</v>
      </c>
      <c r="H535" s="1">
        <v>37695</v>
      </c>
      <c r="I535" s="37">
        <f t="shared" ca="1" si="11"/>
        <v>22</v>
      </c>
      <c r="J535" s="21">
        <v>1.52</v>
      </c>
      <c r="K535" s="21">
        <v>16.799999999999997</v>
      </c>
      <c r="L535" s="20">
        <f>Table1[[#This Row],[Original_Unit_Price]]*Table1[[#This Row],[Quantity]]</f>
        <v>15.2</v>
      </c>
      <c r="M535" s="20">
        <f>Table1[[#This Row],[Total Price ]]-Table1[[#This Row],[Buying Price]]</f>
        <v>1.5999999999999979</v>
      </c>
    </row>
    <row r="536" spans="1:13" x14ac:dyDescent="0.3">
      <c r="A536" s="1">
        <v>45145</v>
      </c>
      <c r="B536" s="1" t="str">
        <f>TEXT(Table1[[#This Row],[Date]],"ddd")</f>
        <v>Mon</v>
      </c>
      <c r="C536" t="s">
        <v>12</v>
      </c>
      <c r="D536">
        <v>15</v>
      </c>
      <c r="E536" s="20">
        <v>12.27</v>
      </c>
      <c r="F536" t="s">
        <v>34</v>
      </c>
      <c r="G536" t="s">
        <v>25</v>
      </c>
      <c r="H536" s="1">
        <v>33850</v>
      </c>
      <c r="I536" s="37">
        <f t="shared" ca="1" si="11"/>
        <v>32</v>
      </c>
      <c r="J536" s="21">
        <v>10.84</v>
      </c>
      <c r="K536" s="21">
        <v>31.76</v>
      </c>
      <c r="L536" s="20">
        <f>Table1[[#This Row],[Original_Unit_Price]]*Table1[[#This Row],[Quantity]]</f>
        <v>162.6</v>
      </c>
      <c r="M536" s="20">
        <f>Table1[[#This Row],[Total Price ]]-Table1[[#This Row],[Buying Price]]</f>
        <v>-130.84</v>
      </c>
    </row>
    <row r="537" spans="1:13" x14ac:dyDescent="0.3">
      <c r="A537" s="1">
        <v>45157</v>
      </c>
      <c r="B537" s="1" t="str">
        <f>TEXT(Table1[[#This Row],[Date]],"ddd")</f>
        <v>Sat</v>
      </c>
      <c r="C537" t="s">
        <v>11</v>
      </c>
      <c r="D537">
        <v>18</v>
      </c>
      <c r="E537" s="20">
        <v>2.74</v>
      </c>
      <c r="F537" t="s">
        <v>24</v>
      </c>
      <c r="G537" t="s">
        <v>28</v>
      </c>
      <c r="H537" s="1">
        <v>29816</v>
      </c>
      <c r="I537" s="37">
        <f t="shared" ca="1" si="11"/>
        <v>43</v>
      </c>
      <c r="J537" s="21">
        <v>2.37</v>
      </c>
      <c r="K537" s="21">
        <v>23.94</v>
      </c>
      <c r="L537" s="20">
        <f>Table1[[#This Row],[Original_Unit_Price]]*Table1[[#This Row],[Quantity]]</f>
        <v>42.660000000000004</v>
      </c>
      <c r="M537" s="20">
        <f>Table1[[#This Row],[Total Price ]]-Table1[[#This Row],[Buying Price]]</f>
        <v>-18.720000000000002</v>
      </c>
    </row>
    <row r="538" spans="1:13" x14ac:dyDescent="0.3">
      <c r="A538" s="1">
        <v>45032</v>
      </c>
      <c r="B538" s="1" t="str">
        <f>TEXT(Table1[[#This Row],[Date]],"ddd")</f>
        <v>Sun</v>
      </c>
      <c r="C538" t="s">
        <v>17</v>
      </c>
      <c r="D538">
        <v>17</v>
      </c>
      <c r="E538" s="20">
        <v>7.13</v>
      </c>
      <c r="F538" t="s">
        <v>34</v>
      </c>
      <c r="G538" t="s">
        <v>25</v>
      </c>
      <c r="H538" s="1">
        <v>32561</v>
      </c>
      <c r="I538" s="37">
        <f t="shared" ca="1" si="11"/>
        <v>36</v>
      </c>
      <c r="J538" s="21">
        <v>5.0999999999999996</v>
      </c>
      <c r="K538" s="21">
        <v>190.57000000000002</v>
      </c>
      <c r="L538" s="20">
        <f>Table1[[#This Row],[Original_Unit_Price]]*Table1[[#This Row],[Quantity]]</f>
        <v>86.699999999999989</v>
      </c>
      <c r="M538" s="20">
        <f>Table1[[#This Row],[Total Price ]]-Table1[[#This Row],[Buying Price]]</f>
        <v>103.87000000000003</v>
      </c>
    </row>
    <row r="539" spans="1:13" x14ac:dyDescent="0.3">
      <c r="A539" s="1">
        <v>45171</v>
      </c>
      <c r="B539" s="1" t="str">
        <f>TEXT(Table1[[#This Row],[Date]],"ddd")</f>
        <v>Sat</v>
      </c>
      <c r="C539" t="s">
        <v>15</v>
      </c>
      <c r="D539">
        <v>1</v>
      </c>
      <c r="E539" s="20">
        <v>12.06</v>
      </c>
      <c r="F539" t="s">
        <v>26</v>
      </c>
      <c r="G539" t="s">
        <v>31</v>
      </c>
      <c r="H539" s="1">
        <v>34684</v>
      </c>
      <c r="I539" s="37">
        <f t="shared" ca="1" si="11"/>
        <v>30</v>
      </c>
      <c r="J539" s="21">
        <v>9.3800000000000008</v>
      </c>
      <c r="K539" s="21">
        <v>47.69</v>
      </c>
      <c r="L539" s="20">
        <f>Table1[[#This Row],[Original_Unit_Price]]*Table1[[#This Row],[Quantity]]</f>
        <v>9.3800000000000008</v>
      </c>
      <c r="M539" s="20">
        <f>Table1[[#This Row],[Total Price ]]-Table1[[#This Row],[Buying Price]]</f>
        <v>38.309999999999995</v>
      </c>
    </row>
    <row r="540" spans="1:13" x14ac:dyDescent="0.3">
      <c r="A540" s="1">
        <v>45267</v>
      </c>
      <c r="B540" s="1" t="str">
        <f>TEXT(Table1[[#This Row],[Date]],"ddd")</f>
        <v>Thu</v>
      </c>
      <c r="C540" t="s">
        <v>17</v>
      </c>
      <c r="D540">
        <v>20</v>
      </c>
      <c r="E540" s="20">
        <v>13.06</v>
      </c>
      <c r="F540" t="s">
        <v>30</v>
      </c>
      <c r="G540" t="s">
        <v>29</v>
      </c>
      <c r="H540" s="1">
        <v>34601</v>
      </c>
      <c r="I540" s="37">
        <f t="shared" ca="1" si="11"/>
        <v>30</v>
      </c>
      <c r="J540" s="21">
        <v>9.27</v>
      </c>
      <c r="K540" s="21">
        <v>100.8</v>
      </c>
      <c r="L540" s="20">
        <f>Table1[[#This Row],[Original_Unit_Price]]*Table1[[#This Row],[Quantity]]</f>
        <v>185.39999999999998</v>
      </c>
      <c r="M540" s="20">
        <f>Table1[[#This Row],[Total Price ]]-Table1[[#This Row],[Buying Price]]</f>
        <v>-84.59999999999998</v>
      </c>
    </row>
    <row r="541" spans="1:13" x14ac:dyDescent="0.3">
      <c r="A541" s="1">
        <v>45138</v>
      </c>
      <c r="B541" s="1" t="str">
        <f>TEXT(Table1[[#This Row],[Date]],"ddd")</f>
        <v>Mon</v>
      </c>
      <c r="C541" t="s">
        <v>18</v>
      </c>
      <c r="D541">
        <v>12</v>
      </c>
      <c r="E541" s="20">
        <v>14.1</v>
      </c>
      <c r="F541" t="s">
        <v>30</v>
      </c>
      <c r="G541" t="s">
        <v>28</v>
      </c>
      <c r="H541" s="1">
        <v>34436</v>
      </c>
      <c r="I541" s="37">
        <f t="shared" ca="1" si="11"/>
        <v>31</v>
      </c>
      <c r="J541" s="21">
        <v>10.61</v>
      </c>
      <c r="K541" s="21">
        <v>145.26</v>
      </c>
      <c r="L541" s="20">
        <f>Table1[[#This Row],[Original_Unit_Price]]*Table1[[#This Row],[Quantity]]</f>
        <v>127.32</v>
      </c>
      <c r="M541" s="20">
        <f>Table1[[#This Row],[Total Price ]]-Table1[[#This Row],[Buying Price]]</f>
        <v>17.939999999999998</v>
      </c>
    </row>
    <row r="542" spans="1:13" x14ac:dyDescent="0.3">
      <c r="A542" s="1">
        <v>45239</v>
      </c>
      <c r="B542" s="1" t="str">
        <f>TEXT(Table1[[#This Row],[Date]],"ddd")</f>
        <v>Thu</v>
      </c>
      <c r="C542" t="s">
        <v>19</v>
      </c>
      <c r="D542">
        <v>7</v>
      </c>
      <c r="E542" s="20">
        <v>3.68</v>
      </c>
      <c r="F542" t="s">
        <v>30</v>
      </c>
      <c r="G542" t="s">
        <v>29</v>
      </c>
      <c r="H542" s="1">
        <v>34905</v>
      </c>
      <c r="I542" s="37">
        <f t="shared" ca="1" si="11"/>
        <v>29</v>
      </c>
      <c r="J542" s="21">
        <v>3.27</v>
      </c>
      <c r="K542" s="21">
        <v>66.050000000000011</v>
      </c>
      <c r="L542" s="20">
        <f>Table1[[#This Row],[Original_Unit_Price]]*Table1[[#This Row],[Quantity]]</f>
        <v>22.89</v>
      </c>
      <c r="M542" s="20">
        <f>Table1[[#This Row],[Total Price ]]-Table1[[#This Row],[Buying Price]]</f>
        <v>43.160000000000011</v>
      </c>
    </row>
    <row r="543" spans="1:13" x14ac:dyDescent="0.3">
      <c r="A543" s="1">
        <v>45077</v>
      </c>
      <c r="B543" s="1" t="str">
        <f>TEXT(Table1[[#This Row],[Date]],"ddd")</f>
        <v>Wed</v>
      </c>
      <c r="C543" t="s">
        <v>16</v>
      </c>
      <c r="D543">
        <v>6</v>
      </c>
      <c r="E543" s="20">
        <v>1.45</v>
      </c>
      <c r="F543" t="s">
        <v>32</v>
      </c>
      <c r="G543" t="s">
        <v>27</v>
      </c>
      <c r="H543" s="1">
        <v>34487</v>
      </c>
      <c r="I543" s="37">
        <f t="shared" ca="1" si="11"/>
        <v>30</v>
      </c>
      <c r="J543" s="21">
        <v>1.23</v>
      </c>
      <c r="K543" s="21">
        <v>13.49</v>
      </c>
      <c r="L543" s="20">
        <f>Table1[[#This Row],[Original_Unit_Price]]*Table1[[#This Row],[Quantity]]</f>
        <v>7.38</v>
      </c>
      <c r="M543" s="20">
        <f>Table1[[#This Row],[Total Price ]]-Table1[[#This Row],[Buying Price]]</f>
        <v>6.11</v>
      </c>
    </row>
    <row r="544" spans="1:13" x14ac:dyDescent="0.3">
      <c r="A544" s="1">
        <v>45139</v>
      </c>
      <c r="B544" s="1" t="str">
        <f>TEXT(Table1[[#This Row],[Date]],"ddd")</f>
        <v>Tue</v>
      </c>
      <c r="C544" t="s">
        <v>19</v>
      </c>
      <c r="D544">
        <v>16</v>
      </c>
      <c r="E544" s="20">
        <v>13.45</v>
      </c>
      <c r="F544" t="s">
        <v>24</v>
      </c>
      <c r="G544" t="s">
        <v>33</v>
      </c>
      <c r="H544" s="1">
        <v>38149</v>
      </c>
      <c r="I544" s="37">
        <f t="shared" ca="1" si="11"/>
        <v>20</v>
      </c>
      <c r="J544" s="21">
        <v>9.61</v>
      </c>
      <c r="K544" s="21">
        <v>133.44</v>
      </c>
      <c r="L544" s="20">
        <f>Table1[[#This Row],[Original_Unit_Price]]*Table1[[#This Row],[Quantity]]</f>
        <v>153.76</v>
      </c>
      <c r="M544" s="20">
        <f>Table1[[#This Row],[Total Price ]]-Table1[[#This Row],[Buying Price]]</f>
        <v>-20.319999999999993</v>
      </c>
    </row>
    <row r="545" spans="1:13" x14ac:dyDescent="0.3">
      <c r="A545" s="1">
        <v>45208</v>
      </c>
      <c r="B545" s="1" t="str">
        <f>TEXT(Table1[[#This Row],[Date]],"ddd")</f>
        <v>Mon</v>
      </c>
      <c r="C545" t="s">
        <v>13</v>
      </c>
      <c r="D545">
        <v>12</v>
      </c>
      <c r="E545" s="20">
        <v>11.96</v>
      </c>
      <c r="F545" t="s">
        <v>26</v>
      </c>
      <c r="G545" t="s">
        <v>27</v>
      </c>
      <c r="H545" s="1">
        <v>38359</v>
      </c>
      <c r="I545" s="37">
        <f t="shared" ca="1" si="11"/>
        <v>20</v>
      </c>
      <c r="J545" s="21">
        <v>10.09</v>
      </c>
      <c r="K545" s="21">
        <v>19.600000000000001</v>
      </c>
      <c r="L545" s="20">
        <f>Table1[[#This Row],[Original_Unit_Price]]*Table1[[#This Row],[Quantity]]</f>
        <v>121.08</v>
      </c>
      <c r="M545" s="20">
        <f>Table1[[#This Row],[Total Price ]]-Table1[[#This Row],[Buying Price]]</f>
        <v>-101.47999999999999</v>
      </c>
    </row>
    <row r="546" spans="1:13" x14ac:dyDescent="0.3">
      <c r="A546" s="1">
        <v>45244</v>
      </c>
      <c r="B546" s="1" t="str">
        <f>TEXT(Table1[[#This Row],[Date]],"ddd")</f>
        <v>Tue</v>
      </c>
      <c r="C546" t="s">
        <v>12</v>
      </c>
      <c r="D546">
        <v>12</v>
      </c>
      <c r="E546" s="20">
        <v>10.36</v>
      </c>
      <c r="F546" t="s">
        <v>26</v>
      </c>
      <c r="G546" t="s">
        <v>25</v>
      </c>
      <c r="H546" s="1">
        <v>29928</v>
      </c>
      <c r="I546" s="37">
        <f t="shared" ca="1" si="11"/>
        <v>43</v>
      </c>
      <c r="J546" s="21">
        <v>8.25</v>
      </c>
      <c r="K546" s="21">
        <v>289.40000000000003</v>
      </c>
      <c r="L546" s="20">
        <f>Table1[[#This Row],[Original_Unit_Price]]*Table1[[#This Row],[Quantity]]</f>
        <v>99</v>
      </c>
      <c r="M546" s="20">
        <f>Table1[[#This Row],[Total Price ]]-Table1[[#This Row],[Buying Price]]</f>
        <v>190.40000000000003</v>
      </c>
    </row>
    <row r="547" spans="1:13" x14ac:dyDescent="0.3">
      <c r="A547" s="1">
        <v>44975</v>
      </c>
      <c r="B547" s="1" t="str">
        <f>TEXT(Table1[[#This Row],[Date]],"ddd")</f>
        <v>Sat</v>
      </c>
      <c r="C547" t="s">
        <v>16</v>
      </c>
      <c r="D547">
        <v>8</v>
      </c>
      <c r="E547" s="20">
        <v>1.3</v>
      </c>
      <c r="F547" t="s">
        <v>32</v>
      </c>
      <c r="G547" t="s">
        <v>25</v>
      </c>
      <c r="H547" s="1">
        <v>36472</v>
      </c>
      <c r="I547" s="37">
        <f t="shared" ca="1" si="11"/>
        <v>25</v>
      </c>
      <c r="J547" s="21">
        <v>1.06</v>
      </c>
      <c r="K547" s="21">
        <v>57.96</v>
      </c>
      <c r="L547" s="20">
        <f>Table1[[#This Row],[Original_Unit_Price]]*Table1[[#This Row],[Quantity]]</f>
        <v>8.48</v>
      </c>
      <c r="M547" s="20">
        <f>Table1[[#This Row],[Total Price ]]-Table1[[#This Row],[Buying Price]]</f>
        <v>49.480000000000004</v>
      </c>
    </row>
    <row r="548" spans="1:13" x14ac:dyDescent="0.3">
      <c r="A548" s="1">
        <v>44937</v>
      </c>
      <c r="B548" s="1" t="str">
        <f>TEXT(Table1[[#This Row],[Date]],"ddd")</f>
        <v>Wed</v>
      </c>
      <c r="C548" t="s">
        <v>10</v>
      </c>
      <c r="D548">
        <v>16</v>
      </c>
      <c r="E548" s="20">
        <v>0.44</v>
      </c>
      <c r="F548" t="s">
        <v>32</v>
      </c>
      <c r="G548" t="s">
        <v>27</v>
      </c>
      <c r="H548" s="1">
        <v>35294</v>
      </c>
      <c r="I548" s="37">
        <f t="shared" ca="1" si="11"/>
        <v>28</v>
      </c>
      <c r="J548" s="21">
        <v>0.39</v>
      </c>
      <c r="K548" s="21">
        <v>72.010000000000005</v>
      </c>
      <c r="L548" s="20">
        <f>Table1[[#This Row],[Original_Unit_Price]]*Table1[[#This Row],[Quantity]]</f>
        <v>6.24</v>
      </c>
      <c r="M548" s="20">
        <f>Table1[[#This Row],[Total Price ]]-Table1[[#This Row],[Buying Price]]</f>
        <v>65.77000000000001</v>
      </c>
    </row>
    <row r="549" spans="1:13" x14ac:dyDescent="0.3">
      <c r="A549" s="1">
        <v>45104</v>
      </c>
      <c r="B549" s="1" t="str">
        <f>TEXT(Table1[[#This Row],[Date]],"ddd")</f>
        <v>Tue</v>
      </c>
      <c r="C549" t="s">
        <v>13</v>
      </c>
      <c r="D549">
        <v>5</v>
      </c>
      <c r="E549" s="20">
        <v>1.98</v>
      </c>
      <c r="F549" t="s">
        <v>26</v>
      </c>
      <c r="G549" t="s">
        <v>31</v>
      </c>
      <c r="H549" s="1">
        <v>33049</v>
      </c>
      <c r="I549" s="37">
        <f t="shared" ca="1" si="11"/>
        <v>34</v>
      </c>
      <c r="J549" s="21">
        <v>1.45</v>
      </c>
      <c r="K549" s="21">
        <v>88.98</v>
      </c>
      <c r="L549" s="20">
        <f>Table1[[#This Row],[Original_Unit_Price]]*Table1[[#This Row],[Quantity]]</f>
        <v>7.25</v>
      </c>
      <c r="M549" s="20">
        <f>Table1[[#This Row],[Total Price ]]-Table1[[#This Row],[Buying Price]]</f>
        <v>81.73</v>
      </c>
    </row>
    <row r="550" spans="1:13" x14ac:dyDescent="0.3">
      <c r="A550" s="1">
        <v>45155</v>
      </c>
      <c r="B550" s="1" t="str">
        <f>TEXT(Table1[[#This Row],[Date]],"ddd")</f>
        <v>Thu</v>
      </c>
      <c r="C550" t="s">
        <v>14</v>
      </c>
      <c r="D550">
        <v>19</v>
      </c>
      <c r="E550" s="20">
        <v>14.12</v>
      </c>
      <c r="F550" t="s">
        <v>26</v>
      </c>
      <c r="G550" t="s">
        <v>25</v>
      </c>
      <c r="H550" s="1">
        <v>35013</v>
      </c>
      <c r="I550" s="37">
        <f t="shared" ca="1" si="11"/>
        <v>29</v>
      </c>
      <c r="J550" s="21">
        <v>10.82</v>
      </c>
      <c r="K550" s="21">
        <v>92.4</v>
      </c>
      <c r="L550" s="20">
        <f>Table1[[#This Row],[Original_Unit_Price]]*Table1[[#This Row],[Quantity]]</f>
        <v>205.58</v>
      </c>
      <c r="M550" s="20">
        <f>Table1[[#This Row],[Total Price ]]-Table1[[#This Row],[Buying Price]]</f>
        <v>-113.18</v>
      </c>
    </row>
    <row r="551" spans="1:13" x14ac:dyDescent="0.3">
      <c r="A551" s="1">
        <v>44950</v>
      </c>
      <c r="B551" s="1" t="str">
        <f>TEXT(Table1[[#This Row],[Date]],"ddd")</f>
        <v>Tue</v>
      </c>
      <c r="C551" t="s">
        <v>16</v>
      </c>
      <c r="D551">
        <v>17</v>
      </c>
      <c r="E551" s="20">
        <v>6.23</v>
      </c>
      <c r="F551" t="s">
        <v>32</v>
      </c>
      <c r="G551" t="s">
        <v>33</v>
      </c>
      <c r="H551" s="1">
        <v>28569</v>
      </c>
      <c r="I551" s="37">
        <f t="shared" ca="1" si="11"/>
        <v>47</v>
      </c>
      <c r="J551" s="21">
        <v>5.17</v>
      </c>
      <c r="K551" s="21">
        <v>232.20000000000002</v>
      </c>
      <c r="L551" s="20">
        <f>Table1[[#This Row],[Original_Unit_Price]]*Table1[[#This Row],[Quantity]]</f>
        <v>87.89</v>
      </c>
      <c r="M551" s="20">
        <f>Table1[[#This Row],[Total Price ]]-Table1[[#This Row],[Buying Price]]</f>
        <v>144.31</v>
      </c>
    </row>
    <row r="552" spans="1:13" x14ac:dyDescent="0.3">
      <c r="A552" s="1">
        <v>45135</v>
      </c>
      <c r="B552" s="1" t="str">
        <f>TEXT(Table1[[#This Row],[Date]],"ddd")</f>
        <v>Fri</v>
      </c>
      <c r="C552" t="s">
        <v>18</v>
      </c>
      <c r="D552">
        <v>3</v>
      </c>
      <c r="E552" s="20">
        <v>8.24</v>
      </c>
      <c r="F552" t="s">
        <v>34</v>
      </c>
      <c r="G552" t="s">
        <v>33</v>
      </c>
      <c r="H552" s="1">
        <v>36444</v>
      </c>
      <c r="I552" s="37">
        <f t="shared" ca="1" si="11"/>
        <v>25</v>
      </c>
      <c r="J552" s="21">
        <v>6.78</v>
      </c>
      <c r="K552" s="21">
        <v>20.86</v>
      </c>
      <c r="L552" s="20">
        <f>Table1[[#This Row],[Original_Unit_Price]]*Table1[[#This Row],[Quantity]]</f>
        <v>20.34</v>
      </c>
      <c r="M552" s="20">
        <f>Table1[[#This Row],[Total Price ]]-Table1[[#This Row],[Buying Price]]</f>
        <v>0.51999999999999957</v>
      </c>
    </row>
    <row r="553" spans="1:13" x14ac:dyDescent="0.3">
      <c r="A553" s="1">
        <v>45020</v>
      </c>
      <c r="B553" s="1" t="str">
        <f>TEXT(Table1[[#This Row],[Date]],"ddd")</f>
        <v>Tue</v>
      </c>
      <c r="C553" t="s">
        <v>10</v>
      </c>
      <c r="D553">
        <v>2</v>
      </c>
      <c r="E553" s="20">
        <v>8.5399999999999991</v>
      </c>
      <c r="F553" t="s">
        <v>24</v>
      </c>
      <c r="G553" t="s">
        <v>28</v>
      </c>
      <c r="H553" s="1">
        <v>33225</v>
      </c>
      <c r="I553" s="37">
        <f t="shared" ca="1" si="11"/>
        <v>34</v>
      </c>
      <c r="J553" s="21">
        <v>6.88</v>
      </c>
      <c r="K553" s="21">
        <v>40.479999999999997</v>
      </c>
      <c r="L553" s="20">
        <f>Table1[[#This Row],[Original_Unit_Price]]*Table1[[#This Row],[Quantity]]</f>
        <v>13.76</v>
      </c>
      <c r="M553" s="20">
        <f>Table1[[#This Row],[Total Price ]]-Table1[[#This Row],[Buying Price]]</f>
        <v>26.72</v>
      </c>
    </row>
    <row r="554" spans="1:13" x14ac:dyDescent="0.3">
      <c r="A554" s="1">
        <v>44983</v>
      </c>
      <c r="B554" s="1" t="str">
        <f>TEXT(Table1[[#This Row],[Date]],"ddd")</f>
        <v>Sun</v>
      </c>
      <c r="C554" t="s">
        <v>18</v>
      </c>
      <c r="D554">
        <v>14</v>
      </c>
      <c r="E554" s="20">
        <v>14.36</v>
      </c>
      <c r="F554" t="s">
        <v>32</v>
      </c>
      <c r="G554" t="s">
        <v>31</v>
      </c>
      <c r="H554" s="1">
        <v>37174</v>
      </c>
      <c r="I554" s="37">
        <f t="shared" ca="1" si="11"/>
        <v>23</v>
      </c>
      <c r="J554" s="21">
        <v>10.31</v>
      </c>
      <c r="K554" s="21">
        <v>2.1</v>
      </c>
      <c r="L554" s="20">
        <f>Table1[[#This Row],[Original_Unit_Price]]*Table1[[#This Row],[Quantity]]</f>
        <v>144.34</v>
      </c>
      <c r="M554" s="20">
        <f>Table1[[#This Row],[Total Price ]]-Table1[[#This Row],[Buying Price]]</f>
        <v>-142.24</v>
      </c>
    </row>
    <row r="555" spans="1:13" x14ac:dyDescent="0.3">
      <c r="A555" s="1">
        <v>45094</v>
      </c>
      <c r="B555" s="1" t="str">
        <f>TEXT(Table1[[#This Row],[Date]],"ddd")</f>
        <v>Sat</v>
      </c>
      <c r="C555" t="s">
        <v>16</v>
      </c>
      <c r="D555">
        <v>12</v>
      </c>
      <c r="E555" s="20">
        <v>0.65</v>
      </c>
      <c r="F555" t="s">
        <v>24</v>
      </c>
      <c r="G555" t="s">
        <v>33</v>
      </c>
      <c r="H555" s="1">
        <v>30000</v>
      </c>
      <c r="I555" s="37">
        <f t="shared" ca="1" si="11"/>
        <v>43</v>
      </c>
      <c r="J555" s="21">
        <v>0.49</v>
      </c>
      <c r="K555" s="21">
        <v>207.9</v>
      </c>
      <c r="L555" s="20">
        <f>Table1[[#This Row],[Original_Unit_Price]]*Table1[[#This Row],[Quantity]]</f>
        <v>5.88</v>
      </c>
      <c r="M555" s="20">
        <f>Table1[[#This Row],[Total Price ]]-Table1[[#This Row],[Buying Price]]</f>
        <v>202.02</v>
      </c>
    </row>
    <row r="556" spans="1:13" x14ac:dyDescent="0.3">
      <c r="A556" s="1">
        <v>45193</v>
      </c>
      <c r="B556" s="1" t="str">
        <f>TEXT(Table1[[#This Row],[Date]],"ddd")</f>
        <v>Sun</v>
      </c>
      <c r="C556" t="s">
        <v>18</v>
      </c>
      <c r="D556">
        <v>17</v>
      </c>
      <c r="E556" s="20">
        <v>4.46</v>
      </c>
      <c r="F556" t="s">
        <v>24</v>
      </c>
      <c r="G556" t="s">
        <v>33</v>
      </c>
      <c r="H556" s="1">
        <v>29175</v>
      </c>
      <c r="I556" s="37">
        <f t="shared" ca="1" si="11"/>
        <v>45</v>
      </c>
      <c r="J556" s="21">
        <v>3.68</v>
      </c>
      <c r="K556" s="21">
        <v>48.15</v>
      </c>
      <c r="L556" s="20">
        <f>Table1[[#This Row],[Original_Unit_Price]]*Table1[[#This Row],[Quantity]]</f>
        <v>62.56</v>
      </c>
      <c r="M556" s="20">
        <f>Table1[[#This Row],[Total Price ]]-Table1[[#This Row],[Buying Price]]</f>
        <v>-14.410000000000004</v>
      </c>
    </row>
    <row r="557" spans="1:13" x14ac:dyDescent="0.3">
      <c r="A557" s="1">
        <v>45006</v>
      </c>
      <c r="B557" s="1" t="str">
        <f>TEXT(Table1[[#This Row],[Date]],"ddd")</f>
        <v>Tue</v>
      </c>
      <c r="C557" t="s">
        <v>14</v>
      </c>
      <c r="D557">
        <v>15</v>
      </c>
      <c r="E557" s="20">
        <v>12.32</v>
      </c>
      <c r="F557" t="s">
        <v>34</v>
      </c>
      <c r="G557" t="s">
        <v>27</v>
      </c>
      <c r="H557" s="1">
        <v>37982</v>
      </c>
      <c r="I557" s="37">
        <f t="shared" ca="1" si="11"/>
        <v>21</v>
      </c>
      <c r="J557" s="21">
        <v>9.93</v>
      </c>
      <c r="K557" s="21">
        <v>179.17</v>
      </c>
      <c r="L557" s="20">
        <f>Table1[[#This Row],[Original_Unit_Price]]*Table1[[#This Row],[Quantity]]</f>
        <v>148.94999999999999</v>
      </c>
      <c r="M557" s="20">
        <f>Table1[[#This Row],[Total Price ]]-Table1[[#This Row],[Buying Price]]</f>
        <v>30.22</v>
      </c>
    </row>
    <row r="558" spans="1:13" x14ac:dyDescent="0.3">
      <c r="A558" s="1">
        <v>45125</v>
      </c>
      <c r="B558" s="1" t="str">
        <f>TEXT(Table1[[#This Row],[Date]],"ddd")</f>
        <v>Tue</v>
      </c>
      <c r="C558" t="s">
        <v>12</v>
      </c>
      <c r="D558">
        <v>4</v>
      </c>
      <c r="E558" s="20">
        <v>12.26</v>
      </c>
      <c r="F558" t="s">
        <v>30</v>
      </c>
      <c r="G558" t="s">
        <v>25</v>
      </c>
      <c r="H558" s="1">
        <v>37162</v>
      </c>
      <c r="I558" s="37">
        <f t="shared" ca="1" si="11"/>
        <v>23</v>
      </c>
      <c r="J558" s="21">
        <v>8.9600000000000009</v>
      </c>
      <c r="K558" s="21">
        <v>3.4499999999999997</v>
      </c>
      <c r="L558" s="20">
        <f>Table1[[#This Row],[Original_Unit_Price]]*Table1[[#This Row],[Quantity]]</f>
        <v>35.840000000000003</v>
      </c>
      <c r="M558" s="20">
        <f>Table1[[#This Row],[Total Price ]]-Table1[[#This Row],[Buying Price]]</f>
        <v>-32.39</v>
      </c>
    </row>
    <row r="559" spans="1:13" x14ac:dyDescent="0.3">
      <c r="A559" s="1">
        <v>45231</v>
      </c>
      <c r="B559" s="1" t="str">
        <f>TEXT(Table1[[#This Row],[Date]],"ddd")</f>
        <v>Wed</v>
      </c>
      <c r="C559" t="s">
        <v>10</v>
      </c>
      <c r="D559">
        <v>4</v>
      </c>
      <c r="E559" s="20">
        <v>2.64</v>
      </c>
      <c r="F559" t="s">
        <v>26</v>
      </c>
      <c r="G559" t="s">
        <v>28</v>
      </c>
      <c r="H559" s="1">
        <v>32889</v>
      </c>
      <c r="I559" s="37">
        <f t="shared" ca="1" si="11"/>
        <v>35</v>
      </c>
      <c r="J559" s="21">
        <v>1.87</v>
      </c>
      <c r="K559" s="21">
        <v>36.660000000000004</v>
      </c>
      <c r="L559" s="20">
        <f>Table1[[#This Row],[Original_Unit_Price]]*Table1[[#This Row],[Quantity]]</f>
        <v>7.48</v>
      </c>
      <c r="M559" s="20">
        <f>Table1[[#This Row],[Total Price ]]-Table1[[#This Row],[Buying Price]]</f>
        <v>29.180000000000003</v>
      </c>
    </row>
    <row r="560" spans="1:13" x14ac:dyDescent="0.3">
      <c r="A560" s="1">
        <v>45137</v>
      </c>
      <c r="B560" s="1" t="str">
        <f>TEXT(Table1[[#This Row],[Date]],"ddd")</f>
        <v>Sun</v>
      </c>
      <c r="C560" t="s">
        <v>11</v>
      </c>
      <c r="D560">
        <v>14</v>
      </c>
      <c r="E560" s="20">
        <v>14.9</v>
      </c>
      <c r="F560" t="s">
        <v>30</v>
      </c>
      <c r="G560" t="s">
        <v>27</v>
      </c>
      <c r="H560" s="1">
        <v>37356</v>
      </c>
      <c r="I560" s="37">
        <f t="shared" ca="1" si="11"/>
        <v>23</v>
      </c>
      <c r="J560" s="21">
        <v>13.11</v>
      </c>
      <c r="K560" s="21">
        <v>219.2</v>
      </c>
      <c r="L560" s="20">
        <f>Table1[[#This Row],[Original_Unit_Price]]*Table1[[#This Row],[Quantity]]</f>
        <v>183.54</v>
      </c>
      <c r="M560" s="20">
        <f>Table1[[#This Row],[Total Price ]]-Table1[[#This Row],[Buying Price]]</f>
        <v>35.659999999999997</v>
      </c>
    </row>
    <row r="561" spans="1:13" x14ac:dyDescent="0.3">
      <c r="A561" s="1">
        <v>45148</v>
      </c>
      <c r="B561" s="1" t="str">
        <f>TEXT(Table1[[#This Row],[Date]],"ddd")</f>
        <v>Thu</v>
      </c>
      <c r="C561" t="s">
        <v>12</v>
      </c>
      <c r="D561">
        <v>5</v>
      </c>
      <c r="E561" s="20">
        <v>7.15</v>
      </c>
      <c r="F561" t="s">
        <v>32</v>
      </c>
      <c r="G561" t="s">
        <v>33</v>
      </c>
      <c r="H561" s="1">
        <v>28402</v>
      </c>
      <c r="I561" s="37">
        <f t="shared" ca="1" si="11"/>
        <v>47</v>
      </c>
      <c r="J561" s="21">
        <v>5.91</v>
      </c>
      <c r="K561" s="21">
        <v>78.540000000000006</v>
      </c>
      <c r="L561" s="20">
        <f>Table1[[#This Row],[Original_Unit_Price]]*Table1[[#This Row],[Quantity]]</f>
        <v>29.55</v>
      </c>
      <c r="M561" s="20">
        <f>Table1[[#This Row],[Total Price ]]-Table1[[#This Row],[Buying Price]]</f>
        <v>48.990000000000009</v>
      </c>
    </row>
    <row r="562" spans="1:13" x14ac:dyDescent="0.3">
      <c r="A562" s="1">
        <v>44962</v>
      </c>
      <c r="B562" s="1" t="str">
        <f>TEXT(Table1[[#This Row],[Date]],"ddd")</f>
        <v>Sun</v>
      </c>
      <c r="C562" t="s">
        <v>12</v>
      </c>
      <c r="D562">
        <v>13</v>
      </c>
      <c r="E562" s="20">
        <v>8.85</v>
      </c>
      <c r="F562" t="s">
        <v>32</v>
      </c>
      <c r="G562" t="s">
        <v>27</v>
      </c>
      <c r="H562" s="1">
        <v>32028</v>
      </c>
      <c r="I562" s="37">
        <f t="shared" ca="1" si="11"/>
        <v>37</v>
      </c>
      <c r="J562" s="21">
        <v>6.9</v>
      </c>
      <c r="K562" s="21">
        <v>2.8000000000000003</v>
      </c>
      <c r="L562" s="20">
        <f>Table1[[#This Row],[Original_Unit_Price]]*Table1[[#This Row],[Quantity]]</f>
        <v>89.7</v>
      </c>
      <c r="M562" s="20">
        <f>Table1[[#This Row],[Total Price ]]-Table1[[#This Row],[Buying Price]]</f>
        <v>-86.9</v>
      </c>
    </row>
    <row r="563" spans="1:13" x14ac:dyDescent="0.3">
      <c r="A563" s="1">
        <v>45019</v>
      </c>
      <c r="B563" s="1" t="str">
        <f>TEXT(Table1[[#This Row],[Date]],"ddd")</f>
        <v>Mon</v>
      </c>
      <c r="C563" t="s">
        <v>11</v>
      </c>
      <c r="D563">
        <v>19</v>
      </c>
      <c r="E563" s="20">
        <v>10.039999999999999</v>
      </c>
      <c r="F563" t="s">
        <v>32</v>
      </c>
      <c r="G563" t="s">
        <v>31</v>
      </c>
      <c r="H563" s="1">
        <v>29958</v>
      </c>
      <c r="I563" s="37">
        <f t="shared" ca="1" si="11"/>
        <v>43</v>
      </c>
      <c r="J563" s="21">
        <v>7.65</v>
      </c>
      <c r="K563" s="21">
        <v>56.65</v>
      </c>
      <c r="L563" s="20">
        <f>Table1[[#This Row],[Original_Unit_Price]]*Table1[[#This Row],[Quantity]]</f>
        <v>145.35</v>
      </c>
      <c r="M563" s="20">
        <f>Table1[[#This Row],[Total Price ]]-Table1[[#This Row],[Buying Price]]</f>
        <v>-88.699999999999989</v>
      </c>
    </row>
    <row r="564" spans="1:13" x14ac:dyDescent="0.3">
      <c r="A564" s="1">
        <v>45134</v>
      </c>
      <c r="B564" s="1" t="str">
        <f>TEXT(Table1[[#This Row],[Date]],"ddd")</f>
        <v>Thu</v>
      </c>
      <c r="C564" t="s">
        <v>18</v>
      </c>
      <c r="D564">
        <v>12</v>
      </c>
      <c r="E564" s="20">
        <v>6.93</v>
      </c>
      <c r="F564" t="s">
        <v>32</v>
      </c>
      <c r="G564" t="s">
        <v>29</v>
      </c>
      <c r="H564" s="1">
        <v>30757</v>
      </c>
      <c r="I564" s="37">
        <f t="shared" ca="1" si="11"/>
        <v>41</v>
      </c>
      <c r="J564" s="21">
        <v>4.97</v>
      </c>
      <c r="K564" s="21">
        <v>162.39999999999998</v>
      </c>
      <c r="L564" s="20">
        <f>Table1[[#This Row],[Original_Unit_Price]]*Table1[[#This Row],[Quantity]]</f>
        <v>59.64</v>
      </c>
      <c r="M564" s="20">
        <f>Table1[[#This Row],[Total Price ]]-Table1[[#This Row],[Buying Price]]</f>
        <v>102.75999999999998</v>
      </c>
    </row>
    <row r="565" spans="1:13" x14ac:dyDescent="0.3">
      <c r="A565" s="1">
        <v>45212</v>
      </c>
      <c r="B565" s="1" t="str">
        <f>TEXT(Table1[[#This Row],[Date]],"ddd")</f>
        <v>Fri</v>
      </c>
      <c r="C565" t="s">
        <v>17</v>
      </c>
      <c r="D565">
        <v>13</v>
      </c>
      <c r="E565" s="20">
        <v>7.71</v>
      </c>
      <c r="F565" t="s">
        <v>26</v>
      </c>
      <c r="G565" t="s">
        <v>33</v>
      </c>
      <c r="H565" s="1">
        <v>35459</v>
      </c>
      <c r="I565" s="37">
        <f t="shared" ca="1" si="11"/>
        <v>28</v>
      </c>
      <c r="J565" s="21">
        <v>6</v>
      </c>
      <c r="K565" s="21">
        <v>77.400000000000006</v>
      </c>
      <c r="L565" s="20">
        <f>Table1[[#This Row],[Original_Unit_Price]]*Table1[[#This Row],[Quantity]]</f>
        <v>78</v>
      </c>
      <c r="M565" s="20">
        <f>Table1[[#This Row],[Total Price ]]-Table1[[#This Row],[Buying Price]]</f>
        <v>-0.59999999999999432</v>
      </c>
    </row>
    <row r="566" spans="1:13" x14ac:dyDescent="0.3">
      <c r="A566" s="1">
        <v>44932</v>
      </c>
      <c r="B566" s="1" t="str">
        <f>TEXT(Table1[[#This Row],[Date]],"ddd")</f>
        <v>Fri</v>
      </c>
      <c r="C566" t="s">
        <v>10</v>
      </c>
      <c r="D566">
        <v>10</v>
      </c>
      <c r="E566" s="20">
        <v>12.33</v>
      </c>
      <c r="F566" t="s">
        <v>24</v>
      </c>
      <c r="G566" t="s">
        <v>31</v>
      </c>
      <c r="H566" s="1">
        <v>34735</v>
      </c>
      <c r="I566" s="37">
        <f t="shared" ca="1" si="11"/>
        <v>30</v>
      </c>
      <c r="J566" s="21">
        <v>10.39</v>
      </c>
      <c r="K566" s="21">
        <v>123.75999999999999</v>
      </c>
      <c r="L566" s="20">
        <f>Table1[[#This Row],[Original_Unit_Price]]*Table1[[#This Row],[Quantity]]</f>
        <v>103.9</v>
      </c>
      <c r="M566" s="20">
        <f>Table1[[#This Row],[Total Price ]]-Table1[[#This Row],[Buying Price]]</f>
        <v>19.859999999999985</v>
      </c>
    </row>
    <row r="567" spans="1:13" x14ac:dyDescent="0.3">
      <c r="A567" s="1">
        <v>45171</v>
      </c>
      <c r="B567" s="1" t="str">
        <f>TEXT(Table1[[#This Row],[Date]],"ddd")</f>
        <v>Sat</v>
      </c>
      <c r="C567" t="s">
        <v>17</v>
      </c>
      <c r="D567">
        <v>14</v>
      </c>
      <c r="E567" s="20">
        <v>9.1999999999999993</v>
      </c>
      <c r="F567" t="s">
        <v>34</v>
      </c>
      <c r="G567" t="s">
        <v>33</v>
      </c>
      <c r="H567" s="1">
        <v>31323</v>
      </c>
      <c r="I567" s="37">
        <f t="shared" ca="1" si="11"/>
        <v>39</v>
      </c>
      <c r="J567" s="21">
        <v>6.53</v>
      </c>
      <c r="K567" s="21">
        <v>162.18</v>
      </c>
      <c r="L567" s="20">
        <f>Table1[[#This Row],[Original_Unit_Price]]*Table1[[#This Row],[Quantity]]</f>
        <v>91.42</v>
      </c>
      <c r="M567" s="20">
        <f>Table1[[#This Row],[Total Price ]]-Table1[[#This Row],[Buying Price]]</f>
        <v>70.760000000000005</v>
      </c>
    </row>
    <row r="568" spans="1:13" x14ac:dyDescent="0.3">
      <c r="A568" s="1">
        <v>45119</v>
      </c>
      <c r="B568" s="1" t="str">
        <f>TEXT(Table1[[#This Row],[Date]],"ddd")</f>
        <v>Wed</v>
      </c>
      <c r="C568" t="s">
        <v>10</v>
      </c>
      <c r="D568">
        <v>13</v>
      </c>
      <c r="E568" s="20">
        <v>1.59</v>
      </c>
      <c r="F568" t="s">
        <v>24</v>
      </c>
      <c r="G568" t="s">
        <v>29</v>
      </c>
      <c r="H568" s="1">
        <v>32509</v>
      </c>
      <c r="I568" s="37">
        <f t="shared" ca="1" si="11"/>
        <v>36</v>
      </c>
      <c r="J568" s="21">
        <v>1.41</v>
      </c>
      <c r="K568" s="21">
        <v>7.01</v>
      </c>
      <c r="L568" s="20">
        <f>Table1[[#This Row],[Original_Unit_Price]]*Table1[[#This Row],[Quantity]]</f>
        <v>18.329999999999998</v>
      </c>
      <c r="M568" s="20">
        <f>Table1[[#This Row],[Total Price ]]-Table1[[#This Row],[Buying Price]]</f>
        <v>-11.319999999999999</v>
      </c>
    </row>
    <row r="569" spans="1:13" x14ac:dyDescent="0.3">
      <c r="A569" s="1">
        <v>45171</v>
      </c>
      <c r="B569" s="1" t="str">
        <f>TEXT(Table1[[#This Row],[Date]],"ddd")</f>
        <v>Sat</v>
      </c>
      <c r="C569" t="s">
        <v>18</v>
      </c>
      <c r="D569">
        <v>11</v>
      </c>
      <c r="E569" s="20">
        <v>1.43</v>
      </c>
      <c r="F569" t="s">
        <v>30</v>
      </c>
      <c r="G569" t="s">
        <v>29</v>
      </c>
      <c r="H569" s="1">
        <v>31916</v>
      </c>
      <c r="I569" s="37">
        <f t="shared" ca="1" si="11"/>
        <v>37</v>
      </c>
      <c r="J569" s="21">
        <v>1.1499999999999999</v>
      </c>
      <c r="K569" s="21">
        <v>7.4399999999999995</v>
      </c>
      <c r="L569" s="20">
        <f>Table1[[#This Row],[Original_Unit_Price]]*Table1[[#This Row],[Quantity]]</f>
        <v>12.649999999999999</v>
      </c>
      <c r="M569" s="20">
        <f>Table1[[#This Row],[Total Price ]]-Table1[[#This Row],[Buying Price]]</f>
        <v>-5.2099999999999991</v>
      </c>
    </row>
    <row r="570" spans="1:13" x14ac:dyDescent="0.3">
      <c r="A570" s="1">
        <v>44986</v>
      </c>
      <c r="B570" s="1" t="str">
        <f>TEXT(Table1[[#This Row],[Date]],"ddd")</f>
        <v>Wed</v>
      </c>
      <c r="C570" t="s">
        <v>14</v>
      </c>
      <c r="D570">
        <v>17</v>
      </c>
      <c r="E570" s="20">
        <v>10.32</v>
      </c>
      <c r="F570" t="s">
        <v>30</v>
      </c>
      <c r="G570" t="s">
        <v>27</v>
      </c>
      <c r="H570" s="1">
        <v>29484</v>
      </c>
      <c r="I570" s="37">
        <f t="shared" ca="1" si="11"/>
        <v>44</v>
      </c>
      <c r="J570" s="21">
        <v>9.2899999999999991</v>
      </c>
      <c r="K570" s="21">
        <v>6.2</v>
      </c>
      <c r="L570" s="20">
        <f>Table1[[#This Row],[Original_Unit_Price]]*Table1[[#This Row],[Quantity]]</f>
        <v>157.92999999999998</v>
      </c>
      <c r="M570" s="20">
        <f>Table1[[#This Row],[Total Price ]]-Table1[[#This Row],[Buying Price]]</f>
        <v>-151.72999999999999</v>
      </c>
    </row>
    <row r="571" spans="1:13" x14ac:dyDescent="0.3">
      <c r="A571" s="1">
        <v>45086</v>
      </c>
      <c r="B571" s="1" t="str">
        <f>TEXT(Table1[[#This Row],[Date]],"ddd")</f>
        <v>Fri</v>
      </c>
      <c r="C571" t="s">
        <v>16</v>
      </c>
      <c r="D571">
        <v>19</v>
      </c>
      <c r="E571" s="20">
        <v>9.34</v>
      </c>
      <c r="F571" t="s">
        <v>32</v>
      </c>
      <c r="G571" t="s">
        <v>31</v>
      </c>
      <c r="H571" s="1">
        <v>33987</v>
      </c>
      <c r="I571" s="37">
        <f t="shared" ca="1" si="11"/>
        <v>32</v>
      </c>
      <c r="J571" s="21">
        <v>7.29</v>
      </c>
      <c r="K571" s="21">
        <v>132.55000000000001</v>
      </c>
      <c r="L571" s="20">
        <f>Table1[[#This Row],[Original_Unit_Price]]*Table1[[#This Row],[Quantity]]</f>
        <v>138.51</v>
      </c>
      <c r="M571" s="20">
        <f>Table1[[#This Row],[Total Price ]]-Table1[[#This Row],[Buying Price]]</f>
        <v>-5.9599999999999795</v>
      </c>
    </row>
    <row r="572" spans="1:13" x14ac:dyDescent="0.3">
      <c r="A572" s="1">
        <v>45182</v>
      </c>
      <c r="B572" s="1" t="str">
        <f>TEXT(Table1[[#This Row],[Date]],"ddd")</f>
        <v>Wed</v>
      </c>
      <c r="C572" t="s">
        <v>18</v>
      </c>
      <c r="D572">
        <v>18</v>
      </c>
      <c r="E572" s="20">
        <v>7.3</v>
      </c>
      <c r="F572" t="s">
        <v>26</v>
      </c>
      <c r="G572" t="s">
        <v>28</v>
      </c>
      <c r="H572" s="1">
        <v>37098</v>
      </c>
      <c r="I572" s="37">
        <f t="shared" ca="1" si="11"/>
        <v>23</v>
      </c>
      <c r="J572" s="21">
        <v>5.38</v>
      </c>
      <c r="K572" s="21">
        <v>106.5</v>
      </c>
      <c r="L572" s="20">
        <f>Table1[[#This Row],[Original_Unit_Price]]*Table1[[#This Row],[Quantity]]</f>
        <v>96.84</v>
      </c>
      <c r="M572" s="20">
        <f>Table1[[#This Row],[Total Price ]]-Table1[[#This Row],[Buying Price]]</f>
        <v>9.6599999999999966</v>
      </c>
    </row>
    <row r="573" spans="1:13" x14ac:dyDescent="0.3">
      <c r="A573" s="1">
        <v>45284</v>
      </c>
      <c r="B573" s="1" t="str">
        <f>TEXT(Table1[[#This Row],[Date]],"ddd")</f>
        <v>Sun</v>
      </c>
      <c r="C573" t="s">
        <v>10</v>
      </c>
      <c r="D573">
        <v>20</v>
      </c>
      <c r="E573" s="20">
        <v>7.51</v>
      </c>
      <c r="F573" t="s">
        <v>26</v>
      </c>
      <c r="G573" t="s">
        <v>31</v>
      </c>
      <c r="H573" s="1">
        <v>37329</v>
      </c>
      <c r="I573" s="37">
        <f t="shared" ca="1" si="11"/>
        <v>23</v>
      </c>
      <c r="J573" s="21">
        <v>6.63</v>
      </c>
      <c r="K573" s="21">
        <v>148.69999999999999</v>
      </c>
      <c r="L573" s="20">
        <f>Table1[[#This Row],[Original_Unit_Price]]*Table1[[#This Row],[Quantity]]</f>
        <v>132.6</v>
      </c>
      <c r="M573" s="20">
        <f>Table1[[#This Row],[Total Price ]]-Table1[[#This Row],[Buying Price]]</f>
        <v>16.099999999999994</v>
      </c>
    </row>
    <row r="574" spans="1:13" x14ac:dyDescent="0.3">
      <c r="A574" s="1">
        <v>45133</v>
      </c>
      <c r="B574" s="1" t="str">
        <f>TEXT(Table1[[#This Row],[Date]],"ddd")</f>
        <v>Wed</v>
      </c>
      <c r="C574" t="s">
        <v>17</v>
      </c>
      <c r="D574">
        <v>19</v>
      </c>
      <c r="E574" s="20">
        <v>10.81</v>
      </c>
      <c r="F574" t="s">
        <v>26</v>
      </c>
      <c r="G574" t="s">
        <v>31</v>
      </c>
      <c r="H574" s="1">
        <v>28428</v>
      </c>
      <c r="I574" s="37">
        <f t="shared" ca="1" si="11"/>
        <v>47</v>
      </c>
      <c r="J574" s="21">
        <v>9.3800000000000008</v>
      </c>
      <c r="K574" s="21">
        <v>206.4</v>
      </c>
      <c r="L574" s="20">
        <f>Table1[[#This Row],[Original_Unit_Price]]*Table1[[#This Row],[Quantity]]</f>
        <v>178.22000000000003</v>
      </c>
      <c r="M574" s="20">
        <f>Table1[[#This Row],[Total Price ]]-Table1[[#This Row],[Buying Price]]</f>
        <v>28.179999999999978</v>
      </c>
    </row>
    <row r="575" spans="1:13" x14ac:dyDescent="0.3">
      <c r="A575" s="1">
        <v>45039</v>
      </c>
      <c r="B575" s="1" t="str">
        <f>TEXT(Table1[[#This Row],[Date]],"ddd")</f>
        <v>Sun</v>
      </c>
      <c r="C575" t="s">
        <v>19</v>
      </c>
      <c r="D575">
        <v>16</v>
      </c>
      <c r="E575" s="20">
        <v>8.91</v>
      </c>
      <c r="F575" t="s">
        <v>32</v>
      </c>
      <c r="G575" t="s">
        <v>31</v>
      </c>
      <c r="H575" s="1">
        <v>36408</v>
      </c>
      <c r="I575" s="37">
        <f t="shared" ca="1" si="11"/>
        <v>25</v>
      </c>
      <c r="J575" s="21">
        <v>7.85</v>
      </c>
      <c r="K575" s="21">
        <v>16.899999999999999</v>
      </c>
      <c r="L575" s="20">
        <f>Table1[[#This Row],[Original_Unit_Price]]*Table1[[#This Row],[Quantity]]</f>
        <v>125.6</v>
      </c>
      <c r="M575" s="20">
        <f>Table1[[#This Row],[Total Price ]]-Table1[[#This Row],[Buying Price]]</f>
        <v>-108.69999999999999</v>
      </c>
    </row>
    <row r="576" spans="1:13" x14ac:dyDescent="0.3">
      <c r="A576" s="1">
        <v>45217</v>
      </c>
      <c r="B576" s="1" t="str">
        <f>TEXT(Table1[[#This Row],[Date]],"ddd")</f>
        <v>Wed</v>
      </c>
      <c r="C576" t="s">
        <v>17</v>
      </c>
      <c r="D576">
        <v>2</v>
      </c>
      <c r="E576" s="20">
        <v>11.73</v>
      </c>
      <c r="F576" t="s">
        <v>26</v>
      </c>
      <c r="G576" t="s">
        <v>29</v>
      </c>
      <c r="H576" s="1">
        <v>31092</v>
      </c>
      <c r="I576" s="37">
        <f t="shared" ca="1" si="11"/>
        <v>40</v>
      </c>
      <c r="J576" s="21">
        <v>8.86</v>
      </c>
      <c r="K576" s="21">
        <v>30.299999999999997</v>
      </c>
      <c r="L576" s="20">
        <f>Table1[[#This Row],[Original_Unit_Price]]*Table1[[#This Row],[Quantity]]</f>
        <v>17.72</v>
      </c>
      <c r="M576" s="20">
        <f>Table1[[#This Row],[Total Price ]]-Table1[[#This Row],[Buying Price]]</f>
        <v>12.579999999999998</v>
      </c>
    </row>
    <row r="577" spans="1:13" x14ac:dyDescent="0.3">
      <c r="A577" s="1">
        <v>45008</v>
      </c>
      <c r="B577" s="1" t="str">
        <f>TEXT(Table1[[#This Row],[Date]],"ddd")</f>
        <v>Thu</v>
      </c>
      <c r="C577" t="s">
        <v>19</v>
      </c>
      <c r="D577">
        <v>3</v>
      </c>
      <c r="E577" s="20">
        <v>12.62</v>
      </c>
      <c r="F577" t="s">
        <v>32</v>
      </c>
      <c r="G577" t="s">
        <v>28</v>
      </c>
      <c r="H577" s="1">
        <v>34243</v>
      </c>
      <c r="I577" s="37">
        <f t="shared" ca="1" si="11"/>
        <v>31</v>
      </c>
      <c r="J577" s="21">
        <v>10.75</v>
      </c>
      <c r="K577" s="21">
        <v>100.5</v>
      </c>
      <c r="L577" s="20">
        <f>Table1[[#This Row],[Original_Unit_Price]]*Table1[[#This Row],[Quantity]]</f>
        <v>32.25</v>
      </c>
      <c r="M577" s="20">
        <f>Table1[[#This Row],[Total Price ]]-Table1[[#This Row],[Buying Price]]</f>
        <v>68.25</v>
      </c>
    </row>
    <row r="578" spans="1:13" x14ac:dyDescent="0.3">
      <c r="A578" s="1">
        <v>45167</v>
      </c>
      <c r="B578" s="1" t="str">
        <f>TEXT(Table1[[#This Row],[Date]],"ddd")</f>
        <v>Tue</v>
      </c>
      <c r="C578" t="s">
        <v>16</v>
      </c>
      <c r="D578">
        <v>20</v>
      </c>
      <c r="E578" s="20">
        <v>12.05</v>
      </c>
      <c r="F578" t="s">
        <v>26</v>
      </c>
      <c r="G578" t="s">
        <v>31</v>
      </c>
      <c r="H578" s="1">
        <v>33589</v>
      </c>
      <c r="I578" s="37">
        <f t="shared" ref="I578:I641" ca="1" si="12">DATEDIF(H578, TODAY(), "Y")</f>
        <v>33</v>
      </c>
      <c r="J578" s="21">
        <v>9.68</v>
      </c>
      <c r="K578" s="21">
        <v>150.37</v>
      </c>
      <c r="L578" s="20">
        <f>Table1[[#This Row],[Original_Unit_Price]]*Table1[[#This Row],[Quantity]]</f>
        <v>193.6</v>
      </c>
      <c r="M578" s="20">
        <f>Table1[[#This Row],[Total Price ]]-Table1[[#This Row],[Buying Price]]</f>
        <v>-43.22999999999999</v>
      </c>
    </row>
    <row r="579" spans="1:13" x14ac:dyDescent="0.3">
      <c r="A579" s="1">
        <v>45043</v>
      </c>
      <c r="B579" s="1" t="str">
        <f>TEXT(Table1[[#This Row],[Date]],"ddd")</f>
        <v>Thu</v>
      </c>
      <c r="C579" t="s">
        <v>19</v>
      </c>
      <c r="D579">
        <v>18</v>
      </c>
      <c r="E579" s="20">
        <v>1.83</v>
      </c>
      <c r="F579" t="s">
        <v>26</v>
      </c>
      <c r="G579" t="s">
        <v>25</v>
      </c>
      <c r="H579" s="1">
        <v>32495</v>
      </c>
      <c r="I579" s="37">
        <f t="shared" ca="1" si="12"/>
        <v>36</v>
      </c>
      <c r="J579" s="21">
        <v>1.37</v>
      </c>
      <c r="K579" s="21">
        <v>75.899999999999991</v>
      </c>
      <c r="L579" s="20">
        <f>Table1[[#This Row],[Original_Unit_Price]]*Table1[[#This Row],[Quantity]]</f>
        <v>24.660000000000004</v>
      </c>
      <c r="M579" s="20">
        <f>Table1[[#This Row],[Total Price ]]-Table1[[#This Row],[Buying Price]]</f>
        <v>51.239999999999988</v>
      </c>
    </row>
    <row r="580" spans="1:13" x14ac:dyDescent="0.3">
      <c r="A580" s="1">
        <v>44997</v>
      </c>
      <c r="B580" s="1" t="str">
        <f>TEXT(Table1[[#This Row],[Date]],"ddd")</f>
        <v>Sun</v>
      </c>
      <c r="C580" t="s">
        <v>17</v>
      </c>
      <c r="D580">
        <v>15</v>
      </c>
      <c r="E580" s="20">
        <v>14.29</v>
      </c>
      <c r="F580" t="s">
        <v>24</v>
      </c>
      <c r="G580" t="s">
        <v>28</v>
      </c>
      <c r="H580" s="1">
        <v>36339</v>
      </c>
      <c r="I580" s="37">
        <f t="shared" ca="1" si="12"/>
        <v>25</v>
      </c>
      <c r="J580" s="21">
        <v>12.64</v>
      </c>
      <c r="K580" s="21">
        <v>13.5</v>
      </c>
      <c r="L580" s="20">
        <f>Table1[[#This Row],[Original_Unit_Price]]*Table1[[#This Row],[Quantity]]</f>
        <v>189.60000000000002</v>
      </c>
      <c r="M580" s="20">
        <f>Table1[[#This Row],[Total Price ]]-Table1[[#This Row],[Buying Price]]</f>
        <v>-176.10000000000002</v>
      </c>
    </row>
    <row r="581" spans="1:13" x14ac:dyDescent="0.3">
      <c r="A581" s="1">
        <v>45234</v>
      </c>
      <c r="B581" s="1" t="str">
        <f>TEXT(Table1[[#This Row],[Date]],"ddd")</f>
        <v>Sat</v>
      </c>
      <c r="C581" t="s">
        <v>13</v>
      </c>
      <c r="D581">
        <v>4</v>
      </c>
      <c r="E581" s="20">
        <v>7.36</v>
      </c>
      <c r="F581" t="s">
        <v>32</v>
      </c>
      <c r="G581" t="s">
        <v>25</v>
      </c>
      <c r="H581" s="1">
        <v>28327</v>
      </c>
      <c r="I581" s="37">
        <f t="shared" ca="1" si="12"/>
        <v>47</v>
      </c>
      <c r="J581" s="21">
        <v>5.94</v>
      </c>
      <c r="K581" s="21">
        <v>276.60000000000002</v>
      </c>
      <c r="L581" s="20">
        <f>Table1[[#This Row],[Original_Unit_Price]]*Table1[[#This Row],[Quantity]]</f>
        <v>23.76</v>
      </c>
      <c r="M581" s="20">
        <f>Table1[[#This Row],[Total Price ]]-Table1[[#This Row],[Buying Price]]</f>
        <v>252.84000000000003</v>
      </c>
    </row>
    <row r="582" spans="1:13" x14ac:dyDescent="0.3">
      <c r="A582" s="1">
        <v>44949</v>
      </c>
      <c r="B582" s="1" t="str">
        <f>TEXT(Table1[[#This Row],[Date]],"ddd")</f>
        <v>Mon</v>
      </c>
      <c r="C582" t="s">
        <v>18</v>
      </c>
      <c r="D582">
        <v>12</v>
      </c>
      <c r="E582" s="20">
        <v>13.51</v>
      </c>
      <c r="F582" t="s">
        <v>34</v>
      </c>
      <c r="G582" t="s">
        <v>27</v>
      </c>
      <c r="H582" s="1">
        <v>35940</v>
      </c>
      <c r="I582" s="37">
        <f t="shared" ca="1" si="12"/>
        <v>26</v>
      </c>
      <c r="J582" s="21">
        <v>10.7</v>
      </c>
      <c r="K582" s="21">
        <v>140.41999999999999</v>
      </c>
      <c r="L582" s="20">
        <f>Table1[[#This Row],[Original_Unit_Price]]*Table1[[#This Row],[Quantity]]</f>
        <v>128.39999999999998</v>
      </c>
      <c r="M582" s="20">
        <f>Table1[[#This Row],[Total Price ]]-Table1[[#This Row],[Buying Price]]</f>
        <v>12.02000000000001</v>
      </c>
    </row>
    <row r="583" spans="1:13" x14ac:dyDescent="0.3">
      <c r="A583" s="1">
        <v>45173</v>
      </c>
      <c r="B583" s="1" t="str">
        <f>TEXT(Table1[[#This Row],[Date]],"ddd")</f>
        <v>Mon</v>
      </c>
      <c r="C583" t="s">
        <v>10</v>
      </c>
      <c r="D583">
        <v>13</v>
      </c>
      <c r="E583" s="20">
        <v>8.08</v>
      </c>
      <c r="F583" t="s">
        <v>34</v>
      </c>
      <c r="G583" t="s">
        <v>28</v>
      </c>
      <c r="H583" s="1">
        <v>28202</v>
      </c>
      <c r="I583" s="37">
        <f t="shared" ca="1" si="12"/>
        <v>48</v>
      </c>
      <c r="J583" s="21">
        <v>6.19</v>
      </c>
      <c r="K583" s="21">
        <v>60.03</v>
      </c>
      <c r="L583" s="20">
        <f>Table1[[#This Row],[Original_Unit_Price]]*Table1[[#This Row],[Quantity]]</f>
        <v>80.47</v>
      </c>
      <c r="M583" s="20">
        <f>Table1[[#This Row],[Total Price ]]-Table1[[#This Row],[Buying Price]]</f>
        <v>-20.439999999999998</v>
      </c>
    </row>
    <row r="584" spans="1:13" x14ac:dyDescent="0.3">
      <c r="A584" s="1">
        <v>45157</v>
      </c>
      <c r="B584" s="1" t="str">
        <f>TEXT(Table1[[#This Row],[Date]],"ddd")</f>
        <v>Sat</v>
      </c>
      <c r="C584" t="s">
        <v>17</v>
      </c>
      <c r="D584">
        <v>8</v>
      </c>
      <c r="E584" s="20">
        <v>4.16</v>
      </c>
      <c r="F584" t="s">
        <v>34</v>
      </c>
      <c r="G584" t="s">
        <v>31</v>
      </c>
      <c r="H584" s="1">
        <v>34948</v>
      </c>
      <c r="I584" s="37">
        <f t="shared" ca="1" si="12"/>
        <v>29</v>
      </c>
      <c r="J584" s="21">
        <v>2.96</v>
      </c>
      <c r="K584" s="21">
        <v>91.42</v>
      </c>
      <c r="L584" s="20">
        <f>Table1[[#This Row],[Original_Unit_Price]]*Table1[[#This Row],[Quantity]]</f>
        <v>23.68</v>
      </c>
      <c r="M584" s="20">
        <f>Table1[[#This Row],[Total Price ]]-Table1[[#This Row],[Buying Price]]</f>
        <v>67.740000000000009</v>
      </c>
    </row>
    <row r="585" spans="1:13" x14ac:dyDescent="0.3">
      <c r="A585" s="1">
        <v>45153</v>
      </c>
      <c r="B585" s="1" t="str">
        <f>TEXT(Table1[[#This Row],[Date]],"ddd")</f>
        <v>Tue</v>
      </c>
      <c r="C585" t="s">
        <v>10</v>
      </c>
      <c r="D585">
        <v>12</v>
      </c>
      <c r="E585" s="20">
        <v>7.64</v>
      </c>
      <c r="F585" t="s">
        <v>26</v>
      </c>
      <c r="G585" t="s">
        <v>28</v>
      </c>
      <c r="H585" s="1">
        <v>29053</v>
      </c>
      <c r="I585" s="37">
        <f t="shared" ca="1" si="12"/>
        <v>45</v>
      </c>
      <c r="J585" s="21">
        <v>5.72</v>
      </c>
      <c r="K585" s="21">
        <v>22.32</v>
      </c>
      <c r="L585" s="20">
        <f>Table1[[#This Row],[Original_Unit_Price]]*Table1[[#This Row],[Quantity]]</f>
        <v>68.64</v>
      </c>
      <c r="M585" s="20">
        <f>Table1[[#This Row],[Total Price ]]-Table1[[#This Row],[Buying Price]]</f>
        <v>-46.32</v>
      </c>
    </row>
    <row r="586" spans="1:13" x14ac:dyDescent="0.3">
      <c r="A586" s="1">
        <v>45135</v>
      </c>
      <c r="B586" s="1" t="str">
        <f>TEXT(Table1[[#This Row],[Date]],"ddd")</f>
        <v>Fri</v>
      </c>
      <c r="C586" t="s">
        <v>19</v>
      </c>
      <c r="D586">
        <v>15</v>
      </c>
      <c r="E586" s="20">
        <v>4.82</v>
      </c>
      <c r="F586" t="s">
        <v>24</v>
      </c>
      <c r="G586" t="s">
        <v>25</v>
      </c>
      <c r="H586" s="1">
        <v>28484</v>
      </c>
      <c r="I586" s="37">
        <f t="shared" ca="1" si="12"/>
        <v>47</v>
      </c>
      <c r="J586" s="21">
        <v>3.61</v>
      </c>
      <c r="K586" s="21">
        <v>106.47999999999999</v>
      </c>
      <c r="L586" s="20">
        <f>Table1[[#This Row],[Original_Unit_Price]]*Table1[[#This Row],[Quantity]]</f>
        <v>54.15</v>
      </c>
      <c r="M586" s="20">
        <f>Table1[[#This Row],[Total Price ]]-Table1[[#This Row],[Buying Price]]</f>
        <v>52.329999999999991</v>
      </c>
    </row>
    <row r="587" spans="1:13" x14ac:dyDescent="0.3">
      <c r="A587" s="1">
        <v>44953</v>
      </c>
      <c r="B587" s="1" t="str">
        <f>TEXT(Table1[[#This Row],[Date]],"ddd")</f>
        <v>Fri</v>
      </c>
      <c r="C587" t="s">
        <v>12</v>
      </c>
      <c r="D587">
        <v>14</v>
      </c>
      <c r="E587" s="20">
        <v>3.23</v>
      </c>
      <c r="F587" t="s">
        <v>32</v>
      </c>
      <c r="G587" t="s">
        <v>33</v>
      </c>
      <c r="H587" s="1">
        <v>29230</v>
      </c>
      <c r="I587" s="37">
        <f t="shared" ca="1" si="12"/>
        <v>45</v>
      </c>
      <c r="J587" s="21">
        <v>2.41</v>
      </c>
      <c r="K587" s="21">
        <v>196.64999999999998</v>
      </c>
      <c r="L587" s="20">
        <f>Table1[[#This Row],[Original_Unit_Price]]*Table1[[#This Row],[Quantity]]</f>
        <v>33.74</v>
      </c>
      <c r="M587" s="20">
        <f>Table1[[#This Row],[Total Price ]]-Table1[[#This Row],[Buying Price]]</f>
        <v>162.90999999999997</v>
      </c>
    </row>
    <row r="588" spans="1:13" x14ac:dyDescent="0.3">
      <c r="A588" s="1">
        <v>45256</v>
      </c>
      <c r="B588" s="1" t="str">
        <f>TEXT(Table1[[#This Row],[Date]],"ddd")</f>
        <v>Sun</v>
      </c>
      <c r="C588" t="s">
        <v>15</v>
      </c>
      <c r="D588">
        <v>7</v>
      </c>
      <c r="E588" s="20">
        <v>2.72</v>
      </c>
      <c r="F588" t="s">
        <v>30</v>
      </c>
      <c r="G588" t="s">
        <v>33</v>
      </c>
      <c r="H588" s="1">
        <v>35162</v>
      </c>
      <c r="I588" s="37">
        <f t="shared" ca="1" si="12"/>
        <v>29</v>
      </c>
      <c r="J588" s="21">
        <v>2.35</v>
      </c>
      <c r="K588" s="21">
        <v>216.45</v>
      </c>
      <c r="L588" s="20">
        <f>Table1[[#This Row],[Original_Unit_Price]]*Table1[[#This Row],[Quantity]]</f>
        <v>16.45</v>
      </c>
      <c r="M588" s="20">
        <f>Table1[[#This Row],[Total Price ]]-Table1[[#This Row],[Buying Price]]</f>
        <v>200</v>
      </c>
    </row>
    <row r="589" spans="1:13" x14ac:dyDescent="0.3">
      <c r="A589" s="1">
        <v>45195</v>
      </c>
      <c r="B589" s="1" t="str">
        <f>TEXT(Table1[[#This Row],[Date]],"ddd")</f>
        <v>Tue</v>
      </c>
      <c r="C589" t="s">
        <v>12</v>
      </c>
      <c r="D589">
        <v>5</v>
      </c>
      <c r="E589" s="20">
        <v>0.28000000000000003</v>
      </c>
      <c r="F589" t="s">
        <v>30</v>
      </c>
      <c r="G589" t="s">
        <v>33</v>
      </c>
      <c r="H589" s="1">
        <v>36876</v>
      </c>
      <c r="I589" s="37">
        <f t="shared" ca="1" si="12"/>
        <v>24</v>
      </c>
      <c r="J589" s="21">
        <v>0.23</v>
      </c>
      <c r="K589" s="21">
        <v>15.680000000000001</v>
      </c>
      <c r="L589" s="20">
        <f>Table1[[#This Row],[Original_Unit_Price]]*Table1[[#This Row],[Quantity]]</f>
        <v>1.1500000000000001</v>
      </c>
      <c r="M589" s="20">
        <f>Table1[[#This Row],[Total Price ]]-Table1[[#This Row],[Buying Price]]</f>
        <v>14.530000000000001</v>
      </c>
    </row>
    <row r="590" spans="1:13" x14ac:dyDescent="0.3">
      <c r="A590" s="1">
        <v>45120</v>
      </c>
      <c r="B590" s="1" t="str">
        <f>TEXT(Table1[[#This Row],[Date]],"ddd")</f>
        <v>Thu</v>
      </c>
      <c r="C590" t="s">
        <v>13</v>
      </c>
      <c r="D590">
        <v>4</v>
      </c>
      <c r="E590" s="20">
        <v>2.7</v>
      </c>
      <c r="F590" t="s">
        <v>26</v>
      </c>
      <c r="G590" t="s">
        <v>25</v>
      </c>
      <c r="H590" s="1">
        <v>36102</v>
      </c>
      <c r="I590" s="37">
        <f t="shared" ca="1" si="12"/>
        <v>26</v>
      </c>
      <c r="J590" s="21">
        <v>2.11</v>
      </c>
      <c r="K590" s="21">
        <v>64.8</v>
      </c>
      <c r="L590" s="20">
        <f>Table1[[#This Row],[Original_Unit_Price]]*Table1[[#This Row],[Quantity]]</f>
        <v>8.44</v>
      </c>
      <c r="M590" s="20">
        <f>Table1[[#This Row],[Total Price ]]-Table1[[#This Row],[Buying Price]]</f>
        <v>56.36</v>
      </c>
    </row>
    <row r="591" spans="1:13" x14ac:dyDescent="0.3">
      <c r="A591" s="1">
        <v>45175</v>
      </c>
      <c r="B591" s="1" t="str">
        <f>TEXT(Table1[[#This Row],[Date]],"ddd")</f>
        <v>Wed</v>
      </c>
      <c r="C591" t="s">
        <v>18</v>
      </c>
      <c r="D591">
        <v>17</v>
      </c>
      <c r="E591" s="20">
        <v>6.82</v>
      </c>
      <c r="F591" t="s">
        <v>32</v>
      </c>
      <c r="G591" t="s">
        <v>31</v>
      </c>
      <c r="H591" s="1">
        <v>35631</v>
      </c>
      <c r="I591" s="37">
        <f t="shared" ca="1" si="12"/>
        <v>27</v>
      </c>
      <c r="J591" s="21">
        <v>5.29</v>
      </c>
      <c r="K591" s="21">
        <v>73.679999999999993</v>
      </c>
      <c r="L591" s="20">
        <f>Table1[[#This Row],[Original_Unit_Price]]*Table1[[#This Row],[Quantity]]</f>
        <v>89.93</v>
      </c>
      <c r="M591" s="20">
        <f>Table1[[#This Row],[Total Price ]]-Table1[[#This Row],[Buying Price]]</f>
        <v>-16.250000000000014</v>
      </c>
    </row>
    <row r="592" spans="1:13" x14ac:dyDescent="0.3">
      <c r="A592" s="1">
        <v>45058</v>
      </c>
      <c r="B592" s="1" t="str">
        <f>TEXT(Table1[[#This Row],[Date]],"ddd")</f>
        <v>Fri</v>
      </c>
      <c r="C592" t="s">
        <v>16</v>
      </c>
      <c r="D592">
        <v>20</v>
      </c>
      <c r="E592" s="20">
        <v>12.17</v>
      </c>
      <c r="F592" t="s">
        <v>24</v>
      </c>
      <c r="G592" t="s">
        <v>27</v>
      </c>
      <c r="H592" s="1">
        <v>28377</v>
      </c>
      <c r="I592" s="37">
        <f t="shared" ca="1" si="12"/>
        <v>47</v>
      </c>
      <c r="J592" s="21">
        <v>9.18</v>
      </c>
      <c r="K592" s="21">
        <v>42</v>
      </c>
      <c r="L592" s="20">
        <f>Table1[[#This Row],[Original_Unit_Price]]*Table1[[#This Row],[Quantity]]</f>
        <v>183.6</v>
      </c>
      <c r="M592" s="20">
        <f>Table1[[#This Row],[Total Price ]]-Table1[[#This Row],[Buying Price]]</f>
        <v>-141.6</v>
      </c>
    </row>
    <row r="593" spans="1:13" x14ac:dyDescent="0.3">
      <c r="A593" s="1">
        <v>45044</v>
      </c>
      <c r="B593" s="1" t="str">
        <f>TEXT(Table1[[#This Row],[Date]],"ddd")</f>
        <v>Fri</v>
      </c>
      <c r="C593" t="s">
        <v>15</v>
      </c>
      <c r="D593">
        <v>4</v>
      </c>
      <c r="E593" s="20">
        <v>3.11</v>
      </c>
      <c r="F593" t="s">
        <v>32</v>
      </c>
      <c r="G593" t="s">
        <v>25</v>
      </c>
      <c r="H593" s="1">
        <v>33639</v>
      </c>
      <c r="I593" s="37">
        <f t="shared" ca="1" si="12"/>
        <v>33</v>
      </c>
      <c r="J593" s="21">
        <v>2.52</v>
      </c>
      <c r="K593" s="21">
        <v>10.36</v>
      </c>
      <c r="L593" s="20">
        <f>Table1[[#This Row],[Original_Unit_Price]]*Table1[[#This Row],[Quantity]]</f>
        <v>10.08</v>
      </c>
      <c r="M593" s="20">
        <f>Table1[[#This Row],[Total Price ]]-Table1[[#This Row],[Buying Price]]</f>
        <v>0.27999999999999936</v>
      </c>
    </row>
    <row r="594" spans="1:13" x14ac:dyDescent="0.3">
      <c r="A594" s="1">
        <v>45221</v>
      </c>
      <c r="B594" s="1" t="str">
        <f>TEXT(Table1[[#This Row],[Date]],"ddd")</f>
        <v>Sun</v>
      </c>
      <c r="C594" t="s">
        <v>19</v>
      </c>
      <c r="D594">
        <v>19</v>
      </c>
      <c r="E594" s="20">
        <v>3.11</v>
      </c>
      <c r="F594" t="s">
        <v>24</v>
      </c>
      <c r="G594" t="s">
        <v>28</v>
      </c>
      <c r="H594" s="1">
        <v>38267</v>
      </c>
      <c r="I594" s="37">
        <f t="shared" ca="1" si="12"/>
        <v>20</v>
      </c>
      <c r="J594" s="21">
        <v>2.72</v>
      </c>
      <c r="K594" s="21">
        <v>157.95000000000002</v>
      </c>
      <c r="L594" s="20">
        <f>Table1[[#This Row],[Original_Unit_Price]]*Table1[[#This Row],[Quantity]]</f>
        <v>51.680000000000007</v>
      </c>
      <c r="M594" s="20">
        <f>Table1[[#This Row],[Total Price ]]-Table1[[#This Row],[Buying Price]]</f>
        <v>106.27000000000001</v>
      </c>
    </row>
    <row r="595" spans="1:13" x14ac:dyDescent="0.3">
      <c r="A595" s="1">
        <v>45174</v>
      </c>
      <c r="B595" s="1" t="str">
        <f>TEXT(Table1[[#This Row],[Date]],"ddd")</f>
        <v>Tue</v>
      </c>
      <c r="C595" t="s">
        <v>14</v>
      </c>
      <c r="D595">
        <v>9</v>
      </c>
      <c r="E595" s="20">
        <v>12.78</v>
      </c>
      <c r="F595" t="s">
        <v>32</v>
      </c>
      <c r="G595" t="s">
        <v>29</v>
      </c>
      <c r="H595" s="1">
        <v>35433</v>
      </c>
      <c r="I595" s="37">
        <f t="shared" ca="1" si="12"/>
        <v>28</v>
      </c>
      <c r="J595" s="21">
        <v>10.92</v>
      </c>
      <c r="K595" s="21">
        <v>104.76</v>
      </c>
      <c r="L595" s="20">
        <f>Table1[[#This Row],[Original_Unit_Price]]*Table1[[#This Row],[Quantity]]</f>
        <v>98.28</v>
      </c>
      <c r="M595" s="20">
        <f>Table1[[#This Row],[Total Price ]]-Table1[[#This Row],[Buying Price]]</f>
        <v>6.480000000000004</v>
      </c>
    </row>
    <row r="596" spans="1:13" x14ac:dyDescent="0.3">
      <c r="A596" s="1">
        <v>45091</v>
      </c>
      <c r="B596" s="1" t="str">
        <f>TEXT(Table1[[#This Row],[Date]],"ddd")</f>
        <v>Wed</v>
      </c>
      <c r="C596" t="s">
        <v>11</v>
      </c>
      <c r="D596">
        <v>13</v>
      </c>
      <c r="E596" s="20">
        <v>3.58</v>
      </c>
      <c r="F596" t="s">
        <v>34</v>
      </c>
      <c r="G596" t="s">
        <v>25</v>
      </c>
      <c r="H596" s="1">
        <v>29785</v>
      </c>
      <c r="I596" s="37">
        <f t="shared" ca="1" si="12"/>
        <v>43</v>
      </c>
      <c r="J596" s="21">
        <v>3.06</v>
      </c>
      <c r="K596" s="21">
        <v>28.080000000000002</v>
      </c>
      <c r="L596" s="20">
        <f>Table1[[#This Row],[Original_Unit_Price]]*Table1[[#This Row],[Quantity]]</f>
        <v>39.78</v>
      </c>
      <c r="M596" s="20">
        <f>Table1[[#This Row],[Total Price ]]-Table1[[#This Row],[Buying Price]]</f>
        <v>-11.7</v>
      </c>
    </row>
    <row r="597" spans="1:13" x14ac:dyDescent="0.3">
      <c r="A597" s="1">
        <v>45039</v>
      </c>
      <c r="B597" s="1" t="str">
        <f>TEXT(Table1[[#This Row],[Date]],"ddd")</f>
        <v>Sun</v>
      </c>
      <c r="C597" t="s">
        <v>15</v>
      </c>
      <c r="D597">
        <v>19</v>
      </c>
      <c r="E597" s="20">
        <v>11.28</v>
      </c>
      <c r="F597" t="s">
        <v>32</v>
      </c>
      <c r="G597" t="s">
        <v>28</v>
      </c>
      <c r="H597" s="1">
        <v>34048</v>
      </c>
      <c r="I597" s="37">
        <f t="shared" ca="1" si="12"/>
        <v>32</v>
      </c>
      <c r="J597" s="21">
        <v>8.07</v>
      </c>
      <c r="K597" s="21">
        <v>60.66</v>
      </c>
      <c r="L597" s="20">
        <f>Table1[[#This Row],[Original_Unit_Price]]*Table1[[#This Row],[Quantity]]</f>
        <v>153.33000000000001</v>
      </c>
      <c r="M597" s="20">
        <f>Table1[[#This Row],[Total Price ]]-Table1[[#This Row],[Buying Price]]</f>
        <v>-92.670000000000016</v>
      </c>
    </row>
    <row r="598" spans="1:13" x14ac:dyDescent="0.3">
      <c r="A598" s="1">
        <v>45121</v>
      </c>
      <c r="B598" s="1" t="str">
        <f>TEXT(Table1[[#This Row],[Date]],"ddd")</f>
        <v>Fri</v>
      </c>
      <c r="C598" t="s">
        <v>13</v>
      </c>
      <c r="D598">
        <v>17</v>
      </c>
      <c r="E598" s="20">
        <v>0.46</v>
      </c>
      <c r="F598" t="s">
        <v>24</v>
      </c>
      <c r="G598" t="s">
        <v>27</v>
      </c>
      <c r="H598" s="1">
        <v>35771</v>
      </c>
      <c r="I598" s="37">
        <f t="shared" ca="1" si="12"/>
        <v>27</v>
      </c>
      <c r="J598" s="21">
        <v>0.33</v>
      </c>
      <c r="K598" s="21">
        <v>123.37</v>
      </c>
      <c r="L598" s="20">
        <f>Table1[[#This Row],[Original_Unit_Price]]*Table1[[#This Row],[Quantity]]</f>
        <v>5.61</v>
      </c>
      <c r="M598" s="20">
        <f>Table1[[#This Row],[Total Price ]]-Table1[[#This Row],[Buying Price]]</f>
        <v>117.76</v>
      </c>
    </row>
    <row r="599" spans="1:13" x14ac:dyDescent="0.3">
      <c r="A599" s="1">
        <v>45279</v>
      </c>
      <c r="B599" s="1" t="str">
        <f>TEXT(Table1[[#This Row],[Date]],"ddd")</f>
        <v>Tue</v>
      </c>
      <c r="C599" t="s">
        <v>19</v>
      </c>
      <c r="D599">
        <v>1</v>
      </c>
      <c r="E599" s="20">
        <v>9.85</v>
      </c>
      <c r="F599" t="s">
        <v>30</v>
      </c>
      <c r="G599" t="s">
        <v>33</v>
      </c>
      <c r="H599" s="1">
        <v>27851</v>
      </c>
      <c r="I599" s="37">
        <f t="shared" ca="1" si="12"/>
        <v>49</v>
      </c>
      <c r="J599" s="21">
        <v>8.43</v>
      </c>
      <c r="K599" s="21">
        <v>61.27</v>
      </c>
      <c r="L599" s="20">
        <f>Table1[[#This Row],[Original_Unit_Price]]*Table1[[#This Row],[Quantity]]</f>
        <v>8.43</v>
      </c>
      <c r="M599" s="20">
        <f>Table1[[#This Row],[Total Price ]]-Table1[[#This Row],[Buying Price]]</f>
        <v>52.84</v>
      </c>
    </row>
    <row r="600" spans="1:13" x14ac:dyDescent="0.3">
      <c r="A600" s="1">
        <v>44937</v>
      </c>
      <c r="B600" s="1" t="str">
        <f>TEXT(Table1[[#This Row],[Date]],"ddd")</f>
        <v>Wed</v>
      </c>
      <c r="C600" t="s">
        <v>18</v>
      </c>
      <c r="D600">
        <v>19</v>
      </c>
      <c r="E600" s="20">
        <v>12.3</v>
      </c>
      <c r="F600" t="s">
        <v>34</v>
      </c>
      <c r="G600" t="s">
        <v>28</v>
      </c>
      <c r="H600" s="1">
        <v>27754</v>
      </c>
      <c r="I600" s="37">
        <f t="shared" ca="1" si="12"/>
        <v>49</v>
      </c>
      <c r="J600" s="21">
        <v>10.9</v>
      </c>
      <c r="K600" s="21">
        <v>119.39999999999999</v>
      </c>
      <c r="L600" s="20">
        <f>Table1[[#This Row],[Original_Unit_Price]]*Table1[[#This Row],[Quantity]]</f>
        <v>207.1</v>
      </c>
      <c r="M600" s="20">
        <f>Table1[[#This Row],[Total Price ]]-Table1[[#This Row],[Buying Price]]</f>
        <v>-87.7</v>
      </c>
    </row>
    <row r="601" spans="1:13" x14ac:dyDescent="0.3">
      <c r="A601" s="1">
        <v>45186</v>
      </c>
      <c r="B601" s="1" t="str">
        <f>TEXT(Table1[[#This Row],[Date]],"ddd")</f>
        <v>Sun</v>
      </c>
      <c r="C601" t="s">
        <v>13</v>
      </c>
      <c r="D601">
        <v>20</v>
      </c>
      <c r="E601" s="20">
        <v>3.85</v>
      </c>
      <c r="F601" t="s">
        <v>30</v>
      </c>
      <c r="G601" t="s">
        <v>31</v>
      </c>
      <c r="H601" s="1">
        <v>30445</v>
      </c>
      <c r="I601" s="37">
        <f t="shared" ca="1" si="12"/>
        <v>41</v>
      </c>
      <c r="J601" s="21">
        <v>2.77</v>
      </c>
      <c r="K601" s="21">
        <v>151.80000000000001</v>
      </c>
      <c r="L601" s="20">
        <f>Table1[[#This Row],[Original_Unit_Price]]*Table1[[#This Row],[Quantity]]</f>
        <v>55.4</v>
      </c>
      <c r="M601" s="20">
        <f>Table1[[#This Row],[Total Price ]]-Table1[[#This Row],[Buying Price]]</f>
        <v>96.4</v>
      </c>
    </row>
    <row r="602" spans="1:13" x14ac:dyDescent="0.3">
      <c r="A602" s="1">
        <v>45077</v>
      </c>
      <c r="B602" s="1" t="str">
        <f>TEXT(Table1[[#This Row],[Date]],"ddd")</f>
        <v>Wed</v>
      </c>
      <c r="C602" t="s">
        <v>11</v>
      </c>
      <c r="D602">
        <v>8</v>
      </c>
      <c r="E602" s="20">
        <v>13.51</v>
      </c>
      <c r="F602" t="s">
        <v>32</v>
      </c>
      <c r="G602" t="s">
        <v>33</v>
      </c>
      <c r="H602" s="1">
        <v>29323</v>
      </c>
      <c r="I602" s="37">
        <f t="shared" ca="1" si="12"/>
        <v>45</v>
      </c>
      <c r="J602" s="21">
        <v>11.92</v>
      </c>
      <c r="K602" s="21">
        <v>47.25</v>
      </c>
      <c r="L602" s="20">
        <f>Table1[[#This Row],[Original_Unit_Price]]*Table1[[#This Row],[Quantity]]</f>
        <v>95.36</v>
      </c>
      <c r="M602" s="20">
        <f>Table1[[#This Row],[Total Price ]]-Table1[[#This Row],[Buying Price]]</f>
        <v>-48.11</v>
      </c>
    </row>
    <row r="603" spans="1:13" x14ac:dyDescent="0.3">
      <c r="A603" s="1">
        <v>45070</v>
      </c>
      <c r="B603" s="1" t="str">
        <f>TEXT(Table1[[#This Row],[Date]],"ddd")</f>
        <v>Wed</v>
      </c>
      <c r="C603" t="s">
        <v>10</v>
      </c>
      <c r="D603">
        <v>8</v>
      </c>
      <c r="E603" s="20">
        <v>13.49</v>
      </c>
      <c r="F603" t="s">
        <v>32</v>
      </c>
      <c r="G603" t="s">
        <v>29</v>
      </c>
      <c r="H603" s="1">
        <v>28855</v>
      </c>
      <c r="I603" s="37">
        <f t="shared" ca="1" si="12"/>
        <v>46</v>
      </c>
      <c r="J603" s="21">
        <v>10.58</v>
      </c>
      <c r="K603" s="21">
        <v>81.359999999999985</v>
      </c>
      <c r="L603" s="20">
        <f>Table1[[#This Row],[Original_Unit_Price]]*Table1[[#This Row],[Quantity]]</f>
        <v>84.64</v>
      </c>
      <c r="M603" s="20">
        <f>Table1[[#This Row],[Total Price ]]-Table1[[#This Row],[Buying Price]]</f>
        <v>-3.2800000000000153</v>
      </c>
    </row>
    <row r="604" spans="1:13" x14ac:dyDescent="0.3">
      <c r="A604" s="1">
        <v>45073</v>
      </c>
      <c r="B604" s="1" t="str">
        <f>TEXT(Table1[[#This Row],[Date]],"ddd")</f>
        <v>Sat</v>
      </c>
      <c r="C604" t="s">
        <v>19</v>
      </c>
      <c r="D604">
        <v>19</v>
      </c>
      <c r="E604" s="20">
        <v>12.58</v>
      </c>
      <c r="F604" t="s">
        <v>24</v>
      </c>
      <c r="G604" t="s">
        <v>29</v>
      </c>
      <c r="H604" s="1">
        <v>29319</v>
      </c>
      <c r="I604" s="37">
        <f t="shared" ca="1" si="12"/>
        <v>45</v>
      </c>
      <c r="J604" s="21">
        <v>9.6199999999999992</v>
      </c>
      <c r="K604" s="21">
        <v>65.34</v>
      </c>
      <c r="L604" s="20">
        <f>Table1[[#This Row],[Original_Unit_Price]]*Table1[[#This Row],[Quantity]]</f>
        <v>182.77999999999997</v>
      </c>
      <c r="M604" s="20">
        <f>Table1[[#This Row],[Total Price ]]-Table1[[#This Row],[Buying Price]]</f>
        <v>-117.43999999999997</v>
      </c>
    </row>
    <row r="605" spans="1:13" x14ac:dyDescent="0.3">
      <c r="A605" s="1">
        <v>45213</v>
      </c>
      <c r="B605" s="1" t="str">
        <f>TEXT(Table1[[#This Row],[Date]],"ddd")</f>
        <v>Sat</v>
      </c>
      <c r="C605" t="s">
        <v>10</v>
      </c>
      <c r="D605">
        <v>10</v>
      </c>
      <c r="E605" s="20">
        <v>6.67</v>
      </c>
      <c r="F605" t="s">
        <v>32</v>
      </c>
      <c r="G605" t="s">
        <v>27</v>
      </c>
      <c r="H605" s="1">
        <v>38370</v>
      </c>
      <c r="I605" s="37">
        <f t="shared" ca="1" si="12"/>
        <v>20</v>
      </c>
      <c r="J605" s="21">
        <v>5.66</v>
      </c>
      <c r="K605" s="21">
        <v>108.89999999999999</v>
      </c>
      <c r="L605" s="20">
        <f>Table1[[#This Row],[Original_Unit_Price]]*Table1[[#This Row],[Quantity]]</f>
        <v>56.6</v>
      </c>
      <c r="M605" s="20">
        <f>Table1[[#This Row],[Total Price ]]-Table1[[#This Row],[Buying Price]]</f>
        <v>52.29999999999999</v>
      </c>
    </row>
    <row r="606" spans="1:13" x14ac:dyDescent="0.3">
      <c r="A606" s="1">
        <v>45268</v>
      </c>
      <c r="B606" s="1" t="str">
        <f>TEXT(Table1[[#This Row],[Date]],"ddd")</f>
        <v>Fri</v>
      </c>
      <c r="C606" t="s">
        <v>19</v>
      </c>
      <c r="D606">
        <v>20</v>
      </c>
      <c r="E606" s="20">
        <v>9.9</v>
      </c>
      <c r="F606" t="s">
        <v>24</v>
      </c>
      <c r="G606" t="s">
        <v>31</v>
      </c>
      <c r="H606" s="1">
        <v>33298</v>
      </c>
      <c r="I606" s="37">
        <f t="shared" ca="1" si="12"/>
        <v>34</v>
      </c>
      <c r="J606" s="21">
        <v>7.92</v>
      </c>
      <c r="K606" s="21">
        <v>35.85</v>
      </c>
      <c r="L606" s="20">
        <f>Table1[[#This Row],[Original_Unit_Price]]*Table1[[#This Row],[Quantity]]</f>
        <v>158.4</v>
      </c>
      <c r="M606" s="20">
        <f>Table1[[#This Row],[Total Price ]]-Table1[[#This Row],[Buying Price]]</f>
        <v>-122.55000000000001</v>
      </c>
    </row>
    <row r="607" spans="1:13" x14ac:dyDescent="0.3">
      <c r="A607" s="1">
        <v>45282</v>
      </c>
      <c r="B607" s="1" t="str">
        <f>TEXT(Table1[[#This Row],[Date]],"ddd")</f>
        <v>Fri</v>
      </c>
      <c r="C607" t="s">
        <v>17</v>
      </c>
      <c r="D607">
        <v>19</v>
      </c>
      <c r="E607" s="20">
        <v>7.79</v>
      </c>
      <c r="F607" t="s">
        <v>34</v>
      </c>
      <c r="G607" t="s">
        <v>28</v>
      </c>
      <c r="H607" s="1">
        <v>32192</v>
      </c>
      <c r="I607" s="37">
        <f t="shared" ca="1" si="12"/>
        <v>37</v>
      </c>
      <c r="J607" s="21">
        <v>6.01</v>
      </c>
      <c r="K607" s="21">
        <v>101.22</v>
      </c>
      <c r="L607" s="20">
        <f>Table1[[#This Row],[Original_Unit_Price]]*Table1[[#This Row],[Quantity]]</f>
        <v>114.19</v>
      </c>
      <c r="M607" s="20">
        <f>Table1[[#This Row],[Total Price ]]-Table1[[#This Row],[Buying Price]]</f>
        <v>-12.969999999999999</v>
      </c>
    </row>
    <row r="608" spans="1:13" x14ac:dyDescent="0.3">
      <c r="A608" s="1">
        <v>45163</v>
      </c>
      <c r="B608" s="1" t="str">
        <f>TEXT(Table1[[#This Row],[Date]],"ddd")</f>
        <v>Fri</v>
      </c>
      <c r="C608" t="s">
        <v>10</v>
      </c>
      <c r="D608">
        <v>5</v>
      </c>
      <c r="E608" s="20">
        <v>13.17</v>
      </c>
      <c r="F608" t="s">
        <v>24</v>
      </c>
      <c r="G608" t="s">
        <v>27</v>
      </c>
      <c r="H608" s="1">
        <v>30966</v>
      </c>
      <c r="I608" s="37">
        <f t="shared" ca="1" si="12"/>
        <v>40</v>
      </c>
      <c r="J608" s="21">
        <v>9.9499999999999993</v>
      </c>
      <c r="K608" s="21">
        <v>85</v>
      </c>
      <c r="L608" s="20">
        <f>Table1[[#This Row],[Original_Unit_Price]]*Table1[[#This Row],[Quantity]]</f>
        <v>49.75</v>
      </c>
      <c r="M608" s="20">
        <f>Table1[[#This Row],[Total Price ]]-Table1[[#This Row],[Buying Price]]</f>
        <v>35.25</v>
      </c>
    </row>
    <row r="609" spans="1:13" x14ac:dyDescent="0.3">
      <c r="A609" s="1">
        <v>45091</v>
      </c>
      <c r="B609" s="1" t="str">
        <f>TEXT(Table1[[#This Row],[Date]],"ddd")</f>
        <v>Wed</v>
      </c>
      <c r="C609" t="s">
        <v>10</v>
      </c>
      <c r="D609">
        <v>11</v>
      </c>
      <c r="E609" s="20">
        <v>13.57</v>
      </c>
      <c r="F609" t="s">
        <v>30</v>
      </c>
      <c r="G609" t="s">
        <v>31</v>
      </c>
      <c r="H609" s="1">
        <v>28038</v>
      </c>
      <c r="I609" s="37">
        <f t="shared" ca="1" si="12"/>
        <v>48</v>
      </c>
      <c r="J609" s="21">
        <v>11.2</v>
      </c>
      <c r="K609" s="21">
        <v>99.550000000000011</v>
      </c>
      <c r="L609" s="20">
        <f>Table1[[#This Row],[Original_Unit_Price]]*Table1[[#This Row],[Quantity]]</f>
        <v>123.19999999999999</v>
      </c>
      <c r="M609" s="20">
        <f>Table1[[#This Row],[Total Price ]]-Table1[[#This Row],[Buying Price]]</f>
        <v>-23.649999999999977</v>
      </c>
    </row>
    <row r="610" spans="1:13" x14ac:dyDescent="0.3">
      <c r="A610" s="1">
        <v>45023</v>
      </c>
      <c r="B610" s="1" t="str">
        <f>TEXT(Table1[[#This Row],[Date]],"ddd")</f>
        <v>Fri</v>
      </c>
      <c r="C610" t="s">
        <v>16</v>
      </c>
      <c r="D610">
        <v>10</v>
      </c>
      <c r="E610" s="20">
        <v>0.78</v>
      </c>
      <c r="F610" t="s">
        <v>30</v>
      </c>
      <c r="G610" t="s">
        <v>25</v>
      </c>
      <c r="H610" s="1">
        <v>28925</v>
      </c>
      <c r="I610" s="37">
        <f t="shared" ca="1" si="12"/>
        <v>46</v>
      </c>
      <c r="J610" s="21">
        <v>0.69</v>
      </c>
      <c r="K610" s="21">
        <v>90.3</v>
      </c>
      <c r="L610" s="20">
        <f>Table1[[#This Row],[Original_Unit_Price]]*Table1[[#This Row],[Quantity]]</f>
        <v>6.8999999999999995</v>
      </c>
      <c r="M610" s="20">
        <f>Table1[[#This Row],[Total Price ]]-Table1[[#This Row],[Buying Price]]</f>
        <v>83.399999999999991</v>
      </c>
    </row>
    <row r="611" spans="1:13" x14ac:dyDescent="0.3">
      <c r="A611" s="1">
        <v>45249</v>
      </c>
      <c r="B611" s="1" t="str">
        <f>TEXT(Table1[[#This Row],[Date]],"ddd")</f>
        <v>Sun</v>
      </c>
      <c r="C611" t="s">
        <v>11</v>
      </c>
      <c r="D611">
        <v>7</v>
      </c>
      <c r="E611" s="20">
        <v>2.4300000000000002</v>
      </c>
      <c r="F611" t="s">
        <v>24</v>
      </c>
      <c r="G611" t="s">
        <v>28</v>
      </c>
      <c r="H611" s="1">
        <v>35102</v>
      </c>
      <c r="I611" s="37">
        <f t="shared" ca="1" si="12"/>
        <v>29</v>
      </c>
      <c r="J611" s="21">
        <v>2.1800000000000002</v>
      </c>
      <c r="K611" s="21">
        <v>50.8</v>
      </c>
      <c r="L611" s="20">
        <f>Table1[[#This Row],[Original_Unit_Price]]*Table1[[#This Row],[Quantity]]</f>
        <v>15.260000000000002</v>
      </c>
      <c r="M611" s="20">
        <f>Table1[[#This Row],[Total Price ]]-Table1[[#This Row],[Buying Price]]</f>
        <v>35.539999999999992</v>
      </c>
    </row>
    <row r="612" spans="1:13" x14ac:dyDescent="0.3">
      <c r="A612" s="1">
        <v>45213</v>
      </c>
      <c r="B612" s="1" t="str">
        <f>TEXT(Table1[[#This Row],[Date]],"ddd")</f>
        <v>Sat</v>
      </c>
      <c r="C612" t="s">
        <v>19</v>
      </c>
      <c r="D612">
        <v>20</v>
      </c>
      <c r="E612" s="20">
        <v>14.52</v>
      </c>
      <c r="F612" t="s">
        <v>34</v>
      </c>
      <c r="G612" t="s">
        <v>31</v>
      </c>
      <c r="H612" s="1">
        <v>32620</v>
      </c>
      <c r="I612" s="37">
        <f t="shared" ca="1" si="12"/>
        <v>36</v>
      </c>
      <c r="J612" s="21">
        <v>12.56</v>
      </c>
      <c r="K612" s="21">
        <v>199.68</v>
      </c>
      <c r="L612" s="20">
        <f>Table1[[#This Row],[Original_Unit_Price]]*Table1[[#This Row],[Quantity]]</f>
        <v>251.20000000000002</v>
      </c>
      <c r="M612" s="20">
        <f>Table1[[#This Row],[Total Price ]]-Table1[[#This Row],[Buying Price]]</f>
        <v>-51.52000000000001</v>
      </c>
    </row>
    <row r="613" spans="1:13" x14ac:dyDescent="0.3">
      <c r="A613" s="1">
        <v>45047</v>
      </c>
      <c r="B613" s="1" t="str">
        <f>TEXT(Table1[[#This Row],[Date]],"ddd")</f>
        <v>Mon</v>
      </c>
      <c r="C613" t="s">
        <v>11</v>
      </c>
      <c r="D613">
        <v>5</v>
      </c>
      <c r="E613" s="20">
        <v>6.08</v>
      </c>
      <c r="F613" t="s">
        <v>26</v>
      </c>
      <c r="G613" t="s">
        <v>28</v>
      </c>
      <c r="H613" s="1">
        <v>30998</v>
      </c>
      <c r="I613" s="37">
        <f t="shared" ca="1" si="12"/>
        <v>40</v>
      </c>
      <c r="J613" s="21">
        <v>5.27</v>
      </c>
      <c r="K613" s="21">
        <v>6.37</v>
      </c>
      <c r="L613" s="20">
        <f>Table1[[#This Row],[Original_Unit_Price]]*Table1[[#This Row],[Quantity]]</f>
        <v>26.349999999999998</v>
      </c>
      <c r="M613" s="20">
        <f>Table1[[#This Row],[Total Price ]]-Table1[[#This Row],[Buying Price]]</f>
        <v>-19.979999999999997</v>
      </c>
    </row>
    <row r="614" spans="1:13" x14ac:dyDescent="0.3">
      <c r="A614" s="1">
        <v>45124</v>
      </c>
      <c r="B614" s="1" t="str">
        <f>TEXT(Table1[[#This Row],[Date]],"ddd")</f>
        <v>Mon</v>
      </c>
      <c r="C614" t="s">
        <v>10</v>
      </c>
      <c r="D614">
        <v>12</v>
      </c>
      <c r="E614" s="20">
        <v>6.01</v>
      </c>
      <c r="F614" t="s">
        <v>32</v>
      </c>
      <c r="G614" t="s">
        <v>28</v>
      </c>
      <c r="H614" s="1">
        <v>34311</v>
      </c>
      <c r="I614" s="37">
        <f t="shared" ca="1" si="12"/>
        <v>31</v>
      </c>
      <c r="J614" s="21">
        <v>4.5999999999999996</v>
      </c>
      <c r="K614" s="21">
        <v>40.68</v>
      </c>
      <c r="L614" s="20">
        <f>Table1[[#This Row],[Original_Unit_Price]]*Table1[[#This Row],[Quantity]]</f>
        <v>55.199999999999996</v>
      </c>
      <c r="M614" s="20">
        <f>Table1[[#This Row],[Total Price ]]-Table1[[#This Row],[Buying Price]]</f>
        <v>-14.519999999999996</v>
      </c>
    </row>
    <row r="615" spans="1:13" x14ac:dyDescent="0.3">
      <c r="A615" s="1">
        <v>45244</v>
      </c>
      <c r="B615" s="1" t="str">
        <f>TEXT(Table1[[#This Row],[Date]],"ddd")</f>
        <v>Tue</v>
      </c>
      <c r="C615" t="s">
        <v>10</v>
      </c>
      <c r="D615">
        <v>20</v>
      </c>
      <c r="E615" s="20">
        <v>7.33</v>
      </c>
      <c r="F615" t="s">
        <v>26</v>
      </c>
      <c r="G615" t="s">
        <v>28</v>
      </c>
      <c r="H615" s="1">
        <v>28833</v>
      </c>
      <c r="I615" s="37">
        <f t="shared" ca="1" si="12"/>
        <v>46</v>
      </c>
      <c r="J615" s="21">
        <v>5.82</v>
      </c>
      <c r="K615" s="21">
        <v>160.63999999999999</v>
      </c>
      <c r="L615" s="20">
        <f>Table1[[#This Row],[Original_Unit_Price]]*Table1[[#This Row],[Quantity]]</f>
        <v>116.4</v>
      </c>
      <c r="M615" s="20">
        <f>Table1[[#This Row],[Total Price ]]-Table1[[#This Row],[Buying Price]]</f>
        <v>44.239999999999981</v>
      </c>
    </row>
    <row r="616" spans="1:13" x14ac:dyDescent="0.3">
      <c r="A616" s="1">
        <v>45223</v>
      </c>
      <c r="B616" s="1" t="str">
        <f>TEXT(Table1[[#This Row],[Date]],"ddd")</f>
        <v>Tue</v>
      </c>
      <c r="C616" t="s">
        <v>13</v>
      </c>
      <c r="D616">
        <v>7</v>
      </c>
      <c r="E616" s="20">
        <v>6.6</v>
      </c>
      <c r="F616" t="s">
        <v>24</v>
      </c>
      <c r="G616" t="s">
        <v>27</v>
      </c>
      <c r="H616" s="1">
        <v>27786</v>
      </c>
      <c r="I616" s="37">
        <f t="shared" ca="1" si="12"/>
        <v>49</v>
      </c>
      <c r="J616" s="21">
        <v>5.71</v>
      </c>
      <c r="K616" s="21">
        <v>220.32000000000002</v>
      </c>
      <c r="L616" s="20">
        <f>Table1[[#This Row],[Original_Unit_Price]]*Table1[[#This Row],[Quantity]]</f>
        <v>39.97</v>
      </c>
      <c r="M616" s="20">
        <f>Table1[[#This Row],[Total Price ]]-Table1[[#This Row],[Buying Price]]</f>
        <v>180.35000000000002</v>
      </c>
    </row>
    <row r="617" spans="1:13" x14ac:dyDescent="0.3">
      <c r="A617" s="1">
        <v>45262</v>
      </c>
      <c r="B617" s="1" t="str">
        <f>TEXT(Table1[[#This Row],[Date]],"ddd")</f>
        <v>Sat</v>
      </c>
      <c r="C617" t="s">
        <v>19</v>
      </c>
      <c r="D617">
        <v>10</v>
      </c>
      <c r="E617" s="20">
        <v>8.51</v>
      </c>
      <c r="F617" t="s">
        <v>24</v>
      </c>
      <c r="G617" t="s">
        <v>33</v>
      </c>
      <c r="H617" s="1">
        <v>30145</v>
      </c>
      <c r="I617" s="37">
        <f t="shared" ca="1" si="12"/>
        <v>42</v>
      </c>
      <c r="J617" s="21">
        <v>7.35</v>
      </c>
      <c r="K617" s="21">
        <v>194.21999999999997</v>
      </c>
      <c r="L617" s="20">
        <f>Table1[[#This Row],[Original_Unit_Price]]*Table1[[#This Row],[Quantity]]</f>
        <v>73.5</v>
      </c>
      <c r="M617" s="20">
        <f>Table1[[#This Row],[Total Price ]]-Table1[[#This Row],[Buying Price]]</f>
        <v>120.71999999999997</v>
      </c>
    </row>
    <row r="618" spans="1:13" x14ac:dyDescent="0.3">
      <c r="A618" s="1">
        <v>45224</v>
      </c>
      <c r="B618" s="1" t="str">
        <f>TEXT(Table1[[#This Row],[Date]],"ddd")</f>
        <v>Wed</v>
      </c>
      <c r="C618" t="s">
        <v>10</v>
      </c>
      <c r="D618">
        <v>10</v>
      </c>
      <c r="E618" s="20">
        <v>10.34</v>
      </c>
      <c r="F618" t="s">
        <v>26</v>
      </c>
      <c r="G618" t="s">
        <v>31</v>
      </c>
      <c r="H618" s="1">
        <v>34978</v>
      </c>
      <c r="I618" s="37">
        <f t="shared" ca="1" si="12"/>
        <v>29</v>
      </c>
      <c r="J618" s="21">
        <v>7.69</v>
      </c>
      <c r="K618" s="21">
        <v>164.48</v>
      </c>
      <c r="L618" s="20">
        <f>Table1[[#This Row],[Original_Unit_Price]]*Table1[[#This Row],[Quantity]]</f>
        <v>76.900000000000006</v>
      </c>
      <c r="M618" s="20">
        <f>Table1[[#This Row],[Total Price ]]-Table1[[#This Row],[Buying Price]]</f>
        <v>87.579999999999984</v>
      </c>
    </row>
    <row r="619" spans="1:13" x14ac:dyDescent="0.3">
      <c r="A619" s="1">
        <v>45245</v>
      </c>
      <c r="B619" s="1" t="str">
        <f>TEXT(Table1[[#This Row],[Date]],"ddd")</f>
        <v>Wed</v>
      </c>
      <c r="C619" t="s">
        <v>19</v>
      </c>
      <c r="D619">
        <v>1</v>
      </c>
      <c r="E619" s="20">
        <v>7.95</v>
      </c>
      <c r="F619" t="s">
        <v>26</v>
      </c>
      <c r="G619" t="s">
        <v>29</v>
      </c>
      <c r="H619" s="1">
        <v>29651</v>
      </c>
      <c r="I619" s="37">
        <f t="shared" ca="1" si="12"/>
        <v>44</v>
      </c>
      <c r="J619" s="21">
        <v>6.35</v>
      </c>
      <c r="K619" s="21">
        <v>2.08</v>
      </c>
      <c r="L619" s="20">
        <f>Table1[[#This Row],[Original_Unit_Price]]*Table1[[#This Row],[Quantity]]</f>
        <v>6.35</v>
      </c>
      <c r="M619" s="20">
        <f>Table1[[#This Row],[Total Price ]]-Table1[[#This Row],[Buying Price]]</f>
        <v>-4.2699999999999996</v>
      </c>
    </row>
    <row r="620" spans="1:13" x14ac:dyDescent="0.3">
      <c r="A620" s="1">
        <v>45149</v>
      </c>
      <c r="B620" s="1" t="str">
        <f>TEXT(Table1[[#This Row],[Date]],"ddd")</f>
        <v>Fri</v>
      </c>
      <c r="C620" t="s">
        <v>11</v>
      </c>
      <c r="D620">
        <v>13</v>
      </c>
      <c r="E620" s="20">
        <v>14.38</v>
      </c>
      <c r="F620" t="s">
        <v>24</v>
      </c>
      <c r="G620" t="s">
        <v>29</v>
      </c>
      <c r="H620" s="1">
        <v>34065</v>
      </c>
      <c r="I620" s="37">
        <f t="shared" ca="1" si="12"/>
        <v>32</v>
      </c>
      <c r="J620" s="21">
        <v>10.17</v>
      </c>
      <c r="K620" s="21">
        <v>140.47</v>
      </c>
      <c r="L620" s="20">
        <f>Table1[[#This Row],[Original_Unit_Price]]*Table1[[#This Row],[Quantity]]</f>
        <v>132.21</v>
      </c>
      <c r="M620" s="20">
        <f>Table1[[#This Row],[Total Price ]]-Table1[[#This Row],[Buying Price]]</f>
        <v>8.2599999999999909</v>
      </c>
    </row>
    <row r="621" spans="1:13" x14ac:dyDescent="0.3">
      <c r="A621" s="1">
        <v>45084</v>
      </c>
      <c r="B621" s="1" t="str">
        <f>TEXT(Table1[[#This Row],[Date]],"ddd")</f>
        <v>Wed</v>
      </c>
      <c r="C621" t="s">
        <v>19</v>
      </c>
      <c r="D621">
        <v>14</v>
      </c>
      <c r="E621" s="20">
        <v>10.7</v>
      </c>
      <c r="F621" t="s">
        <v>24</v>
      </c>
      <c r="G621" t="s">
        <v>33</v>
      </c>
      <c r="H621" s="1">
        <v>30127</v>
      </c>
      <c r="I621" s="37">
        <f t="shared" ca="1" si="12"/>
        <v>42</v>
      </c>
      <c r="J621" s="21">
        <v>8.15</v>
      </c>
      <c r="K621" s="21">
        <v>99.12</v>
      </c>
      <c r="L621" s="20">
        <f>Table1[[#This Row],[Original_Unit_Price]]*Table1[[#This Row],[Quantity]]</f>
        <v>114.10000000000001</v>
      </c>
      <c r="M621" s="20">
        <f>Table1[[#This Row],[Total Price ]]-Table1[[#This Row],[Buying Price]]</f>
        <v>-14.980000000000004</v>
      </c>
    </row>
    <row r="622" spans="1:13" x14ac:dyDescent="0.3">
      <c r="A622" s="1">
        <v>45219</v>
      </c>
      <c r="B622" s="1" t="str">
        <f>TEXT(Table1[[#This Row],[Date]],"ddd")</f>
        <v>Fri</v>
      </c>
      <c r="C622" t="s">
        <v>11</v>
      </c>
      <c r="D622">
        <v>16</v>
      </c>
      <c r="E622" s="20">
        <v>9.2100000000000009</v>
      </c>
      <c r="F622" t="s">
        <v>32</v>
      </c>
      <c r="G622" t="s">
        <v>27</v>
      </c>
      <c r="H622" s="1">
        <v>35028</v>
      </c>
      <c r="I622" s="37">
        <f t="shared" ca="1" si="12"/>
        <v>29</v>
      </c>
      <c r="J622" s="21">
        <v>6.51</v>
      </c>
      <c r="K622" s="21">
        <v>45.56</v>
      </c>
      <c r="L622" s="20">
        <f>Table1[[#This Row],[Original_Unit_Price]]*Table1[[#This Row],[Quantity]]</f>
        <v>104.16</v>
      </c>
      <c r="M622" s="20">
        <f>Table1[[#This Row],[Total Price ]]-Table1[[#This Row],[Buying Price]]</f>
        <v>-58.599999999999994</v>
      </c>
    </row>
    <row r="623" spans="1:13" x14ac:dyDescent="0.3">
      <c r="A623" s="1">
        <v>44957</v>
      </c>
      <c r="B623" s="1" t="str">
        <f>TEXT(Table1[[#This Row],[Date]],"ddd")</f>
        <v>Tue</v>
      </c>
      <c r="C623" t="s">
        <v>15</v>
      </c>
      <c r="D623">
        <v>15</v>
      </c>
      <c r="E623" s="20">
        <v>7.28</v>
      </c>
      <c r="F623" t="s">
        <v>24</v>
      </c>
      <c r="G623" t="s">
        <v>25</v>
      </c>
      <c r="H623" s="1">
        <v>27760</v>
      </c>
      <c r="I623" s="37">
        <f t="shared" ca="1" si="12"/>
        <v>49</v>
      </c>
      <c r="J623" s="21">
        <v>5.49</v>
      </c>
      <c r="K623" s="21">
        <v>118.95</v>
      </c>
      <c r="L623" s="20">
        <f>Table1[[#This Row],[Original_Unit_Price]]*Table1[[#This Row],[Quantity]]</f>
        <v>82.350000000000009</v>
      </c>
      <c r="M623" s="20">
        <f>Table1[[#This Row],[Total Price ]]-Table1[[#This Row],[Buying Price]]</f>
        <v>36.599999999999994</v>
      </c>
    </row>
    <row r="624" spans="1:13" x14ac:dyDescent="0.3">
      <c r="A624" s="1">
        <v>45137</v>
      </c>
      <c r="B624" s="1" t="str">
        <f>TEXT(Table1[[#This Row],[Date]],"ddd")</f>
        <v>Sun</v>
      </c>
      <c r="C624" t="s">
        <v>15</v>
      </c>
      <c r="D624">
        <v>9</v>
      </c>
      <c r="E624" s="20">
        <v>11.23</v>
      </c>
      <c r="F624" t="s">
        <v>32</v>
      </c>
      <c r="G624" t="s">
        <v>25</v>
      </c>
      <c r="H624" s="1">
        <v>35888</v>
      </c>
      <c r="I624" s="37">
        <f t="shared" ca="1" si="12"/>
        <v>27</v>
      </c>
      <c r="J624" s="21">
        <v>8.5299999999999994</v>
      </c>
      <c r="K624" s="21">
        <v>85.08</v>
      </c>
      <c r="L624" s="20">
        <f>Table1[[#This Row],[Original_Unit_Price]]*Table1[[#This Row],[Quantity]]</f>
        <v>76.77</v>
      </c>
      <c r="M624" s="20">
        <f>Table1[[#This Row],[Total Price ]]-Table1[[#This Row],[Buying Price]]</f>
        <v>8.3100000000000023</v>
      </c>
    </row>
    <row r="625" spans="1:13" x14ac:dyDescent="0.3">
      <c r="A625" s="1">
        <v>45047</v>
      </c>
      <c r="B625" s="1" t="str">
        <f>TEXT(Table1[[#This Row],[Date]],"ddd")</f>
        <v>Mon</v>
      </c>
      <c r="C625" t="s">
        <v>13</v>
      </c>
      <c r="D625">
        <v>1</v>
      </c>
      <c r="E625" s="20">
        <v>4.63</v>
      </c>
      <c r="F625" t="s">
        <v>34</v>
      </c>
      <c r="G625" t="s">
        <v>25</v>
      </c>
      <c r="H625" s="1">
        <v>38146</v>
      </c>
      <c r="I625" s="37">
        <f t="shared" ca="1" si="12"/>
        <v>20</v>
      </c>
      <c r="J625" s="21">
        <v>4.1500000000000004</v>
      </c>
      <c r="K625" s="21">
        <v>153.18</v>
      </c>
      <c r="L625" s="20">
        <f>Table1[[#This Row],[Original_Unit_Price]]*Table1[[#This Row],[Quantity]]</f>
        <v>4.1500000000000004</v>
      </c>
      <c r="M625" s="20">
        <f>Table1[[#This Row],[Total Price ]]-Table1[[#This Row],[Buying Price]]</f>
        <v>149.03</v>
      </c>
    </row>
    <row r="626" spans="1:13" x14ac:dyDescent="0.3">
      <c r="A626" s="1">
        <v>44975</v>
      </c>
      <c r="B626" s="1" t="str">
        <f>TEXT(Table1[[#This Row],[Date]],"ddd")</f>
        <v>Sat</v>
      </c>
      <c r="C626" t="s">
        <v>17</v>
      </c>
      <c r="D626">
        <v>19</v>
      </c>
      <c r="E626" s="20">
        <v>14.72</v>
      </c>
      <c r="F626" t="s">
        <v>32</v>
      </c>
      <c r="G626" t="s">
        <v>27</v>
      </c>
      <c r="H626" s="1">
        <v>32453</v>
      </c>
      <c r="I626" s="37">
        <f t="shared" ca="1" si="12"/>
        <v>36</v>
      </c>
      <c r="J626" s="21">
        <v>12.83</v>
      </c>
      <c r="K626" s="21">
        <v>158.4</v>
      </c>
      <c r="L626" s="20">
        <f>Table1[[#This Row],[Original_Unit_Price]]*Table1[[#This Row],[Quantity]]</f>
        <v>243.77</v>
      </c>
      <c r="M626" s="20">
        <f>Table1[[#This Row],[Total Price ]]-Table1[[#This Row],[Buying Price]]</f>
        <v>-85.37</v>
      </c>
    </row>
    <row r="627" spans="1:13" x14ac:dyDescent="0.3">
      <c r="A627" s="1">
        <v>45167</v>
      </c>
      <c r="B627" s="1" t="str">
        <f>TEXT(Table1[[#This Row],[Date]],"ddd")</f>
        <v>Tue</v>
      </c>
      <c r="C627" t="s">
        <v>19</v>
      </c>
      <c r="D627">
        <v>14</v>
      </c>
      <c r="E627" s="20">
        <v>1.1499999999999999</v>
      </c>
      <c r="F627" t="s">
        <v>32</v>
      </c>
      <c r="G627" t="s">
        <v>31</v>
      </c>
      <c r="H627" s="1">
        <v>32934</v>
      </c>
      <c r="I627" s="37">
        <f t="shared" ca="1" si="12"/>
        <v>35</v>
      </c>
      <c r="J627" s="21">
        <v>0.91</v>
      </c>
      <c r="K627" s="21">
        <v>35.479999999999997</v>
      </c>
      <c r="L627" s="20">
        <f>Table1[[#This Row],[Original_Unit_Price]]*Table1[[#This Row],[Quantity]]</f>
        <v>12.74</v>
      </c>
      <c r="M627" s="20">
        <f>Table1[[#This Row],[Total Price ]]-Table1[[#This Row],[Buying Price]]</f>
        <v>22.739999999999995</v>
      </c>
    </row>
    <row r="628" spans="1:13" x14ac:dyDescent="0.3">
      <c r="A628" s="1">
        <v>45206</v>
      </c>
      <c r="B628" s="1" t="str">
        <f>TEXT(Table1[[#This Row],[Date]],"ddd")</f>
        <v>Sat</v>
      </c>
      <c r="C628" t="s">
        <v>12</v>
      </c>
      <c r="D628">
        <v>19</v>
      </c>
      <c r="E628" s="20">
        <v>8.35</v>
      </c>
      <c r="F628" t="s">
        <v>24</v>
      </c>
      <c r="G628" t="s">
        <v>31</v>
      </c>
      <c r="H628" s="1">
        <v>37091</v>
      </c>
      <c r="I628" s="37">
        <f t="shared" ca="1" si="12"/>
        <v>23</v>
      </c>
      <c r="J628" s="21">
        <v>6.42</v>
      </c>
      <c r="K628" s="21">
        <v>102.4</v>
      </c>
      <c r="L628" s="20">
        <f>Table1[[#This Row],[Original_Unit_Price]]*Table1[[#This Row],[Quantity]]</f>
        <v>121.98</v>
      </c>
      <c r="M628" s="20">
        <f>Table1[[#This Row],[Total Price ]]-Table1[[#This Row],[Buying Price]]</f>
        <v>-19.579999999999998</v>
      </c>
    </row>
    <row r="629" spans="1:13" x14ac:dyDescent="0.3">
      <c r="A629" s="1">
        <v>45074</v>
      </c>
      <c r="B629" s="1" t="str">
        <f>TEXT(Table1[[#This Row],[Date]],"ddd")</f>
        <v>Sun</v>
      </c>
      <c r="C629" t="s">
        <v>17</v>
      </c>
      <c r="D629">
        <v>4</v>
      </c>
      <c r="E629" s="20">
        <v>11.02</v>
      </c>
      <c r="F629" t="s">
        <v>32</v>
      </c>
      <c r="G629" t="s">
        <v>29</v>
      </c>
      <c r="H629" s="1">
        <v>31964</v>
      </c>
      <c r="I629" s="37">
        <f t="shared" ca="1" si="12"/>
        <v>37</v>
      </c>
      <c r="J629" s="21">
        <v>9.4499999999999993</v>
      </c>
      <c r="K629" s="21">
        <v>1.05</v>
      </c>
      <c r="L629" s="20">
        <f>Table1[[#This Row],[Original_Unit_Price]]*Table1[[#This Row],[Quantity]]</f>
        <v>37.799999999999997</v>
      </c>
      <c r="M629" s="20">
        <f>Table1[[#This Row],[Total Price ]]-Table1[[#This Row],[Buying Price]]</f>
        <v>-36.75</v>
      </c>
    </row>
    <row r="630" spans="1:13" x14ac:dyDescent="0.3">
      <c r="A630" s="1">
        <v>45197</v>
      </c>
      <c r="B630" s="1" t="str">
        <f>TEXT(Table1[[#This Row],[Date]],"ddd")</f>
        <v>Thu</v>
      </c>
      <c r="C630" t="s">
        <v>14</v>
      </c>
      <c r="D630">
        <v>9</v>
      </c>
      <c r="E630" s="20">
        <v>3.05</v>
      </c>
      <c r="F630" t="s">
        <v>32</v>
      </c>
      <c r="G630" t="s">
        <v>29</v>
      </c>
      <c r="H630" s="1">
        <v>31290</v>
      </c>
      <c r="I630" s="37">
        <f t="shared" ca="1" si="12"/>
        <v>39</v>
      </c>
      <c r="J630" s="21">
        <v>2.48</v>
      </c>
      <c r="K630" s="21">
        <v>120.64999999999999</v>
      </c>
      <c r="L630" s="20">
        <f>Table1[[#This Row],[Original_Unit_Price]]*Table1[[#This Row],[Quantity]]</f>
        <v>22.32</v>
      </c>
      <c r="M630" s="20">
        <f>Table1[[#This Row],[Total Price ]]-Table1[[#This Row],[Buying Price]]</f>
        <v>98.329999999999984</v>
      </c>
    </row>
    <row r="631" spans="1:13" x14ac:dyDescent="0.3">
      <c r="A631" s="1">
        <v>45224</v>
      </c>
      <c r="B631" s="1" t="str">
        <f>TEXT(Table1[[#This Row],[Date]],"ddd")</f>
        <v>Wed</v>
      </c>
      <c r="C631" t="s">
        <v>14</v>
      </c>
      <c r="D631">
        <v>19</v>
      </c>
      <c r="E631" s="20">
        <v>2.96</v>
      </c>
      <c r="F631" t="s">
        <v>26</v>
      </c>
      <c r="G631" t="s">
        <v>28</v>
      </c>
      <c r="H631" s="1">
        <v>27762</v>
      </c>
      <c r="I631" s="37">
        <f t="shared" ca="1" si="12"/>
        <v>49</v>
      </c>
      <c r="J631" s="21">
        <v>2.37</v>
      </c>
      <c r="K631" s="21">
        <v>21.84</v>
      </c>
      <c r="L631" s="20">
        <f>Table1[[#This Row],[Original_Unit_Price]]*Table1[[#This Row],[Quantity]]</f>
        <v>45.03</v>
      </c>
      <c r="M631" s="20">
        <f>Table1[[#This Row],[Total Price ]]-Table1[[#This Row],[Buying Price]]</f>
        <v>-23.19</v>
      </c>
    </row>
    <row r="632" spans="1:13" x14ac:dyDescent="0.3">
      <c r="A632" s="1">
        <v>45033</v>
      </c>
      <c r="B632" s="1" t="str">
        <f>TEXT(Table1[[#This Row],[Date]],"ddd")</f>
        <v>Mon</v>
      </c>
      <c r="C632" t="s">
        <v>10</v>
      </c>
      <c r="D632">
        <v>16</v>
      </c>
      <c r="E632" s="20">
        <v>7.56</v>
      </c>
      <c r="F632" t="s">
        <v>34</v>
      </c>
      <c r="G632" t="s">
        <v>27</v>
      </c>
      <c r="H632" s="1">
        <v>32345</v>
      </c>
      <c r="I632" s="37">
        <f t="shared" ca="1" si="12"/>
        <v>36</v>
      </c>
      <c r="J632" s="21">
        <v>5.29</v>
      </c>
      <c r="K632" s="21">
        <v>99.84</v>
      </c>
      <c r="L632" s="20">
        <f>Table1[[#This Row],[Original_Unit_Price]]*Table1[[#This Row],[Quantity]]</f>
        <v>84.64</v>
      </c>
      <c r="M632" s="20">
        <f>Table1[[#This Row],[Total Price ]]-Table1[[#This Row],[Buying Price]]</f>
        <v>15.200000000000003</v>
      </c>
    </row>
    <row r="633" spans="1:13" x14ac:dyDescent="0.3">
      <c r="A633" s="1">
        <v>45047</v>
      </c>
      <c r="B633" s="1" t="str">
        <f>TEXT(Table1[[#This Row],[Date]],"ddd")</f>
        <v>Mon</v>
      </c>
      <c r="C633" t="s">
        <v>10</v>
      </c>
      <c r="D633">
        <v>8</v>
      </c>
      <c r="E633" s="20">
        <v>2.21</v>
      </c>
      <c r="F633" t="s">
        <v>30</v>
      </c>
      <c r="G633" t="s">
        <v>29</v>
      </c>
      <c r="H633" s="1">
        <v>30232</v>
      </c>
      <c r="I633" s="37">
        <f t="shared" ca="1" si="12"/>
        <v>42</v>
      </c>
      <c r="J633" s="21">
        <v>1.69</v>
      </c>
      <c r="K633" s="21">
        <v>16.350000000000001</v>
      </c>
      <c r="L633" s="20">
        <f>Table1[[#This Row],[Original_Unit_Price]]*Table1[[#This Row],[Quantity]]</f>
        <v>13.52</v>
      </c>
      <c r="M633" s="20">
        <f>Table1[[#This Row],[Total Price ]]-Table1[[#This Row],[Buying Price]]</f>
        <v>2.8300000000000018</v>
      </c>
    </row>
    <row r="634" spans="1:13" x14ac:dyDescent="0.3">
      <c r="A634" s="1">
        <v>44965</v>
      </c>
      <c r="B634" s="1" t="str">
        <f>TEXT(Table1[[#This Row],[Date]],"ddd")</f>
        <v>Wed</v>
      </c>
      <c r="C634" t="s">
        <v>19</v>
      </c>
      <c r="D634">
        <v>17</v>
      </c>
      <c r="E634" s="20">
        <v>2.4500000000000002</v>
      </c>
      <c r="F634" t="s">
        <v>32</v>
      </c>
      <c r="G634" t="s">
        <v>28</v>
      </c>
      <c r="H634" s="1">
        <v>35179</v>
      </c>
      <c r="I634" s="37">
        <f t="shared" ca="1" si="12"/>
        <v>29</v>
      </c>
      <c r="J634" s="21">
        <v>1.77</v>
      </c>
      <c r="K634" s="21">
        <v>4.37</v>
      </c>
      <c r="L634" s="20">
        <f>Table1[[#This Row],[Original_Unit_Price]]*Table1[[#This Row],[Quantity]]</f>
        <v>30.09</v>
      </c>
      <c r="M634" s="20">
        <f>Table1[[#This Row],[Total Price ]]-Table1[[#This Row],[Buying Price]]</f>
        <v>-25.72</v>
      </c>
    </row>
    <row r="635" spans="1:13" x14ac:dyDescent="0.3">
      <c r="A635" s="1">
        <v>45285</v>
      </c>
      <c r="B635" s="1" t="str">
        <f>TEXT(Table1[[#This Row],[Date]],"ddd")</f>
        <v>Mon</v>
      </c>
      <c r="C635" t="s">
        <v>13</v>
      </c>
      <c r="D635">
        <v>2</v>
      </c>
      <c r="E635" s="20">
        <v>3.28</v>
      </c>
      <c r="F635" t="s">
        <v>32</v>
      </c>
      <c r="G635" t="s">
        <v>31</v>
      </c>
      <c r="H635" s="1">
        <v>34353</v>
      </c>
      <c r="I635" s="37">
        <f t="shared" ca="1" si="12"/>
        <v>31</v>
      </c>
      <c r="J635" s="21">
        <v>2.5099999999999998</v>
      </c>
      <c r="K635" s="21">
        <v>68.31</v>
      </c>
      <c r="L635" s="20">
        <f>Table1[[#This Row],[Original_Unit_Price]]*Table1[[#This Row],[Quantity]]</f>
        <v>5.0199999999999996</v>
      </c>
      <c r="M635" s="20">
        <f>Table1[[#This Row],[Total Price ]]-Table1[[#This Row],[Buying Price]]</f>
        <v>63.290000000000006</v>
      </c>
    </row>
    <row r="636" spans="1:13" x14ac:dyDescent="0.3">
      <c r="A636" s="1">
        <v>44996</v>
      </c>
      <c r="B636" s="1" t="str">
        <f>TEXT(Table1[[#This Row],[Date]],"ddd")</f>
        <v>Sat</v>
      </c>
      <c r="C636" t="s">
        <v>15</v>
      </c>
      <c r="D636">
        <v>8</v>
      </c>
      <c r="E636" s="20">
        <v>0.47</v>
      </c>
      <c r="F636" t="s">
        <v>34</v>
      </c>
      <c r="G636" t="s">
        <v>33</v>
      </c>
      <c r="H636" s="1">
        <v>29429</v>
      </c>
      <c r="I636" s="37">
        <f t="shared" ca="1" si="12"/>
        <v>44</v>
      </c>
      <c r="J636" s="21">
        <v>0.39</v>
      </c>
      <c r="K636" s="21">
        <v>188.7</v>
      </c>
      <c r="L636" s="20">
        <f>Table1[[#This Row],[Original_Unit_Price]]*Table1[[#This Row],[Quantity]]</f>
        <v>3.12</v>
      </c>
      <c r="M636" s="20">
        <f>Table1[[#This Row],[Total Price ]]-Table1[[#This Row],[Buying Price]]</f>
        <v>185.57999999999998</v>
      </c>
    </row>
    <row r="637" spans="1:13" x14ac:dyDescent="0.3">
      <c r="A637" s="1">
        <v>45267</v>
      </c>
      <c r="B637" s="1" t="str">
        <f>TEXT(Table1[[#This Row],[Date]],"ddd")</f>
        <v>Thu</v>
      </c>
      <c r="C637" t="s">
        <v>19</v>
      </c>
      <c r="D637">
        <v>4</v>
      </c>
      <c r="E637" s="20">
        <v>10.9</v>
      </c>
      <c r="F637" t="s">
        <v>30</v>
      </c>
      <c r="G637" t="s">
        <v>31</v>
      </c>
      <c r="H637" s="1">
        <v>37253</v>
      </c>
      <c r="I637" s="37">
        <f t="shared" ca="1" si="12"/>
        <v>23</v>
      </c>
      <c r="J637" s="21">
        <v>9.16</v>
      </c>
      <c r="K637" s="21">
        <v>222.36</v>
      </c>
      <c r="L637" s="20">
        <f>Table1[[#This Row],[Original_Unit_Price]]*Table1[[#This Row],[Quantity]]</f>
        <v>36.64</v>
      </c>
      <c r="M637" s="20">
        <f>Table1[[#This Row],[Total Price ]]-Table1[[#This Row],[Buying Price]]</f>
        <v>185.72000000000003</v>
      </c>
    </row>
    <row r="638" spans="1:13" x14ac:dyDescent="0.3">
      <c r="A638" s="1">
        <v>44941</v>
      </c>
      <c r="B638" s="1" t="str">
        <f>TEXT(Table1[[#This Row],[Date]],"ddd")</f>
        <v>Sun</v>
      </c>
      <c r="C638" t="s">
        <v>16</v>
      </c>
      <c r="D638">
        <v>19</v>
      </c>
      <c r="E638" s="20">
        <v>11.59</v>
      </c>
      <c r="F638" t="s">
        <v>24</v>
      </c>
      <c r="G638" t="s">
        <v>31</v>
      </c>
      <c r="H638" s="1">
        <v>28052</v>
      </c>
      <c r="I638" s="37">
        <f t="shared" ca="1" si="12"/>
        <v>48</v>
      </c>
      <c r="J638" s="21">
        <v>10.19</v>
      </c>
      <c r="K638" s="21">
        <v>178.22000000000003</v>
      </c>
      <c r="L638" s="20">
        <f>Table1[[#This Row],[Original_Unit_Price]]*Table1[[#This Row],[Quantity]]</f>
        <v>193.60999999999999</v>
      </c>
      <c r="M638" s="20">
        <f>Table1[[#This Row],[Total Price ]]-Table1[[#This Row],[Buying Price]]</f>
        <v>-15.389999999999958</v>
      </c>
    </row>
    <row r="639" spans="1:13" x14ac:dyDescent="0.3">
      <c r="A639" s="1">
        <v>45187</v>
      </c>
      <c r="B639" s="1" t="str">
        <f>TEXT(Table1[[#This Row],[Date]],"ddd")</f>
        <v>Mon</v>
      </c>
      <c r="C639" t="s">
        <v>16</v>
      </c>
      <c r="D639">
        <v>18</v>
      </c>
      <c r="E639" s="20">
        <v>5.86</v>
      </c>
      <c r="F639" t="s">
        <v>34</v>
      </c>
      <c r="G639" t="s">
        <v>27</v>
      </c>
      <c r="H639" s="1">
        <v>38032</v>
      </c>
      <c r="I639" s="37">
        <f t="shared" ca="1" si="12"/>
        <v>21</v>
      </c>
      <c r="J639" s="21">
        <v>4.63</v>
      </c>
      <c r="K639" s="21">
        <v>4.83</v>
      </c>
      <c r="L639" s="20">
        <f>Table1[[#This Row],[Original_Unit_Price]]*Table1[[#This Row],[Quantity]]</f>
        <v>83.34</v>
      </c>
      <c r="M639" s="20">
        <f>Table1[[#This Row],[Total Price ]]-Table1[[#This Row],[Buying Price]]</f>
        <v>-78.510000000000005</v>
      </c>
    </row>
    <row r="640" spans="1:13" x14ac:dyDescent="0.3">
      <c r="A640" s="1">
        <v>45200</v>
      </c>
      <c r="B640" s="1" t="str">
        <f>TEXT(Table1[[#This Row],[Date]],"ddd")</f>
        <v>Sun</v>
      </c>
      <c r="C640" t="s">
        <v>16</v>
      </c>
      <c r="D640">
        <v>15</v>
      </c>
      <c r="E640" s="20">
        <v>14.41</v>
      </c>
      <c r="F640" t="s">
        <v>34</v>
      </c>
      <c r="G640" t="s">
        <v>27</v>
      </c>
      <c r="H640" s="1">
        <v>33023</v>
      </c>
      <c r="I640" s="37">
        <f t="shared" ca="1" si="12"/>
        <v>34</v>
      </c>
      <c r="J640" s="21">
        <v>10.86</v>
      </c>
      <c r="K640" s="21">
        <v>25.41</v>
      </c>
      <c r="L640" s="20">
        <f>Table1[[#This Row],[Original_Unit_Price]]*Table1[[#This Row],[Quantity]]</f>
        <v>162.89999999999998</v>
      </c>
      <c r="M640" s="20">
        <f>Table1[[#This Row],[Total Price ]]-Table1[[#This Row],[Buying Price]]</f>
        <v>-137.48999999999998</v>
      </c>
    </row>
    <row r="641" spans="1:13" x14ac:dyDescent="0.3">
      <c r="A641" s="1">
        <v>45068</v>
      </c>
      <c r="B641" s="1" t="str">
        <f>TEXT(Table1[[#This Row],[Date]],"ddd")</f>
        <v>Mon</v>
      </c>
      <c r="C641" t="s">
        <v>12</v>
      </c>
      <c r="D641">
        <v>8</v>
      </c>
      <c r="E641" s="20">
        <v>14.89</v>
      </c>
      <c r="F641" t="s">
        <v>34</v>
      </c>
      <c r="G641" t="s">
        <v>31</v>
      </c>
      <c r="H641" s="1">
        <v>37694</v>
      </c>
      <c r="I641" s="37">
        <f t="shared" ca="1" si="12"/>
        <v>22</v>
      </c>
      <c r="J641" s="21">
        <v>13.29</v>
      </c>
      <c r="K641" s="21">
        <v>82.04</v>
      </c>
      <c r="L641" s="20">
        <f>Table1[[#This Row],[Original_Unit_Price]]*Table1[[#This Row],[Quantity]]</f>
        <v>106.32</v>
      </c>
      <c r="M641" s="20">
        <f>Table1[[#This Row],[Total Price ]]-Table1[[#This Row],[Buying Price]]</f>
        <v>-24.279999999999987</v>
      </c>
    </row>
    <row r="642" spans="1:13" x14ac:dyDescent="0.3">
      <c r="A642" s="1">
        <v>45025</v>
      </c>
      <c r="B642" s="1" t="str">
        <f>TEXT(Table1[[#This Row],[Date]],"ddd")</f>
        <v>Sun</v>
      </c>
      <c r="C642" t="s">
        <v>12</v>
      </c>
      <c r="D642">
        <v>17</v>
      </c>
      <c r="E642" s="20">
        <v>10.69</v>
      </c>
      <c r="F642" t="s">
        <v>30</v>
      </c>
      <c r="G642" t="s">
        <v>29</v>
      </c>
      <c r="H642" s="1">
        <v>33417</v>
      </c>
      <c r="I642" s="37">
        <f t="shared" ref="I642:I705" ca="1" si="13">DATEDIF(H642, TODAY(), "Y")</f>
        <v>33</v>
      </c>
      <c r="J642" s="21">
        <v>9.43</v>
      </c>
      <c r="K642" s="21">
        <v>25.95</v>
      </c>
      <c r="L642" s="20">
        <f>Table1[[#This Row],[Original_Unit_Price]]*Table1[[#This Row],[Quantity]]</f>
        <v>160.31</v>
      </c>
      <c r="M642" s="20">
        <f>Table1[[#This Row],[Total Price ]]-Table1[[#This Row],[Buying Price]]</f>
        <v>-134.36000000000001</v>
      </c>
    </row>
    <row r="643" spans="1:13" x14ac:dyDescent="0.3">
      <c r="A643" s="1">
        <v>45064</v>
      </c>
      <c r="B643" s="1" t="str">
        <f>TEXT(Table1[[#This Row],[Date]],"ddd")</f>
        <v>Thu</v>
      </c>
      <c r="C643" t="s">
        <v>12</v>
      </c>
      <c r="D643">
        <v>8</v>
      </c>
      <c r="E643" s="20">
        <v>4.17</v>
      </c>
      <c r="F643" t="s">
        <v>30</v>
      </c>
      <c r="G643" t="s">
        <v>28</v>
      </c>
      <c r="H643" s="1">
        <v>27591</v>
      </c>
      <c r="I643" s="37">
        <f t="shared" ca="1" si="13"/>
        <v>49</v>
      </c>
      <c r="J643" s="21">
        <v>3.53</v>
      </c>
      <c r="K643" s="21">
        <v>15.36</v>
      </c>
      <c r="L643" s="20">
        <f>Table1[[#This Row],[Original_Unit_Price]]*Table1[[#This Row],[Quantity]]</f>
        <v>28.24</v>
      </c>
      <c r="M643" s="20">
        <f>Table1[[#This Row],[Total Price ]]-Table1[[#This Row],[Buying Price]]</f>
        <v>-12.879999999999999</v>
      </c>
    </row>
    <row r="644" spans="1:13" x14ac:dyDescent="0.3">
      <c r="A644" s="1">
        <v>45204</v>
      </c>
      <c r="B644" s="1" t="str">
        <f>TEXT(Table1[[#This Row],[Date]],"ddd")</f>
        <v>Thu</v>
      </c>
      <c r="C644" t="s">
        <v>18</v>
      </c>
      <c r="D644">
        <v>6</v>
      </c>
      <c r="E644" s="20">
        <v>0</v>
      </c>
      <c r="F644" t="s">
        <v>34</v>
      </c>
      <c r="G644" t="s">
        <v>27</v>
      </c>
      <c r="H644" s="1">
        <v>27778</v>
      </c>
      <c r="I644" s="37">
        <f t="shared" ca="1" si="13"/>
        <v>49</v>
      </c>
      <c r="J644" s="21">
        <v>0</v>
      </c>
      <c r="K644" s="21">
        <v>35.46</v>
      </c>
      <c r="L644" s="20">
        <f>Table1[[#This Row],[Original_Unit_Price]]*Table1[[#This Row],[Quantity]]</f>
        <v>0</v>
      </c>
      <c r="M644" s="20">
        <f>Table1[[#This Row],[Total Price ]]-Table1[[#This Row],[Buying Price]]</f>
        <v>35.46</v>
      </c>
    </row>
    <row r="645" spans="1:13" x14ac:dyDescent="0.3">
      <c r="A645" s="1">
        <v>45118</v>
      </c>
      <c r="B645" s="1" t="str">
        <f>TEXT(Table1[[#This Row],[Date]],"ddd")</f>
        <v>Tue</v>
      </c>
      <c r="C645" t="s">
        <v>10</v>
      </c>
      <c r="D645">
        <v>15</v>
      </c>
      <c r="E645" s="20">
        <v>10.63</v>
      </c>
      <c r="F645" t="s">
        <v>24</v>
      </c>
      <c r="G645" t="s">
        <v>28</v>
      </c>
      <c r="H645" s="1">
        <v>34507</v>
      </c>
      <c r="I645" s="37">
        <f t="shared" ca="1" si="13"/>
        <v>30</v>
      </c>
      <c r="J645" s="21">
        <v>7.95</v>
      </c>
      <c r="K645" s="21">
        <v>105.52</v>
      </c>
      <c r="L645" s="20">
        <f>Table1[[#This Row],[Original_Unit_Price]]*Table1[[#This Row],[Quantity]]</f>
        <v>119.25</v>
      </c>
      <c r="M645" s="20">
        <f>Table1[[#This Row],[Total Price ]]-Table1[[#This Row],[Buying Price]]</f>
        <v>-13.730000000000004</v>
      </c>
    </row>
    <row r="646" spans="1:13" x14ac:dyDescent="0.3">
      <c r="A646" s="1">
        <v>45276</v>
      </c>
      <c r="B646" s="1" t="str">
        <f>TEXT(Table1[[#This Row],[Date]],"ddd")</f>
        <v>Sat</v>
      </c>
      <c r="C646" t="s">
        <v>19</v>
      </c>
      <c r="D646">
        <v>7</v>
      </c>
      <c r="E646" s="20">
        <v>4.58</v>
      </c>
      <c r="F646" t="s">
        <v>30</v>
      </c>
      <c r="G646" t="s">
        <v>28</v>
      </c>
      <c r="H646" s="1">
        <v>31823</v>
      </c>
      <c r="I646" s="37">
        <f t="shared" ca="1" si="13"/>
        <v>38</v>
      </c>
      <c r="J646" s="21">
        <v>3.48</v>
      </c>
      <c r="K646" s="21">
        <v>120.9</v>
      </c>
      <c r="L646" s="20">
        <f>Table1[[#This Row],[Original_Unit_Price]]*Table1[[#This Row],[Quantity]]</f>
        <v>24.36</v>
      </c>
      <c r="M646" s="20">
        <f>Table1[[#This Row],[Total Price ]]-Table1[[#This Row],[Buying Price]]</f>
        <v>96.54</v>
      </c>
    </row>
    <row r="647" spans="1:13" x14ac:dyDescent="0.3">
      <c r="A647" s="1">
        <v>44976</v>
      </c>
      <c r="B647" s="1" t="str">
        <f>TEXT(Table1[[#This Row],[Date]],"ddd")</f>
        <v>Sun</v>
      </c>
      <c r="C647" t="s">
        <v>13</v>
      </c>
      <c r="D647">
        <v>5</v>
      </c>
      <c r="E647" s="20">
        <v>8.11</v>
      </c>
      <c r="F647" t="s">
        <v>30</v>
      </c>
      <c r="G647" t="s">
        <v>28</v>
      </c>
      <c r="H647" s="1">
        <v>27934</v>
      </c>
      <c r="I647" s="37">
        <f t="shared" ca="1" si="13"/>
        <v>48</v>
      </c>
      <c r="J647" s="21">
        <v>6.91</v>
      </c>
      <c r="K647" s="21">
        <v>179.69</v>
      </c>
      <c r="L647" s="20">
        <f>Table1[[#This Row],[Original_Unit_Price]]*Table1[[#This Row],[Quantity]]</f>
        <v>34.549999999999997</v>
      </c>
      <c r="M647" s="20">
        <f>Table1[[#This Row],[Total Price ]]-Table1[[#This Row],[Buying Price]]</f>
        <v>145.13999999999999</v>
      </c>
    </row>
    <row r="648" spans="1:13" x14ac:dyDescent="0.3">
      <c r="A648" s="1">
        <v>45080</v>
      </c>
      <c r="B648" s="1" t="str">
        <f>TEXT(Table1[[#This Row],[Date]],"ddd")</f>
        <v>Sat</v>
      </c>
      <c r="C648" t="s">
        <v>14</v>
      </c>
      <c r="D648">
        <v>1</v>
      </c>
      <c r="E648" s="20">
        <v>0.61</v>
      </c>
      <c r="F648" t="s">
        <v>26</v>
      </c>
      <c r="G648" t="s">
        <v>25</v>
      </c>
      <c r="H648" s="1">
        <v>35245</v>
      </c>
      <c r="I648" s="37">
        <f t="shared" ca="1" si="13"/>
        <v>28</v>
      </c>
      <c r="J648" s="21">
        <v>0.55000000000000004</v>
      </c>
      <c r="K648" s="21">
        <v>205.79999999999998</v>
      </c>
      <c r="L648" s="20">
        <f>Table1[[#This Row],[Original_Unit_Price]]*Table1[[#This Row],[Quantity]]</f>
        <v>0.55000000000000004</v>
      </c>
      <c r="M648" s="20">
        <f>Table1[[#This Row],[Total Price ]]-Table1[[#This Row],[Buying Price]]</f>
        <v>205.24999999999997</v>
      </c>
    </row>
    <row r="649" spans="1:13" x14ac:dyDescent="0.3">
      <c r="A649" s="1">
        <v>45265</v>
      </c>
      <c r="B649" s="1" t="str">
        <f>TEXT(Table1[[#This Row],[Date]],"ddd")</f>
        <v>Tue</v>
      </c>
      <c r="C649" t="s">
        <v>17</v>
      </c>
      <c r="D649">
        <v>7</v>
      </c>
      <c r="E649" s="20">
        <v>7.99</v>
      </c>
      <c r="F649" t="s">
        <v>32</v>
      </c>
      <c r="G649" t="s">
        <v>28</v>
      </c>
      <c r="H649" s="1">
        <v>34026</v>
      </c>
      <c r="I649" s="37">
        <f t="shared" ca="1" si="13"/>
        <v>32</v>
      </c>
      <c r="J649" s="21">
        <v>6.22</v>
      </c>
      <c r="K649" s="21">
        <v>5.78</v>
      </c>
      <c r="L649" s="20">
        <f>Table1[[#This Row],[Original_Unit_Price]]*Table1[[#This Row],[Quantity]]</f>
        <v>43.54</v>
      </c>
      <c r="M649" s="20">
        <f>Table1[[#This Row],[Total Price ]]-Table1[[#This Row],[Buying Price]]</f>
        <v>-37.76</v>
      </c>
    </row>
    <row r="650" spans="1:13" x14ac:dyDescent="0.3">
      <c r="A650" s="1">
        <v>45140</v>
      </c>
      <c r="B650" s="1" t="str">
        <f>TEXT(Table1[[#This Row],[Date]],"ddd")</f>
        <v>Wed</v>
      </c>
      <c r="C650" t="s">
        <v>15</v>
      </c>
      <c r="D650">
        <v>3</v>
      </c>
      <c r="E650" s="20">
        <v>7.59</v>
      </c>
      <c r="F650" t="s">
        <v>32</v>
      </c>
      <c r="G650" t="s">
        <v>33</v>
      </c>
      <c r="H650" s="1">
        <v>34237</v>
      </c>
      <c r="I650" s="37">
        <f t="shared" ca="1" si="13"/>
        <v>31</v>
      </c>
      <c r="J650" s="21">
        <v>5.93</v>
      </c>
      <c r="K650" s="21">
        <v>82.2</v>
      </c>
      <c r="L650" s="20">
        <f>Table1[[#This Row],[Original_Unit_Price]]*Table1[[#This Row],[Quantity]]</f>
        <v>17.79</v>
      </c>
      <c r="M650" s="20">
        <f>Table1[[#This Row],[Total Price ]]-Table1[[#This Row],[Buying Price]]</f>
        <v>64.41</v>
      </c>
    </row>
    <row r="651" spans="1:13" x14ac:dyDescent="0.3">
      <c r="A651" s="1">
        <v>45097</v>
      </c>
      <c r="B651" s="1" t="str">
        <f>TEXT(Table1[[#This Row],[Date]],"ddd")</f>
        <v>Tue</v>
      </c>
      <c r="C651" t="s">
        <v>18</v>
      </c>
      <c r="D651">
        <v>14</v>
      </c>
      <c r="E651" s="20">
        <v>13.11</v>
      </c>
      <c r="F651" t="s">
        <v>30</v>
      </c>
      <c r="G651" t="s">
        <v>25</v>
      </c>
      <c r="H651" s="1">
        <v>36867</v>
      </c>
      <c r="I651" s="37">
        <f t="shared" ca="1" si="13"/>
        <v>24</v>
      </c>
      <c r="J651" s="21">
        <v>11.54</v>
      </c>
      <c r="K651" s="21">
        <v>120.46</v>
      </c>
      <c r="L651" s="20">
        <f>Table1[[#This Row],[Original_Unit_Price]]*Table1[[#This Row],[Quantity]]</f>
        <v>161.56</v>
      </c>
      <c r="M651" s="20">
        <f>Table1[[#This Row],[Total Price ]]-Table1[[#This Row],[Buying Price]]</f>
        <v>-41.100000000000009</v>
      </c>
    </row>
    <row r="652" spans="1:13" x14ac:dyDescent="0.3">
      <c r="A652" s="1">
        <v>45134</v>
      </c>
      <c r="B652" s="1" t="str">
        <f>TEXT(Table1[[#This Row],[Date]],"ddd")</f>
        <v>Thu</v>
      </c>
      <c r="C652" t="s">
        <v>19</v>
      </c>
      <c r="D652">
        <v>7</v>
      </c>
      <c r="E652" s="20">
        <v>11.73</v>
      </c>
      <c r="F652" t="s">
        <v>30</v>
      </c>
      <c r="G652" t="s">
        <v>28</v>
      </c>
      <c r="H652" s="1">
        <v>29258</v>
      </c>
      <c r="I652" s="37">
        <f t="shared" ca="1" si="13"/>
        <v>45</v>
      </c>
      <c r="J652" s="21">
        <v>9.86</v>
      </c>
      <c r="K652" s="21">
        <v>11.16</v>
      </c>
      <c r="L652" s="20">
        <f>Table1[[#This Row],[Original_Unit_Price]]*Table1[[#This Row],[Quantity]]</f>
        <v>69.02</v>
      </c>
      <c r="M652" s="20">
        <f>Table1[[#This Row],[Total Price ]]-Table1[[#This Row],[Buying Price]]</f>
        <v>-57.86</v>
      </c>
    </row>
    <row r="653" spans="1:13" x14ac:dyDescent="0.3">
      <c r="A653" s="1">
        <v>45000</v>
      </c>
      <c r="B653" s="1" t="str">
        <f>TEXT(Table1[[#This Row],[Date]],"ddd")</f>
        <v>Wed</v>
      </c>
      <c r="C653" t="s">
        <v>11</v>
      </c>
      <c r="D653">
        <v>4</v>
      </c>
      <c r="E653" s="20">
        <v>3.58</v>
      </c>
      <c r="F653" t="s">
        <v>24</v>
      </c>
      <c r="G653" t="s">
        <v>25</v>
      </c>
      <c r="H653" s="1">
        <v>27608</v>
      </c>
      <c r="I653" s="37">
        <f t="shared" ca="1" si="13"/>
        <v>49</v>
      </c>
      <c r="J653" s="21">
        <v>2.64</v>
      </c>
      <c r="K653" s="21">
        <v>214.2</v>
      </c>
      <c r="L653" s="20">
        <f>Table1[[#This Row],[Original_Unit_Price]]*Table1[[#This Row],[Quantity]]</f>
        <v>10.56</v>
      </c>
      <c r="M653" s="20">
        <f>Table1[[#This Row],[Total Price ]]-Table1[[#This Row],[Buying Price]]</f>
        <v>203.64</v>
      </c>
    </row>
    <row r="654" spans="1:13" x14ac:dyDescent="0.3">
      <c r="A654" s="1">
        <v>44997</v>
      </c>
      <c r="B654" s="1" t="str">
        <f>TEXT(Table1[[#This Row],[Date]],"ddd")</f>
        <v>Sun</v>
      </c>
      <c r="C654" t="s">
        <v>12</v>
      </c>
      <c r="D654">
        <v>11</v>
      </c>
      <c r="E654" s="20">
        <v>0.32</v>
      </c>
      <c r="F654" t="s">
        <v>30</v>
      </c>
      <c r="G654" t="s">
        <v>27</v>
      </c>
      <c r="H654" s="1">
        <v>28873</v>
      </c>
      <c r="I654" s="37">
        <f t="shared" ca="1" si="13"/>
        <v>46</v>
      </c>
      <c r="J654" s="21">
        <v>0.23</v>
      </c>
      <c r="K654" s="21">
        <v>55.68</v>
      </c>
      <c r="L654" s="20">
        <f>Table1[[#This Row],[Original_Unit_Price]]*Table1[[#This Row],[Quantity]]</f>
        <v>2.5300000000000002</v>
      </c>
      <c r="M654" s="20">
        <f>Table1[[#This Row],[Total Price ]]-Table1[[#This Row],[Buying Price]]</f>
        <v>53.15</v>
      </c>
    </row>
    <row r="655" spans="1:13" x14ac:dyDescent="0.3">
      <c r="A655" s="1">
        <v>45022</v>
      </c>
      <c r="B655" s="1" t="str">
        <f>TEXT(Table1[[#This Row],[Date]],"ddd")</f>
        <v>Thu</v>
      </c>
      <c r="C655" t="s">
        <v>16</v>
      </c>
      <c r="D655">
        <v>14</v>
      </c>
      <c r="E655" s="20">
        <v>2.62</v>
      </c>
      <c r="F655" t="s">
        <v>34</v>
      </c>
      <c r="G655" t="s">
        <v>33</v>
      </c>
      <c r="H655" s="1">
        <v>31253</v>
      </c>
      <c r="I655" s="37">
        <f t="shared" ca="1" si="13"/>
        <v>39</v>
      </c>
      <c r="J655" s="21">
        <v>2.09</v>
      </c>
      <c r="K655" s="21">
        <v>68</v>
      </c>
      <c r="L655" s="20">
        <f>Table1[[#This Row],[Original_Unit_Price]]*Table1[[#This Row],[Quantity]]</f>
        <v>29.259999999999998</v>
      </c>
      <c r="M655" s="20">
        <f>Table1[[#This Row],[Total Price ]]-Table1[[#This Row],[Buying Price]]</f>
        <v>38.74</v>
      </c>
    </row>
    <row r="656" spans="1:13" x14ac:dyDescent="0.3">
      <c r="A656" s="1">
        <v>45005</v>
      </c>
      <c r="B656" s="1" t="str">
        <f>TEXT(Table1[[#This Row],[Date]],"ddd")</f>
        <v>Mon</v>
      </c>
      <c r="C656" t="s">
        <v>10</v>
      </c>
      <c r="D656">
        <v>19</v>
      </c>
      <c r="E656" s="20">
        <v>10.06</v>
      </c>
      <c r="F656" t="s">
        <v>30</v>
      </c>
      <c r="G656" t="s">
        <v>29</v>
      </c>
      <c r="H656" s="1">
        <v>35696</v>
      </c>
      <c r="I656" s="37">
        <f t="shared" ca="1" si="13"/>
        <v>27</v>
      </c>
      <c r="J656" s="21">
        <v>7.85</v>
      </c>
      <c r="K656" s="21">
        <v>12.8</v>
      </c>
      <c r="L656" s="20">
        <f>Table1[[#This Row],[Original_Unit_Price]]*Table1[[#This Row],[Quantity]]</f>
        <v>149.15</v>
      </c>
      <c r="M656" s="20">
        <f>Table1[[#This Row],[Total Price ]]-Table1[[#This Row],[Buying Price]]</f>
        <v>-136.35</v>
      </c>
    </row>
    <row r="657" spans="1:13" x14ac:dyDescent="0.3">
      <c r="A657" s="1">
        <v>45123</v>
      </c>
      <c r="B657" s="1" t="str">
        <f>TEXT(Table1[[#This Row],[Date]],"ddd")</f>
        <v>Sun</v>
      </c>
      <c r="C657" t="s">
        <v>15</v>
      </c>
      <c r="D657">
        <v>15</v>
      </c>
      <c r="E657" s="20">
        <v>2.63</v>
      </c>
      <c r="F657" t="s">
        <v>26</v>
      </c>
      <c r="G657" t="s">
        <v>25</v>
      </c>
      <c r="H657" s="1">
        <v>32552</v>
      </c>
      <c r="I657" s="37">
        <f t="shared" ca="1" si="13"/>
        <v>36</v>
      </c>
      <c r="J657" s="21">
        <v>2</v>
      </c>
      <c r="K657" s="21">
        <v>21.84</v>
      </c>
      <c r="L657" s="20">
        <f>Table1[[#This Row],[Original_Unit_Price]]*Table1[[#This Row],[Quantity]]</f>
        <v>30</v>
      </c>
      <c r="M657" s="20">
        <f>Table1[[#This Row],[Total Price ]]-Table1[[#This Row],[Buying Price]]</f>
        <v>-8.16</v>
      </c>
    </row>
    <row r="658" spans="1:13" x14ac:dyDescent="0.3">
      <c r="A658" s="1">
        <v>45281</v>
      </c>
      <c r="B658" s="1" t="str">
        <f>TEXT(Table1[[#This Row],[Date]],"ddd")</f>
        <v>Thu</v>
      </c>
      <c r="C658" t="s">
        <v>10</v>
      </c>
      <c r="D658">
        <v>13</v>
      </c>
      <c r="E658" s="20">
        <v>7.72</v>
      </c>
      <c r="F658" t="s">
        <v>32</v>
      </c>
      <c r="G658" t="s">
        <v>28</v>
      </c>
      <c r="H658" s="1">
        <v>34803</v>
      </c>
      <c r="I658" s="37">
        <f t="shared" ca="1" si="13"/>
        <v>30</v>
      </c>
      <c r="J658" s="21">
        <v>6.95</v>
      </c>
      <c r="K658" s="21">
        <v>56.7</v>
      </c>
      <c r="L658" s="20">
        <f>Table1[[#This Row],[Original_Unit_Price]]*Table1[[#This Row],[Quantity]]</f>
        <v>90.350000000000009</v>
      </c>
      <c r="M658" s="20">
        <f>Table1[[#This Row],[Total Price ]]-Table1[[#This Row],[Buying Price]]</f>
        <v>-33.650000000000006</v>
      </c>
    </row>
    <row r="659" spans="1:13" x14ac:dyDescent="0.3">
      <c r="A659" s="1">
        <v>44975</v>
      </c>
      <c r="B659" s="1" t="str">
        <f>TEXT(Table1[[#This Row],[Date]],"ddd")</f>
        <v>Sat</v>
      </c>
      <c r="C659" t="s">
        <v>15</v>
      </c>
      <c r="D659">
        <v>4</v>
      </c>
      <c r="E659" s="20">
        <v>5.14</v>
      </c>
      <c r="F659" t="s">
        <v>30</v>
      </c>
      <c r="G659" t="s">
        <v>33</v>
      </c>
      <c r="H659" s="1">
        <v>35404</v>
      </c>
      <c r="I659" s="37">
        <f t="shared" ca="1" si="13"/>
        <v>28</v>
      </c>
      <c r="J659" s="21">
        <v>4.03</v>
      </c>
      <c r="K659" s="21">
        <v>120.64</v>
      </c>
      <c r="L659" s="20">
        <f>Table1[[#This Row],[Original_Unit_Price]]*Table1[[#This Row],[Quantity]]</f>
        <v>16.12</v>
      </c>
      <c r="M659" s="20">
        <f>Table1[[#This Row],[Total Price ]]-Table1[[#This Row],[Buying Price]]</f>
        <v>104.52</v>
      </c>
    </row>
    <row r="660" spans="1:13" x14ac:dyDescent="0.3">
      <c r="A660" s="1">
        <v>45279</v>
      </c>
      <c r="B660" s="1" t="str">
        <f>TEXT(Table1[[#This Row],[Date]],"ddd")</f>
        <v>Tue</v>
      </c>
      <c r="C660" t="s">
        <v>18</v>
      </c>
      <c r="D660">
        <v>8</v>
      </c>
      <c r="E660" s="20">
        <v>11.2</v>
      </c>
      <c r="F660" t="s">
        <v>24</v>
      </c>
      <c r="G660" t="s">
        <v>31</v>
      </c>
      <c r="H660" s="1">
        <v>36242</v>
      </c>
      <c r="I660" s="37">
        <f t="shared" ca="1" si="13"/>
        <v>26</v>
      </c>
      <c r="J660" s="21">
        <v>8.74</v>
      </c>
      <c r="K660" s="21">
        <v>47.11</v>
      </c>
      <c r="L660" s="20">
        <f>Table1[[#This Row],[Original_Unit_Price]]*Table1[[#This Row],[Quantity]]</f>
        <v>69.92</v>
      </c>
      <c r="M660" s="20">
        <f>Table1[[#This Row],[Total Price ]]-Table1[[#This Row],[Buying Price]]</f>
        <v>-22.810000000000002</v>
      </c>
    </row>
    <row r="661" spans="1:13" x14ac:dyDescent="0.3">
      <c r="A661" s="1">
        <v>45009</v>
      </c>
      <c r="B661" s="1" t="str">
        <f>TEXT(Table1[[#This Row],[Date]],"ddd")</f>
        <v>Fri</v>
      </c>
      <c r="C661" t="s">
        <v>18</v>
      </c>
      <c r="D661">
        <v>4</v>
      </c>
      <c r="E661" s="20">
        <v>0.79</v>
      </c>
      <c r="F661" t="s">
        <v>24</v>
      </c>
      <c r="G661" t="s">
        <v>28</v>
      </c>
      <c r="H661" s="1">
        <v>28651</v>
      </c>
      <c r="I661" s="37">
        <f t="shared" ca="1" si="13"/>
        <v>46</v>
      </c>
      <c r="J661" s="21">
        <v>0.56999999999999995</v>
      </c>
      <c r="K661" s="21">
        <v>10.199999999999999</v>
      </c>
      <c r="L661" s="20">
        <f>Table1[[#This Row],[Original_Unit_Price]]*Table1[[#This Row],[Quantity]]</f>
        <v>2.2799999999999998</v>
      </c>
      <c r="M661" s="20">
        <f>Table1[[#This Row],[Total Price ]]-Table1[[#This Row],[Buying Price]]</f>
        <v>7.92</v>
      </c>
    </row>
    <row r="662" spans="1:13" x14ac:dyDescent="0.3">
      <c r="A662" s="1">
        <v>44930</v>
      </c>
      <c r="B662" s="1" t="str">
        <f>TEXT(Table1[[#This Row],[Date]],"ddd")</f>
        <v>Wed</v>
      </c>
      <c r="C662" t="s">
        <v>11</v>
      </c>
      <c r="D662">
        <v>16</v>
      </c>
      <c r="E662" s="20">
        <v>5.51</v>
      </c>
      <c r="F662" t="s">
        <v>34</v>
      </c>
      <c r="G662" t="s">
        <v>25</v>
      </c>
      <c r="H662" s="1">
        <v>35443</v>
      </c>
      <c r="I662" s="37">
        <f t="shared" ca="1" si="13"/>
        <v>28</v>
      </c>
      <c r="J662" s="21">
        <v>4.8</v>
      </c>
      <c r="K662" s="21">
        <v>11.46</v>
      </c>
      <c r="L662" s="20">
        <f>Table1[[#This Row],[Original_Unit_Price]]*Table1[[#This Row],[Quantity]]</f>
        <v>76.8</v>
      </c>
      <c r="M662" s="20">
        <f>Table1[[#This Row],[Total Price ]]-Table1[[#This Row],[Buying Price]]</f>
        <v>-65.34</v>
      </c>
    </row>
    <row r="663" spans="1:13" x14ac:dyDescent="0.3">
      <c r="A663" s="1">
        <v>45035</v>
      </c>
      <c r="B663" s="1" t="str">
        <f>TEXT(Table1[[#This Row],[Date]],"ddd")</f>
        <v>Wed</v>
      </c>
      <c r="C663" t="s">
        <v>14</v>
      </c>
      <c r="D663">
        <v>6</v>
      </c>
      <c r="E663" s="20">
        <v>0.7</v>
      </c>
      <c r="F663" t="s">
        <v>24</v>
      </c>
      <c r="G663" t="s">
        <v>31</v>
      </c>
      <c r="H663" s="1">
        <v>35515</v>
      </c>
      <c r="I663" s="37">
        <f t="shared" ca="1" si="13"/>
        <v>28</v>
      </c>
      <c r="J663" s="21">
        <v>0.55000000000000004</v>
      </c>
      <c r="K663" s="21">
        <v>57.800000000000004</v>
      </c>
      <c r="L663" s="20">
        <f>Table1[[#This Row],[Original_Unit_Price]]*Table1[[#This Row],[Quantity]]</f>
        <v>3.3000000000000003</v>
      </c>
      <c r="M663" s="20">
        <f>Table1[[#This Row],[Total Price ]]-Table1[[#This Row],[Buying Price]]</f>
        <v>54.500000000000007</v>
      </c>
    </row>
    <row r="664" spans="1:13" x14ac:dyDescent="0.3">
      <c r="A664" s="1">
        <v>45267</v>
      </c>
      <c r="B664" s="1" t="str">
        <f>TEXT(Table1[[#This Row],[Date]],"ddd")</f>
        <v>Thu</v>
      </c>
      <c r="C664" t="s">
        <v>16</v>
      </c>
      <c r="D664">
        <v>13</v>
      </c>
      <c r="E664" s="20">
        <v>12.06</v>
      </c>
      <c r="F664" t="s">
        <v>26</v>
      </c>
      <c r="G664" t="s">
        <v>31</v>
      </c>
      <c r="H664" s="1">
        <v>34037</v>
      </c>
      <c r="I664" s="37">
        <f t="shared" ca="1" si="13"/>
        <v>32</v>
      </c>
      <c r="J664" s="21">
        <v>10.44</v>
      </c>
      <c r="K664" s="21">
        <v>75.680000000000007</v>
      </c>
      <c r="L664" s="20">
        <f>Table1[[#This Row],[Original_Unit_Price]]*Table1[[#This Row],[Quantity]]</f>
        <v>135.72</v>
      </c>
      <c r="M664" s="20">
        <f>Table1[[#This Row],[Total Price ]]-Table1[[#This Row],[Buying Price]]</f>
        <v>-60.039999999999992</v>
      </c>
    </row>
    <row r="665" spans="1:13" x14ac:dyDescent="0.3">
      <c r="A665" s="1">
        <v>45025</v>
      </c>
      <c r="B665" s="1" t="str">
        <f>TEXT(Table1[[#This Row],[Date]],"ddd")</f>
        <v>Sun</v>
      </c>
      <c r="C665" t="s">
        <v>10</v>
      </c>
      <c r="D665">
        <v>19</v>
      </c>
      <c r="E665" s="20">
        <v>6.94</v>
      </c>
      <c r="F665" t="s">
        <v>34</v>
      </c>
      <c r="G665" t="s">
        <v>29</v>
      </c>
      <c r="H665" s="1">
        <v>37152</v>
      </c>
      <c r="I665" s="37">
        <f t="shared" ca="1" si="13"/>
        <v>23</v>
      </c>
      <c r="J665" s="21">
        <v>5.73</v>
      </c>
      <c r="K665" s="21">
        <v>52.7</v>
      </c>
      <c r="L665" s="20">
        <f>Table1[[#This Row],[Original_Unit_Price]]*Table1[[#This Row],[Quantity]]</f>
        <v>108.87</v>
      </c>
      <c r="M665" s="20">
        <f>Table1[[#This Row],[Total Price ]]-Table1[[#This Row],[Buying Price]]</f>
        <v>-56.17</v>
      </c>
    </row>
    <row r="666" spans="1:13" x14ac:dyDescent="0.3">
      <c r="A666" s="1">
        <v>45290</v>
      </c>
      <c r="B666" s="1" t="str">
        <f>TEXT(Table1[[#This Row],[Date]],"ddd")</f>
        <v>Sat</v>
      </c>
      <c r="C666" t="s">
        <v>19</v>
      </c>
      <c r="D666">
        <v>13</v>
      </c>
      <c r="E666" s="20">
        <v>13.59</v>
      </c>
      <c r="F666" t="s">
        <v>24</v>
      </c>
      <c r="G666" t="s">
        <v>31</v>
      </c>
      <c r="H666" s="1">
        <v>38187</v>
      </c>
      <c r="I666" s="37">
        <f t="shared" ca="1" si="13"/>
        <v>20</v>
      </c>
      <c r="J666" s="21">
        <v>10.54</v>
      </c>
      <c r="K666" s="21">
        <v>59.94</v>
      </c>
      <c r="L666" s="20">
        <f>Table1[[#This Row],[Original_Unit_Price]]*Table1[[#This Row],[Quantity]]</f>
        <v>137.01999999999998</v>
      </c>
      <c r="M666" s="20">
        <f>Table1[[#This Row],[Total Price ]]-Table1[[#This Row],[Buying Price]]</f>
        <v>-77.079999999999984</v>
      </c>
    </row>
    <row r="667" spans="1:13" x14ac:dyDescent="0.3">
      <c r="A667" s="1">
        <v>44963</v>
      </c>
      <c r="B667" s="1" t="str">
        <f>TEXT(Table1[[#This Row],[Date]],"ddd")</f>
        <v>Mon</v>
      </c>
      <c r="C667" t="s">
        <v>13</v>
      </c>
      <c r="D667">
        <v>14</v>
      </c>
      <c r="E667" s="20">
        <v>6.43</v>
      </c>
      <c r="F667" t="s">
        <v>32</v>
      </c>
      <c r="G667" t="s">
        <v>29</v>
      </c>
      <c r="H667" s="1">
        <v>34175</v>
      </c>
      <c r="I667" s="37">
        <f t="shared" ca="1" si="13"/>
        <v>31</v>
      </c>
      <c r="J667" s="21">
        <v>5.33</v>
      </c>
      <c r="K667" s="21">
        <v>219.13</v>
      </c>
      <c r="L667" s="20">
        <f>Table1[[#This Row],[Original_Unit_Price]]*Table1[[#This Row],[Quantity]]</f>
        <v>74.62</v>
      </c>
      <c r="M667" s="20">
        <f>Table1[[#This Row],[Total Price ]]-Table1[[#This Row],[Buying Price]]</f>
        <v>144.51</v>
      </c>
    </row>
    <row r="668" spans="1:13" x14ac:dyDescent="0.3">
      <c r="A668" s="1">
        <v>44973</v>
      </c>
      <c r="B668" s="1" t="str">
        <f>TEXT(Table1[[#This Row],[Date]],"ddd")</f>
        <v>Thu</v>
      </c>
      <c r="C668" t="s">
        <v>14</v>
      </c>
      <c r="D668">
        <v>4</v>
      </c>
      <c r="E668" s="20">
        <v>11.78</v>
      </c>
      <c r="F668" t="s">
        <v>30</v>
      </c>
      <c r="G668" t="s">
        <v>25</v>
      </c>
      <c r="H668" s="1">
        <v>30952</v>
      </c>
      <c r="I668" s="37">
        <f t="shared" ca="1" si="13"/>
        <v>40</v>
      </c>
      <c r="J668" s="21">
        <v>10.09</v>
      </c>
      <c r="K668" s="21">
        <v>42.400000000000006</v>
      </c>
      <c r="L668" s="20">
        <f>Table1[[#This Row],[Original_Unit_Price]]*Table1[[#This Row],[Quantity]]</f>
        <v>40.36</v>
      </c>
      <c r="M668" s="20">
        <f>Table1[[#This Row],[Total Price ]]-Table1[[#This Row],[Buying Price]]</f>
        <v>2.0400000000000063</v>
      </c>
    </row>
    <row r="669" spans="1:13" x14ac:dyDescent="0.3">
      <c r="A669" s="1">
        <v>45248</v>
      </c>
      <c r="B669" s="1" t="str">
        <f>TEXT(Table1[[#This Row],[Date]],"ddd")</f>
        <v>Sat</v>
      </c>
      <c r="C669" t="s">
        <v>14</v>
      </c>
      <c r="D669">
        <v>6</v>
      </c>
      <c r="E669" s="20">
        <v>1.98</v>
      </c>
      <c r="F669" t="s">
        <v>26</v>
      </c>
      <c r="G669" t="s">
        <v>27</v>
      </c>
      <c r="H669" s="1">
        <v>32841</v>
      </c>
      <c r="I669" s="37">
        <f t="shared" ca="1" si="13"/>
        <v>35</v>
      </c>
      <c r="J669" s="21">
        <v>1.41</v>
      </c>
      <c r="K669" s="21">
        <v>124.26</v>
      </c>
      <c r="L669" s="20">
        <f>Table1[[#This Row],[Original_Unit_Price]]*Table1[[#This Row],[Quantity]]</f>
        <v>8.4599999999999991</v>
      </c>
      <c r="M669" s="20">
        <f>Table1[[#This Row],[Total Price ]]-Table1[[#This Row],[Buying Price]]</f>
        <v>115.80000000000001</v>
      </c>
    </row>
    <row r="670" spans="1:13" x14ac:dyDescent="0.3">
      <c r="A670" s="1">
        <v>45070</v>
      </c>
      <c r="B670" s="1" t="str">
        <f>TEXT(Table1[[#This Row],[Date]],"ddd")</f>
        <v>Wed</v>
      </c>
      <c r="C670" t="s">
        <v>11</v>
      </c>
      <c r="D670">
        <v>6</v>
      </c>
      <c r="E670" s="20">
        <v>14.75</v>
      </c>
      <c r="F670" t="s">
        <v>30</v>
      </c>
      <c r="G670" t="s">
        <v>31</v>
      </c>
      <c r="H670" s="1">
        <v>32759</v>
      </c>
      <c r="I670" s="37">
        <f t="shared" ca="1" si="13"/>
        <v>35</v>
      </c>
      <c r="J670" s="21">
        <v>13.08</v>
      </c>
      <c r="K670" s="21">
        <v>104.21</v>
      </c>
      <c r="L670" s="20">
        <f>Table1[[#This Row],[Original_Unit_Price]]*Table1[[#This Row],[Quantity]]</f>
        <v>78.48</v>
      </c>
      <c r="M670" s="20">
        <f>Table1[[#This Row],[Total Price ]]-Table1[[#This Row],[Buying Price]]</f>
        <v>25.72999999999999</v>
      </c>
    </row>
    <row r="671" spans="1:13" x14ac:dyDescent="0.3">
      <c r="A671" s="1">
        <v>45175</v>
      </c>
      <c r="B671" s="1" t="str">
        <f>TEXT(Table1[[#This Row],[Date]],"ddd")</f>
        <v>Wed</v>
      </c>
      <c r="C671" t="s">
        <v>12</v>
      </c>
      <c r="D671">
        <v>17</v>
      </c>
      <c r="E671" s="20">
        <v>3.68</v>
      </c>
      <c r="F671" t="s">
        <v>26</v>
      </c>
      <c r="G671" t="s">
        <v>33</v>
      </c>
      <c r="H671" s="1">
        <v>36662</v>
      </c>
      <c r="I671" s="37">
        <f t="shared" ca="1" si="13"/>
        <v>24</v>
      </c>
      <c r="J671" s="21">
        <v>3.04</v>
      </c>
      <c r="K671" s="21">
        <v>48.48</v>
      </c>
      <c r="L671" s="20">
        <f>Table1[[#This Row],[Original_Unit_Price]]*Table1[[#This Row],[Quantity]]</f>
        <v>51.68</v>
      </c>
      <c r="M671" s="20">
        <f>Table1[[#This Row],[Total Price ]]-Table1[[#This Row],[Buying Price]]</f>
        <v>-3.2000000000000028</v>
      </c>
    </row>
    <row r="672" spans="1:13" x14ac:dyDescent="0.3">
      <c r="A672" s="1">
        <v>45055</v>
      </c>
      <c r="B672" s="1" t="str">
        <f>TEXT(Table1[[#This Row],[Date]],"ddd")</f>
        <v>Tue</v>
      </c>
      <c r="C672" t="s">
        <v>16</v>
      </c>
      <c r="D672">
        <v>10</v>
      </c>
      <c r="E672" s="20">
        <v>12.3</v>
      </c>
      <c r="F672" t="s">
        <v>26</v>
      </c>
      <c r="G672" t="s">
        <v>31</v>
      </c>
      <c r="H672" s="1">
        <v>30945</v>
      </c>
      <c r="I672" s="37">
        <f t="shared" ca="1" si="13"/>
        <v>40</v>
      </c>
      <c r="J672" s="21">
        <v>9.5500000000000007</v>
      </c>
      <c r="K672" s="21">
        <v>50.28</v>
      </c>
      <c r="L672" s="20">
        <f>Table1[[#This Row],[Original_Unit_Price]]*Table1[[#This Row],[Quantity]]</f>
        <v>95.5</v>
      </c>
      <c r="M672" s="20">
        <f>Table1[[#This Row],[Total Price ]]-Table1[[#This Row],[Buying Price]]</f>
        <v>-45.22</v>
      </c>
    </row>
    <row r="673" spans="1:13" x14ac:dyDescent="0.3">
      <c r="A673" s="1">
        <v>45158</v>
      </c>
      <c r="B673" s="1" t="str">
        <f>TEXT(Table1[[#This Row],[Date]],"ddd")</f>
        <v>Sun</v>
      </c>
      <c r="C673" t="s">
        <v>13</v>
      </c>
      <c r="D673">
        <v>20</v>
      </c>
      <c r="E673" s="20">
        <v>5.12</v>
      </c>
      <c r="F673" t="s">
        <v>26</v>
      </c>
      <c r="G673" t="s">
        <v>33</v>
      </c>
      <c r="H673" s="1">
        <v>31350</v>
      </c>
      <c r="I673" s="37">
        <f t="shared" ca="1" si="13"/>
        <v>39</v>
      </c>
      <c r="J673" s="21">
        <v>3.73</v>
      </c>
      <c r="K673" s="21">
        <v>6.5</v>
      </c>
      <c r="L673" s="20">
        <f>Table1[[#This Row],[Original_Unit_Price]]*Table1[[#This Row],[Quantity]]</f>
        <v>74.599999999999994</v>
      </c>
      <c r="M673" s="20">
        <f>Table1[[#This Row],[Total Price ]]-Table1[[#This Row],[Buying Price]]</f>
        <v>-68.099999999999994</v>
      </c>
    </row>
    <row r="674" spans="1:13" x14ac:dyDescent="0.3">
      <c r="A674" s="1">
        <v>45029</v>
      </c>
      <c r="B674" s="1" t="str">
        <f>TEXT(Table1[[#This Row],[Date]],"ddd")</f>
        <v>Thu</v>
      </c>
      <c r="C674" t="s">
        <v>19</v>
      </c>
      <c r="D674">
        <v>18</v>
      </c>
      <c r="E674" s="20">
        <v>4.79</v>
      </c>
      <c r="F674" t="s">
        <v>24</v>
      </c>
      <c r="G674" t="s">
        <v>25</v>
      </c>
      <c r="H674" s="1">
        <v>33338</v>
      </c>
      <c r="I674" s="37">
        <f t="shared" ca="1" si="13"/>
        <v>34</v>
      </c>
      <c r="J674" s="21">
        <v>4.18</v>
      </c>
      <c r="K674" s="21">
        <v>192.8</v>
      </c>
      <c r="L674" s="20">
        <f>Table1[[#This Row],[Original_Unit_Price]]*Table1[[#This Row],[Quantity]]</f>
        <v>75.239999999999995</v>
      </c>
      <c r="M674" s="20">
        <f>Table1[[#This Row],[Total Price ]]-Table1[[#This Row],[Buying Price]]</f>
        <v>117.56000000000002</v>
      </c>
    </row>
    <row r="675" spans="1:13" x14ac:dyDescent="0.3">
      <c r="A675" s="1">
        <v>45238</v>
      </c>
      <c r="B675" s="1" t="str">
        <f>TEXT(Table1[[#This Row],[Date]],"ddd")</f>
        <v>Wed</v>
      </c>
      <c r="C675" t="s">
        <v>12</v>
      </c>
      <c r="D675">
        <v>20</v>
      </c>
      <c r="E675" s="20">
        <v>11.41</v>
      </c>
      <c r="F675" t="s">
        <v>32</v>
      </c>
      <c r="G675" t="s">
        <v>33</v>
      </c>
      <c r="H675" s="1">
        <v>27957</v>
      </c>
      <c r="I675" s="37">
        <f t="shared" ca="1" si="13"/>
        <v>48</v>
      </c>
      <c r="J675" s="21">
        <v>8.9499999999999993</v>
      </c>
      <c r="K675" s="21">
        <v>80.640000000000015</v>
      </c>
      <c r="L675" s="20">
        <f>Table1[[#This Row],[Original_Unit_Price]]*Table1[[#This Row],[Quantity]]</f>
        <v>179</v>
      </c>
      <c r="M675" s="20">
        <f>Table1[[#This Row],[Total Price ]]-Table1[[#This Row],[Buying Price]]</f>
        <v>-98.359999999999985</v>
      </c>
    </row>
    <row r="676" spans="1:13" x14ac:dyDescent="0.3">
      <c r="A676" s="1">
        <v>45063</v>
      </c>
      <c r="B676" s="1" t="str">
        <f>TEXT(Table1[[#This Row],[Date]],"ddd")</f>
        <v>Wed</v>
      </c>
      <c r="C676" t="s">
        <v>18</v>
      </c>
      <c r="D676">
        <v>20</v>
      </c>
      <c r="E676" s="20">
        <v>13.22</v>
      </c>
      <c r="F676" t="s">
        <v>30</v>
      </c>
      <c r="G676" t="s">
        <v>33</v>
      </c>
      <c r="H676" s="1">
        <v>37487</v>
      </c>
      <c r="I676" s="37">
        <f t="shared" ca="1" si="13"/>
        <v>22</v>
      </c>
      <c r="J676" s="21">
        <v>9.91</v>
      </c>
      <c r="K676" s="21">
        <v>41.37</v>
      </c>
      <c r="L676" s="20">
        <f>Table1[[#This Row],[Original_Unit_Price]]*Table1[[#This Row],[Quantity]]</f>
        <v>198.2</v>
      </c>
      <c r="M676" s="20">
        <f>Table1[[#This Row],[Total Price ]]-Table1[[#This Row],[Buying Price]]</f>
        <v>-156.82999999999998</v>
      </c>
    </row>
    <row r="677" spans="1:13" x14ac:dyDescent="0.3">
      <c r="A677" s="1">
        <v>45200</v>
      </c>
      <c r="B677" s="1" t="str">
        <f>TEXT(Table1[[#This Row],[Date]],"ddd")</f>
        <v>Sun</v>
      </c>
      <c r="C677" t="s">
        <v>10</v>
      </c>
      <c r="D677">
        <v>12</v>
      </c>
      <c r="E677" s="20">
        <v>13.16</v>
      </c>
      <c r="F677" t="s">
        <v>32</v>
      </c>
      <c r="G677" t="s">
        <v>27</v>
      </c>
      <c r="H677" s="1">
        <v>37932</v>
      </c>
      <c r="I677" s="37">
        <f t="shared" ca="1" si="13"/>
        <v>21</v>
      </c>
      <c r="J677" s="21">
        <v>10.6</v>
      </c>
      <c r="K677" s="21">
        <v>23.55</v>
      </c>
      <c r="L677" s="20">
        <f>Table1[[#This Row],[Original_Unit_Price]]*Table1[[#This Row],[Quantity]]</f>
        <v>127.19999999999999</v>
      </c>
      <c r="M677" s="20">
        <f>Table1[[#This Row],[Total Price ]]-Table1[[#This Row],[Buying Price]]</f>
        <v>-103.64999999999999</v>
      </c>
    </row>
    <row r="678" spans="1:13" x14ac:dyDescent="0.3">
      <c r="A678" s="1">
        <v>45271</v>
      </c>
      <c r="B678" s="1" t="str">
        <f>TEXT(Table1[[#This Row],[Date]],"ddd")</f>
        <v>Mon</v>
      </c>
      <c r="C678" t="s">
        <v>12</v>
      </c>
      <c r="D678">
        <v>19</v>
      </c>
      <c r="E678" s="20">
        <v>11.94</v>
      </c>
      <c r="F678" t="s">
        <v>26</v>
      </c>
      <c r="G678" t="s">
        <v>29</v>
      </c>
      <c r="H678" s="1">
        <v>32804</v>
      </c>
      <c r="I678" s="37">
        <f t="shared" ca="1" si="13"/>
        <v>35</v>
      </c>
      <c r="J678" s="21">
        <v>9.49</v>
      </c>
      <c r="K678" s="21">
        <v>10.66</v>
      </c>
      <c r="L678" s="20">
        <f>Table1[[#This Row],[Original_Unit_Price]]*Table1[[#This Row],[Quantity]]</f>
        <v>180.31</v>
      </c>
      <c r="M678" s="20">
        <f>Table1[[#This Row],[Total Price ]]-Table1[[#This Row],[Buying Price]]</f>
        <v>-169.65</v>
      </c>
    </row>
    <row r="679" spans="1:13" x14ac:dyDescent="0.3">
      <c r="A679" s="1">
        <v>45150</v>
      </c>
      <c r="B679" s="1" t="str">
        <f>TEXT(Table1[[#This Row],[Date]],"ddd")</f>
        <v>Sat</v>
      </c>
      <c r="C679" t="s">
        <v>16</v>
      </c>
      <c r="D679">
        <v>4</v>
      </c>
      <c r="E679" s="20">
        <v>14.01</v>
      </c>
      <c r="F679" t="s">
        <v>34</v>
      </c>
      <c r="G679" t="s">
        <v>28</v>
      </c>
      <c r="H679" s="1">
        <v>29631</v>
      </c>
      <c r="I679" s="37">
        <f t="shared" ca="1" si="13"/>
        <v>44</v>
      </c>
      <c r="J679" s="21">
        <v>10.53</v>
      </c>
      <c r="K679" s="21">
        <v>54.400000000000006</v>
      </c>
      <c r="L679" s="20">
        <f>Table1[[#This Row],[Original_Unit_Price]]*Table1[[#This Row],[Quantity]]</f>
        <v>42.12</v>
      </c>
      <c r="M679" s="20">
        <f>Table1[[#This Row],[Total Price ]]-Table1[[#This Row],[Buying Price]]</f>
        <v>12.280000000000008</v>
      </c>
    </row>
    <row r="680" spans="1:13" x14ac:dyDescent="0.3">
      <c r="A680" s="1">
        <v>45137</v>
      </c>
      <c r="B680" s="1" t="str">
        <f>TEXT(Table1[[#This Row],[Date]],"ddd")</f>
        <v>Sun</v>
      </c>
      <c r="C680" t="s">
        <v>17</v>
      </c>
      <c r="D680">
        <v>15</v>
      </c>
      <c r="E680" s="20">
        <v>7.91</v>
      </c>
      <c r="F680" t="s">
        <v>24</v>
      </c>
      <c r="G680" t="s">
        <v>28</v>
      </c>
      <c r="H680" s="1">
        <v>34770</v>
      </c>
      <c r="I680" s="37">
        <f t="shared" ca="1" si="13"/>
        <v>30</v>
      </c>
      <c r="J680" s="21">
        <v>6.92</v>
      </c>
      <c r="K680" s="21">
        <v>3.25</v>
      </c>
      <c r="L680" s="20">
        <f>Table1[[#This Row],[Original_Unit_Price]]*Table1[[#This Row],[Quantity]]</f>
        <v>103.8</v>
      </c>
      <c r="M680" s="20">
        <f>Table1[[#This Row],[Total Price ]]-Table1[[#This Row],[Buying Price]]</f>
        <v>-100.55</v>
      </c>
    </row>
    <row r="681" spans="1:13" x14ac:dyDescent="0.3">
      <c r="A681" s="1">
        <v>45165</v>
      </c>
      <c r="B681" s="1" t="str">
        <f>TEXT(Table1[[#This Row],[Date]],"ddd")</f>
        <v>Sun</v>
      </c>
      <c r="C681" t="s">
        <v>15</v>
      </c>
      <c r="D681">
        <v>11</v>
      </c>
      <c r="E681" s="20">
        <v>6.73</v>
      </c>
      <c r="F681" t="s">
        <v>24</v>
      </c>
      <c r="G681" t="s">
        <v>29</v>
      </c>
      <c r="H681" s="1">
        <v>31750</v>
      </c>
      <c r="I681" s="37">
        <f t="shared" ca="1" si="13"/>
        <v>38</v>
      </c>
      <c r="J681" s="21">
        <v>4.7300000000000004</v>
      </c>
      <c r="K681" s="21">
        <v>34.56</v>
      </c>
      <c r="L681" s="20">
        <f>Table1[[#This Row],[Original_Unit_Price]]*Table1[[#This Row],[Quantity]]</f>
        <v>52.03</v>
      </c>
      <c r="M681" s="20">
        <f>Table1[[#This Row],[Total Price ]]-Table1[[#This Row],[Buying Price]]</f>
        <v>-17.47</v>
      </c>
    </row>
    <row r="682" spans="1:13" x14ac:dyDescent="0.3">
      <c r="A682" s="1">
        <v>45264</v>
      </c>
      <c r="B682" s="1" t="str">
        <f>TEXT(Table1[[#This Row],[Date]],"ddd")</f>
        <v>Mon</v>
      </c>
      <c r="C682" t="s">
        <v>19</v>
      </c>
      <c r="D682">
        <v>5</v>
      </c>
      <c r="E682" s="20">
        <v>2.86</v>
      </c>
      <c r="F682" t="s">
        <v>32</v>
      </c>
      <c r="G682" t="s">
        <v>31</v>
      </c>
      <c r="H682" s="1">
        <v>33632</v>
      </c>
      <c r="I682" s="37">
        <f t="shared" ca="1" si="13"/>
        <v>33</v>
      </c>
      <c r="J682" s="21">
        <v>2.2999999999999998</v>
      </c>
      <c r="K682" s="21">
        <v>49.5</v>
      </c>
      <c r="L682" s="20">
        <f>Table1[[#This Row],[Original_Unit_Price]]*Table1[[#This Row],[Quantity]]</f>
        <v>11.5</v>
      </c>
      <c r="M682" s="20">
        <f>Table1[[#This Row],[Total Price ]]-Table1[[#This Row],[Buying Price]]</f>
        <v>38</v>
      </c>
    </row>
    <row r="683" spans="1:13" x14ac:dyDescent="0.3">
      <c r="A683" s="1">
        <v>45209</v>
      </c>
      <c r="B683" s="1" t="str">
        <f>TEXT(Table1[[#This Row],[Date]],"ddd")</f>
        <v>Tue</v>
      </c>
      <c r="C683" t="s">
        <v>14</v>
      </c>
      <c r="D683">
        <v>9</v>
      </c>
      <c r="E683" s="20">
        <v>0.39</v>
      </c>
      <c r="F683" t="s">
        <v>24</v>
      </c>
      <c r="G683" t="s">
        <v>27</v>
      </c>
      <c r="H683" s="1">
        <v>28012</v>
      </c>
      <c r="I683" s="37">
        <f t="shared" ca="1" si="13"/>
        <v>48</v>
      </c>
      <c r="J683" s="21">
        <v>0.32</v>
      </c>
      <c r="K683" s="21">
        <v>110.44</v>
      </c>
      <c r="L683" s="20">
        <f>Table1[[#This Row],[Original_Unit_Price]]*Table1[[#This Row],[Quantity]]</f>
        <v>2.88</v>
      </c>
      <c r="M683" s="20">
        <f>Table1[[#This Row],[Total Price ]]-Table1[[#This Row],[Buying Price]]</f>
        <v>107.56</v>
      </c>
    </row>
    <row r="684" spans="1:13" x14ac:dyDescent="0.3">
      <c r="A684" s="1">
        <v>45131</v>
      </c>
      <c r="B684" s="1" t="str">
        <f>TEXT(Table1[[#This Row],[Date]],"ddd")</f>
        <v>Mon</v>
      </c>
      <c r="C684" t="s">
        <v>15</v>
      </c>
      <c r="D684">
        <v>12</v>
      </c>
      <c r="E684" s="20">
        <v>14.95</v>
      </c>
      <c r="F684" t="s">
        <v>32</v>
      </c>
      <c r="G684" t="s">
        <v>28</v>
      </c>
      <c r="H684" s="1">
        <v>37631</v>
      </c>
      <c r="I684" s="37">
        <f t="shared" ca="1" si="13"/>
        <v>22</v>
      </c>
      <c r="J684" s="21">
        <v>12.51</v>
      </c>
      <c r="K684" s="21">
        <v>190.32</v>
      </c>
      <c r="L684" s="20">
        <f>Table1[[#This Row],[Original_Unit_Price]]*Table1[[#This Row],[Quantity]]</f>
        <v>150.12</v>
      </c>
      <c r="M684" s="20">
        <f>Table1[[#This Row],[Total Price ]]-Table1[[#This Row],[Buying Price]]</f>
        <v>40.199999999999989</v>
      </c>
    </row>
    <row r="685" spans="1:13" x14ac:dyDescent="0.3">
      <c r="A685" s="1">
        <v>45140</v>
      </c>
      <c r="B685" s="1" t="str">
        <f>TEXT(Table1[[#This Row],[Date]],"ddd")</f>
        <v>Wed</v>
      </c>
      <c r="C685" t="s">
        <v>16</v>
      </c>
      <c r="D685">
        <v>12</v>
      </c>
      <c r="E685" s="20">
        <v>4.08</v>
      </c>
      <c r="F685" t="s">
        <v>34</v>
      </c>
      <c r="G685" t="s">
        <v>28</v>
      </c>
      <c r="H685" s="1">
        <v>29906</v>
      </c>
      <c r="I685" s="37">
        <f t="shared" ca="1" si="13"/>
        <v>43</v>
      </c>
      <c r="J685" s="21">
        <v>3.39</v>
      </c>
      <c r="K685" s="21">
        <v>183.17</v>
      </c>
      <c r="L685" s="20">
        <f>Table1[[#This Row],[Original_Unit_Price]]*Table1[[#This Row],[Quantity]]</f>
        <v>40.68</v>
      </c>
      <c r="M685" s="20">
        <f>Table1[[#This Row],[Total Price ]]-Table1[[#This Row],[Buying Price]]</f>
        <v>142.48999999999998</v>
      </c>
    </row>
    <row r="686" spans="1:13" x14ac:dyDescent="0.3">
      <c r="A686" s="1">
        <v>44948</v>
      </c>
      <c r="B686" s="1" t="str">
        <f>TEXT(Table1[[#This Row],[Date]],"ddd")</f>
        <v>Sun</v>
      </c>
      <c r="C686" t="s">
        <v>16</v>
      </c>
      <c r="D686">
        <v>17</v>
      </c>
      <c r="E686" s="20">
        <v>3.26</v>
      </c>
      <c r="F686" t="s">
        <v>34</v>
      </c>
      <c r="G686" t="s">
        <v>29</v>
      </c>
      <c r="H686" s="1">
        <v>34923</v>
      </c>
      <c r="I686" s="37">
        <f t="shared" ca="1" si="13"/>
        <v>29</v>
      </c>
      <c r="J686" s="21">
        <v>2.39</v>
      </c>
      <c r="K686" s="21">
        <v>119.52</v>
      </c>
      <c r="L686" s="20">
        <f>Table1[[#This Row],[Original_Unit_Price]]*Table1[[#This Row],[Quantity]]</f>
        <v>40.630000000000003</v>
      </c>
      <c r="M686" s="20">
        <f>Table1[[#This Row],[Total Price ]]-Table1[[#This Row],[Buying Price]]</f>
        <v>78.889999999999986</v>
      </c>
    </row>
    <row r="687" spans="1:13" x14ac:dyDescent="0.3">
      <c r="A687" s="1">
        <v>45193</v>
      </c>
      <c r="B687" s="1" t="str">
        <f>TEXT(Table1[[#This Row],[Date]],"ddd")</f>
        <v>Sun</v>
      </c>
      <c r="C687" t="s">
        <v>12</v>
      </c>
      <c r="D687">
        <v>16</v>
      </c>
      <c r="E687" s="20">
        <v>11.27</v>
      </c>
      <c r="F687" t="s">
        <v>26</v>
      </c>
      <c r="G687" t="s">
        <v>29</v>
      </c>
      <c r="H687" s="1">
        <v>31164</v>
      </c>
      <c r="I687" s="37">
        <f t="shared" ca="1" si="13"/>
        <v>39</v>
      </c>
      <c r="J687" s="21">
        <v>8.11</v>
      </c>
      <c r="K687" s="21">
        <v>55.25</v>
      </c>
      <c r="L687" s="20">
        <f>Table1[[#This Row],[Original_Unit_Price]]*Table1[[#This Row],[Quantity]]</f>
        <v>129.76</v>
      </c>
      <c r="M687" s="20">
        <f>Table1[[#This Row],[Total Price ]]-Table1[[#This Row],[Buying Price]]</f>
        <v>-74.509999999999991</v>
      </c>
    </row>
    <row r="688" spans="1:13" x14ac:dyDescent="0.3">
      <c r="A688" s="1">
        <v>45282</v>
      </c>
      <c r="B688" s="1" t="str">
        <f>TEXT(Table1[[#This Row],[Date]],"ddd")</f>
        <v>Fri</v>
      </c>
      <c r="C688" t="s">
        <v>16</v>
      </c>
      <c r="D688">
        <v>18</v>
      </c>
      <c r="E688" s="20">
        <v>0.13</v>
      </c>
      <c r="F688" t="s">
        <v>30</v>
      </c>
      <c r="G688" t="s">
        <v>31</v>
      </c>
      <c r="H688" s="1">
        <v>34139</v>
      </c>
      <c r="I688" s="37">
        <f t="shared" ca="1" si="13"/>
        <v>31</v>
      </c>
      <c r="J688" s="21">
        <v>0.12</v>
      </c>
      <c r="K688" s="21">
        <v>42.5</v>
      </c>
      <c r="L688" s="20">
        <f>Table1[[#This Row],[Original_Unit_Price]]*Table1[[#This Row],[Quantity]]</f>
        <v>2.16</v>
      </c>
      <c r="M688" s="20">
        <f>Table1[[#This Row],[Total Price ]]-Table1[[#This Row],[Buying Price]]</f>
        <v>40.340000000000003</v>
      </c>
    </row>
    <row r="689" spans="1:13" x14ac:dyDescent="0.3">
      <c r="A689" s="1">
        <v>45076</v>
      </c>
      <c r="B689" s="1" t="str">
        <f>TEXT(Table1[[#This Row],[Date]],"ddd")</f>
        <v>Tue</v>
      </c>
      <c r="C689" t="s">
        <v>17</v>
      </c>
      <c r="D689">
        <v>16</v>
      </c>
      <c r="E689" s="20">
        <v>2.39</v>
      </c>
      <c r="F689" t="s">
        <v>26</v>
      </c>
      <c r="G689" t="s">
        <v>33</v>
      </c>
      <c r="H689" s="1">
        <v>35305</v>
      </c>
      <c r="I689" s="37">
        <f t="shared" ca="1" si="13"/>
        <v>28</v>
      </c>
      <c r="J689" s="21">
        <v>1.76</v>
      </c>
      <c r="K689" s="21">
        <v>3.6</v>
      </c>
      <c r="L689" s="20">
        <f>Table1[[#This Row],[Original_Unit_Price]]*Table1[[#This Row],[Quantity]]</f>
        <v>28.16</v>
      </c>
      <c r="M689" s="20">
        <f>Table1[[#This Row],[Total Price ]]-Table1[[#This Row],[Buying Price]]</f>
        <v>-24.56</v>
      </c>
    </row>
    <row r="690" spans="1:13" x14ac:dyDescent="0.3">
      <c r="A690" s="1">
        <v>45028</v>
      </c>
      <c r="B690" s="1" t="str">
        <f>TEXT(Table1[[#This Row],[Date]],"ddd")</f>
        <v>Wed</v>
      </c>
      <c r="C690" t="s">
        <v>18</v>
      </c>
      <c r="D690">
        <v>10</v>
      </c>
      <c r="E690" s="20">
        <v>5.16</v>
      </c>
      <c r="F690" t="s">
        <v>30</v>
      </c>
      <c r="G690" t="s">
        <v>31</v>
      </c>
      <c r="H690" s="1">
        <v>37072</v>
      </c>
      <c r="I690" s="37">
        <f t="shared" ca="1" si="13"/>
        <v>23</v>
      </c>
      <c r="J690" s="21">
        <v>4.63</v>
      </c>
      <c r="K690" s="21">
        <v>8.86</v>
      </c>
      <c r="L690" s="20">
        <f>Table1[[#This Row],[Original_Unit_Price]]*Table1[[#This Row],[Quantity]]</f>
        <v>46.3</v>
      </c>
      <c r="M690" s="20">
        <f>Table1[[#This Row],[Total Price ]]-Table1[[#This Row],[Buying Price]]</f>
        <v>-37.44</v>
      </c>
    </row>
    <row r="691" spans="1:13" x14ac:dyDescent="0.3">
      <c r="A691" s="1">
        <v>44974</v>
      </c>
      <c r="B691" s="1" t="str">
        <f>TEXT(Table1[[#This Row],[Date]],"ddd")</f>
        <v>Fri</v>
      </c>
      <c r="C691" t="s">
        <v>19</v>
      </c>
      <c r="D691">
        <v>13</v>
      </c>
      <c r="E691" s="20">
        <v>0.99</v>
      </c>
      <c r="F691" t="s">
        <v>26</v>
      </c>
      <c r="G691" t="s">
        <v>28</v>
      </c>
      <c r="H691" s="1">
        <v>33419</v>
      </c>
      <c r="I691" s="37">
        <f t="shared" ca="1" si="13"/>
        <v>33</v>
      </c>
      <c r="J691" s="21">
        <v>0.72</v>
      </c>
      <c r="K691" s="21">
        <v>44.050000000000004</v>
      </c>
      <c r="L691" s="20">
        <f>Table1[[#This Row],[Original_Unit_Price]]*Table1[[#This Row],[Quantity]]</f>
        <v>9.36</v>
      </c>
      <c r="M691" s="20">
        <f>Table1[[#This Row],[Total Price ]]-Table1[[#This Row],[Buying Price]]</f>
        <v>34.690000000000005</v>
      </c>
    </row>
    <row r="692" spans="1:13" x14ac:dyDescent="0.3">
      <c r="A692" s="1">
        <v>44934</v>
      </c>
      <c r="B692" s="1" t="str">
        <f>TEXT(Table1[[#This Row],[Date]],"ddd")</f>
        <v>Sun</v>
      </c>
      <c r="C692" t="s">
        <v>13</v>
      </c>
      <c r="D692">
        <v>18</v>
      </c>
      <c r="E692" s="20">
        <v>5.58</v>
      </c>
      <c r="F692" t="s">
        <v>32</v>
      </c>
      <c r="G692" t="s">
        <v>27</v>
      </c>
      <c r="H692" s="1">
        <v>35168</v>
      </c>
      <c r="I692" s="37">
        <f t="shared" ca="1" si="13"/>
        <v>29</v>
      </c>
      <c r="J692" s="21">
        <v>4.01</v>
      </c>
      <c r="K692" s="21">
        <v>231.2</v>
      </c>
      <c r="L692" s="20">
        <f>Table1[[#This Row],[Original_Unit_Price]]*Table1[[#This Row],[Quantity]]</f>
        <v>72.179999999999993</v>
      </c>
      <c r="M692" s="20">
        <f>Table1[[#This Row],[Total Price ]]-Table1[[#This Row],[Buying Price]]</f>
        <v>159.01999999999998</v>
      </c>
    </row>
    <row r="693" spans="1:13" x14ac:dyDescent="0.3">
      <c r="A693" s="1">
        <v>44963</v>
      </c>
      <c r="B693" s="1" t="str">
        <f>TEXT(Table1[[#This Row],[Date]],"ddd")</f>
        <v>Mon</v>
      </c>
      <c r="C693" t="s">
        <v>14</v>
      </c>
      <c r="D693">
        <v>20</v>
      </c>
      <c r="E693" s="20">
        <v>4.4000000000000004</v>
      </c>
      <c r="F693" t="s">
        <v>24</v>
      </c>
      <c r="G693" t="s">
        <v>31</v>
      </c>
      <c r="H693" s="1">
        <v>31953</v>
      </c>
      <c r="I693" s="37">
        <f t="shared" ca="1" si="13"/>
        <v>37</v>
      </c>
      <c r="J693" s="21">
        <v>3.43</v>
      </c>
      <c r="K693" s="21">
        <v>14.75</v>
      </c>
      <c r="L693" s="20">
        <f>Table1[[#This Row],[Original_Unit_Price]]*Table1[[#This Row],[Quantity]]</f>
        <v>68.600000000000009</v>
      </c>
      <c r="M693" s="20">
        <f>Table1[[#This Row],[Total Price ]]-Table1[[#This Row],[Buying Price]]</f>
        <v>-53.850000000000009</v>
      </c>
    </row>
    <row r="694" spans="1:13" x14ac:dyDescent="0.3">
      <c r="A694" s="1">
        <v>45222</v>
      </c>
      <c r="B694" s="1" t="str">
        <f>TEXT(Table1[[#This Row],[Date]],"ddd")</f>
        <v>Mon</v>
      </c>
      <c r="C694" t="s">
        <v>10</v>
      </c>
      <c r="D694">
        <v>1</v>
      </c>
      <c r="E694" s="20">
        <v>3.31</v>
      </c>
      <c r="F694" t="s">
        <v>32</v>
      </c>
      <c r="G694" t="s">
        <v>31</v>
      </c>
      <c r="H694" s="1">
        <v>36126</v>
      </c>
      <c r="I694" s="37">
        <f t="shared" ca="1" si="13"/>
        <v>26</v>
      </c>
      <c r="J694" s="21">
        <v>2.75</v>
      </c>
      <c r="K694" s="21">
        <v>76.959999999999994</v>
      </c>
      <c r="L694" s="20">
        <f>Table1[[#This Row],[Original_Unit_Price]]*Table1[[#This Row],[Quantity]]</f>
        <v>2.75</v>
      </c>
      <c r="M694" s="20">
        <f>Table1[[#This Row],[Total Price ]]-Table1[[#This Row],[Buying Price]]</f>
        <v>74.209999999999994</v>
      </c>
    </row>
    <row r="695" spans="1:13" x14ac:dyDescent="0.3">
      <c r="A695" s="1">
        <v>45174</v>
      </c>
      <c r="B695" s="1" t="str">
        <f>TEXT(Table1[[#This Row],[Date]],"ddd")</f>
        <v>Tue</v>
      </c>
      <c r="C695" t="s">
        <v>14</v>
      </c>
      <c r="D695">
        <v>10</v>
      </c>
      <c r="E695" s="20">
        <v>1.62</v>
      </c>
      <c r="F695" t="s">
        <v>26</v>
      </c>
      <c r="G695" t="s">
        <v>31</v>
      </c>
      <c r="H695" s="1">
        <v>36072</v>
      </c>
      <c r="I695" s="37">
        <f t="shared" ca="1" si="13"/>
        <v>26</v>
      </c>
      <c r="J695" s="21">
        <v>1.43</v>
      </c>
      <c r="K695" s="21">
        <v>187.20000000000002</v>
      </c>
      <c r="L695" s="20">
        <f>Table1[[#This Row],[Original_Unit_Price]]*Table1[[#This Row],[Quantity]]</f>
        <v>14.299999999999999</v>
      </c>
      <c r="M695" s="20">
        <f>Table1[[#This Row],[Total Price ]]-Table1[[#This Row],[Buying Price]]</f>
        <v>172.9</v>
      </c>
    </row>
    <row r="696" spans="1:13" x14ac:dyDescent="0.3">
      <c r="A696" s="1">
        <v>45172</v>
      </c>
      <c r="B696" s="1" t="str">
        <f>TEXT(Table1[[#This Row],[Date]],"ddd")</f>
        <v>Sun</v>
      </c>
      <c r="C696" t="s">
        <v>19</v>
      </c>
      <c r="D696">
        <v>20</v>
      </c>
      <c r="E696" s="20">
        <v>7.53</v>
      </c>
      <c r="F696" t="s">
        <v>34</v>
      </c>
      <c r="G696" t="s">
        <v>29</v>
      </c>
      <c r="H696" s="1">
        <v>35597</v>
      </c>
      <c r="I696" s="37">
        <f t="shared" ca="1" si="13"/>
        <v>27</v>
      </c>
      <c r="J696" s="21">
        <v>6.26</v>
      </c>
      <c r="K696" s="21">
        <v>12</v>
      </c>
      <c r="L696" s="20">
        <f>Table1[[#This Row],[Original_Unit_Price]]*Table1[[#This Row],[Quantity]]</f>
        <v>125.19999999999999</v>
      </c>
      <c r="M696" s="20">
        <f>Table1[[#This Row],[Total Price ]]-Table1[[#This Row],[Buying Price]]</f>
        <v>-113.19999999999999</v>
      </c>
    </row>
    <row r="697" spans="1:13" x14ac:dyDescent="0.3">
      <c r="A697" s="1">
        <v>45030</v>
      </c>
      <c r="B697" s="1" t="str">
        <f>TEXT(Table1[[#This Row],[Date]],"ddd")</f>
        <v>Fri</v>
      </c>
      <c r="C697" t="s">
        <v>14</v>
      </c>
      <c r="D697">
        <v>3</v>
      </c>
      <c r="E697" s="20">
        <v>11.34</v>
      </c>
      <c r="F697" t="s">
        <v>34</v>
      </c>
      <c r="G697" t="s">
        <v>29</v>
      </c>
      <c r="H697" s="1">
        <v>29382</v>
      </c>
      <c r="I697" s="37">
        <f t="shared" ca="1" si="13"/>
        <v>44</v>
      </c>
      <c r="J697" s="21">
        <v>8.16</v>
      </c>
      <c r="K697" s="21">
        <v>4.0999999999999996</v>
      </c>
      <c r="L697" s="20">
        <f>Table1[[#This Row],[Original_Unit_Price]]*Table1[[#This Row],[Quantity]]</f>
        <v>24.48</v>
      </c>
      <c r="M697" s="20">
        <f>Table1[[#This Row],[Total Price ]]-Table1[[#This Row],[Buying Price]]</f>
        <v>-20.380000000000003</v>
      </c>
    </row>
    <row r="698" spans="1:13" x14ac:dyDescent="0.3">
      <c r="A698" s="1">
        <v>45165</v>
      </c>
      <c r="B698" s="1" t="str">
        <f>TEXT(Table1[[#This Row],[Date]],"ddd")</f>
        <v>Sun</v>
      </c>
      <c r="C698" t="s">
        <v>15</v>
      </c>
      <c r="D698">
        <v>20</v>
      </c>
      <c r="E698" s="20">
        <v>11.95</v>
      </c>
      <c r="F698" t="s">
        <v>30</v>
      </c>
      <c r="G698" t="s">
        <v>25</v>
      </c>
      <c r="H698" s="1">
        <v>29119</v>
      </c>
      <c r="I698" s="37">
        <f t="shared" ca="1" si="13"/>
        <v>45</v>
      </c>
      <c r="J698" s="21">
        <v>8.9600000000000009</v>
      </c>
      <c r="K698" s="21">
        <v>70.599999999999994</v>
      </c>
      <c r="L698" s="20">
        <f>Table1[[#This Row],[Original_Unit_Price]]*Table1[[#This Row],[Quantity]]</f>
        <v>179.20000000000002</v>
      </c>
      <c r="M698" s="20">
        <f>Table1[[#This Row],[Total Price ]]-Table1[[#This Row],[Buying Price]]</f>
        <v>-108.60000000000002</v>
      </c>
    </row>
    <row r="699" spans="1:13" x14ac:dyDescent="0.3">
      <c r="A699" s="1">
        <v>44934</v>
      </c>
      <c r="B699" s="1" t="str">
        <f>TEXT(Table1[[#This Row],[Date]],"ddd")</f>
        <v>Sun</v>
      </c>
      <c r="C699" t="s">
        <v>12</v>
      </c>
      <c r="D699">
        <v>13</v>
      </c>
      <c r="E699" s="20">
        <v>5.17</v>
      </c>
      <c r="F699" t="s">
        <v>30</v>
      </c>
      <c r="G699" t="s">
        <v>31</v>
      </c>
      <c r="H699" s="1">
        <v>30436</v>
      </c>
      <c r="I699" s="37">
        <f t="shared" ca="1" si="13"/>
        <v>41</v>
      </c>
      <c r="J699" s="21">
        <v>4.1900000000000004</v>
      </c>
      <c r="K699" s="21">
        <v>192.64</v>
      </c>
      <c r="L699" s="20">
        <f>Table1[[#This Row],[Original_Unit_Price]]*Table1[[#This Row],[Quantity]]</f>
        <v>54.470000000000006</v>
      </c>
      <c r="M699" s="20">
        <f>Table1[[#This Row],[Total Price ]]-Table1[[#This Row],[Buying Price]]</f>
        <v>138.16999999999999</v>
      </c>
    </row>
    <row r="700" spans="1:13" x14ac:dyDescent="0.3">
      <c r="A700" s="1">
        <v>45275</v>
      </c>
      <c r="B700" s="1" t="str">
        <f>TEXT(Table1[[#This Row],[Date]],"ddd")</f>
        <v>Fri</v>
      </c>
      <c r="C700" t="s">
        <v>13</v>
      </c>
      <c r="D700">
        <v>9</v>
      </c>
      <c r="E700" s="20">
        <v>9.76</v>
      </c>
      <c r="F700" t="s">
        <v>32</v>
      </c>
      <c r="G700" t="s">
        <v>29</v>
      </c>
      <c r="H700" s="1">
        <v>33916</v>
      </c>
      <c r="I700" s="37">
        <f t="shared" ca="1" si="13"/>
        <v>32</v>
      </c>
      <c r="J700" s="21">
        <v>7.28</v>
      </c>
      <c r="K700" s="21">
        <v>87.960000000000008</v>
      </c>
      <c r="L700" s="20">
        <f>Table1[[#This Row],[Original_Unit_Price]]*Table1[[#This Row],[Quantity]]</f>
        <v>65.52</v>
      </c>
      <c r="M700" s="20">
        <f>Table1[[#This Row],[Total Price ]]-Table1[[#This Row],[Buying Price]]</f>
        <v>22.440000000000012</v>
      </c>
    </row>
    <row r="701" spans="1:13" x14ac:dyDescent="0.3">
      <c r="A701" s="1">
        <v>44964</v>
      </c>
      <c r="B701" s="1" t="str">
        <f>TEXT(Table1[[#This Row],[Date]],"ddd")</f>
        <v>Tue</v>
      </c>
      <c r="C701" t="s">
        <v>10</v>
      </c>
      <c r="D701">
        <v>20</v>
      </c>
      <c r="E701" s="20">
        <v>1.02</v>
      </c>
      <c r="F701" t="s">
        <v>30</v>
      </c>
      <c r="G701" t="s">
        <v>27</v>
      </c>
      <c r="H701" s="1">
        <v>32442</v>
      </c>
      <c r="I701" s="37">
        <f t="shared" ca="1" si="13"/>
        <v>36</v>
      </c>
      <c r="J701" s="21">
        <v>0.82</v>
      </c>
      <c r="K701" s="21">
        <v>110.16</v>
      </c>
      <c r="L701" s="20">
        <f>Table1[[#This Row],[Original_Unit_Price]]*Table1[[#This Row],[Quantity]]</f>
        <v>16.399999999999999</v>
      </c>
      <c r="M701" s="20">
        <f>Table1[[#This Row],[Total Price ]]-Table1[[#This Row],[Buying Price]]</f>
        <v>93.759999999999991</v>
      </c>
    </row>
    <row r="702" spans="1:13" x14ac:dyDescent="0.3">
      <c r="A702" s="1">
        <v>44955</v>
      </c>
      <c r="B702" s="1" t="str">
        <f>TEXT(Table1[[#This Row],[Date]],"ddd")</f>
        <v>Sun</v>
      </c>
      <c r="C702" t="s">
        <v>11</v>
      </c>
      <c r="D702">
        <v>11</v>
      </c>
      <c r="E702" s="20">
        <v>0.98</v>
      </c>
      <c r="F702" t="s">
        <v>32</v>
      </c>
      <c r="G702" t="s">
        <v>29</v>
      </c>
      <c r="H702" s="1">
        <v>29244</v>
      </c>
      <c r="I702" s="37">
        <f t="shared" ca="1" si="13"/>
        <v>45</v>
      </c>
      <c r="J702" s="21">
        <v>0.8</v>
      </c>
      <c r="K702" s="21">
        <v>32.85</v>
      </c>
      <c r="L702" s="20">
        <f>Table1[[#This Row],[Original_Unit_Price]]*Table1[[#This Row],[Quantity]]</f>
        <v>8.8000000000000007</v>
      </c>
      <c r="M702" s="20">
        <f>Table1[[#This Row],[Total Price ]]-Table1[[#This Row],[Buying Price]]</f>
        <v>24.05</v>
      </c>
    </row>
    <row r="703" spans="1:13" x14ac:dyDescent="0.3">
      <c r="A703" s="1">
        <v>45228</v>
      </c>
      <c r="B703" s="1" t="str">
        <f>TEXT(Table1[[#This Row],[Date]],"ddd")</f>
        <v>Sun</v>
      </c>
      <c r="C703" t="s">
        <v>13</v>
      </c>
      <c r="D703">
        <v>12</v>
      </c>
      <c r="E703" s="20">
        <v>5.98</v>
      </c>
      <c r="F703" t="s">
        <v>26</v>
      </c>
      <c r="G703" t="s">
        <v>25</v>
      </c>
      <c r="H703" s="1">
        <v>32538</v>
      </c>
      <c r="I703" s="37">
        <f t="shared" ca="1" si="13"/>
        <v>36</v>
      </c>
      <c r="J703" s="21">
        <v>4.54</v>
      </c>
      <c r="K703" s="21">
        <v>39.96</v>
      </c>
      <c r="L703" s="20">
        <f>Table1[[#This Row],[Original_Unit_Price]]*Table1[[#This Row],[Quantity]]</f>
        <v>54.480000000000004</v>
      </c>
      <c r="M703" s="20">
        <f>Table1[[#This Row],[Total Price ]]-Table1[[#This Row],[Buying Price]]</f>
        <v>-14.520000000000003</v>
      </c>
    </row>
    <row r="704" spans="1:13" x14ac:dyDescent="0.3">
      <c r="A704" s="1">
        <v>45243</v>
      </c>
      <c r="B704" s="1" t="str">
        <f>TEXT(Table1[[#This Row],[Date]],"ddd")</f>
        <v>Mon</v>
      </c>
      <c r="C704" t="s">
        <v>12</v>
      </c>
      <c r="D704">
        <v>4</v>
      </c>
      <c r="E704" s="20">
        <v>0.82</v>
      </c>
      <c r="F704" t="s">
        <v>34</v>
      </c>
      <c r="G704" t="s">
        <v>27</v>
      </c>
      <c r="H704" s="1">
        <v>36828</v>
      </c>
      <c r="I704" s="37">
        <f t="shared" ca="1" si="13"/>
        <v>24</v>
      </c>
      <c r="J704" s="21">
        <v>0.69</v>
      </c>
      <c r="K704" s="21">
        <v>116.34</v>
      </c>
      <c r="L704" s="20">
        <f>Table1[[#This Row],[Original_Unit_Price]]*Table1[[#This Row],[Quantity]]</f>
        <v>2.76</v>
      </c>
      <c r="M704" s="20">
        <f>Table1[[#This Row],[Total Price ]]-Table1[[#This Row],[Buying Price]]</f>
        <v>113.58</v>
      </c>
    </row>
    <row r="705" spans="1:13" x14ac:dyDescent="0.3">
      <c r="A705" s="1">
        <v>44986</v>
      </c>
      <c r="B705" s="1" t="str">
        <f>TEXT(Table1[[#This Row],[Date]],"ddd")</f>
        <v>Wed</v>
      </c>
      <c r="C705" t="s">
        <v>13</v>
      </c>
      <c r="D705">
        <v>13</v>
      </c>
      <c r="E705" s="20">
        <v>1.57</v>
      </c>
      <c r="F705" t="s">
        <v>32</v>
      </c>
      <c r="G705" t="s">
        <v>28</v>
      </c>
      <c r="H705" s="1">
        <v>36510</v>
      </c>
      <c r="I705" s="37">
        <f t="shared" ca="1" si="13"/>
        <v>25</v>
      </c>
      <c r="J705" s="21">
        <v>1.1399999999999999</v>
      </c>
      <c r="K705" s="21">
        <v>79.08</v>
      </c>
      <c r="L705" s="20">
        <f>Table1[[#This Row],[Original_Unit_Price]]*Table1[[#This Row],[Quantity]]</f>
        <v>14.819999999999999</v>
      </c>
      <c r="M705" s="20">
        <f>Table1[[#This Row],[Total Price ]]-Table1[[#This Row],[Buying Price]]</f>
        <v>64.260000000000005</v>
      </c>
    </row>
    <row r="706" spans="1:13" x14ac:dyDescent="0.3">
      <c r="A706" s="1">
        <v>45006</v>
      </c>
      <c r="B706" s="1" t="str">
        <f>TEXT(Table1[[#This Row],[Date]],"ddd")</f>
        <v>Tue</v>
      </c>
      <c r="C706" t="s">
        <v>15</v>
      </c>
      <c r="D706">
        <v>4</v>
      </c>
      <c r="E706" s="20">
        <v>0.44</v>
      </c>
      <c r="F706" t="s">
        <v>34</v>
      </c>
      <c r="G706" t="s">
        <v>25</v>
      </c>
      <c r="H706" s="1">
        <v>36460</v>
      </c>
      <c r="I706" s="37">
        <f t="shared" ref="I706:I769" ca="1" si="14">DATEDIF(H706, TODAY(), "Y")</f>
        <v>25</v>
      </c>
      <c r="J706" s="21">
        <v>0.32</v>
      </c>
      <c r="K706" s="21">
        <v>7.9799999999999995</v>
      </c>
      <c r="L706" s="20">
        <f>Table1[[#This Row],[Original_Unit_Price]]*Table1[[#This Row],[Quantity]]</f>
        <v>1.28</v>
      </c>
      <c r="M706" s="20">
        <f>Table1[[#This Row],[Total Price ]]-Table1[[#This Row],[Buying Price]]</f>
        <v>6.6999999999999993</v>
      </c>
    </row>
    <row r="707" spans="1:13" x14ac:dyDescent="0.3">
      <c r="A707" s="1">
        <v>44998</v>
      </c>
      <c r="B707" s="1" t="str">
        <f>TEXT(Table1[[#This Row],[Date]],"ddd")</f>
        <v>Mon</v>
      </c>
      <c r="C707" t="s">
        <v>18</v>
      </c>
      <c r="D707">
        <v>15</v>
      </c>
      <c r="E707" s="20">
        <v>5.45</v>
      </c>
      <c r="F707" t="s">
        <v>26</v>
      </c>
      <c r="G707" t="s">
        <v>31</v>
      </c>
      <c r="H707" s="1">
        <v>31254</v>
      </c>
      <c r="I707" s="37">
        <f t="shared" ca="1" si="14"/>
        <v>39</v>
      </c>
      <c r="J707" s="21">
        <v>4.42</v>
      </c>
      <c r="K707" s="21">
        <v>4.32</v>
      </c>
      <c r="L707" s="20">
        <f>Table1[[#This Row],[Original_Unit_Price]]*Table1[[#This Row],[Quantity]]</f>
        <v>66.3</v>
      </c>
      <c r="M707" s="20">
        <f>Table1[[#This Row],[Total Price ]]-Table1[[#This Row],[Buying Price]]</f>
        <v>-61.98</v>
      </c>
    </row>
    <row r="708" spans="1:13" x14ac:dyDescent="0.3">
      <c r="A708" s="1">
        <v>44980</v>
      </c>
      <c r="B708" s="1" t="str">
        <f>TEXT(Table1[[#This Row],[Date]],"ddd")</f>
        <v>Thu</v>
      </c>
      <c r="C708" t="s">
        <v>16</v>
      </c>
      <c r="D708">
        <v>1</v>
      </c>
      <c r="E708" s="20">
        <v>0.52</v>
      </c>
      <c r="F708" t="s">
        <v>32</v>
      </c>
      <c r="G708" t="s">
        <v>31</v>
      </c>
      <c r="H708" s="1">
        <v>37667</v>
      </c>
      <c r="I708" s="37">
        <f t="shared" ca="1" si="14"/>
        <v>22</v>
      </c>
      <c r="J708" s="21">
        <v>0.37</v>
      </c>
      <c r="K708" s="21">
        <v>165.1</v>
      </c>
      <c r="L708" s="20">
        <f>Table1[[#This Row],[Original_Unit_Price]]*Table1[[#This Row],[Quantity]]</f>
        <v>0.37</v>
      </c>
      <c r="M708" s="20">
        <f>Table1[[#This Row],[Total Price ]]-Table1[[#This Row],[Buying Price]]</f>
        <v>164.73</v>
      </c>
    </row>
    <row r="709" spans="1:13" x14ac:dyDescent="0.3">
      <c r="A709" s="1">
        <v>45060</v>
      </c>
      <c r="B709" s="1" t="str">
        <f>TEXT(Table1[[#This Row],[Date]],"ddd")</f>
        <v>Sun</v>
      </c>
      <c r="C709" t="s">
        <v>15</v>
      </c>
      <c r="D709">
        <v>3</v>
      </c>
      <c r="E709" s="20">
        <v>4.0599999999999996</v>
      </c>
      <c r="F709" t="s">
        <v>24</v>
      </c>
      <c r="G709" t="s">
        <v>28</v>
      </c>
      <c r="H709" s="1">
        <v>29053</v>
      </c>
      <c r="I709" s="37">
        <f t="shared" ca="1" si="14"/>
        <v>45</v>
      </c>
      <c r="J709" s="21">
        <v>3.38</v>
      </c>
      <c r="K709" s="21">
        <v>28.8</v>
      </c>
      <c r="L709" s="20">
        <f>Table1[[#This Row],[Original_Unit_Price]]*Table1[[#This Row],[Quantity]]</f>
        <v>10.14</v>
      </c>
      <c r="M709" s="20">
        <f>Table1[[#This Row],[Total Price ]]-Table1[[#This Row],[Buying Price]]</f>
        <v>18.66</v>
      </c>
    </row>
    <row r="710" spans="1:13" x14ac:dyDescent="0.3">
      <c r="A710" s="1">
        <v>45198</v>
      </c>
      <c r="B710" s="1" t="str">
        <f>TEXT(Table1[[#This Row],[Date]],"ddd")</f>
        <v>Fri</v>
      </c>
      <c r="C710" t="s">
        <v>18</v>
      </c>
      <c r="D710">
        <v>5</v>
      </c>
      <c r="E710" s="20">
        <v>11.19</v>
      </c>
      <c r="F710" t="s">
        <v>30</v>
      </c>
      <c r="G710" t="s">
        <v>31</v>
      </c>
      <c r="H710" s="1">
        <v>34166</v>
      </c>
      <c r="I710" s="37">
        <f t="shared" ca="1" si="14"/>
        <v>31</v>
      </c>
      <c r="J710" s="21">
        <v>7.85</v>
      </c>
      <c r="K710" s="21">
        <v>53.400000000000006</v>
      </c>
      <c r="L710" s="20">
        <f>Table1[[#This Row],[Original_Unit_Price]]*Table1[[#This Row],[Quantity]]</f>
        <v>39.25</v>
      </c>
      <c r="M710" s="20">
        <f>Table1[[#This Row],[Total Price ]]-Table1[[#This Row],[Buying Price]]</f>
        <v>14.150000000000006</v>
      </c>
    </row>
    <row r="711" spans="1:13" x14ac:dyDescent="0.3">
      <c r="A711" s="1">
        <v>45188</v>
      </c>
      <c r="B711" s="1" t="str">
        <f>TEXT(Table1[[#This Row],[Date]],"ddd")</f>
        <v>Tue</v>
      </c>
      <c r="C711" t="s">
        <v>15</v>
      </c>
      <c r="D711">
        <v>7</v>
      </c>
      <c r="E711" s="20">
        <v>2.97</v>
      </c>
      <c r="F711" t="s">
        <v>32</v>
      </c>
      <c r="G711" t="s">
        <v>33</v>
      </c>
      <c r="H711" s="1">
        <v>27631</v>
      </c>
      <c r="I711" s="37">
        <f t="shared" ca="1" si="14"/>
        <v>49</v>
      </c>
      <c r="J711" s="21">
        <v>2.14</v>
      </c>
      <c r="K711" s="21">
        <v>13.68</v>
      </c>
      <c r="L711" s="20">
        <f>Table1[[#This Row],[Original_Unit_Price]]*Table1[[#This Row],[Quantity]]</f>
        <v>14.98</v>
      </c>
      <c r="M711" s="20">
        <f>Table1[[#This Row],[Total Price ]]-Table1[[#This Row],[Buying Price]]</f>
        <v>-1.3000000000000007</v>
      </c>
    </row>
    <row r="712" spans="1:13" x14ac:dyDescent="0.3">
      <c r="A712" s="1">
        <v>45111</v>
      </c>
      <c r="B712" s="1" t="str">
        <f>TEXT(Table1[[#This Row],[Date]],"ddd")</f>
        <v>Tue</v>
      </c>
      <c r="C712" t="s">
        <v>16</v>
      </c>
      <c r="D712">
        <v>9</v>
      </c>
      <c r="E712" s="20">
        <v>0.48</v>
      </c>
      <c r="F712" t="s">
        <v>34</v>
      </c>
      <c r="G712" t="s">
        <v>25</v>
      </c>
      <c r="H712" s="1">
        <v>35112</v>
      </c>
      <c r="I712" s="37">
        <f t="shared" ca="1" si="14"/>
        <v>29</v>
      </c>
      <c r="J712" s="21">
        <v>0.42</v>
      </c>
      <c r="K712" s="21">
        <v>150.72</v>
      </c>
      <c r="L712" s="20">
        <f>Table1[[#This Row],[Original_Unit_Price]]*Table1[[#This Row],[Quantity]]</f>
        <v>3.78</v>
      </c>
      <c r="M712" s="20">
        <f>Table1[[#This Row],[Total Price ]]-Table1[[#This Row],[Buying Price]]</f>
        <v>146.94</v>
      </c>
    </row>
    <row r="713" spans="1:13" x14ac:dyDescent="0.3">
      <c r="A713" s="1">
        <v>44984</v>
      </c>
      <c r="B713" s="1" t="str">
        <f>TEXT(Table1[[#This Row],[Date]],"ddd")</f>
        <v>Mon</v>
      </c>
      <c r="C713" t="s">
        <v>17</v>
      </c>
      <c r="D713">
        <v>1</v>
      </c>
      <c r="E713" s="20">
        <v>1.76</v>
      </c>
      <c r="F713" t="s">
        <v>32</v>
      </c>
      <c r="G713" t="s">
        <v>29</v>
      </c>
      <c r="H713" s="1">
        <v>32752</v>
      </c>
      <c r="I713" s="37">
        <f t="shared" ca="1" si="14"/>
        <v>35</v>
      </c>
      <c r="J713" s="21">
        <v>1.39</v>
      </c>
      <c r="K713" s="21">
        <v>2.21</v>
      </c>
      <c r="L713" s="20">
        <f>Table1[[#This Row],[Original_Unit_Price]]*Table1[[#This Row],[Quantity]]</f>
        <v>1.39</v>
      </c>
      <c r="M713" s="20">
        <f>Table1[[#This Row],[Total Price ]]-Table1[[#This Row],[Buying Price]]</f>
        <v>0.82000000000000006</v>
      </c>
    </row>
    <row r="714" spans="1:13" x14ac:dyDescent="0.3">
      <c r="A714" s="1">
        <v>45225</v>
      </c>
      <c r="B714" s="1" t="str">
        <f>TEXT(Table1[[#This Row],[Date]],"ddd")</f>
        <v>Thu</v>
      </c>
      <c r="C714" t="s">
        <v>15</v>
      </c>
      <c r="D714">
        <v>3</v>
      </c>
      <c r="E714" s="20">
        <v>11.25</v>
      </c>
      <c r="F714" t="s">
        <v>24</v>
      </c>
      <c r="G714" t="s">
        <v>25</v>
      </c>
      <c r="H714" s="1">
        <v>36207</v>
      </c>
      <c r="I714" s="37">
        <f t="shared" ca="1" si="14"/>
        <v>26</v>
      </c>
      <c r="J714" s="21">
        <v>10.1</v>
      </c>
      <c r="K714" s="21">
        <v>111.76</v>
      </c>
      <c r="L714" s="20">
        <f>Table1[[#This Row],[Original_Unit_Price]]*Table1[[#This Row],[Quantity]]</f>
        <v>30.299999999999997</v>
      </c>
      <c r="M714" s="20">
        <f>Table1[[#This Row],[Total Price ]]-Table1[[#This Row],[Buying Price]]</f>
        <v>81.460000000000008</v>
      </c>
    </row>
    <row r="715" spans="1:13" x14ac:dyDescent="0.3">
      <c r="A715" s="1">
        <v>45152</v>
      </c>
      <c r="B715" s="1" t="str">
        <f>TEXT(Table1[[#This Row],[Date]],"ddd")</f>
        <v>Mon</v>
      </c>
      <c r="C715" t="s">
        <v>12</v>
      </c>
      <c r="D715">
        <v>5</v>
      </c>
      <c r="E715" s="20">
        <v>7.55</v>
      </c>
      <c r="F715" t="s">
        <v>34</v>
      </c>
      <c r="G715" t="s">
        <v>25</v>
      </c>
      <c r="H715" s="1">
        <v>31316</v>
      </c>
      <c r="I715" s="37">
        <f t="shared" ca="1" si="14"/>
        <v>39</v>
      </c>
      <c r="J715" s="21">
        <v>5.54</v>
      </c>
      <c r="K715" s="21">
        <v>14.28</v>
      </c>
      <c r="L715" s="20">
        <f>Table1[[#This Row],[Original_Unit_Price]]*Table1[[#This Row],[Quantity]]</f>
        <v>27.7</v>
      </c>
      <c r="M715" s="20">
        <f>Table1[[#This Row],[Total Price ]]-Table1[[#This Row],[Buying Price]]</f>
        <v>-13.42</v>
      </c>
    </row>
    <row r="716" spans="1:13" x14ac:dyDescent="0.3">
      <c r="A716" s="1">
        <v>45082</v>
      </c>
      <c r="B716" s="1" t="str">
        <f>TEXT(Table1[[#This Row],[Date]],"ddd")</f>
        <v>Mon</v>
      </c>
      <c r="C716" t="s">
        <v>18</v>
      </c>
      <c r="D716">
        <v>17</v>
      </c>
      <c r="E716" s="20">
        <v>9.35</v>
      </c>
      <c r="F716" t="s">
        <v>26</v>
      </c>
      <c r="G716" t="s">
        <v>27</v>
      </c>
      <c r="H716" s="1">
        <v>37396</v>
      </c>
      <c r="I716" s="37">
        <f t="shared" ca="1" si="14"/>
        <v>22</v>
      </c>
      <c r="J716" s="21">
        <v>7.24</v>
      </c>
      <c r="K716" s="21">
        <v>28.62</v>
      </c>
      <c r="L716" s="20">
        <f>Table1[[#This Row],[Original_Unit_Price]]*Table1[[#This Row],[Quantity]]</f>
        <v>123.08</v>
      </c>
      <c r="M716" s="20">
        <f>Table1[[#This Row],[Total Price ]]-Table1[[#This Row],[Buying Price]]</f>
        <v>-94.46</v>
      </c>
    </row>
    <row r="717" spans="1:13" x14ac:dyDescent="0.3">
      <c r="A717" s="1">
        <v>45119</v>
      </c>
      <c r="B717" s="1" t="str">
        <f>TEXT(Table1[[#This Row],[Date]],"ddd")</f>
        <v>Wed</v>
      </c>
      <c r="C717" t="s">
        <v>12</v>
      </c>
      <c r="D717">
        <v>5</v>
      </c>
      <c r="E717" s="20">
        <v>2.3199999999999998</v>
      </c>
      <c r="F717" t="s">
        <v>32</v>
      </c>
      <c r="G717" t="s">
        <v>25</v>
      </c>
      <c r="H717" s="1">
        <v>32854</v>
      </c>
      <c r="I717" s="37">
        <f t="shared" ca="1" si="14"/>
        <v>35</v>
      </c>
      <c r="J717" s="21">
        <v>1.85</v>
      </c>
      <c r="K717" s="21">
        <v>51.929999999999993</v>
      </c>
      <c r="L717" s="20">
        <f>Table1[[#This Row],[Original_Unit_Price]]*Table1[[#This Row],[Quantity]]</f>
        <v>9.25</v>
      </c>
      <c r="M717" s="20">
        <f>Table1[[#This Row],[Total Price ]]-Table1[[#This Row],[Buying Price]]</f>
        <v>42.679999999999993</v>
      </c>
    </row>
    <row r="718" spans="1:13" x14ac:dyDescent="0.3">
      <c r="A718" s="1">
        <v>45270</v>
      </c>
      <c r="B718" s="1" t="str">
        <f>TEXT(Table1[[#This Row],[Date]],"ddd")</f>
        <v>Sun</v>
      </c>
      <c r="C718" t="s">
        <v>16</v>
      </c>
      <c r="D718">
        <v>19</v>
      </c>
      <c r="E718" s="20">
        <v>9.8699999999999992</v>
      </c>
      <c r="F718" t="s">
        <v>34</v>
      </c>
      <c r="G718" t="s">
        <v>27</v>
      </c>
      <c r="H718" s="1">
        <v>34048</v>
      </c>
      <c r="I718" s="37">
        <f t="shared" ca="1" si="14"/>
        <v>32</v>
      </c>
      <c r="J718" s="21">
        <v>7.39</v>
      </c>
      <c r="K718" s="21">
        <v>51.94</v>
      </c>
      <c r="L718" s="20">
        <f>Table1[[#This Row],[Original_Unit_Price]]*Table1[[#This Row],[Quantity]]</f>
        <v>140.41</v>
      </c>
      <c r="M718" s="20">
        <f>Table1[[#This Row],[Total Price ]]-Table1[[#This Row],[Buying Price]]</f>
        <v>-88.47</v>
      </c>
    </row>
    <row r="719" spans="1:13" x14ac:dyDescent="0.3">
      <c r="A719" s="1">
        <v>45113</v>
      </c>
      <c r="B719" s="1" t="str">
        <f>TEXT(Table1[[#This Row],[Date]],"ddd")</f>
        <v>Thu</v>
      </c>
      <c r="C719" t="s">
        <v>19</v>
      </c>
      <c r="D719">
        <v>12</v>
      </c>
      <c r="E719" s="20">
        <v>8.27</v>
      </c>
      <c r="F719" t="s">
        <v>34</v>
      </c>
      <c r="G719" t="s">
        <v>29</v>
      </c>
      <c r="H719" s="1">
        <v>36558</v>
      </c>
      <c r="I719" s="37">
        <f t="shared" ca="1" si="14"/>
        <v>25</v>
      </c>
      <c r="J719" s="21">
        <v>6.54</v>
      </c>
      <c r="K719" s="21">
        <v>125.76</v>
      </c>
      <c r="L719" s="20">
        <f>Table1[[#This Row],[Original_Unit_Price]]*Table1[[#This Row],[Quantity]]</f>
        <v>78.48</v>
      </c>
      <c r="M719" s="20">
        <f>Table1[[#This Row],[Total Price ]]-Table1[[#This Row],[Buying Price]]</f>
        <v>47.28</v>
      </c>
    </row>
    <row r="720" spans="1:13" x14ac:dyDescent="0.3">
      <c r="A720" s="1">
        <v>45020</v>
      </c>
      <c r="B720" s="1" t="str">
        <f>TEXT(Table1[[#This Row],[Date]],"ddd")</f>
        <v>Tue</v>
      </c>
      <c r="C720" t="s">
        <v>12</v>
      </c>
      <c r="D720">
        <v>10</v>
      </c>
      <c r="E720" s="20">
        <v>8.69</v>
      </c>
      <c r="F720" t="s">
        <v>26</v>
      </c>
      <c r="G720" t="s">
        <v>28</v>
      </c>
      <c r="H720" s="1">
        <v>38280</v>
      </c>
      <c r="I720" s="37">
        <f t="shared" ca="1" si="14"/>
        <v>20</v>
      </c>
      <c r="J720" s="21">
        <v>6.69</v>
      </c>
      <c r="K720" s="21">
        <v>8.82</v>
      </c>
      <c r="L720" s="20">
        <f>Table1[[#This Row],[Original_Unit_Price]]*Table1[[#This Row],[Quantity]]</f>
        <v>66.900000000000006</v>
      </c>
      <c r="M720" s="20">
        <f>Table1[[#This Row],[Total Price ]]-Table1[[#This Row],[Buying Price]]</f>
        <v>-58.080000000000005</v>
      </c>
    </row>
    <row r="721" spans="1:13" x14ac:dyDescent="0.3">
      <c r="A721" s="1">
        <v>45017</v>
      </c>
      <c r="B721" s="1" t="str">
        <f>TEXT(Table1[[#This Row],[Date]],"ddd")</f>
        <v>Sat</v>
      </c>
      <c r="C721" t="s">
        <v>18</v>
      </c>
      <c r="D721">
        <v>1</v>
      </c>
      <c r="E721" s="20">
        <v>2.9</v>
      </c>
      <c r="F721" t="s">
        <v>30</v>
      </c>
      <c r="G721" t="s">
        <v>25</v>
      </c>
      <c r="H721" s="1">
        <v>35559</v>
      </c>
      <c r="I721" s="37">
        <f t="shared" ca="1" si="14"/>
        <v>27</v>
      </c>
      <c r="J721" s="21">
        <v>2.2999999999999998</v>
      </c>
      <c r="K721" s="21">
        <v>55.16</v>
      </c>
      <c r="L721" s="20">
        <f>Table1[[#This Row],[Original_Unit_Price]]*Table1[[#This Row],[Quantity]]</f>
        <v>2.2999999999999998</v>
      </c>
      <c r="M721" s="20">
        <f>Table1[[#This Row],[Total Price ]]-Table1[[#This Row],[Buying Price]]</f>
        <v>52.86</v>
      </c>
    </row>
    <row r="722" spans="1:13" x14ac:dyDescent="0.3">
      <c r="A722" s="1">
        <v>45150</v>
      </c>
      <c r="B722" s="1" t="str">
        <f>TEXT(Table1[[#This Row],[Date]],"ddd")</f>
        <v>Sat</v>
      </c>
      <c r="C722" t="s">
        <v>10</v>
      </c>
      <c r="D722">
        <v>2</v>
      </c>
      <c r="E722" s="20">
        <v>0.39</v>
      </c>
      <c r="F722" t="s">
        <v>30</v>
      </c>
      <c r="G722" t="s">
        <v>28</v>
      </c>
      <c r="H722" s="1">
        <v>30882</v>
      </c>
      <c r="I722" s="37">
        <f t="shared" ca="1" si="14"/>
        <v>40</v>
      </c>
      <c r="J722" s="21">
        <v>0.28999999999999998</v>
      </c>
      <c r="K722" s="21">
        <v>229.76</v>
      </c>
      <c r="L722" s="20">
        <f>Table1[[#This Row],[Original_Unit_Price]]*Table1[[#This Row],[Quantity]]</f>
        <v>0.57999999999999996</v>
      </c>
      <c r="M722" s="20">
        <f>Table1[[#This Row],[Total Price ]]-Table1[[#This Row],[Buying Price]]</f>
        <v>229.17999999999998</v>
      </c>
    </row>
    <row r="723" spans="1:13" x14ac:dyDescent="0.3">
      <c r="A723" s="1">
        <v>45244</v>
      </c>
      <c r="B723" s="1" t="str">
        <f>TEXT(Table1[[#This Row],[Date]],"ddd")</f>
        <v>Tue</v>
      </c>
      <c r="C723" t="s">
        <v>12</v>
      </c>
      <c r="D723">
        <v>8</v>
      </c>
      <c r="E723" s="20">
        <v>2.08</v>
      </c>
      <c r="F723" t="s">
        <v>24</v>
      </c>
      <c r="G723" t="s">
        <v>33</v>
      </c>
      <c r="H723" s="1">
        <v>28164</v>
      </c>
      <c r="I723" s="37">
        <f t="shared" ca="1" si="14"/>
        <v>48</v>
      </c>
      <c r="J723" s="21">
        <v>1.66</v>
      </c>
      <c r="K723" s="21">
        <v>38.160000000000004</v>
      </c>
      <c r="L723" s="20">
        <f>Table1[[#This Row],[Original_Unit_Price]]*Table1[[#This Row],[Quantity]]</f>
        <v>13.28</v>
      </c>
      <c r="M723" s="20">
        <f>Table1[[#This Row],[Total Price ]]-Table1[[#This Row],[Buying Price]]</f>
        <v>24.880000000000003</v>
      </c>
    </row>
    <row r="724" spans="1:13" x14ac:dyDescent="0.3">
      <c r="A724" s="1">
        <v>45096</v>
      </c>
      <c r="B724" s="1" t="str">
        <f>TEXT(Table1[[#This Row],[Date]],"ddd")</f>
        <v>Mon</v>
      </c>
      <c r="C724" t="s">
        <v>18</v>
      </c>
      <c r="D724">
        <v>5</v>
      </c>
      <c r="E724" s="20">
        <v>8.4700000000000006</v>
      </c>
      <c r="F724" t="s">
        <v>26</v>
      </c>
      <c r="G724" t="s">
        <v>25</v>
      </c>
      <c r="H724" s="1">
        <v>33884</v>
      </c>
      <c r="I724" s="37">
        <f t="shared" ca="1" si="14"/>
        <v>32</v>
      </c>
      <c r="J724" s="21">
        <v>6.27</v>
      </c>
      <c r="K724" s="21">
        <v>83.34</v>
      </c>
      <c r="L724" s="20">
        <f>Table1[[#This Row],[Original_Unit_Price]]*Table1[[#This Row],[Quantity]]</f>
        <v>31.349999999999998</v>
      </c>
      <c r="M724" s="20">
        <f>Table1[[#This Row],[Total Price ]]-Table1[[#This Row],[Buying Price]]</f>
        <v>51.990000000000009</v>
      </c>
    </row>
    <row r="725" spans="1:13" x14ac:dyDescent="0.3">
      <c r="A725" s="1">
        <v>45066</v>
      </c>
      <c r="B725" s="1" t="str">
        <f>TEXT(Table1[[#This Row],[Date]],"ddd")</f>
        <v>Sat</v>
      </c>
      <c r="C725" t="s">
        <v>12</v>
      </c>
      <c r="D725">
        <v>7</v>
      </c>
      <c r="E725" s="20">
        <v>12.73</v>
      </c>
      <c r="F725" t="s">
        <v>30</v>
      </c>
      <c r="G725" t="s">
        <v>27</v>
      </c>
      <c r="H725" s="1">
        <v>34834</v>
      </c>
      <c r="I725" s="37">
        <f t="shared" ca="1" si="14"/>
        <v>29</v>
      </c>
      <c r="J725" s="21">
        <v>10.18</v>
      </c>
      <c r="K725" s="21">
        <v>96.3</v>
      </c>
      <c r="L725" s="20">
        <f>Table1[[#This Row],[Original_Unit_Price]]*Table1[[#This Row],[Quantity]]</f>
        <v>71.259999999999991</v>
      </c>
      <c r="M725" s="20">
        <f>Table1[[#This Row],[Total Price ]]-Table1[[#This Row],[Buying Price]]</f>
        <v>25.040000000000006</v>
      </c>
    </row>
    <row r="726" spans="1:13" x14ac:dyDescent="0.3">
      <c r="A726" s="1">
        <v>45117</v>
      </c>
      <c r="B726" s="1" t="str">
        <f>TEXT(Table1[[#This Row],[Date]],"ddd")</f>
        <v>Mon</v>
      </c>
      <c r="C726" t="s">
        <v>10</v>
      </c>
      <c r="D726">
        <v>11</v>
      </c>
      <c r="E726" s="20">
        <v>12.74</v>
      </c>
      <c r="F726" t="s">
        <v>30</v>
      </c>
      <c r="G726" t="s">
        <v>27</v>
      </c>
      <c r="H726" s="1">
        <v>34125</v>
      </c>
      <c r="I726" s="37">
        <f t="shared" ca="1" si="14"/>
        <v>31</v>
      </c>
      <c r="J726" s="21">
        <v>9.3000000000000007</v>
      </c>
      <c r="K726" s="21">
        <v>174.24</v>
      </c>
      <c r="L726" s="20">
        <f>Table1[[#This Row],[Original_Unit_Price]]*Table1[[#This Row],[Quantity]]</f>
        <v>102.30000000000001</v>
      </c>
      <c r="M726" s="20">
        <f>Table1[[#This Row],[Total Price ]]-Table1[[#This Row],[Buying Price]]</f>
        <v>71.94</v>
      </c>
    </row>
    <row r="727" spans="1:13" x14ac:dyDescent="0.3">
      <c r="A727" s="1">
        <v>44981</v>
      </c>
      <c r="B727" s="1" t="str">
        <f>TEXT(Table1[[#This Row],[Date]],"ddd")</f>
        <v>Fri</v>
      </c>
      <c r="C727" t="s">
        <v>11</v>
      </c>
      <c r="D727">
        <v>16</v>
      </c>
      <c r="E727" s="20">
        <v>2.14</v>
      </c>
      <c r="F727" t="s">
        <v>30</v>
      </c>
      <c r="G727" t="s">
        <v>31</v>
      </c>
      <c r="H727" s="1">
        <v>27691</v>
      </c>
      <c r="I727" s="37">
        <f t="shared" ca="1" si="14"/>
        <v>49</v>
      </c>
      <c r="J727" s="21">
        <v>1.64</v>
      </c>
      <c r="K727" s="21">
        <v>116.73</v>
      </c>
      <c r="L727" s="20">
        <f>Table1[[#This Row],[Original_Unit_Price]]*Table1[[#This Row],[Quantity]]</f>
        <v>26.24</v>
      </c>
      <c r="M727" s="20">
        <f>Table1[[#This Row],[Total Price ]]-Table1[[#This Row],[Buying Price]]</f>
        <v>90.490000000000009</v>
      </c>
    </row>
    <row r="728" spans="1:13" x14ac:dyDescent="0.3">
      <c r="A728" s="1">
        <v>45193</v>
      </c>
      <c r="B728" s="1" t="str">
        <f>TEXT(Table1[[#This Row],[Date]],"ddd")</f>
        <v>Sun</v>
      </c>
      <c r="C728" t="s">
        <v>13</v>
      </c>
      <c r="D728">
        <v>7</v>
      </c>
      <c r="E728" s="20">
        <v>5.46</v>
      </c>
      <c r="F728" t="s">
        <v>32</v>
      </c>
      <c r="G728" t="s">
        <v>33</v>
      </c>
      <c r="H728" s="1">
        <v>33753</v>
      </c>
      <c r="I728" s="37">
        <f t="shared" ca="1" si="14"/>
        <v>32</v>
      </c>
      <c r="J728" s="21">
        <v>4.74</v>
      </c>
      <c r="K728" s="21">
        <v>43.52</v>
      </c>
      <c r="L728" s="20">
        <f>Table1[[#This Row],[Original_Unit_Price]]*Table1[[#This Row],[Quantity]]</f>
        <v>33.18</v>
      </c>
      <c r="M728" s="20">
        <f>Table1[[#This Row],[Total Price ]]-Table1[[#This Row],[Buying Price]]</f>
        <v>10.340000000000003</v>
      </c>
    </row>
    <row r="729" spans="1:13" x14ac:dyDescent="0.3">
      <c r="A729" s="1">
        <v>45055</v>
      </c>
      <c r="B729" s="1" t="str">
        <f>TEXT(Table1[[#This Row],[Date]],"ddd")</f>
        <v>Tue</v>
      </c>
      <c r="C729" t="s">
        <v>14</v>
      </c>
      <c r="D729">
        <v>20</v>
      </c>
      <c r="E729" s="20">
        <v>12.55</v>
      </c>
      <c r="F729" t="s">
        <v>24</v>
      </c>
      <c r="G729" t="s">
        <v>33</v>
      </c>
      <c r="H729" s="1">
        <v>27673</v>
      </c>
      <c r="I729" s="37">
        <f t="shared" ca="1" si="14"/>
        <v>49</v>
      </c>
      <c r="J729" s="21">
        <v>10.39</v>
      </c>
      <c r="K729" s="21">
        <v>170.70000000000002</v>
      </c>
      <c r="L729" s="20">
        <f>Table1[[#This Row],[Original_Unit_Price]]*Table1[[#This Row],[Quantity]]</f>
        <v>207.8</v>
      </c>
      <c r="M729" s="20">
        <f>Table1[[#This Row],[Total Price ]]-Table1[[#This Row],[Buying Price]]</f>
        <v>-37.099999999999994</v>
      </c>
    </row>
    <row r="730" spans="1:13" x14ac:dyDescent="0.3">
      <c r="A730" s="1">
        <v>45152</v>
      </c>
      <c r="B730" s="1" t="str">
        <f>TEXT(Table1[[#This Row],[Date]],"ddd")</f>
        <v>Mon</v>
      </c>
      <c r="C730" t="s">
        <v>13</v>
      </c>
      <c r="D730">
        <v>11</v>
      </c>
      <c r="E730" s="20">
        <v>12.99</v>
      </c>
      <c r="F730" t="s">
        <v>30</v>
      </c>
      <c r="G730" t="s">
        <v>25</v>
      </c>
      <c r="H730" s="1">
        <v>32854</v>
      </c>
      <c r="I730" s="37">
        <f t="shared" ca="1" si="14"/>
        <v>35</v>
      </c>
      <c r="J730" s="21">
        <v>11.37</v>
      </c>
      <c r="K730" s="21">
        <v>176.54999999999998</v>
      </c>
      <c r="L730" s="20">
        <f>Table1[[#This Row],[Original_Unit_Price]]*Table1[[#This Row],[Quantity]]</f>
        <v>125.07</v>
      </c>
      <c r="M730" s="20">
        <f>Table1[[#This Row],[Total Price ]]-Table1[[#This Row],[Buying Price]]</f>
        <v>51.47999999999999</v>
      </c>
    </row>
    <row r="731" spans="1:13" x14ac:dyDescent="0.3">
      <c r="A731" s="1">
        <v>45140</v>
      </c>
      <c r="B731" s="1" t="str">
        <f>TEXT(Table1[[#This Row],[Date]],"ddd")</f>
        <v>Wed</v>
      </c>
      <c r="C731" t="s">
        <v>13</v>
      </c>
      <c r="D731">
        <v>18</v>
      </c>
      <c r="E731" s="20">
        <v>8.31</v>
      </c>
      <c r="F731" t="s">
        <v>26</v>
      </c>
      <c r="G731" t="s">
        <v>29</v>
      </c>
      <c r="H731" s="1">
        <v>30029</v>
      </c>
      <c r="I731" s="37">
        <f t="shared" ca="1" si="14"/>
        <v>43</v>
      </c>
      <c r="J731" s="21">
        <v>6.71</v>
      </c>
      <c r="K731" s="21">
        <v>86.06</v>
      </c>
      <c r="L731" s="20">
        <f>Table1[[#This Row],[Original_Unit_Price]]*Table1[[#This Row],[Quantity]]</f>
        <v>120.78</v>
      </c>
      <c r="M731" s="20">
        <f>Table1[[#This Row],[Total Price ]]-Table1[[#This Row],[Buying Price]]</f>
        <v>-34.72</v>
      </c>
    </row>
    <row r="732" spans="1:13" x14ac:dyDescent="0.3">
      <c r="A732" s="1">
        <v>45266</v>
      </c>
      <c r="B732" s="1" t="str">
        <f>TEXT(Table1[[#This Row],[Date]],"ddd")</f>
        <v>Wed</v>
      </c>
      <c r="C732" t="s">
        <v>18</v>
      </c>
      <c r="D732">
        <v>20</v>
      </c>
      <c r="E732" s="20">
        <v>11.8</v>
      </c>
      <c r="F732" t="s">
        <v>32</v>
      </c>
      <c r="G732" t="s">
        <v>29</v>
      </c>
      <c r="H732" s="1">
        <v>37239</v>
      </c>
      <c r="I732" s="37">
        <f t="shared" ca="1" si="14"/>
        <v>23</v>
      </c>
      <c r="J732" s="21">
        <v>8.75</v>
      </c>
      <c r="K732" s="21">
        <v>233.58</v>
      </c>
      <c r="L732" s="20">
        <f>Table1[[#This Row],[Original_Unit_Price]]*Table1[[#This Row],[Quantity]]</f>
        <v>175</v>
      </c>
      <c r="M732" s="20">
        <f>Table1[[#This Row],[Total Price ]]-Table1[[#This Row],[Buying Price]]</f>
        <v>58.580000000000013</v>
      </c>
    </row>
    <row r="733" spans="1:13" x14ac:dyDescent="0.3">
      <c r="A733" s="1">
        <v>44951</v>
      </c>
      <c r="B733" s="1" t="str">
        <f>TEXT(Table1[[#This Row],[Date]],"ddd")</f>
        <v>Wed</v>
      </c>
      <c r="C733" t="s">
        <v>12</v>
      </c>
      <c r="D733">
        <v>8</v>
      </c>
      <c r="E733" s="20">
        <v>5.74</v>
      </c>
      <c r="F733" t="s">
        <v>24</v>
      </c>
      <c r="G733" t="s">
        <v>25</v>
      </c>
      <c r="H733" s="1">
        <v>27546</v>
      </c>
      <c r="I733" s="37">
        <f t="shared" ca="1" si="14"/>
        <v>49</v>
      </c>
      <c r="J733" s="21">
        <v>4.54</v>
      </c>
      <c r="K733" s="21">
        <v>34.379999999999995</v>
      </c>
      <c r="L733" s="20">
        <f>Table1[[#This Row],[Original_Unit_Price]]*Table1[[#This Row],[Quantity]]</f>
        <v>36.32</v>
      </c>
      <c r="M733" s="20">
        <f>Table1[[#This Row],[Total Price ]]-Table1[[#This Row],[Buying Price]]</f>
        <v>-1.9400000000000048</v>
      </c>
    </row>
    <row r="734" spans="1:13" x14ac:dyDescent="0.3">
      <c r="A734" s="1">
        <v>45237</v>
      </c>
      <c r="B734" s="1" t="str">
        <f>TEXT(Table1[[#This Row],[Date]],"ddd")</f>
        <v>Tue</v>
      </c>
      <c r="C734" t="s">
        <v>18</v>
      </c>
      <c r="D734">
        <v>20</v>
      </c>
      <c r="E734" s="20">
        <v>0.97</v>
      </c>
      <c r="F734" t="s">
        <v>32</v>
      </c>
      <c r="G734" t="s">
        <v>31</v>
      </c>
      <c r="H734" s="1">
        <v>31684</v>
      </c>
      <c r="I734" s="37">
        <f t="shared" ca="1" si="14"/>
        <v>38</v>
      </c>
      <c r="J734" s="21">
        <v>0.79</v>
      </c>
      <c r="K734" s="21">
        <v>0.02</v>
      </c>
      <c r="L734" s="20">
        <f>Table1[[#This Row],[Original_Unit_Price]]*Table1[[#This Row],[Quantity]]</f>
        <v>15.8</v>
      </c>
      <c r="M734" s="20">
        <f>Table1[[#This Row],[Total Price ]]-Table1[[#This Row],[Buying Price]]</f>
        <v>-15.780000000000001</v>
      </c>
    </row>
    <row r="735" spans="1:13" x14ac:dyDescent="0.3">
      <c r="A735" s="1">
        <v>45081</v>
      </c>
      <c r="B735" s="1" t="str">
        <f>TEXT(Table1[[#This Row],[Date]],"ddd")</f>
        <v>Sun</v>
      </c>
      <c r="C735" t="s">
        <v>17</v>
      </c>
      <c r="D735">
        <v>2</v>
      </c>
      <c r="E735" s="20">
        <v>10.8</v>
      </c>
      <c r="F735" t="s">
        <v>30</v>
      </c>
      <c r="G735" t="s">
        <v>31</v>
      </c>
      <c r="H735" s="1">
        <v>29403</v>
      </c>
      <c r="I735" s="37">
        <f t="shared" ca="1" si="14"/>
        <v>44</v>
      </c>
      <c r="J735" s="21">
        <v>9.5500000000000007</v>
      </c>
      <c r="K735" s="21">
        <v>171.92</v>
      </c>
      <c r="L735" s="20">
        <f>Table1[[#This Row],[Original_Unit_Price]]*Table1[[#This Row],[Quantity]]</f>
        <v>19.100000000000001</v>
      </c>
      <c r="M735" s="20">
        <f>Table1[[#This Row],[Total Price ]]-Table1[[#This Row],[Buying Price]]</f>
        <v>152.82</v>
      </c>
    </row>
    <row r="736" spans="1:13" x14ac:dyDescent="0.3">
      <c r="A736" s="1">
        <v>44968</v>
      </c>
      <c r="B736" s="1" t="str">
        <f>TEXT(Table1[[#This Row],[Date]],"ddd")</f>
        <v>Sat</v>
      </c>
      <c r="C736" t="s">
        <v>18</v>
      </c>
      <c r="D736">
        <v>7</v>
      </c>
      <c r="E736" s="20">
        <v>9.09</v>
      </c>
      <c r="F736" t="s">
        <v>30</v>
      </c>
      <c r="G736" t="s">
        <v>25</v>
      </c>
      <c r="H736" s="1">
        <v>28667</v>
      </c>
      <c r="I736" s="37">
        <f t="shared" ca="1" si="14"/>
        <v>46</v>
      </c>
      <c r="J736" s="21">
        <v>8.06</v>
      </c>
      <c r="K736" s="21">
        <v>82.38</v>
      </c>
      <c r="L736" s="20">
        <f>Table1[[#This Row],[Original_Unit_Price]]*Table1[[#This Row],[Quantity]]</f>
        <v>56.42</v>
      </c>
      <c r="M736" s="20">
        <f>Table1[[#This Row],[Total Price ]]-Table1[[#This Row],[Buying Price]]</f>
        <v>25.959999999999994</v>
      </c>
    </row>
    <row r="737" spans="1:13" x14ac:dyDescent="0.3">
      <c r="A737" s="1">
        <v>45034</v>
      </c>
      <c r="B737" s="1" t="str">
        <f>TEXT(Table1[[#This Row],[Date]],"ddd")</f>
        <v>Tue</v>
      </c>
      <c r="C737" t="s">
        <v>16</v>
      </c>
      <c r="D737">
        <v>8</v>
      </c>
      <c r="E737" s="20">
        <v>0.1</v>
      </c>
      <c r="F737" t="s">
        <v>34</v>
      </c>
      <c r="G737" t="s">
        <v>31</v>
      </c>
      <c r="H737" s="1">
        <v>37767</v>
      </c>
      <c r="I737" s="37">
        <f t="shared" ca="1" si="14"/>
        <v>21</v>
      </c>
      <c r="J737" s="21">
        <v>0.08</v>
      </c>
      <c r="K737" s="21">
        <v>98.5</v>
      </c>
      <c r="L737" s="20">
        <f>Table1[[#This Row],[Original_Unit_Price]]*Table1[[#This Row],[Quantity]]</f>
        <v>0.64</v>
      </c>
      <c r="M737" s="20">
        <f>Table1[[#This Row],[Total Price ]]-Table1[[#This Row],[Buying Price]]</f>
        <v>97.86</v>
      </c>
    </row>
    <row r="738" spans="1:13" x14ac:dyDescent="0.3">
      <c r="A738" s="1">
        <v>45274</v>
      </c>
      <c r="B738" s="1" t="str">
        <f>TEXT(Table1[[#This Row],[Date]],"ddd")</f>
        <v>Thu</v>
      </c>
      <c r="C738" t="s">
        <v>10</v>
      </c>
      <c r="D738">
        <v>11</v>
      </c>
      <c r="E738" s="20">
        <v>2.6</v>
      </c>
      <c r="F738" t="s">
        <v>24</v>
      </c>
      <c r="G738" t="s">
        <v>25</v>
      </c>
      <c r="H738" s="1">
        <v>35277</v>
      </c>
      <c r="I738" s="37">
        <f t="shared" ca="1" si="14"/>
        <v>28</v>
      </c>
      <c r="J738" s="21">
        <v>2.2000000000000002</v>
      </c>
      <c r="K738" s="21">
        <v>67.73</v>
      </c>
      <c r="L738" s="20">
        <f>Table1[[#This Row],[Original_Unit_Price]]*Table1[[#This Row],[Quantity]]</f>
        <v>24.200000000000003</v>
      </c>
      <c r="M738" s="20">
        <f>Table1[[#This Row],[Total Price ]]-Table1[[#This Row],[Buying Price]]</f>
        <v>43.53</v>
      </c>
    </row>
    <row r="739" spans="1:13" x14ac:dyDescent="0.3">
      <c r="A739" s="1">
        <v>45083</v>
      </c>
      <c r="B739" s="1" t="str">
        <f>TEXT(Table1[[#This Row],[Date]],"ddd")</f>
        <v>Tue</v>
      </c>
      <c r="C739" t="s">
        <v>14</v>
      </c>
      <c r="D739">
        <v>3</v>
      </c>
      <c r="E739" s="20">
        <v>3.11</v>
      </c>
      <c r="F739" t="s">
        <v>34</v>
      </c>
      <c r="G739" t="s">
        <v>28</v>
      </c>
      <c r="H739" s="1">
        <v>30411</v>
      </c>
      <c r="I739" s="37">
        <f t="shared" ca="1" si="14"/>
        <v>42</v>
      </c>
      <c r="J739" s="21">
        <v>2.68</v>
      </c>
      <c r="K739" s="21">
        <v>182.58999999999997</v>
      </c>
      <c r="L739" s="20">
        <f>Table1[[#This Row],[Original_Unit_Price]]*Table1[[#This Row],[Quantity]]</f>
        <v>8.0400000000000009</v>
      </c>
      <c r="M739" s="20">
        <f>Table1[[#This Row],[Total Price ]]-Table1[[#This Row],[Buying Price]]</f>
        <v>174.54999999999998</v>
      </c>
    </row>
    <row r="740" spans="1:13" x14ac:dyDescent="0.3">
      <c r="A740" s="1">
        <v>45005</v>
      </c>
      <c r="B740" s="1" t="str">
        <f>TEXT(Table1[[#This Row],[Date]],"ddd")</f>
        <v>Mon</v>
      </c>
      <c r="C740" t="s">
        <v>10</v>
      </c>
      <c r="D740">
        <v>2</v>
      </c>
      <c r="E740" s="20">
        <v>5.4</v>
      </c>
      <c r="F740" t="s">
        <v>24</v>
      </c>
      <c r="G740" t="s">
        <v>29</v>
      </c>
      <c r="H740" s="1">
        <v>36180</v>
      </c>
      <c r="I740" s="37">
        <f t="shared" ca="1" si="14"/>
        <v>26</v>
      </c>
      <c r="J740" s="21">
        <v>4.8</v>
      </c>
      <c r="K740" s="21">
        <v>269.99</v>
      </c>
      <c r="L740" s="20">
        <f>Table1[[#This Row],[Original_Unit_Price]]*Table1[[#This Row],[Quantity]]</f>
        <v>9.6</v>
      </c>
      <c r="M740" s="20">
        <f>Table1[[#This Row],[Total Price ]]-Table1[[#This Row],[Buying Price]]</f>
        <v>260.39</v>
      </c>
    </row>
    <row r="741" spans="1:13" x14ac:dyDescent="0.3">
      <c r="A741" s="1">
        <v>45159</v>
      </c>
      <c r="B741" s="1" t="str">
        <f>TEXT(Table1[[#This Row],[Date]],"ddd")</f>
        <v>Mon</v>
      </c>
      <c r="C741" t="s">
        <v>16</v>
      </c>
      <c r="D741">
        <v>17</v>
      </c>
      <c r="E741" s="20">
        <v>12.02</v>
      </c>
      <c r="F741" t="s">
        <v>24</v>
      </c>
      <c r="G741" t="s">
        <v>28</v>
      </c>
      <c r="H741" s="1">
        <v>27747</v>
      </c>
      <c r="I741" s="37">
        <f t="shared" ca="1" si="14"/>
        <v>49</v>
      </c>
      <c r="J741" s="21">
        <v>8.6</v>
      </c>
      <c r="K741" s="21">
        <v>142.12</v>
      </c>
      <c r="L741" s="20">
        <f>Table1[[#This Row],[Original_Unit_Price]]*Table1[[#This Row],[Quantity]]</f>
        <v>146.19999999999999</v>
      </c>
      <c r="M741" s="20">
        <f>Table1[[#This Row],[Total Price ]]-Table1[[#This Row],[Buying Price]]</f>
        <v>-4.0799999999999841</v>
      </c>
    </row>
    <row r="742" spans="1:13" x14ac:dyDescent="0.3">
      <c r="A742" s="1">
        <v>45006</v>
      </c>
      <c r="B742" s="1" t="str">
        <f>TEXT(Table1[[#This Row],[Date]],"ddd")</f>
        <v>Tue</v>
      </c>
      <c r="C742" t="s">
        <v>19</v>
      </c>
      <c r="D742">
        <v>2</v>
      </c>
      <c r="E742" s="20">
        <v>13.13</v>
      </c>
      <c r="F742" t="s">
        <v>34</v>
      </c>
      <c r="G742" t="s">
        <v>33</v>
      </c>
      <c r="H742" s="1">
        <v>33673</v>
      </c>
      <c r="I742" s="37">
        <f t="shared" ca="1" si="14"/>
        <v>33</v>
      </c>
      <c r="J742" s="21">
        <v>10.29</v>
      </c>
      <c r="K742" s="21">
        <v>69.72</v>
      </c>
      <c r="L742" s="20">
        <f>Table1[[#This Row],[Original_Unit_Price]]*Table1[[#This Row],[Quantity]]</f>
        <v>20.58</v>
      </c>
      <c r="M742" s="20">
        <f>Table1[[#This Row],[Total Price ]]-Table1[[#This Row],[Buying Price]]</f>
        <v>49.14</v>
      </c>
    </row>
    <row r="743" spans="1:13" x14ac:dyDescent="0.3">
      <c r="A743" s="1">
        <v>45040</v>
      </c>
      <c r="B743" s="1" t="str">
        <f>TEXT(Table1[[#This Row],[Date]],"ddd")</f>
        <v>Mon</v>
      </c>
      <c r="C743" t="s">
        <v>18</v>
      </c>
      <c r="D743">
        <v>17</v>
      </c>
      <c r="E743" s="20">
        <v>11.43</v>
      </c>
      <c r="F743" t="s">
        <v>26</v>
      </c>
      <c r="G743" t="s">
        <v>27</v>
      </c>
      <c r="H743" s="1">
        <v>37628</v>
      </c>
      <c r="I743" s="37">
        <f t="shared" ca="1" si="14"/>
        <v>22</v>
      </c>
      <c r="J743" s="21">
        <v>8.07</v>
      </c>
      <c r="K743" s="21">
        <v>5.54</v>
      </c>
      <c r="L743" s="20">
        <f>Table1[[#This Row],[Original_Unit_Price]]*Table1[[#This Row],[Quantity]]</f>
        <v>137.19</v>
      </c>
      <c r="M743" s="20">
        <f>Table1[[#This Row],[Total Price ]]-Table1[[#This Row],[Buying Price]]</f>
        <v>-131.65</v>
      </c>
    </row>
    <row r="744" spans="1:13" x14ac:dyDescent="0.3">
      <c r="A744" s="1">
        <v>45155</v>
      </c>
      <c r="B744" s="1" t="str">
        <f>TEXT(Table1[[#This Row],[Date]],"ddd")</f>
        <v>Thu</v>
      </c>
      <c r="C744" t="s">
        <v>11</v>
      </c>
      <c r="D744">
        <v>19</v>
      </c>
      <c r="E744" s="20">
        <v>5.6</v>
      </c>
      <c r="F744" t="s">
        <v>32</v>
      </c>
      <c r="G744" t="s">
        <v>31</v>
      </c>
      <c r="H744" s="1">
        <v>32671</v>
      </c>
      <c r="I744" s="37">
        <f t="shared" ca="1" si="14"/>
        <v>35</v>
      </c>
      <c r="J744" s="21">
        <v>4.66</v>
      </c>
      <c r="K744" s="21">
        <v>3.34</v>
      </c>
      <c r="L744" s="20">
        <f>Table1[[#This Row],[Original_Unit_Price]]*Table1[[#This Row],[Quantity]]</f>
        <v>88.54</v>
      </c>
      <c r="M744" s="20">
        <f>Table1[[#This Row],[Total Price ]]-Table1[[#This Row],[Buying Price]]</f>
        <v>-85.2</v>
      </c>
    </row>
    <row r="745" spans="1:13" x14ac:dyDescent="0.3">
      <c r="A745" s="1">
        <v>45206</v>
      </c>
      <c r="B745" s="1" t="str">
        <f>TEXT(Table1[[#This Row],[Date]],"ddd")</f>
        <v>Sat</v>
      </c>
      <c r="C745" t="s">
        <v>12</v>
      </c>
      <c r="D745">
        <v>19</v>
      </c>
      <c r="E745" s="20">
        <v>3.26</v>
      </c>
      <c r="F745" t="s">
        <v>32</v>
      </c>
      <c r="G745" t="s">
        <v>25</v>
      </c>
      <c r="H745" s="1">
        <v>29305</v>
      </c>
      <c r="I745" s="37">
        <f t="shared" ca="1" si="14"/>
        <v>45</v>
      </c>
      <c r="J745" s="21">
        <v>2.79</v>
      </c>
      <c r="K745" s="21">
        <v>15.959999999999999</v>
      </c>
      <c r="L745" s="20">
        <f>Table1[[#This Row],[Original_Unit_Price]]*Table1[[#This Row],[Quantity]]</f>
        <v>53.01</v>
      </c>
      <c r="M745" s="20">
        <f>Table1[[#This Row],[Total Price ]]-Table1[[#This Row],[Buying Price]]</f>
        <v>-37.049999999999997</v>
      </c>
    </row>
    <row r="746" spans="1:13" x14ac:dyDescent="0.3">
      <c r="A746" s="1">
        <v>45188</v>
      </c>
      <c r="B746" s="1" t="str">
        <f>TEXT(Table1[[#This Row],[Date]],"ddd")</f>
        <v>Tue</v>
      </c>
      <c r="C746" t="s">
        <v>17</v>
      </c>
      <c r="D746">
        <v>10</v>
      </c>
      <c r="E746" s="20">
        <v>4.95</v>
      </c>
      <c r="F746" t="s">
        <v>30</v>
      </c>
      <c r="G746" t="s">
        <v>27</v>
      </c>
      <c r="H746" s="1">
        <v>34689</v>
      </c>
      <c r="I746" s="37">
        <f t="shared" ca="1" si="14"/>
        <v>30</v>
      </c>
      <c r="J746" s="21">
        <v>3.89</v>
      </c>
      <c r="K746" s="21">
        <v>209.27</v>
      </c>
      <c r="L746" s="20">
        <f>Table1[[#This Row],[Original_Unit_Price]]*Table1[[#This Row],[Quantity]]</f>
        <v>38.9</v>
      </c>
      <c r="M746" s="20">
        <f>Table1[[#This Row],[Total Price ]]-Table1[[#This Row],[Buying Price]]</f>
        <v>170.37</v>
      </c>
    </row>
    <row r="747" spans="1:13" x14ac:dyDescent="0.3">
      <c r="A747" s="1">
        <v>45162</v>
      </c>
      <c r="B747" s="1" t="str">
        <f>TEXT(Table1[[#This Row],[Date]],"ddd")</f>
        <v>Thu</v>
      </c>
      <c r="C747" t="s">
        <v>12</v>
      </c>
      <c r="D747">
        <v>9</v>
      </c>
      <c r="E747" s="20">
        <v>0.15</v>
      </c>
      <c r="F747" t="s">
        <v>30</v>
      </c>
      <c r="G747" t="s">
        <v>28</v>
      </c>
      <c r="H747" s="1">
        <v>30310</v>
      </c>
      <c r="I747" s="37">
        <f t="shared" ca="1" si="14"/>
        <v>42</v>
      </c>
      <c r="J747" s="21">
        <v>0.11</v>
      </c>
      <c r="K747" s="21">
        <v>69.239999999999995</v>
      </c>
      <c r="L747" s="20">
        <f>Table1[[#This Row],[Original_Unit_Price]]*Table1[[#This Row],[Quantity]]</f>
        <v>0.99</v>
      </c>
      <c r="M747" s="20">
        <f>Table1[[#This Row],[Total Price ]]-Table1[[#This Row],[Buying Price]]</f>
        <v>68.25</v>
      </c>
    </row>
    <row r="748" spans="1:13" x14ac:dyDescent="0.3">
      <c r="A748" s="1">
        <v>45254</v>
      </c>
      <c r="B748" s="1" t="str">
        <f>TEXT(Table1[[#This Row],[Date]],"ddd")</f>
        <v>Fri</v>
      </c>
      <c r="C748" t="s">
        <v>18</v>
      </c>
      <c r="D748">
        <v>2</v>
      </c>
      <c r="E748" s="20">
        <v>10.61</v>
      </c>
      <c r="F748" t="s">
        <v>30</v>
      </c>
      <c r="G748" t="s">
        <v>29</v>
      </c>
      <c r="H748" s="1">
        <v>33758</v>
      </c>
      <c r="I748" s="37">
        <f t="shared" ca="1" si="14"/>
        <v>32</v>
      </c>
      <c r="J748" s="21">
        <v>8.3000000000000007</v>
      </c>
      <c r="K748" s="21">
        <v>43.95</v>
      </c>
      <c r="L748" s="20">
        <f>Table1[[#This Row],[Original_Unit_Price]]*Table1[[#This Row],[Quantity]]</f>
        <v>16.600000000000001</v>
      </c>
      <c r="M748" s="20">
        <f>Table1[[#This Row],[Total Price ]]-Table1[[#This Row],[Buying Price]]</f>
        <v>27.35</v>
      </c>
    </row>
    <row r="749" spans="1:13" x14ac:dyDescent="0.3">
      <c r="A749" s="1">
        <v>44941</v>
      </c>
      <c r="B749" s="1" t="str">
        <f>TEXT(Table1[[#This Row],[Date]],"ddd")</f>
        <v>Sun</v>
      </c>
      <c r="C749" t="s">
        <v>11</v>
      </c>
      <c r="D749">
        <v>19</v>
      </c>
      <c r="E749" s="20">
        <v>8.0399999999999991</v>
      </c>
      <c r="F749" t="s">
        <v>30</v>
      </c>
      <c r="G749" t="s">
        <v>33</v>
      </c>
      <c r="H749" s="1">
        <v>36254</v>
      </c>
      <c r="I749" s="37">
        <f t="shared" ca="1" si="14"/>
        <v>26</v>
      </c>
      <c r="J749" s="21">
        <v>6.6</v>
      </c>
      <c r="K749" s="21">
        <v>65.64</v>
      </c>
      <c r="L749" s="20">
        <f>Table1[[#This Row],[Original_Unit_Price]]*Table1[[#This Row],[Quantity]]</f>
        <v>125.39999999999999</v>
      </c>
      <c r="M749" s="20">
        <f>Table1[[#This Row],[Total Price ]]-Table1[[#This Row],[Buying Price]]</f>
        <v>-59.759999999999991</v>
      </c>
    </row>
    <row r="750" spans="1:13" x14ac:dyDescent="0.3">
      <c r="A750" s="1">
        <v>45130</v>
      </c>
      <c r="B750" s="1" t="str">
        <f>TEXT(Table1[[#This Row],[Date]],"ddd")</f>
        <v>Sun</v>
      </c>
      <c r="C750" t="s">
        <v>15</v>
      </c>
      <c r="D750">
        <v>14</v>
      </c>
      <c r="E750" s="20">
        <v>1.17</v>
      </c>
      <c r="F750" t="s">
        <v>34</v>
      </c>
      <c r="G750" t="s">
        <v>28</v>
      </c>
      <c r="H750" s="1">
        <v>27992</v>
      </c>
      <c r="I750" s="37">
        <f t="shared" ca="1" si="14"/>
        <v>48</v>
      </c>
      <c r="J750" s="21">
        <v>1.04</v>
      </c>
      <c r="K750" s="21">
        <v>40.89</v>
      </c>
      <c r="L750" s="20">
        <f>Table1[[#This Row],[Original_Unit_Price]]*Table1[[#This Row],[Quantity]]</f>
        <v>14.56</v>
      </c>
      <c r="M750" s="20">
        <f>Table1[[#This Row],[Total Price ]]-Table1[[#This Row],[Buying Price]]</f>
        <v>26.33</v>
      </c>
    </row>
    <row r="751" spans="1:13" x14ac:dyDescent="0.3">
      <c r="A751" s="1">
        <v>45203</v>
      </c>
      <c r="B751" s="1" t="str">
        <f>TEXT(Table1[[#This Row],[Date]],"ddd")</f>
        <v>Wed</v>
      </c>
      <c r="C751" t="s">
        <v>19</v>
      </c>
      <c r="D751">
        <v>16</v>
      </c>
      <c r="E751" s="20">
        <v>13.5</v>
      </c>
      <c r="F751" t="s">
        <v>30</v>
      </c>
      <c r="G751" t="s">
        <v>33</v>
      </c>
      <c r="H751" s="1">
        <v>33715</v>
      </c>
      <c r="I751" s="37">
        <f t="shared" ca="1" si="14"/>
        <v>33</v>
      </c>
      <c r="J751" s="21">
        <v>11.96</v>
      </c>
      <c r="K751" s="21">
        <v>36.9</v>
      </c>
      <c r="L751" s="20">
        <f>Table1[[#This Row],[Original_Unit_Price]]*Table1[[#This Row],[Quantity]]</f>
        <v>191.36</v>
      </c>
      <c r="M751" s="20">
        <f>Table1[[#This Row],[Total Price ]]-Table1[[#This Row],[Buying Price]]</f>
        <v>-154.46</v>
      </c>
    </row>
    <row r="752" spans="1:13" x14ac:dyDescent="0.3">
      <c r="A752" s="1">
        <v>45123</v>
      </c>
      <c r="B752" s="1" t="str">
        <f>TEXT(Table1[[#This Row],[Date]],"ddd")</f>
        <v>Sun</v>
      </c>
      <c r="C752" t="s">
        <v>11</v>
      </c>
      <c r="D752">
        <v>12</v>
      </c>
      <c r="E752" s="20">
        <v>7.2</v>
      </c>
      <c r="F752" t="s">
        <v>32</v>
      </c>
      <c r="G752" t="s">
        <v>31</v>
      </c>
      <c r="H752" s="1">
        <v>34284</v>
      </c>
      <c r="I752" s="37">
        <f t="shared" ca="1" si="14"/>
        <v>31</v>
      </c>
      <c r="J752" s="21">
        <v>5.88</v>
      </c>
      <c r="K752" s="21">
        <v>5.5</v>
      </c>
      <c r="L752" s="20">
        <f>Table1[[#This Row],[Original_Unit_Price]]*Table1[[#This Row],[Quantity]]</f>
        <v>70.56</v>
      </c>
      <c r="M752" s="20">
        <f>Table1[[#This Row],[Total Price ]]-Table1[[#This Row],[Buying Price]]</f>
        <v>-65.06</v>
      </c>
    </row>
    <row r="753" spans="1:13" x14ac:dyDescent="0.3">
      <c r="A753" s="1">
        <v>45159</v>
      </c>
      <c r="B753" s="1" t="str">
        <f>TEXT(Table1[[#This Row],[Date]],"ddd")</f>
        <v>Mon</v>
      </c>
      <c r="C753" t="s">
        <v>12</v>
      </c>
      <c r="D753">
        <v>10</v>
      </c>
      <c r="E753" s="20">
        <v>9.41</v>
      </c>
      <c r="F753" t="s">
        <v>30</v>
      </c>
      <c r="G753" t="s">
        <v>31</v>
      </c>
      <c r="H753" s="1">
        <v>36357</v>
      </c>
      <c r="I753" s="37">
        <f t="shared" ca="1" si="14"/>
        <v>25</v>
      </c>
      <c r="J753" s="21">
        <v>7.83</v>
      </c>
      <c r="K753" s="21">
        <v>125.32000000000001</v>
      </c>
      <c r="L753" s="20">
        <f>Table1[[#This Row],[Original_Unit_Price]]*Table1[[#This Row],[Quantity]]</f>
        <v>78.3</v>
      </c>
      <c r="M753" s="20">
        <f>Table1[[#This Row],[Total Price ]]-Table1[[#This Row],[Buying Price]]</f>
        <v>47.02000000000001</v>
      </c>
    </row>
    <row r="754" spans="1:13" x14ac:dyDescent="0.3">
      <c r="A754" s="1">
        <v>44984</v>
      </c>
      <c r="B754" s="1" t="str">
        <f>TEXT(Table1[[#This Row],[Date]],"ddd")</f>
        <v>Mon</v>
      </c>
      <c r="C754" t="s">
        <v>14</v>
      </c>
      <c r="D754">
        <v>10</v>
      </c>
      <c r="E754" s="20">
        <v>13.9</v>
      </c>
      <c r="F754" t="s">
        <v>32</v>
      </c>
      <c r="G754" t="s">
        <v>33</v>
      </c>
      <c r="H754" s="1">
        <v>32423</v>
      </c>
      <c r="I754" s="37">
        <f t="shared" ca="1" si="14"/>
        <v>36</v>
      </c>
      <c r="J754" s="21">
        <v>9.93</v>
      </c>
      <c r="K754" s="21">
        <v>77.64</v>
      </c>
      <c r="L754" s="20">
        <f>Table1[[#This Row],[Original_Unit_Price]]*Table1[[#This Row],[Quantity]]</f>
        <v>99.3</v>
      </c>
      <c r="M754" s="20">
        <f>Table1[[#This Row],[Total Price ]]-Table1[[#This Row],[Buying Price]]</f>
        <v>-21.659999999999997</v>
      </c>
    </row>
    <row r="755" spans="1:13" x14ac:dyDescent="0.3">
      <c r="A755" s="1">
        <v>44993</v>
      </c>
      <c r="B755" s="1" t="str">
        <f>TEXT(Table1[[#This Row],[Date]],"ddd")</f>
        <v>Wed</v>
      </c>
      <c r="C755" t="s">
        <v>19</v>
      </c>
      <c r="D755">
        <v>20</v>
      </c>
      <c r="E755" s="20">
        <v>7.14</v>
      </c>
      <c r="F755" t="s">
        <v>30</v>
      </c>
      <c r="G755" t="s">
        <v>29</v>
      </c>
      <c r="H755" s="1">
        <v>34898</v>
      </c>
      <c r="I755" s="37">
        <f t="shared" ca="1" si="14"/>
        <v>29</v>
      </c>
      <c r="J755" s="21">
        <v>6.36</v>
      </c>
      <c r="K755" s="21">
        <v>79.92</v>
      </c>
      <c r="L755" s="20">
        <f>Table1[[#This Row],[Original_Unit_Price]]*Table1[[#This Row],[Quantity]]</f>
        <v>127.2</v>
      </c>
      <c r="M755" s="20">
        <f>Table1[[#This Row],[Total Price ]]-Table1[[#This Row],[Buying Price]]</f>
        <v>-47.28</v>
      </c>
    </row>
    <row r="756" spans="1:13" x14ac:dyDescent="0.3">
      <c r="A756" s="1">
        <v>44979</v>
      </c>
      <c r="B756" s="1" t="str">
        <f>TEXT(Table1[[#This Row],[Date]],"ddd")</f>
        <v>Wed</v>
      </c>
      <c r="C756" t="s">
        <v>18</v>
      </c>
      <c r="D756">
        <v>2</v>
      </c>
      <c r="E756" s="20">
        <v>10.36</v>
      </c>
      <c r="F756" t="s">
        <v>32</v>
      </c>
      <c r="G756" t="s">
        <v>31</v>
      </c>
      <c r="H756" s="1">
        <v>31313</v>
      </c>
      <c r="I756" s="37">
        <f t="shared" ca="1" si="14"/>
        <v>39</v>
      </c>
      <c r="J756" s="21">
        <v>8.89</v>
      </c>
      <c r="K756" s="21">
        <v>110.3</v>
      </c>
      <c r="L756" s="20">
        <f>Table1[[#This Row],[Original_Unit_Price]]*Table1[[#This Row],[Quantity]]</f>
        <v>17.78</v>
      </c>
      <c r="M756" s="20">
        <f>Table1[[#This Row],[Total Price ]]-Table1[[#This Row],[Buying Price]]</f>
        <v>92.52</v>
      </c>
    </row>
    <row r="757" spans="1:13" x14ac:dyDescent="0.3">
      <c r="A757" s="1">
        <v>45046</v>
      </c>
      <c r="B757" s="1" t="str">
        <f>TEXT(Table1[[#This Row],[Date]],"ddd")</f>
        <v>Sun</v>
      </c>
      <c r="C757" t="s">
        <v>17</v>
      </c>
      <c r="D757">
        <v>19</v>
      </c>
      <c r="E757" s="20">
        <v>4.8600000000000003</v>
      </c>
      <c r="F757" t="s">
        <v>34</v>
      </c>
      <c r="G757" t="s">
        <v>33</v>
      </c>
      <c r="H757" s="1">
        <v>28133</v>
      </c>
      <c r="I757" s="37">
        <f t="shared" ca="1" si="14"/>
        <v>48</v>
      </c>
      <c r="J757" s="21">
        <v>3.93</v>
      </c>
      <c r="K757" s="21">
        <v>153.6</v>
      </c>
      <c r="L757" s="20">
        <f>Table1[[#This Row],[Original_Unit_Price]]*Table1[[#This Row],[Quantity]]</f>
        <v>74.67</v>
      </c>
      <c r="M757" s="20">
        <f>Table1[[#This Row],[Total Price ]]-Table1[[#This Row],[Buying Price]]</f>
        <v>78.929999999999993</v>
      </c>
    </row>
    <row r="758" spans="1:13" x14ac:dyDescent="0.3">
      <c r="A758" s="1">
        <v>45163</v>
      </c>
      <c r="B758" s="1" t="str">
        <f>TEXT(Table1[[#This Row],[Date]],"ddd")</f>
        <v>Fri</v>
      </c>
      <c r="C758" t="s">
        <v>12</v>
      </c>
      <c r="D758">
        <v>3</v>
      </c>
      <c r="E758" s="20">
        <v>4.5199999999999996</v>
      </c>
      <c r="F758" t="s">
        <v>34</v>
      </c>
      <c r="G758" t="s">
        <v>27</v>
      </c>
      <c r="H758" s="1">
        <v>32721</v>
      </c>
      <c r="I758" s="37">
        <f t="shared" ca="1" si="14"/>
        <v>35</v>
      </c>
      <c r="J758" s="21">
        <v>3.76</v>
      </c>
      <c r="K758" s="21">
        <v>155.19999999999999</v>
      </c>
      <c r="L758" s="20">
        <f>Table1[[#This Row],[Original_Unit_Price]]*Table1[[#This Row],[Quantity]]</f>
        <v>11.28</v>
      </c>
      <c r="M758" s="20">
        <f>Table1[[#This Row],[Total Price ]]-Table1[[#This Row],[Buying Price]]</f>
        <v>143.91999999999999</v>
      </c>
    </row>
    <row r="759" spans="1:13" x14ac:dyDescent="0.3">
      <c r="A759" s="1">
        <v>45188</v>
      </c>
      <c r="B759" s="1" t="str">
        <f>TEXT(Table1[[#This Row],[Date]],"ddd")</f>
        <v>Tue</v>
      </c>
      <c r="C759" t="s">
        <v>15</v>
      </c>
      <c r="D759">
        <v>8</v>
      </c>
      <c r="E759" s="20">
        <v>0.33</v>
      </c>
      <c r="F759" t="s">
        <v>30</v>
      </c>
      <c r="G759" t="s">
        <v>27</v>
      </c>
      <c r="H759" s="1">
        <v>33187</v>
      </c>
      <c r="I759" s="37">
        <f t="shared" ca="1" si="14"/>
        <v>34</v>
      </c>
      <c r="J759" s="21">
        <v>0.28999999999999998</v>
      </c>
      <c r="K759" s="21">
        <v>43.74</v>
      </c>
      <c r="L759" s="20">
        <f>Table1[[#This Row],[Original_Unit_Price]]*Table1[[#This Row],[Quantity]]</f>
        <v>2.3199999999999998</v>
      </c>
      <c r="M759" s="20">
        <f>Table1[[#This Row],[Total Price ]]-Table1[[#This Row],[Buying Price]]</f>
        <v>41.42</v>
      </c>
    </row>
    <row r="760" spans="1:13" x14ac:dyDescent="0.3">
      <c r="A760" s="1">
        <v>45059</v>
      </c>
      <c r="B760" s="1" t="str">
        <f>TEXT(Table1[[#This Row],[Date]],"ddd")</f>
        <v>Sat</v>
      </c>
      <c r="C760" t="s">
        <v>19</v>
      </c>
      <c r="D760">
        <v>17</v>
      </c>
      <c r="E760" s="20">
        <v>13.28</v>
      </c>
      <c r="F760" t="s">
        <v>34</v>
      </c>
      <c r="G760" t="s">
        <v>33</v>
      </c>
      <c r="H760" s="1">
        <v>32629</v>
      </c>
      <c r="I760" s="37">
        <f t="shared" ca="1" si="14"/>
        <v>35</v>
      </c>
      <c r="J760" s="21">
        <v>10.24</v>
      </c>
      <c r="K760" s="21">
        <v>2.41</v>
      </c>
      <c r="L760" s="20">
        <f>Table1[[#This Row],[Original_Unit_Price]]*Table1[[#This Row],[Quantity]]</f>
        <v>174.08</v>
      </c>
      <c r="M760" s="20">
        <f>Table1[[#This Row],[Total Price ]]-Table1[[#This Row],[Buying Price]]</f>
        <v>-171.67000000000002</v>
      </c>
    </row>
    <row r="761" spans="1:13" x14ac:dyDescent="0.3">
      <c r="A761" s="1">
        <v>45266</v>
      </c>
      <c r="B761" s="1" t="str">
        <f>TEXT(Table1[[#This Row],[Date]],"ddd")</f>
        <v>Wed</v>
      </c>
      <c r="C761" t="s">
        <v>14</v>
      </c>
      <c r="D761">
        <v>4</v>
      </c>
      <c r="E761" s="20">
        <v>9.59</v>
      </c>
      <c r="F761" t="s">
        <v>32</v>
      </c>
      <c r="G761" t="s">
        <v>28</v>
      </c>
      <c r="H761" s="1">
        <v>31859</v>
      </c>
      <c r="I761" s="37">
        <f t="shared" ca="1" si="14"/>
        <v>38</v>
      </c>
      <c r="J761" s="21">
        <v>7.57</v>
      </c>
      <c r="K761" s="21">
        <v>70.33</v>
      </c>
      <c r="L761" s="20">
        <f>Table1[[#This Row],[Original_Unit_Price]]*Table1[[#This Row],[Quantity]]</f>
        <v>30.28</v>
      </c>
      <c r="M761" s="20">
        <f>Table1[[#This Row],[Total Price ]]-Table1[[#This Row],[Buying Price]]</f>
        <v>40.049999999999997</v>
      </c>
    </row>
    <row r="762" spans="1:13" x14ac:dyDescent="0.3">
      <c r="A762" s="1">
        <v>45023</v>
      </c>
      <c r="B762" s="1" t="str">
        <f>TEXT(Table1[[#This Row],[Date]],"ddd")</f>
        <v>Fri</v>
      </c>
      <c r="C762" t="s">
        <v>12</v>
      </c>
      <c r="D762">
        <v>13</v>
      </c>
      <c r="E762" s="20">
        <v>2.89</v>
      </c>
      <c r="F762" t="s">
        <v>24</v>
      </c>
      <c r="G762" t="s">
        <v>33</v>
      </c>
      <c r="H762" s="1">
        <v>29362</v>
      </c>
      <c r="I762" s="37">
        <f t="shared" ca="1" si="14"/>
        <v>44</v>
      </c>
      <c r="J762" s="21">
        <v>2.13</v>
      </c>
      <c r="K762" s="21">
        <v>94.29</v>
      </c>
      <c r="L762" s="20">
        <f>Table1[[#This Row],[Original_Unit_Price]]*Table1[[#This Row],[Quantity]]</f>
        <v>27.689999999999998</v>
      </c>
      <c r="M762" s="20">
        <f>Table1[[#This Row],[Total Price ]]-Table1[[#This Row],[Buying Price]]</f>
        <v>66.600000000000009</v>
      </c>
    </row>
    <row r="763" spans="1:13" x14ac:dyDescent="0.3">
      <c r="A763" s="1">
        <v>45129</v>
      </c>
      <c r="B763" s="1" t="str">
        <f>TEXT(Table1[[#This Row],[Date]],"ddd")</f>
        <v>Sat</v>
      </c>
      <c r="C763" t="s">
        <v>19</v>
      </c>
      <c r="D763">
        <v>4</v>
      </c>
      <c r="E763" s="20">
        <v>9.6199999999999992</v>
      </c>
      <c r="F763" t="s">
        <v>34</v>
      </c>
      <c r="G763" t="s">
        <v>33</v>
      </c>
      <c r="H763" s="1">
        <v>28327</v>
      </c>
      <c r="I763" s="37">
        <f t="shared" ca="1" si="14"/>
        <v>47</v>
      </c>
      <c r="J763" s="21">
        <v>8.02</v>
      </c>
      <c r="K763" s="21">
        <v>84</v>
      </c>
      <c r="L763" s="20">
        <f>Table1[[#This Row],[Original_Unit_Price]]*Table1[[#This Row],[Quantity]]</f>
        <v>32.08</v>
      </c>
      <c r="M763" s="20">
        <f>Table1[[#This Row],[Total Price ]]-Table1[[#This Row],[Buying Price]]</f>
        <v>51.92</v>
      </c>
    </row>
    <row r="764" spans="1:13" x14ac:dyDescent="0.3">
      <c r="A764" s="1">
        <v>44973</v>
      </c>
      <c r="B764" s="1" t="str">
        <f>TEXT(Table1[[#This Row],[Date]],"ddd")</f>
        <v>Thu</v>
      </c>
      <c r="C764" t="s">
        <v>14</v>
      </c>
      <c r="D764">
        <v>6</v>
      </c>
      <c r="E764" s="20">
        <v>0.04</v>
      </c>
      <c r="F764" t="s">
        <v>34</v>
      </c>
      <c r="G764" t="s">
        <v>29</v>
      </c>
      <c r="H764" s="1">
        <v>37563</v>
      </c>
      <c r="I764" s="37">
        <f t="shared" ca="1" si="14"/>
        <v>22</v>
      </c>
      <c r="J764" s="21">
        <v>0.03</v>
      </c>
      <c r="K764" s="21">
        <v>25.2</v>
      </c>
      <c r="L764" s="20">
        <f>Table1[[#This Row],[Original_Unit_Price]]*Table1[[#This Row],[Quantity]]</f>
        <v>0.18</v>
      </c>
      <c r="M764" s="20">
        <f>Table1[[#This Row],[Total Price ]]-Table1[[#This Row],[Buying Price]]</f>
        <v>25.02</v>
      </c>
    </row>
    <row r="765" spans="1:13" x14ac:dyDescent="0.3">
      <c r="A765" s="1">
        <v>45000</v>
      </c>
      <c r="B765" s="1" t="str">
        <f>TEXT(Table1[[#This Row],[Date]],"ddd")</f>
        <v>Wed</v>
      </c>
      <c r="C765" t="s">
        <v>17</v>
      </c>
      <c r="D765">
        <v>20</v>
      </c>
      <c r="E765" s="20">
        <v>7.07</v>
      </c>
      <c r="F765" t="s">
        <v>30</v>
      </c>
      <c r="G765" t="s">
        <v>29</v>
      </c>
      <c r="H765" s="1">
        <v>30839</v>
      </c>
      <c r="I765" s="37">
        <f t="shared" ca="1" si="14"/>
        <v>40</v>
      </c>
      <c r="J765" s="21">
        <v>5.25</v>
      </c>
      <c r="K765" s="21">
        <v>14.04</v>
      </c>
      <c r="L765" s="20">
        <f>Table1[[#This Row],[Original_Unit_Price]]*Table1[[#This Row],[Quantity]]</f>
        <v>105</v>
      </c>
      <c r="M765" s="20">
        <f>Table1[[#This Row],[Total Price ]]-Table1[[#This Row],[Buying Price]]</f>
        <v>-90.960000000000008</v>
      </c>
    </row>
    <row r="766" spans="1:13" x14ac:dyDescent="0.3">
      <c r="A766" s="1">
        <v>45239</v>
      </c>
      <c r="B766" s="1" t="str">
        <f>TEXT(Table1[[#This Row],[Date]],"ddd")</f>
        <v>Thu</v>
      </c>
      <c r="C766" t="s">
        <v>13</v>
      </c>
      <c r="D766">
        <v>6</v>
      </c>
      <c r="E766" s="20">
        <v>6.48</v>
      </c>
      <c r="F766" t="s">
        <v>30</v>
      </c>
      <c r="G766" t="s">
        <v>25</v>
      </c>
      <c r="H766" s="1">
        <v>34520</v>
      </c>
      <c r="I766" s="37">
        <f t="shared" ca="1" si="14"/>
        <v>30</v>
      </c>
      <c r="J766" s="21">
        <v>5.38</v>
      </c>
      <c r="K766" s="21">
        <v>39.520000000000003</v>
      </c>
      <c r="L766" s="20">
        <f>Table1[[#This Row],[Original_Unit_Price]]*Table1[[#This Row],[Quantity]]</f>
        <v>32.28</v>
      </c>
      <c r="M766" s="20">
        <f>Table1[[#This Row],[Total Price ]]-Table1[[#This Row],[Buying Price]]</f>
        <v>7.240000000000002</v>
      </c>
    </row>
    <row r="767" spans="1:13" x14ac:dyDescent="0.3">
      <c r="A767" s="1">
        <v>45019</v>
      </c>
      <c r="B767" s="1" t="str">
        <f>TEXT(Table1[[#This Row],[Date]],"ddd")</f>
        <v>Mon</v>
      </c>
      <c r="C767" t="s">
        <v>17</v>
      </c>
      <c r="D767">
        <v>16</v>
      </c>
      <c r="E767" s="20">
        <v>4</v>
      </c>
      <c r="F767" t="s">
        <v>26</v>
      </c>
      <c r="G767" t="s">
        <v>31</v>
      </c>
      <c r="H767" s="1">
        <v>30754</v>
      </c>
      <c r="I767" s="37">
        <f t="shared" ca="1" si="14"/>
        <v>41</v>
      </c>
      <c r="J767" s="21">
        <v>3.04</v>
      </c>
      <c r="K767" s="21">
        <v>87.92</v>
      </c>
      <c r="L767" s="20">
        <f>Table1[[#This Row],[Original_Unit_Price]]*Table1[[#This Row],[Quantity]]</f>
        <v>48.64</v>
      </c>
      <c r="M767" s="20">
        <f>Table1[[#This Row],[Total Price ]]-Table1[[#This Row],[Buying Price]]</f>
        <v>39.28</v>
      </c>
    </row>
    <row r="768" spans="1:13" x14ac:dyDescent="0.3">
      <c r="A768" s="1">
        <v>45048</v>
      </c>
      <c r="B768" s="1" t="str">
        <f>TEXT(Table1[[#This Row],[Date]],"ddd")</f>
        <v>Tue</v>
      </c>
      <c r="C768" t="s">
        <v>18</v>
      </c>
      <c r="D768">
        <v>19</v>
      </c>
      <c r="E768" s="20">
        <v>4.92</v>
      </c>
      <c r="F768" t="s">
        <v>30</v>
      </c>
      <c r="G768" t="s">
        <v>28</v>
      </c>
      <c r="H768" s="1">
        <v>32878</v>
      </c>
      <c r="I768" s="37">
        <f t="shared" ca="1" si="14"/>
        <v>35</v>
      </c>
      <c r="J768" s="21">
        <v>3.95</v>
      </c>
      <c r="K768" s="21">
        <v>74.91</v>
      </c>
      <c r="L768" s="20">
        <f>Table1[[#This Row],[Original_Unit_Price]]*Table1[[#This Row],[Quantity]]</f>
        <v>75.05</v>
      </c>
      <c r="M768" s="20">
        <f>Table1[[#This Row],[Total Price ]]-Table1[[#This Row],[Buying Price]]</f>
        <v>-0.14000000000000057</v>
      </c>
    </row>
    <row r="769" spans="1:13" x14ac:dyDescent="0.3">
      <c r="A769" s="1">
        <v>44931</v>
      </c>
      <c r="B769" s="1" t="str">
        <f>TEXT(Table1[[#This Row],[Date]],"ddd")</f>
        <v>Thu</v>
      </c>
      <c r="C769" t="s">
        <v>12</v>
      </c>
      <c r="D769">
        <v>1</v>
      </c>
      <c r="E769" s="20">
        <v>14.49</v>
      </c>
      <c r="F769" t="s">
        <v>32</v>
      </c>
      <c r="G769" t="s">
        <v>25</v>
      </c>
      <c r="H769" s="1">
        <v>34345</v>
      </c>
      <c r="I769" s="37">
        <f t="shared" ca="1" si="14"/>
        <v>31</v>
      </c>
      <c r="J769" s="21">
        <v>12.09</v>
      </c>
      <c r="K769" s="21">
        <v>21.299999999999997</v>
      </c>
      <c r="L769" s="20">
        <f>Table1[[#This Row],[Original_Unit_Price]]*Table1[[#This Row],[Quantity]]</f>
        <v>12.09</v>
      </c>
      <c r="M769" s="20">
        <f>Table1[[#This Row],[Total Price ]]-Table1[[#This Row],[Buying Price]]</f>
        <v>9.2099999999999973</v>
      </c>
    </row>
    <row r="770" spans="1:13" x14ac:dyDescent="0.3">
      <c r="A770" s="1">
        <v>44967</v>
      </c>
      <c r="B770" s="1" t="str">
        <f>TEXT(Table1[[#This Row],[Date]],"ddd")</f>
        <v>Fri</v>
      </c>
      <c r="C770" t="s">
        <v>11</v>
      </c>
      <c r="D770">
        <v>20</v>
      </c>
      <c r="E770" s="20">
        <v>11.93</v>
      </c>
      <c r="F770" t="s">
        <v>30</v>
      </c>
      <c r="G770" t="s">
        <v>27</v>
      </c>
      <c r="H770" s="1">
        <v>34120</v>
      </c>
      <c r="I770" s="37">
        <f t="shared" ref="I770:I833" ca="1" si="15">DATEDIF(H770, TODAY(), "Y")</f>
        <v>31</v>
      </c>
      <c r="J770" s="21">
        <v>9.67</v>
      </c>
      <c r="K770" s="21">
        <v>178.07999999999998</v>
      </c>
      <c r="L770" s="20">
        <f>Table1[[#This Row],[Original_Unit_Price]]*Table1[[#This Row],[Quantity]]</f>
        <v>193.4</v>
      </c>
      <c r="M770" s="20">
        <f>Table1[[#This Row],[Total Price ]]-Table1[[#This Row],[Buying Price]]</f>
        <v>-15.320000000000022</v>
      </c>
    </row>
    <row r="771" spans="1:13" x14ac:dyDescent="0.3">
      <c r="A771" s="1">
        <v>45045</v>
      </c>
      <c r="B771" s="1" t="str">
        <f>TEXT(Table1[[#This Row],[Date]],"ddd")</f>
        <v>Sat</v>
      </c>
      <c r="C771" t="s">
        <v>17</v>
      </c>
      <c r="D771">
        <v>17</v>
      </c>
      <c r="E771" s="20">
        <v>3.69</v>
      </c>
      <c r="F771" t="s">
        <v>34</v>
      </c>
      <c r="G771" t="s">
        <v>28</v>
      </c>
      <c r="H771" s="1">
        <v>37912</v>
      </c>
      <c r="I771" s="37">
        <f t="shared" ca="1" si="15"/>
        <v>21</v>
      </c>
      <c r="J771" s="21">
        <v>2.88</v>
      </c>
      <c r="K771" s="21">
        <v>99.99</v>
      </c>
      <c r="L771" s="20">
        <f>Table1[[#This Row],[Original_Unit_Price]]*Table1[[#This Row],[Quantity]]</f>
        <v>48.96</v>
      </c>
      <c r="M771" s="20">
        <f>Table1[[#This Row],[Total Price ]]-Table1[[#This Row],[Buying Price]]</f>
        <v>51.029999999999994</v>
      </c>
    </row>
    <row r="772" spans="1:13" x14ac:dyDescent="0.3">
      <c r="A772" s="1">
        <v>45021</v>
      </c>
      <c r="B772" s="1" t="str">
        <f>TEXT(Table1[[#This Row],[Date]],"ddd")</f>
        <v>Wed</v>
      </c>
      <c r="C772" t="s">
        <v>14</v>
      </c>
      <c r="D772">
        <v>20</v>
      </c>
      <c r="E772" s="20">
        <v>13.38</v>
      </c>
      <c r="F772" t="s">
        <v>26</v>
      </c>
      <c r="G772" t="s">
        <v>29</v>
      </c>
      <c r="H772" s="1">
        <v>33572</v>
      </c>
      <c r="I772" s="37">
        <f t="shared" ca="1" si="15"/>
        <v>33</v>
      </c>
      <c r="J772" s="21">
        <v>11.73</v>
      </c>
      <c r="K772" s="21">
        <v>99.81</v>
      </c>
      <c r="L772" s="20">
        <f>Table1[[#This Row],[Original_Unit_Price]]*Table1[[#This Row],[Quantity]]</f>
        <v>234.60000000000002</v>
      </c>
      <c r="M772" s="20">
        <f>Table1[[#This Row],[Total Price ]]-Table1[[#This Row],[Buying Price]]</f>
        <v>-134.79000000000002</v>
      </c>
    </row>
    <row r="773" spans="1:13" x14ac:dyDescent="0.3">
      <c r="A773" s="1">
        <v>45225</v>
      </c>
      <c r="B773" s="1" t="str">
        <f>TEXT(Table1[[#This Row],[Date]],"ddd")</f>
        <v>Thu</v>
      </c>
      <c r="C773" t="s">
        <v>14</v>
      </c>
      <c r="D773">
        <v>6</v>
      </c>
      <c r="E773" s="20">
        <v>9.4600000000000009</v>
      </c>
      <c r="F773" t="s">
        <v>24</v>
      </c>
      <c r="G773" t="s">
        <v>31</v>
      </c>
      <c r="H773" s="1">
        <v>28431</v>
      </c>
      <c r="I773" s="37">
        <f t="shared" ca="1" si="15"/>
        <v>47</v>
      </c>
      <c r="J773" s="21">
        <v>7.62</v>
      </c>
      <c r="K773" s="21">
        <v>111.36</v>
      </c>
      <c r="L773" s="20">
        <f>Table1[[#This Row],[Original_Unit_Price]]*Table1[[#This Row],[Quantity]]</f>
        <v>45.72</v>
      </c>
      <c r="M773" s="20">
        <f>Table1[[#This Row],[Total Price ]]-Table1[[#This Row],[Buying Price]]</f>
        <v>65.64</v>
      </c>
    </row>
    <row r="774" spans="1:13" x14ac:dyDescent="0.3">
      <c r="A774" s="1">
        <v>45187</v>
      </c>
      <c r="B774" s="1" t="str">
        <f>TEXT(Table1[[#This Row],[Date]],"ddd")</f>
        <v>Mon</v>
      </c>
      <c r="C774" t="s">
        <v>13</v>
      </c>
      <c r="D774">
        <v>16</v>
      </c>
      <c r="E774" s="20">
        <v>2.89</v>
      </c>
      <c r="F774" t="s">
        <v>26</v>
      </c>
      <c r="G774" t="s">
        <v>28</v>
      </c>
      <c r="H774" s="1">
        <v>31800</v>
      </c>
      <c r="I774" s="37">
        <f t="shared" ca="1" si="15"/>
        <v>38</v>
      </c>
      <c r="J774" s="21">
        <v>2.35</v>
      </c>
      <c r="K774" s="21">
        <v>191.52</v>
      </c>
      <c r="L774" s="20">
        <f>Table1[[#This Row],[Original_Unit_Price]]*Table1[[#This Row],[Quantity]]</f>
        <v>37.6</v>
      </c>
      <c r="M774" s="20">
        <f>Table1[[#This Row],[Total Price ]]-Table1[[#This Row],[Buying Price]]</f>
        <v>153.92000000000002</v>
      </c>
    </row>
    <row r="775" spans="1:13" x14ac:dyDescent="0.3">
      <c r="A775" s="1">
        <v>45132</v>
      </c>
      <c r="B775" s="1" t="str">
        <f>TEXT(Table1[[#This Row],[Date]],"ddd")</f>
        <v>Tue</v>
      </c>
      <c r="C775" t="s">
        <v>13</v>
      </c>
      <c r="D775">
        <v>7</v>
      </c>
      <c r="E775" s="20">
        <v>6.33</v>
      </c>
      <c r="F775" t="s">
        <v>34</v>
      </c>
      <c r="G775" t="s">
        <v>33</v>
      </c>
      <c r="H775" s="1">
        <v>34963</v>
      </c>
      <c r="I775" s="37">
        <f t="shared" ca="1" si="15"/>
        <v>29</v>
      </c>
      <c r="J775" s="21">
        <v>5.68</v>
      </c>
      <c r="K775" s="21">
        <v>208.74</v>
      </c>
      <c r="L775" s="20">
        <f>Table1[[#This Row],[Original_Unit_Price]]*Table1[[#This Row],[Quantity]]</f>
        <v>39.76</v>
      </c>
      <c r="M775" s="20">
        <f>Table1[[#This Row],[Total Price ]]-Table1[[#This Row],[Buying Price]]</f>
        <v>168.98000000000002</v>
      </c>
    </row>
    <row r="776" spans="1:13" x14ac:dyDescent="0.3">
      <c r="A776" s="1">
        <v>44972</v>
      </c>
      <c r="B776" s="1" t="str">
        <f>TEXT(Table1[[#This Row],[Date]],"ddd")</f>
        <v>Wed</v>
      </c>
      <c r="C776" t="s">
        <v>18</v>
      </c>
      <c r="D776">
        <v>15</v>
      </c>
      <c r="E776" s="20">
        <v>3.77</v>
      </c>
      <c r="F776" t="s">
        <v>34</v>
      </c>
      <c r="G776" t="s">
        <v>29</v>
      </c>
      <c r="H776" s="1">
        <v>34872</v>
      </c>
      <c r="I776" s="37">
        <f t="shared" ca="1" si="15"/>
        <v>29</v>
      </c>
      <c r="J776" s="21">
        <v>2.81</v>
      </c>
      <c r="K776" s="21">
        <v>5.23</v>
      </c>
      <c r="L776" s="20">
        <f>Table1[[#This Row],[Original_Unit_Price]]*Table1[[#This Row],[Quantity]]</f>
        <v>42.15</v>
      </c>
      <c r="M776" s="20">
        <f>Table1[[#This Row],[Total Price ]]-Table1[[#This Row],[Buying Price]]</f>
        <v>-36.92</v>
      </c>
    </row>
    <row r="777" spans="1:13" x14ac:dyDescent="0.3">
      <c r="A777" s="1">
        <v>44974</v>
      </c>
      <c r="B777" s="1" t="str">
        <f>TEXT(Table1[[#This Row],[Date]],"ddd")</f>
        <v>Fri</v>
      </c>
      <c r="C777" t="s">
        <v>13</v>
      </c>
      <c r="D777">
        <v>18</v>
      </c>
      <c r="E777" s="20">
        <v>2.46</v>
      </c>
      <c r="F777" t="s">
        <v>34</v>
      </c>
      <c r="G777" t="s">
        <v>25</v>
      </c>
      <c r="H777" s="1">
        <v>35743</v>
      </c>
      <c r="I777" s="37">
        <f t="shared" ca="1" si="15"/>
        <v>27</v>
      </c>
      <c r="J777" s="21">
        <v>2.15</v>
      </c>
      <c r="K777" s="21">
        <v>90.64</v>
      </c>
      <c r="L777" s="20">
        <f>Table1[[#This Row],[Original_Unit_Price]]*Table1[[#This Row],[Quantity]]</f>
        <v>38.699999999999996</v>
      </c>
      <c r="M777" s="20">
        <f>Table1[[#This Row],[Total Price ]]-Table1[[#This Row],[Buying Price]]</f>
        <v>51.940000000000005</v>
      </c>
    </row>
    <row r="778" spans="1:13" x14ac:dyDescent="0.3">
      <c r="A778" s="1">
        <v>45174</v>
      </c>
      <c r="B778" s="1" t="str">
        <f>TEXT(Table1[[#This Row],[Date]],"ddd")</f>
        <v>Tue</v>
      </c>
      <c r="C778" t="s">
        <v>11</v>
      </c>
      <c r="D778">
        <v>2</v>
      </c>
      <c r="E778" s="20">
        <v>0.8</v>
      </c>
      <c r="F778" t="s">
        <v>34</v>
      </c>
      <c r="G778" t="s">
        <v>33</v>
      </c>
      <c r="H778" s="1">
        <v>34671</v>
      </c>
      <c r="I778" s="37">
        <f t="shared" ca="1" si="15"/>
        <v>30</v>
      </c>
      <c r="J778" s="21">
        <v>0.64</v>
      </c>
      <c r="K778" s="21">
        <v>35.550000000000004</v>
      </c>
      <c r="L778" s="20">
        <f>Table1[[#This Row],[Original_Unit_Price]]*Table1[[#This Row],[Quantity]]</f>
        <v>1.28</v>
      </c>
      <c r="M778" s="20">
        <f>Table1[[#This Row],[Total Price ]]-Table1[[#This Row],[Buying Price]]</f>
        <v>34.270000000000003</v>
      </c>
    </row>
    <row r="779" spans="1:13" x14ac:dyDescent="0.3">
      <c r="A779" s="1">
        <v>44973</v>
      </c>
      <c r="B779" s="1" t="str">
        <f>TEXT(Table1[[#This Row],[Date]],"ddd")</f>
        <v>Thu</v>
      </c>
      <c r="C779" t="s">
        <v>16</v>
      </c>
      <c r="D779">
        <v>16</v>
      </c>
      <c r="E779" s="20">
        <v>14.8</v>
      </c>
      <c r="F779" t="s">
        <v>26</v>
      </c>
      <c r="G779" t="s">
        <v>29</v>
      </c>
      <c r="H779" s="1">
        <v>28669</v>
      </c>
      <c r="I779" s="37">
        <f t="shared" ca="1" si="15"/>
        <v>46</v>
      </c>
      <c r="J779" s="21">
        <v>10.65</v>
      </c>
      <c r="K779" s="21">
        <v>62</v>
      </c>
      <c r="L779" s="20">
        <f>Table1[[#This Row],[Original_Unit_Price]]*Table1[[#This Row],[Quantity]]</f>
        <v>170.4</v>
      </c>
      <c r="M779" s="20">
        <f>Table1[[#This Row],[Total Price ]]-Table1[[#This Row],[Buying Price]]</f>
        <v>-108.4</v>
      </c>
    </row>
    <row r="780" spans="1:13" x14ac:dyDescent="0.3">
      <c r="A780" s="1">
        <v>45171</v>
      </c>
      <c r="B780" s="1" t="str">
        <f>TEXT(Table1[[#This Row],[Date]],"ddd")</f>
        <v>Sat</v>
      </c>
      <c r="C780" t="s">
        <v>11</v>
      </c>
      <c r="D780">
        <v>12</v>
      </c>
      <c r="E780" s="20">
        <v>12.46</v>
      </c>
      <c r="F780" t="s">
        <v>24</v>
      </c>
      <c r="G780" t="s">
        <v>27</v>
      </c>
      <c r="H780" s="1">
        <v>34366</v>
      </c>
      <c r="I780" s="37">
        <f t="shared" ca="1" si="15"/>
        <v>31</v>
      </c>
      <c r="J780" s="21">
        <v>10.24</v>
      </c>
      <c r="K780" s="21">
        <v>41.900000000000006</v>
      </c>
      <c r="L780" s="20">
        <f>Table1[[#This Row],[Original_Unit_Price]]*Table1[[#This Row],[Quantity]]</f>
        <v>122.88</v>
      </c>
      <c r="M780" s="20">
        <f>Table1[[#This Row],[Total Price ]]-Table1[[#This Row],[Buying Price]]</f>
        <v>-80.97999999999999</v>
      </c>
    </row>
    <row r="781" spans="1:13" x14ac:dyDescent="0.3">
      <c r="A781" s="1">
        <v>45234</v>
      </c>
      <c r="B781" s="1" t="str">
        <f>TEXT(Table1[[#This Row],[Date]],"ddd")</f>
        <v>Sat</v>
      </c>
      <c r="C781" t="s">
        <v>16</v>
      </c>
      <c r="D781">
        <v>10</v>
      </c>
      <c r="E781" s="20">
        <v>5.07</v>
      </c>
      <c r="F781" t="s">
        <v>24</v>
      </c>
      <c r="G781" t="s">
        <v>28</v>
      </c>
      <c r="H781" s="1">
        <v>33038</v>
      </c>
      <c r="I781" s="37">
        <f t="shared" ca="1" si="15"/>
        <v>34</v>
      </c>
      <c r="J781" s="21">
        <v>3.86</v>
      </c>
      <c r="K781" s="21">
        <v>31.04</v>
      </c>
      <c r="L781" s="20">
        <f>Table1[[#This Row],[Original_Unit_Price]]*Table1[[#This Row],[Quantity]]</f>
        <v>38.6</v>
      </c>
      <c r="M781" s="20">
        <f>Table1[[#This Row],[Total Price ]]-Table1[[#This Row],[Buying Price]]</f>
        <v>-7.5600000000000023</v>
      </c>
    </row>
    <row r="782" spans="1:13" x14ac:dyDescent="0.3">
      <c r="A782" s="1">
        <v>45090</v>
      </c>
      <c r="B782" s="1" t="str">
        <f>TEXT(Table1[[#This Row],[Date]],"ddd")</f>
        <v>Tue</v>
      </c>
      <c r="C782" t="s">
        <v>12</v>
      </c>
      <c r="D782">
        <v>16</v>
      </c>
      <c r="E782" s="20">
        <v>12.65</v>
      </c>
      <c r="F782" t="s">
        <v>26</v>
      </c>
      <c r="G782" t="s">
        <v>27</v>
      </c>
      <c r="H782" s="1">
        <v>31480</v>
      </c>
      <c r="I782" s="37">
        <f t="shared" ca="1" si="15"/>
        <v>39</v>
      </c>
      <c r="J782" s="21">
        <v>9.16</v>
      </c>
      <c r="K782" s="21">
        <v>89</v>
      </c>
      <c r="L782" s="20">
        <f>Table1[[#This Row],[Original_Unit_Price]]*Table1[[#This Row],[Quantity]]</f>
        <v>146.56</v>
      </c>
      <c r="M782" s="20">
        <f>Table1[[#This Row],[Total Price ]]-Table1[[#This Row],[Buying Price]]</f>
        <v>-57.56</v>
      </c>
    </row>
    <row r="783" spans="1:13" x14ac:dyDescent="0.3">
      <c r="A783" s="1">
        <v>45158</v>
      </c>
      <c r="B783" s="1" t="str">
        <f>TEXT(Table1[[#This Row],[Date]],"ddd")</f>
        <v>Sun</v>
      </c>
      <c r="C783" t="s">
        <v>13</v>
      </c>
      <c r="D783">
        <v>4</v>
      </c>
      <c r="E783" s="20">
        <v>1.44</v>
      </c>
      <c r="F783" t="s">
        <v>32</v>
      </c>
      <c r="G783" t="s">
        <v>31</v>
      </c>
      <c r="H783" s="1">
        <v>31152</v>
      </c>
      <c r="I783" s="37">
        <f t="shared" ca="1" si="15"/>
        <v>40</v>
      </c>
      <c r="J783" s="21">
        <v>1.07</v>
      </c>
      <c r="K783" s="21">
        <v>51.84</v>
      </c>
      <c r="L783" s="20">
        <f>Table1[[#This Row],[Original_Unit_Price]]*Table1[[#This Row],[Quantity]]</f>
        <v>4.28</v>
      </c>
      <c r="M783" s="20">
        <f>Table1[[#This Row],[Total Price ]]-Table1[[#This Row],[Buying Price]]</f>
        <v>47.56</v>
      </c>
    </row>
    <row r="784" spans="1:13" x14ac:dyDescent="0.3">
      <c r="A784" s="1">
        <v>44962</v>
      </c>
      <c r="B784" s="1" t="str">
        <f>TEXT(Table1[[#This Row],[Date]],"ddd")</f>
        <v>Sun</v>
      </c>
      <c r="C784" t="s">
        <v>16</v>
      </c>
      <c r="D784">
        <v>18</v>
      </c>
      <c r="E784" s="20">
        <v>12.98</v>
      </c>
      <c r="F784" t="s">
        <v>24</v>
      </c>
      <c r="G784" t="s">
        <v>31</v>
      </c>
      <c r="H784" s="1">
        <v>34473</v>
      </c>
      <c r="I784" s="37">
        <f t="shared" ca="1" si="15"/>
        <v>30</v>
      </c>
      <c r="J784" s="21">
        <v>11.24</v>
      </c>
      <c r="K784" s="21">
        <v>131.4</v>
      </c>
      <c r="L784" s="20">
        <f>Table1[[#This Row],[Original_Unit_Price]]*Table1[[#This Row],[Quantity]]</f>
        <v>202.32</v>
      </c>
      <c r="M784" s="20">
        <f>Table1[[#This Row],[Total Price ]]-Table1[[#This Row],[Buying Price]]</f>
        <v>-70.919999999999987</v>
      </c>
    </row>
    <row r="785" spans="1:13" x14ac:dyDescent="0.3">
      <c r="A785" s="1">
        <v>45230</v>
      </c>
      <c r="B785" s="1" t="str">
        <f>TEXT(Table1[[#This Row],[Date]],"ddd")</f>
        <v>Tue</v>
      </c>
      <c r="C785" t="s">
        <v>12</v>
      </c>
      <c r="D785">
        <v>2</v>
      </c>
      <c r="E785" s="20">
        <v>11.08</v>
      </c>
      <c r="F785" t="s">
        <v>30</v>
      </c>
      <c r="G785" t="s">
        <v>28</v>
      </c>
      <c r="H785" s="1">
        <v>32793</v>
      </c>
      <c r="I785" s="37">
        <f t="shared" ca="1" si="15"/>
        <v>35</v>
      </c>
      <c r="J785" s="21">
        <v>9.6199999999999992</v>
      </c>
      <c r="K785" s="21">
        <v>217.5</v>
      </c>
      <c r="L785" s="20">
        <f>Table1[[#This Row],[Original_Unit_Price]]*Table1[[#This Row],[Quantity]]</f>
        <v>19.239999999999998</v>
      </c>
      <c r="M785" s="20">
        <f>Table1[[#This Row],[Total Price ]]-Table1[[#This Row],[Buying Price]]</f>
        <v>198.26</v>
      </c>
    </row>
    <row r="786" spans="1:13" x14ac:dyDescent="0.3">
      <c r="A786" s="1">
        <v>45279</v>
      </c>
      <c r="B786" s="1" t="str">
        <f>TEXT(Table1[[#This Row],[Date]],"ddd")</f>
        <v>Tue</v>
      </c>
      <c r="C786" t="s">
        <v>17</v>
      </c>
      <c r="D786">
        <v>9</v>
      </c>
      <c r="E786" s="20">
        <v>8.99</v>
      </c>
      <c r="F786" t="s">
        <v>32</v>
      </c>
      <c r="G786" t="s">
        <v>25</v>
      </c>
      <c r="H786" s="1">
        <v>27527</v>
      </c>
      <c r="I786" s="37">
        <f t="shared" ca="1" si="15"/>
        <v>49</v>
      </c>
      <c r="J786" s="21">
        <v>6.33</v>
      </c>
      <c r="K786" s="21">
        <v>53.959999999999994</v>
      </c>
      <c r="L786" s="20">
        <f>Table1[[#This Row],[Original_Unit_Price]]*Table1[[#This Row],[Quantity]]</f>
        <v>56.97</v>
      </c>
      <c r="M786" s="20">
        <f>Table1[[#This Row],[Total Price ]]-Table1[[#This Row],[Buying Price]]</f>
        <v>-3.0100000000000051</v>
      </c>
    </row>
    <row r="787" spans="1:13" x14ac:dyDescent="0.3">
      <c r="A787" s="1">
        <v>45061</v>
      </c>
      <c r="B787" s="1" t="str">
        <f>TEXT(Table1[[#This Row],[Date]],"ddd")</f>
        <v>Mon</v>
      </c>
      <c r="C787" t="s">
        <v>18</v>
      </c>
      <c r="D787">
        <v>4</v>
      </c>
      <c r="E787" s="20">
        <v>9.8800000000000008</v>
      </c>
      <c r="F787" t="s">
        <v>30</v>
      </c>
      <c r="G787" t="s">
        <v>25</v>
      </c>
      <c r="H787" s="1">
        <v>35112</v>
      </c>
      <c r="I787" s="37">
        <f t="shared" ca="1" si="15"/>
        <v>29</v>
      </c>
      <c r="J787" s="21">
        <v>7.89</v>
      </c>
      <c r="K787" s="21">
        <v>0.77</v>
      </c>
      <c r="L787" s="20">
        <f>Table1[[#This Row],[Original_Unit_Price]]*Table1[[#This Row],[Quantity]]</f>
        <v>31.56</v>
      </c>
      <c r="M787" s="20">
        <f>Table1[[#This Row],[Total Price ]]-Table1[[#This Row],[Buying Price]]</f>
        <v>-30.79</v>
      </c>
    </row>
    <row r="788" spans="1:13" x14ac:dyDescent="0.3">
      <c r="A788" s="1">
        <v>45088</v>
      </c>
      <c r="B788" s="1" t="str">
        <f>TEXT(Table1[[#This Row],[Date]],"ddd")</f>
        <v>Sun</v>
      </c>
      <c r="C788" t="s">
        <v>14</v>
      </c>
      <c r="D788">
        <v>6</v>
      </c>
      <c r="E788" s="20">
        <v>14.28</v>
      </c>
      <c r="F788" t="s">
        <v>30</v>
      </c>
      <c r="G788" t="s">
        <v>29</v>
      </c>
      <c r="H788" s="1">
        <v>36393</v>
      </c>
      <c r="I788" s="37">
        <f t="shared" ca="1" si="15"/>
        <v>25</v>
      </c>
      <c r="J788" s="21">
        <v>11.64</v>
      </c>
      <c r="K788" s="21">
        <v>96.47999999999999</v>
      </c>
      <c r="L788" s="20">
        <f>Table1[[#This Row],[Original_Unit_Price]]*Table1[[#This Row],[Quantity]]</f>
        <v>69.84</v>
      </c>
      <c r="M788" s="20">
        <f>Table1[[#This Row],[Total Price ]]-Table1[[#This Row],[Buying Price]]</f>
        <v>26.639999999999986</v>
      </c>
    </row>
    <row r="789" spans="1:13" x14ac:dyDescent="0.3">
      <c r="A789" s="1">
        <v>45280</v>
      </c>
      <c r="B789" s="1" t="str">
        <f>TEXT(Table1[[#This Row],[Date]],"ddd")</f>
        <v>Wed</v>
      </c>
      <c r="C789" t="s">
        <v>14</v>
      </c>
      <c r="D789">
        <v>2</v>
      </c>
      <c r="E789" s="20">
        <v>6.71</v>
      </c>
      <c r="F789" t="s">
        <v>32</v>
      </c>
      <c r="G789" t="s">
        <v>33</v>
      </c>
      <c r="H789" s="1">
        <v>35866</v>
      </c>
      <c r="I789" s="37">
        <f t="shared" ca="1" si="15"/>
        <v>27</v>
      </c>
      <c r="J789" s="21">
        <v>5.75</v>
      </c>
      <c r="K789" s="21">
        <v>2.25</v>
      </c>
      <c r="L789" s="20">
        <f>Table1[[#This Row],[Original_Unit_Price]]*Table1[[#This Row],[Quantity]]</f>
        <v>11.5</v>
      </c>
      <c r="M789" s="20">
        <f>Table1[[#This Row],[Total Price ]]-Table1[[#This Row],[Buying Price]]</f>
        <v>-9.25</v>
      </c>
    </row>
    <row r="790" spans="1:13" x14ac:dyDescent="0.3">
      <c r="A790" s="1">
        <v>45126</v>
      </c>
      <c r="B790" s="1" t="str">
        <f>TEXT(Table1[[#This Row],[Date]],"ddd")</f>
        <v>Wed</v>
      </c>
      <c r="C790" t="s">
        <v>17</v>
      </c>
      <c r="D790">
        <v>13</v>
      </c>
      <c r="E790" s="20">
        <v>13.35</v>
      </c>
      <c r="F790" t="s">
        <v>24</v>
      </c>
      <c r="G790" t="s">
        <v>33</v>
      </c>
      <c r="H790" s="1">
        <v>34735</v>
      </c>
      <c r="I790" s="37">
        <f t="shared" ca="1" si="15"/>
        <v>30</v>
      </c>
      <c r="J790" s="21">
        <v>9.69</v>
      </c>
      <c r="K790" s="21">
        <v>124.45</v>
      </c>
      <c r="L790" s="20">
        <f>Table1[[#This Row],[Original_Unit_Price]]*Table1[[#This Row],[Quantity]]</f>
        <v>125.97</v>
      </c>
      <c r="M790" s="20">
        <f>Table1[[#This Row],[Total Price ]]-Table1[[#This Row],[Buying Price]]</f>
        <v>-1.519999999999996</v>
      </c>
    </row>
    <row r="791" spans="1:13" x14ac:dyDescent="0.3">
      <c r="A791" s="1">
        <v>45120</v>
      </c>
      <c r="B791" s="1" t="str">
        <f>TEXT(Table1[[#This Row],[Date]],"ddd")</f>
        <v>Thu</v>
      </c>
      <c r="C791" t="s">
        <v>14</v>
      </c>
      <c r="D791">
        <v>19</v>
      </c>
      <c r="E791" s="20">
        <v>1.98</v>
      </c>
      <c r="F791" t="s">
        <v>34</v>
      </c>
      <c r="G791" t="s">
        <v>27</v>
      </c>
      <c r="H791" s="1">
        <v>30695</v>
      </c>
      <c r="I791" s="37">
        <f t="shared" ca="1" si="15"/>
        <v>41</v>
      </c>
      <c r="J791" s="21">
        <v>1.39</v>
      </c>
      <c r="K791" s="21">
        <v>8.8000000000000007</v>
      </c>
      <c r="L791" s="20">
        <f>Table1[[#This Row],[Original_Unit_Price]]*Table1[[#This Row],[Quantity]]</f>
        <v>26.409999999999997</v>
      </c>
      <c r="M791" s="20">
        <f>Table1[[#This Row],[Total Price ]]-Table1[[#This Row],[Buying Price]]</f>
        <v>-17.609999999999996</v>
      </c>
    </row>
    <row r="792" spans="1:13" x14ac:dyDescent="0.3">
      <c r="A792" s="1">
        <v>45000</v>
      </c>
      <c r="B792" s="1" t="str">
        <f>TEXT(Table1[[#This Row],[Date]],"ddd")</f>
        <v>Wed</v>
      </c>
      <c r="C792" t="s">
        <v>19</v>
      </c>
      <c r="D792">
        <v>17</v>
      </c>
      <c r="E792" s="20">
        <v>8.02</v>
      </c>
      <c r="F792" t="s">
        <v>24</v>
      </c>
      <c r="G792" t="s">
        <v>29</v>
      </c>
      <c r="H792" s="1">
        <v>37041</v>
      </c>
      <c r="I792" s="37">
        <f t="shared" ca="1" si="15"/>
        <v>23</v>
      </c>
      <c r="J792" s="21">
        <v>6.29</v>
      </c>
      <c r="K792" s="21">
        <v>99.600000000000009</v>
      </c>
      <c r="L792" s="20">
        <f>Table1[[#This Row],[Original_Unit_Price]]*Table1[[#This Row],[Quantity]]</f>
        <v>106.93</v>
      </c>
      <c r="M792" s="20">
        <f>Table1[[#This Row],[Total Price ]]-Table1[[#This Row],[Buying Price]]</f>
        <v>-7.3299999999999983</v>
      </c>
    </row>
    <row r="793" spans="1:13" x14ac:dyDescent="0.3">
      <c r="A793" s="1">
        <v>45225</v>
      </c>
      <c r="B793" s="1" t="str">
        <f>TEXT(Table1[[#This Row],[Date]],"ddd")</f>
        <v>Thu</v>
      </c>
      <c r="C793" t="s">
        <v>13</v>
      </c>
      <c r="D793">
        <v>7</v>
      </c>
      <c r="E793" s="20">
        <v>3.91</v>
      </c>
      <c r="F793" t="s">
        <v>30</v>
      </c>
      <c r="G793" t="s">
        <v>27</v>
      </c>
      <c r="H793" s="1">
        <v>29979</v>
      </c>
      <c r="I793" s="37">
        <f t="shared" ca="1" si="15"/>
        <v>43</v>
      </c>
      <c r="J793" s="21">
        <v>2.85</v>
      </c>
      <c r="K793" s="21">
        <v>5.3999999999999995</v>
      </c>
      <c r="L793" s="20">
        <f>Table1[[#This Row],[Original_Unit_Price]]*Table1[[#This Row],[Quantity]]</f>
        <v>19.95</v>
      </c>
      <c r="M793" s="20">
        <f>Table1[[#This Row],[Total Price ]]-Table1[[#This Row],[Buying Price]]</f>
        <v>-14.55</v>
      </c>
    </row>
    <row r="794" spans="1:13" x14ac:dyDescent="0.3">
      <c r="A794" s="1">
        <v>45090</v>
      </c>
      <c r="B794" s="1" t="str">
        <f>TEXT(Table1[[#This Row],[Date]],"ddd")</f>
        <v>Tue</v>
      </c>
      <c r="C794" t="s">
        <v>14</v>
      </c>
      <c r="D794">
        <v>4</v>
      </c>
      <c r="E794" s="20">
        <v>4.2300000000000004</v>
      </c>
      <c r="F794" t="s">
        <v>32</v>
      </c>
      <c r="G794" t="s">
        <v>31</v>
      </c>
      <c r="H794" s="1">
        <v>27898</v>
      </c>
      <c r="I794" s="37">
        <f t="shared" ca="1" si="15"/>
        <v>48</v>
      </c>
      <c r="J794" s="21">
        <v>3.71</v>
      </c>
      <c r="K794" s="21">
        <v>37.06</v>
      </c>
      <c r="L794" s="20">
        <f>Table1[[#This Row],[Original_Unit_Price]]*Table1[[#This Row],[Quantity]]</f>
        <v>14.84</v>
      </c>
      <c r="M794" s="20">
        <f>Table1[[#This Row],[Total Price ]]-Table1[[#This Row],[Buying Price]]</f>
        <v>22.220000000000002</v>
      </c>
    </row>
    <row r="795" spans="1:13" x14ac:dyDescent="0.3">
      <c r="A795" s="1">
        <v>45204</v>
      </c>
      <c r="B795" s="1" t="str">
        <f>TEXT(Table1[[#This Row],[Date]],"ddd")</f>
        <v>Thu</v>
      </c>
      <c r="C795" t="s">
        <v>16</v>
      </c>
      <c r="D795">
        <v>11</v>
      </c>
      <c r="E795" s="20">
        <v>11.15</v>
      </c>
      <c r="F795" t="s">
        <v>30</v>
      </c>
      <c r="G795" t="s">
        <v>31</v>
      </c>
      <c r="H795" s="1">
        <v>32265</v>
      </c>
      <c r="I795" s="37">
        <f t="shared" ca="1" si="15"/>
        <v>36</v>
      </c>
      <c r="J795" s="21">
        <v>8.2100000000000009</v>
      </c>
      <c r="K795" s="21">
        <v>91.2</v>
      </c>
      <c r="L795" s="20">
        <f>Table1[[#This Row],[Original_Unit_Price]]*Table1[[#This Row],[Quantity]]</f>
        <v>90.31</v>
      </c>
      <c r="M795" s="20">
        <f>Table1[[#This Row],[Total Price ]]-Table1[[#This Row],[Buying Price]]</f>
        <v>0.89000000000000057</v>
      </c>
    </row>
    <row r="796" spans="1:13" x14ac:dyDescent="0.3">
      <c r="A796" s="1">
        <v>45083</v>
      </c>
      <c r="B796" s="1" t="str">
        <f>TEXT(Table1[[#This Row],[Date]],"ddd")</f>
        <v>Tue</v>
      </c>
      <c r="C796" t="s">
        <v>11</v>
      </c>
      <c r="D796">
        <v>11</v>
      </c>
      <c r="E796" s="20">
        <v>7.66</v>
      </c>
      <c r="F796" t="s">
        <v>26</v>
      </c>
      <c r="G796" t="s">
        <v>27</v>
      </c>
      <c r="H796" s="1">
        <v>35654</v>
      </c>
      <c r="I796" s="37">
        <f t="shared" ca="1" si="15"/>
        <v>27</v>
      </c>
      <c r="J796" s="21">
        <v>6.01</v>
      </c>
      <c r="K796" s="21">
        <v>104.96</v>
      </c>
      <c r="L796" s="20">
        <f>Table1[[#This Row],[Original_Unit_Price]]*Table1[[#This Row],[Quantity]]</f>
        <v>66.11</v>
      </c>
      <c r="M796" s="20">
        <f>Table1[[#This Row],[Total Price ]]-Table1[[#This Row],[Buying Price]]</f>
        <v>38.849999999999994</v>
      </c>
    </row>
    <row r="797" spans="1:13" x14ac:dyDescent="0.3">
      <c r="A797" s="1">
        <v>45098</v>
      </c>
      <c r="B797" s="1" t="str">
        <f>TEXT(Table1[[#This Row],[Date]],"ddd")</f>
        <v>Wed</v>
      </c>
      <c r="C797" t="s">
        <v>16</v>
      </c>
      <c r="D797">
        <v>4</v>
      </c>
      <c r="E797" s="20">
        <v>7.39</v>
      </c>
      <c r="F797" t="s">
        <v>24</v>
      </c>
      <c r="G797" t="s">
        <v>29</v>
      </c>
      <c r="H797" s="1">
        <v>30960</v>
      </c>
      <c r="I797" s="37">
        <f t="shared" ca="1" si="15"/>
        <v>40</v>
      </c>
      <c r="J797" s="21">
        <v>5.24</v>
      </c>
      <c r="K797" s="21">
        <v>170.28000000000003</v>
      </c>
      <c r="L797" s="20">
        <f>Table1[[#This Row],[Original_Unit_Price]]*Table1[[#This Row],[Quantity]]</f>
        <v>20.96</v>
      </c>
      <c r="M797" s="20">
        <f>Table1[[#This Row],[Total Price ]]-Table1[[#This Row],[Buying Price]]</f>
        <v>149.32000000000002</v>
      </c>
    </row>
    <row r="798" spans="1:13" x14ac:dyDescent="0.3">
      <c r="A798" s="1">
        <v>45246</v>
      </c>
      <c r="B798" s="1" t="str">
        <f>TEXT(Table1[[#This Row],[Date]],"ddd")</f>
        <v>Thu</v>
      </c>
      <c r="C798" t="s">
        <v>18</v>
      </c>
      <c r="D798">
        <v>5</v>
      </c>
      <c r="E798" s="20">
        <v>2.82</v>
      </c>
      <c r="F798" t="s">
        <v>24</v>
      </c>
      <c r="G798" t="s">
        <v>29</v>
      </c>
      <c r="H798" s="1">
        <v>34116</v>
      </c>
      <c r="I798" s="37">
        <f t="shared" ca="1" si="15"/>
        <v>31</v>
      </c>
      <c r="J798" s="21">
        <v>2.15</v>
      </c>
      <c r="K798" s="21">
        <v>13.2</v>
      </c>
      <c r="L798" s="20">
        <f>Table1[[#This Row],[Original_Unit_Price]]*Table1[[#This Row],[Quantity]]</f>
        <v>10.75</v>
      </c>
      <c r="M798" s="20">
        <f>Table1[[#This Row],[Total Price ]]-Table1[[#This Row],[Buying Price]]</f>
        <v>2.4499999999999993</v>
      </c>
    </row>
    <row r="799" spans="1:13" x14ac:dyDescent="0.3">
      <c r="A799" s="1">
        <v>44996</v>
      </c>
      <c r="B799" s="1" t="str">
        <f>TEXT(Table1[[#This Row],[Date]],"ddd")</f>
        <v>Sat</v>
      </c>
      <c r="C799" t="s">
        <v>10</v>
      </c>
      <c r="D799">
        <v>1</v>
      </c>
      <c r="E799" s="20">
        <v>7.38</v>
      </c>
      <c r="F799" t="s">
        <v>34</v>
      </c>
      <c r="G799" t="s">
        <v>31</v>
      </c>
      <c r="H799" s="1">
        <v>35493</v>
      </c>
      <c r="I799" s="37">
        <f t="shared" ca="1" si="15"/>
        <v>28</v>
      </c>
      <c r="J799" s="21">
        <v>5.41</v>
      </c>
      <c r="K799" s="21">
        <v>11.06</v>
      </c>
      <c r="L799" s="20">
        <f>Table1[[#This Row],[Original_Unit_Price]]*Table1[[#This Row],[Quantity]]</f>
        <v>5.41</v>
      </c>
      <c r="M799" s="20">
        <f>Table1[[#This Row],[Total Price ]]-Table1[[#This Row],[Buying Price]]</f>
        <v>5.65</v>
      </c>
    </row>
    <row r="800" spans="1:13" x14ac:dyDescent="0.3">
      <c r="A800" s="1">
        <v>44942</v>
      </c>
      <c r="B800" s="1" t="str">
        <f>TEXT(Table1[[#This Row],[Date]],"ddd")</f>
        <v>Mon</v>
      </c>
      <c r="C800" t="s">
        <v>19</v>
      </c>
      <c r="D800">
        <v>8</v>
      </c>
      <c r="E800" s="20">
        <v>7.13</v>
      </c>
      <c r="F800" t="s">
        <v>32</v>
      </c>
      <c r="G800" t="s">
        <v>33</v>
      </c>
      <c r="H800" s="1">
        <v>30619</v>
      </c>
      <c r="I800" s="37">
        <f t="shared" ca="1" si="15"/>
        <v>41</v>
      </c>
      <c r="J800" s="21">
        <v>5.24</v>
      </c>
      <c r="K800" s="21">
        <v>68.53</v>
      </c>
      <c r="L800" s="20">
        <f>Table1[[#This Row],[Original_Unit_Price]]*Table1[[#This Row],[Quantity]]</f>
        <v>41.92</v>
      </c>
      <c r="M800" s="20">
        <f>Table1[[#This Row],[Total Price ]]-Table1[[#This Row],[Buying Price]]</f>
        <v>26.61</v>
      </c>
    </row>
    <row r="801" spans="1:13" x14ac:dyDescent="0.3">
      <c r="A801" s="1">
        <v>45014</v>
      </c>
      <c r="B801" s="1" t="str">
        <f>TEXT(Table1[[#This Row],[Date]],"ddd")</f>
        <v>Wed</v>
      </c>
      <c r="C801" t="s">
        <v>13</v>
      </c>
      <c r="D801">
        <v>6</v>
      </c>
      <c r="E801" s="20">
        <v>4.13</v>
      </c>
      <c r="F801" t="s">
        <v>30</v>
      </c>
      <c r="G801" t="s">
        <v>33</v>
      </c>
      <c r="H801" s="1">
        <v>32482</v>
      </c>
      <c r="I801" s="37">
        <f t="shared" ca="1" si="15"/>
        <v>36</v>
      </c>
      <c r="J801" s="21">
        <v>3</v>
      </c>
      <c r="K801" s="21">
        <v>11.94</v>
      </c>
      <c r="L801" s="20">
        <f>Table1[[#This Row],[Original_Unit_Price]]*Table1[[#This Row],[Quantity]]</f>
        <v>18</v>
      </c>
      <c r="M801" s="20">
        <f>Table1[[#This Row],[Total Price ]]-Table1[[#This Row],[Buying Price]]</f>
        <v>-6.0600000000000005</v>
      </c>
    </row>
    <row r="802" spans="1:13" x14ac:dyDescent="0.3">
      <c r="A802" s="1">
        <v>45247</v>
      </c>
      <c r="B802" s="1" t="str">
        <f>TEXT(Table1[[#This Row],[Date]],"ddd")</f>
        <v>Fri</v>
      </c>
      <c r="C802" t="s">
        <v>10</v>
      </c>
      <c r="D802">
        <v>8</v>
      </c>
      <c r="E802" s="20">
        <v>1.08</v>
      </c>
      <c r="F802" t="s">
        <v>32</v>
      </c>
      <c r="G802" t="s">
        <v>28</v>
      </c>
      <c r="H802" s="1">
        <v>30066</v>
      </c>
      <c r="I802" s="37">
        <f t="shared" ca="1" si="15"/>
        <v>42</v>
      </c>
      <c r="J802" s="21">
        <v>0.87</v>
      </c>
      <c r="K802" s="21">
        <v>96.96</v>
      </c>
      <c r="L802" s="20">
        <f>Table1[[#This Row],[Original_Unit_Price]]*Table1[[#This Row],[Quantity]]</f>
        <v>6.96</v>
      </c>
      <c r="M802" s="20">
        <f>Table1[[#This Row],[Total Price ]]-Table1[[#This Row],[Buying Price]]</f>
        <v>90</v>
      </c>
    </row>
    <row r="803" spans="1:13" x14ac:dyDescent="0.3">
      <c r="A803" s="1">
        <v>45150</v>
      </c>
      <c r="B803" s="1" t="str">
        <f>TEXT(Table1[[#This Row],[Date]],"ddd")</f>
        <v>Sat</v>
      </c>
      <c r="C803" t="s">
        <v>12</v>
      </c>
      <c r="D803">
        <v>6</v>
      </c>
      <c r="E803" s="20">
        <v>4.29</v>
      </c>
      <c r="F803" t="s">
        <v>30</v>
      </c>
      <c r="G803" t="s">
        <v>31</v>
      </c>
      <c r="H803" s="1">
        <v>36688</v>
      </c>
      <c r="I803" s="37">
        <f t="shared" ca="1" si="15"/>
        <v>24</v>
      </c>
      <c r="J803" s="21">
        <v>3.66</v>
      </c>
      <c r="K803" s="21">
        <v>99.28</v>
      </c>
      <c r="L803" s="20">
        <f>Table1[[#This Row],[Original_Unit_Price]]*Table1[[#This Row],[Quantity]]</f>
        <v>21.96</v>
      </c>
      <c r="M803" s="20">
        <f>Table1[[#This Row],[Total Price ]]-Table1[[#This Row],[Buying Price]]</f>
        <v>77.319999999999993</v>
      </c>
    </row>
    <row r="804" spans="1:13" x14ac:dyDescent="0.3">
      <c r="A804" s="1">
        <v>45007</v>
      </c>
      <c r="B804" s="1" t="str">
        <f>TEXT(Table1[[#This Row],[Date]],"ddd")</f>
        <v>Wed</v>
      </c>
      <c r="C804" t="s">
        <v>10</v>
      </c>
      <c r="D804">
        <v>19</v>
      </c>
      <c r="E804" s="20">
        <v>10.09</v>
      </c>
      <c r="F804" t="s">
        <v>34</v>
      </c>
      <c r="G804" t="s">
        <v>33</v>
      </c>
      <c r="H804" s="1">
        <v>29248</v>
      </c>
      <c r="I804" s="37">
        <f t="shared" ca="1" si="15"/>
        <v>45</v>
      </c>
      <c r="J804" s="21">
        <v>8.81</v>
      </c>
      <c r="K804" s="21">
        <v>96.52</v>
      </c>
      <c r="L804" s="20">
        <f>Table1[[#This Row],[Original_Unit_Price]]*Table1[[#This Row],[Quantity]]</f>
        <v>167.39000000000001</v>
      </c>
      <c r="M804" s="20">
        <f>Table1[[#This Row],[Total Price ]]-Table1[[#This Row],[Buying Price]]</f>
        <v>-70.870000000000019</v>
      </c>
    </row>
    <row r="805" spans="1:13" x14ac:dyDescent="0.3">
      <c r="A805" s="1">
        <v>45258</v>
      </c>
      <c r="B805" s="1" t="str">
        <f>TEXT(Table1[[#This Row],[Date]],"ddd")</f>
        <v>Tue</v>
      </c>
      <c r="C805" t="s">
        <v>15</v>
      </c>
      <c r="D805">
        <v>6</v>
      </c>
      <c r="E805" s="20">
        <v>9.0299999999999994</v>
      </c>
      <c r="F805" t="s">
        <v>26</v>
      </c>
      <c r="G805" t="s">
        <v>31</v>
      </c>
      <c r="H805" s="1">
        <v>33045</v>
      </c>
      <c r="I805" s="37">
        <f t="shared" ca="1" si="15"/>
        <v>34</v>
      </c>
      <c r="J805" s="21">
        <v>7.43</v>
      </c>
      <c r="K805" s="21">
        <v>251.4</v>
      </c>
      <c r="L805" s="20">
        <f>Table1[[#This Row],[Original_Unit_Price]]*Table1[[#This Row],[Quantity]]</f>
        <v>44.58</v>
      </c>
      <c r="M805" s="20">
        <f>Table1[[#This Row],[Total Price ]]-Table1[[#This Row],[Buying Price]]</f>
        <v>206.82</v>
      </c>
    </row>
    <row r="806" spans="1:13" x14ac:dyDescent="0.3">
      <c r="A806" s="1">
        <v>45056</v>
      </c>
      <c r="B806" s="1" t="str">
        <f>TEXT(Table1[[#This Row],[Date]],"ddd")</f>
        <v>Wed</v>
      </c>
      <c r="C806" t="s">
        <v>13</v>
      </c>
      <c r="D806">
        <v>3</v>
      </c>
      <c r="E806" s="20">
        <v>0.1</v>
      </c>
      <c r="F806" t="s">
        <v>32</v>
      </c>
      <c r="G806" t="s">
        <v>29</v>
      </c>
      <c r="H806" s="1">
        <v>33320</v>
      </c>
      <c r="I806" s="37">
        <f t="shared" ca="1" si="15"/>
        <v>34</v>
      </c>
      <c r="J806" s="21">
        <v>0.08</v>
      </c>
      <c r="K806" s="21">
        <v>198</v>
      </c>
      <c r="L806" s="20">
        <f>Table1[[#This Row],[Original_Unit_Price]]*Table1[[#This Row],[Quantity]]</f>
        <v>0.24</v>
      </c>
      <c r="M806" s="20">
        <f>Table1[[#This Row],[Total Price ]]-Table1[[#This Row],[Buying Price]]</f>
        <v>197.76</v>
      </c>
    </row>
    <row r="807" spans="1:13" x14ac:dyDescent="0.3">
      <c r="A807" s="1">
        <v>44929</v>
      </c>
      <c r="B807" s="1" t="str">
        <f>TEXT(Table1[[#This Row],[Date]],"ddd")</f>
        <v>Tue</v>
      </c>
      <c r="C807" t="s">
        <v>19</v>
      </c>
      <c r="D807">
        <v>3</v>
      </c>
      <c r="E807" s="20">
        <v>2.96</v>
      </c>
      <c r="F807" t="s">
        <v>26</v>
      </c>
      <c r="G807" t="s">
        <v>25</v>
      </c>
      <c r="H807" s="1">
        <v>30644</v>
      </c>
      <c r="I807" s="37">
        <f t="shared" ca="1" si="15"/>
        <v>41</v>
      </c>
      <c r="J807" s="21">
        <v>2.13</v>
      </c>
      <c r="K807" s="21">
        <v>78.19</v>
      </c>
      <c r="L807" s="20">
        <f>Table1[[#This Row],[Original_Unit_Price]]*Table1[[#This Row],[Quantity]]</f>
        <v>6.39</v>
      </c>
      <c r="M807" s="20">
        <f>Table1[[#This Row],[Total Price ]]-Table1[[#This Row],[Buying Price]]</f>
        <v>71.8</v>
      </c>
    </row>
    <row r="808" spans="1:13" x14ac:dyDescent="0.3">
      <c r="A808" s="1">
        <v>45186</v>
      </c>
      <c r="B808" s="1" t="str">
        <f>TEXT(Table1[[#This Row],[Date]],"ddd")</f>
        <v>Sun</v>
      </c>
      <c r="C808" t="s">
        <v>11</v>
      </c>
      <c r="D808">
        <v>15</v>
      </c>
      <c r="E808" s="20">
        <v>10.96</v>
      </c>
      <c r="F808" t="s">
        <v>34</v>
      </c>
      <c r="G808" t="s">
        <v>25</v>
      </c>
      <c r="H808" s="1">
        <v>33784</v>
      </c>
      <c r="I808" s="37">
        <f t="shared" ca="1" si="15"/>
        <v>32</v>
      </c>
      <c r="J808" s="21">
        <v>9.02</v>
      </c>
      <c r="K808" s="21">
        <v>39.520000000000003</v>
      </c>
      <c r="L808" s="20">
        <f>Table1[[#This Row],[Original_Unit_Price]]*Table1[[#This Row],[Quantity]]</f>
        <v>135.29999999999998</v>
      </c>
      <c r="M808" s="20">
        <f>Table1[[#This Row],[Total Price ]]-Table1[[#This Row],[Buying Price]]</f>
        <v>-95.779999999999973</v>
      </c>
    </row>
    <row r="809" spans="1:13" x14ac:dyDescent="0.3">
      <c r="A809" s="1">
        <v>44934</v>
      </c>
      <c r="B809" s="1" t="str">
        <f>TEXT(Table1[[#This Row],[Date]],"ddd")</f>
        <v>Sun</v>
      </c>
      <c r="C809" t="s">
        <v>17</v>
      </c>
      <c r="D809">
        <v>1</v>
      </c>
      <c r="E809" s="20">
        <v>1.19</v>
      </c>
      <c r="F809" t="s">
        <v>30</v>
      </c>
      <c r="G809" t="s">
        <v>27</v>
      </c>
      <c r="H809" s="1">
        <v>36848</v>
      </c>
      <c r="I809" s="37">
        <f t="shared" ca="1" si="15"/>
        <v>24</v>
      </c>
      <c r="J809" s="21">
        <v>1.01</v>
      </c>
      <c r="K809" s="21">
        <v>140.54999999999998</v>
      </c>
      <c r="L809" s="20">
        <f>Table1[[#This Row],[Original_Unit_Price]]*Table1[[#This Row],[Quantity]]</f>
        <v>1.01</v>
      </c>
      <c r="M809" s="20">
        <f>Table1[[#This Row],[Total Price ]]-Table1[[#This Row],[Buying Price]]</f>
        <v>139.54</v>
      </c>
    </row>
    <row r="810" spans="1:13" x14ac:dyDescent="0.3">
      <c r="A810" s="1">
        <v>45075</v>
      </c>
      <c r="B810" s="1" t="str">
        <f>TEXT(Table1[[#This Row],[Date]],"ddd")</f>
        <v>Mon</v>
      </c>
      <c r="C810" t="s">
        <v>15</v>
      </c>
      <c r="D810">
        <v>7</v>
      </c>
      <c r="E810" s="20">
        <v>2.31</v>
      </c>
      <c r="F810" t="s">
        <v>26</v>
      </c>
      <c r="G810" t="s">
        <v>29</v>
      </c>
      <c r="H810" s="1">
        <v>35287</v>
      </c>
      <c r="I810" s="37">
        <f t="shared" ca="1" si="15"/>
        <v>28</v>
      </c>
      <c r="J810" s="21">
        <v>1.89</v>
      </c>
      <c r="K810" s="21">
        <v>89.3</v>
      </c>
      <c r="L810" s="20">
        <f>Table1[[#This Row],[Original_Unit_Price]]*Table1[[#This Row],[Quantity]]</f>
        <v>13.229999999999999</v>
      </c>
      <c r="M810" s="20">
        <f>Table1[[#This Row],[Total Price ]]-Table1[[#This Row],[Buying Price]]</f>
        <v>76.069999999999993</v>
      </c>
    </row>
    <row r="811" spans="1:13" x14ac:dyDescent="0.3">
      <c r="A811" s="1">
        <v>45167</v>
      </c>
      <c r="B811" s="1" t="str">
        <f>TEXT(Table1[[#This Row],[Date]],"ddd")</f>
        <v>Tue</v>
      </c>
      <c r="C811" t="s">
        <v>15</v>
      </c>
      <c r="D811">
        <v>6</v>
      </c>
      <c r="E811" s="20">
        <v>13.04</v>
      </c>
      <c r="F811" t="s">
        <v>34</v>
      </c>
      <c r="G811" t="s">
        <v>27</v>
      </c>
      <c r="H811" s="1">
        <v>32140</v>
      </c>
      <c r="I811" s="37">
        <f t="shared" ca="1" si="15"/>
        <v>37</v>
      </c>
      <c r="J811" s="21">
        <v>9.94</v>
      </c>
      <c r="K811" s="21">
        <v>43.6</v>
      </c>
      <c r="L811" s="20">
        <f>Table1[[#This Row],[Original_Unit_Price]]*Table1[[#This Row],[Quantity]]</f>
        <v>59.64</v>
      </c>
      <c r="M811" s="20">
        <f>Table1[[#This Row],[Total Price ]]-Table1[[#This Row],[Buying Price]]</f>
        <v>-16.04</v>
      </c>
    </row>
    <row r="812" spans="1:13" x14ac:dyDescent="0.3">
      <c r="A812" s="1">
        <v>44959</v>
      </c>
      <c r="B812" s="1" t="str">
        <f>TEXT(Table1[[#This Row],[Date]],"ddd")</f>
        <v>Thu</v>
      </c>
      <c r="C812" t="s">
        <v>14</v>
      </c>
      <c r="D812">
        <v>20</v>
      </c>
      <c r="E812" s="20">
        <v>8.52</v>
      </c>
      <c r="F812" t="s">
        <v>30</v>
      </c>
      <c r="G812" t="s">
        <v>33</v>
      </c>
      <c r="H812" s="1">
        <v>36289</v>
      </c>
      <c r="I812" s="37">
        <f t="shared" ca="1" si="15"/>
        <v>25</v>
      </c>
      <c r="J812" s="21">
        <v>7.04</v>
      </c>
      <c r="K812" s="21">
        <v>83.44</v>
      </c>
      <c r="L812" s="20">
        <f>Table1[[#This Row],[Original_Unit_Price]]*Table1[[#This Row],[Quantity]]</f>
        <v>140.80000000000001</v>
      </c>
      <c r="M812" s="20">
        <f>Table1[[#This Row],[Total Price ]]-Table1[[#This Row],[Buying Price]]</f>
        <v>-57.360000000000014</v>
      </c>
    </row>
    <row r="813" spans="1:13" x14ac:dyDescent="0.3">
      <c r="A813" s="1">
        <v>45114</v>
      </c>
      <c r="B813" s="1" t="str">
        <f>TEXT(Table1[[#This Row],[Date]],"ddd")</f>
        <v>Fri</v>
      </c>
      <c r="C813" t="s">
        <v>16</v>
      </c>
      <c r="D813">
        <v>19</v>
      </c>
      <c r="E813" s="20">
        <v>10.27</v>
      </c>
      <c r="F813" t="s">
        <v>26</v>
      </c>
      <c r="G813" t="s">
        <v>33</v>
      </c>
      <c r="H813" s="1">
        <v>34174</v>
      </c>
      <c r="I813" s="37">
        <f t="shared" ca="1" si="15"/>
        <v>31</v>
      </c>
      <c r="J813" s="21">
        <v>7.43</v>
      </c>
      <c r="K813" s="21">
        <v>29.900000000000002</v>
      </c>
      <c r="L813" s="20">
        <f>Table1[[#This Row],[Original_Unit_Price]]*Table1[[#This Row],[Quantity]]</f>
        <v>141.16999999999999</v>
      </c>
      <c r="M813" s="20">
        <f>Table1[[#This Row],[Total Price ]]-Table1[[#This Row],[Buying Price]]</f>
        <v>-111.26999999999998</v>
      </c>
    </row>
    <row r="814" spans="1:13" x14ac:dyDescent="0.3">
      <c r="A814" s="1">
        <v>45268</v>
      </c>
      <c r="B814" s="1" t="str">
        <f>TEXT(Table1[[#This Row],[Date]],"ddd")</f>
        <v>Fri</v>
      </c>
      <c r="C814" t="s">
        <v>15</v>
      </c>
      <c r="D814">
        <v>19</v>
      </c>
      <c r="E814" s="20">
        <v>7.61</v>
      </c>
      <c r="F814" t="s">
        <v>24</v>
      </c>
      <c r="G814" t="s">
        <v>29</v>
      </c>
      <c r="H814" s="1">
        <v>32778</v>
      </c>
      <c r="I814" s="37">
        <f t="shared" ca="1" si="15"/>
        <v>35</v>
      </c>
      <c r="J814" s="21">
        <v>6.75</v>
      </c>
      <c r="K814" s="21">
        <v>1.4000000000000001</v>
      </c>
      <c r="L814" s="20">
        <f>Table1[[#This Row],[Original_Unit_Price]]*Table1[[#This Row],[Quantity]]</f>
        <v>128.25</v>
      </c>
      <c r="M814" s="20">
        <f>Table1[[#This Row],[Total Price ]]-Table1[[#This Row],[Buying Price]]</f>
        <v>-126.85</v>
      </c>
    </row>
    <row r="815" spans="1:13" x14ac:dyDescent="0.3">
      <c r="A815" s="1">
        <v>45177</v>
      </c>
      <c r="B815" s="1" t="str">
        <f>TEXT(Table1[[#This Row],[Date]],"ddd")</f>
        <v>Fri</v>
      </c>
      <c r="C815" t="s">
        <v>13</v>
      </c>
      <c r="D815">
        <v>12</v>
      </c>
      <c r="E815" s="20">
        <v>1.66</v>
      </c>
      <c r="F815" t="s">
        <v>24</v>
      </c>
      <c r="G815" t="s">
        <v>28</v>
      </c>
      <c r="H815" s="1">
        <v>33953</v>
      </c>
      <c r="I815" s="37">
        <f t="shared" ca="1" si="15"/>
        <v>32</v>
      </c>
      <c r="J815" s="21">
        <v>1.42</v>
      </c>
      <c r="K815" s="21">
        <v>264.48</v>
      </c>
      <c r="L815" s="20">
        <f>Table1[[#This Row],[Original_Unit_Price]]*Table1[[#This Row],[Quantity]]</f>
        <v>17.04</v>
      </c>
      <c r="M815" s="20">
        <f>Table1[[#This Row],[Total Price ]]-Table1[[#This Row],[Buying Price]]</f>
        <v>247.44000000000003</v>
      </c>
    </row>
    <row r="816" spans="1:13" x14ac:dyDescent="0.3">
      <c r="A816" s="1">
        <v>45167</v>
      </c>
      <c r="B816" s="1" t="str">
        <f>TEXT(Table1[[#This Row],[Date]],"ddd")</f>
        <v>Tue</v>
      </c>
      <c r="C816" t="s">
        <v>10</v>
      </c>
      <c r="D816">
        <v>1</v>
      </c>
      <c r="E816" s="20">
        <v>3.18</v>
      </c>
      <c r="F816" t="s">
        <v>34</v>
      </c>
      <c r="G816" t="s">
        <v>25</v>
      </c>
      <c r="H816" s="1">
        <v>37549</v>
      </c>
      <c r="I816" s="37">
        <f t="shared" ca="1" si="15"/>
        <v>22</v>
      </c>
      <c r="J816" s="21">
        <v>2.39</v>
      </c>
      <c r="K816" s="21">
        <v>6.24</v>
      </c>
      <c r="L816" s="20">
        <f>Table1[[#This Row],[Original_Unit_Price]]*Table1[[#This Row],[Quantity]]</f>
        <v>2.39</v>
      </c>
      <c r="M816" s="20">
        <f>Table1[[#This Row],[Total Price ]]-Table1[[#This Row],[Buying Price]]</f>
        <v>3.85</v>
      </c>
    </row>
    <row r="817" spans="1:13" x14ac:dyDescent="0.3">
      <c r="A817" s="1">
        <v>45269</v>
      </c>
      <c r="B817" s="1" t="str">
        <f>TEXT(Table1[[#This Row],[Date]],"ddd")</f>
        <v>Sat</v>
      </c>
      <c r="C817" t="s">
        <v>13</v>
      </c>
      <c r="D817">
        <v>10</v>
      </c>
      <c r="E817" s="20">
        <v>12.32</v>
      </c>
      <c r="F817" t="s">
        <v>30</v>
      </c>
      <c r="G817" t="s">
        <v>27</v>
      </c>
      <c r="H817" s="1">
        <v>36749</v>
      </c>
      <c r="I817" s="37">
        <f t="shared" ca="1" si="15"/>
        <v>24</v>
      </c>
      <c r="J817" s="21">
        <v>9.49</v>
      </c>
      <c r="K817" s="21">
        <v>41.55</v>
      </c>
      <c r="L817" s="20">
        <f>Table1[[#This Row],[Original_Unit_Price]]*Table1[[#This Row],[Quantity]]</f>
        <v>94.9</v>
      </c>
      <c r="M817" s="20">
        <f>Table1[[#This Row],[Total Price ]]-Table1[[#This Row],[Buying Price]]</f>
        <v>-53.350000000000009</v>
      </c>
    </row>
    <row r="818" spans="1:13" x14ac:dyDescent="0.3">
      <c r="A818" s="1">
        <v>45149</v>
      </c>
      <c r="B818" s="1" t="str">
        <f>TEXT(Table1[[#This Row],[Date]],"ddd")</f>
        <v>Fri</v>
      </c>
      <c r="C818" t="s">
        <v>19</v>
      </c>
      <c r="D818">
        <v>6</v>
      </c>
      <c r="E818" s="20">
        <v>7.26</v>
      </c>
      <c r="F818" t="s">
        <v>32</v>
      </c>
      <c r="G818" t="s">
        <v>29</v>
      </c>
      <c r="H818" s="1">
        <v>33817</v>
      </c>
      <c r="I818" s="37">
        <f t="shared" ca="1" si="15"/>
        <v>32</v>
      </c>
      <c r="J818" s="21">
        <v>5.63</v>
      </c>
      <c r="K818" s="21">
        <v>275.2</v>
      </c>
      <c r="L818" s="20">
        <f>Table1[[#This Row],[Original_Unit_Price]]*Table1[[#This Row],[Quantity]]</f>
        <v>33.78</v>
      </c>
      <c r="M818" s="20">
        <f>Table1[[#This Row],[Total Price ]]-Table1[[#This Row],[Buying Price]]</f>
        <v>241.42</v>
      </c>
    </row>
    <row r="819" spans="1:13" x14ac:dyDescent="0.3">
      <c r="A819" s="1">
        <v>45095</v>
      </c>
      <c r="B819" s="1" t="str">
        <f>TEXT(Table1[[#This Row],[Date]],"ddd")</f>
        <v>Sun</v>
      </c>
      <c r="C819" t="s">
        <v>19</v>
      </c>
      <c r="D819">
        <v>8</v>
      </c>
      <c r="E819" s="20">
        <v>6.79</v>
      </c>
      <c r="F819" t="s">
        <v>24</v>
      </c>
      <c r="G819" t="s">
        <v>31</v>
      </c>
      <c r="H819" s="1">
        <v>37896</v>
      </c>
      <c r="I819" s="37">
        <f t="shared" ca="1" si="15"/>
        <v>21</v>
      </c>
      <c r="J819" s="21">
        <v>4.88</v>
      </c>
      <c r="K819" s="21">
        <v>42.36</v>
      </c>
      <c r="L819" s="20">
        <f>Table1[[#This Row],[Original_Unit_Price]]*Table1[[#This Row],[Quantity]]</f>
        <v>39.04</v>
      </c>
      <c r="M819" s="20">
        <f>Table1[[#This Row],[Total Price ]]-Table1[[#This Row],[Buying Price]]</f>
        <v>3.3200000000000003</v>
      </c>
    </row>
    <row r="820" spans="1:13" x14ac:dyDescent="0.3">
      <c r="A820" s="1">
        <v>44998</v>
      </c>
      <c r="B820" s="1" t="str">
        <f>TEXT(Table1[[#This Row],[Date]],"ddd")</f>
        <v>Mon</v>
      </c>
      <c r="C820" t="s">
        <v>18</v>
      </c>
      <c r="D820">
        <v>12</v>
      </c>
      <c r="E820" s="20">
        <v>0.85</v>
      </c>
      <c r="F820" t="s">
        <v>26</v>
      </c>
      <c r="G820" t="s">
        <v>31</v>
      </c>
      <c r="H820" s="1">
        <v>36175</v>
      </c>
      <c r="I820" s="37">
        <f t="shared" ca="1" si="15"/>
        <v>26</v>
      </c>
      <c r="J820" s="21">
        <v>0.74</v>
      </c>
      <c r="K820" s="21">
        <v>38.4</v>
      </c>
      <c r="L820" s="20">
        <f>Table1[[#This Row],[Original_Unit_Price]]*Table1[[#This Row],[Quantity]]</f>
        <v>8.879999999999999</v>
      </c>
      <c r="M820" s="20">
        <f>Table1[[#This Row],[Total Price ]]-Table1[[#This Row],[Buying Price]]</f>
        <v>29.52</v>
      </c>
    </row>
    <row r="821" spans="1:13" x14ac:dyDescent="0.3">
      <c r="A821" s="1">
        <v>44953</v>
      </c>
      <c r="B821" s="1" t="str">
        <f>TEXT(Table1[[#This Row],[Date]],"ddd")</f>
        <v>Fri</v>
      </c>
      <c r="C821" t="s">
        <v>15</v>
      </c>
      <c r="D821">
        <v>20</v>
      </c>
      <c r="E821" s="20">
        <v>1.23</v>
      </c>
      <c r="F821" t="s">
        <v>32</v>
      </c>
      <c r="G821" t="s">
        <v>27</v>
      </c>
      <c r="H821" s="1">
        <v>38308</v>
      </c>
      <c r="I821" s="37">
        <f t="shared" ca="1" si="15"/>
        <v>20</v>
      </c>
      <c r="J821" s="21">
        <v>0.96</v>
      </c>
      <c r="K821" s="21">
        <v>132.39000000000001</v>
      </c>
      <c r="L821" s="20">
        <f>Table1[[#This Row],[Original_Unit_Price]]*Table1[[#This Row],[Quantity]]</f>
        <v>19.2</v>
      </c>
      <c r="M821" s="20">
        <f>Table1[[#This Row],[Total Price ]]-Table1[[#This Row],[Buying Price]]</f>
        <v>113.19000000000001</v>
      </c>
    </row>
    <row r="822" spans="1:13" x14ac:dyDescent="0.3">
      <c r="A822" s="1">
        <v>45195</v>
      </c>
      <c r="B822" s="1" t="str">
        <f>TEXT(Table1[[#This Row],[Date]],"ddd")</f>
        <v>Tue</v>
      </c>
      <c r="C822" t="s">
        <v>13</v>
      </c>
      <c r="D822">
        <v>6</v>
      </c>
      <c r="E822" s="20">
        <v>10.92</v>
      </c>
      <c r="F822" t="s">
        <v>34</v>
      </c>
      <c r="G822" t="s">
        <v>27</v>
      </c>
      <c r="H822" s="1">
        <v>36928</v>
      </c>
      <c r="I822" s="37">
        <f t="shared" ca="1" si="15"/>
        <v>24</v>
      </c>
      <c r="J822" s="21">
        <v>9.2799999999999994</v>
      </c>
      <c r="K822" s="21">
        <v>93.2</v>
      </c>
      <c r="L822" s="20">
        <f>Table1[[#This Row],[Original_Unit_Price]]*Table1[[#This Row],[Quantity]]</f>
        <v>55.679999999999993</v>
      </c>
      <c r="M822" s="20">
        <f>Table1[[#This Row],[Total Price ]]-Table1[[#This Row],[Buying Price]]</f>
        <v>37.52000000000001</v>
      </c>
    </row>
    <row r="823" spans="1:13" x14ac:dyDescent="0.3">
      <c r="A823" s="1">
        <v>45252</v>
      </c>
      <c r="B823" s="1" t="str">
        <f>TEXT(Table1[[#This Row],[Date]],"ddd")</f>
        <v>Wed</v>
      </c>
      <c r="C823" t="s">
        <v>10</v>
      </c>
      <c r="D823">
        <v>6</v>
      </c>
      <c r="E823" s="20">
        <v>13.24</v>
      </c>
      <c r="F823" t="s">
        <v>26</v>
      </c>
      <c r="G823" t="s">
        <v>31</v>
      </c>
      <c r="H823" s="1">
        <v>28753</v>
      </c>
      <c r="I823" s="37">
        <f t="shared" ca="1" si="15"/>
        <v>46</v>
      </c>
      <c r="J823" s="21">
        <v>9.52</v>
      </c>
      <c r="K823" s="21">
        <v>11.06</v>
      </c>
      <c r="L823" s="20">
        <f>Table1[[#This Row],[Original_Unit_Price]]*Table1[[#This Row],[Quantity]]</f>
        <v>57.12</v>
      </c>
      <c r="M823" s="20">
        <f>Table1[[#This Row],[Total Price ]]-Table1[[#This Row],[Buying Price]]</f>
        <v>-46.059999999999995</v>
      </c>
    </row>
    <row r="824" spans="1:13" x14ac:dyDescent="0.3">
      <c r="A824" s="1">
        <v>45203</v>
      </c>
      <c r="B824" s="1" t="str">
        <f>TEXT(Table1[[#This Row],[Date]],"ddd")</f>
        <v>Wed</v>
      </c>
      <c r="C824" t="s">
        <v>17</v>
      </c>
      <c r="D824">
        <v>18</v>
      </c>
      <c r="E824" s="20">
        <v>1.96</v>
      </c>
      <c r="F824" t="s">
        <v>32</v>
      </c>
      <c r="G824" t="s">
        <v>25</v>
      </c>
      <c r="H824" s="1">
        <v>31207</v>
      </c>
      <c r="I824" s="37">
        <f t="shared" ca="1" si="15"/>
        <v>39</v>
      </c>
      <c r="J824" s="21">
        <v>1.63</v>
      </c>
      <c r="K824" s="21">
        <v>6.64</v>
      </c>
      <c r="L824" s="20">
        <f>Table1[[#This Row],[Original_Unit_Price]]*Table1[[#This Row],[Quantity]]</f>
        <v>29.339999999999996</v>
      </c>
      <c r="M824" s="20">
        <f>Table1[[#This Row],[Total Price ]]-Table1[[#This Row],[Buying Price]]</f>
        <v>-22.699999999999996</v>
      </c>
    </row>
    <row r="825" spans="1:13" x14ac:dyDescent="0.3">
      <c r="A825" s="1">
        <v>45015</v>
      </c>
      <c r="B825" s="1" t="str">
        <f>TEXT(Table1[[#This Row],[Date]],"ddd")</f>
        <v>Thu</v>
      </c>
      <c r="C825" t="s">
        <v>14</v>
      </c>
      <c r="D825">
        <v>4</v>
      </c>
      <c r="E825" s="20">
        <v>9.8000000000000007</v>
      </c>
      <c r="F825" t="s">
        <v>34</v>
      </c>
      <c r="G825" t="s">
        <v>25</v>
      </c>
      <c r="H825" s="1">
        <v>34740</v>
      </c>
      <c r="I825" s="37">
        <f t="shared" ca="1" si="15"/>
        <v>30</v>
      </c>
      <c r="J825" s="21">
        <v>8.2799999999999994</v>
      </c>
      <c r="K825" s="21">
        <v>9.66</v>
      </c>
      <c r="L825" s="20">
        <f>Table1[[#This Row],[Original_Unit_Price]]*Table1[[#This Row],[Quantity]]</f>
        <v>33.119999999999997</v>
      </c>
      <c r="M825" s="20">
        <f>Table1[[#This Row],[Total Price ]]-Table1[[#This Row],[Buying Price]]</f>
        <v>-23.459999999999997</v>
      </c>
    </row>
    <row r="826" spans="1:13" x14ac:dyDescent="0.3">
      <c r="A826" s="1">
        <v>44992</v>
      </c>
      <c r="B826" s="1" t="str">
        <f>TEXT(Table1[[#This Row],[Date]],"ddd")</f>
        <v>Tue</v>
      </c>
      <c r="C826" t="s">
        <v>16</v>
      </c>
      <c r="D826">
        <v>4</v>
      </c>
      <c r="E826" s="20">
        <v>3.66</v>
      </c>
      <c r="F826" t="s">
        <v>30</v>
      </c>
      <c r="G826" t="s">
        <v>28</v>
      </c>
      <c r="H826" s="1">
        <v>30780</v>
      </c>
      <c r="I826" s="37">
        <f t="shared" ca="1" si="15"/>
        <v>41</v>
      </c>
      <c r="J826" s="21">
        <v>3.19</v>
      </c>
      <c r="K826" s="21">
        <v>130.02000000000001</v>
      </c>
      <c r="L826" s="20">
        <f>Table1[[#This Row],[Original_Unit_Price]]*Table1[[#This Row],[Quantity]]</f>
        <v>12.76</v>
      </c>
      <c r="M826" s="20">
        <f>Table1[[#This Row],[Total Price ]]-Table1[[#This Row],[Buying Price]]</f>
        <v>117.26</v>
      </c>
    </row>
    <row r="827" spans="1:13" x14ac:dyDescent="0.3">
      <c r="A827" s="1">
        <v>45162</v>
      </c>
      <c r="B827" s="1" t="str">
        <f>TEXT(Table1[[#This Row],[Date]],"ddd")</f>
        <v>Thu</v>
      </c>
      <c r="C827" t="s">
        <v>13</v>
      </c>
      <c r="D827">
        <v>7</v>
      </c>
      <c r="E827" s="20">
        <v>4.0599999999999996</v>
      </c>
      <c r="F827" t="s">
        <v>26</v>
      </c>
      <c r="G827" t="s">
        <v>33</v>
      </c>
      <c r="H827" s="1">
        <v>33637</v>
      </c>
      <c r="I827" s="37">
        <f t="shared" ca="1" si="15"/>
        <v>33</v>
      </c>
      <c r="J827" s="21">
        <v>3.18</v>
      </c>
      <c r="K827" s="21">
        <v>28.56</v>
      </c>
      <c r="L827" s="20">
        <f>Table1[[#This Row],[Original_Unit_Price]]*Table1[[#This Row],[Quantity]]</f>
        <v>22.26</v>
      </c>
      <c r="M827" s="20">
        <f>Table1[[#This Row],[Total Price ]]-Table1[[#This Row],[Buying Price]]</f>
        <v>6.2999999999999972</v>
      </c>
    </row>
    <row r="828" spans="1:13" x14ac:dyDescent="0.3">
      <c r="A828" s="1">
        <v>45227</v>
      </c>
      <c r="B828" s="1" t="str">
        <f>TEXT(Table1[[#This Row],[Date]],"ddd")</f>
        <v>Sat</v>
      </c>
      <c r="C828" t="s">
        <v>13</v>
      </c>
      <c r="D828">
        <v>13</v>
      </c>
      <c r="E828" s="20">
        <v>14.95</v>
      </c>
      <c r="F828" t="s">
        <v>26</v>
      </c>
      <c r="G828" t="s">
        <v>31</v>
      </c>
      <c r="H828" s="1">
        <v>30744</v>
      </c>
      <c r="I828" s="37">
        <f t="shared" ca="1" si="15"/>
        <v>41</v>
      </c>
      <c r="J828" s="21">
        <v>12.59</v>
      </c>
      <c r="K828" s="21">
        <v>145.19999999999999</v>
      </c>
      <c r="L828" s="20">
        <f>Table1[[#This Row],[Original_Unit_Price]]*Table1[[#This Row],[Quantity]]</f>
        <v>163.66999999999999</v>
      </c>
      <c r="M828" s="20">
        <f>Table1[[#This Row],[Total Price ]]-Table1[[#This Row],[Buying Price]]</f>
        <v>-18.47</v>
      </c>
    </row>
    <row r="829" spans="1:13" x14ac:dyDescent="0.3">
      <c r="A829" s="1">
        <v>45256</v>
      </c>
      <c r="B829" s="1" t="str">
        <f>TEXT(Table1[[#This Row],[Date]],"ddd")</f>
        <v>Sun</v>
      </c>
      <c r="C829" t="s">
        <v>19</v>
      </c>
      <c r="D829">
        <v>5</v>
      </c>
      <c r="E829" s="20">
        <v>0.75</v>
      </c>
      <c r="F829" t="s">
        <v>26</v>
      </c>
      <c r="G829" t="s">
        <v>27</v>
      </c>
      <c r="H829" s="1">
        <v>30641</v>
      </c>
      <c r="I829" s="37">
        <f t="shared" ca="1" si="15"/>
        <v>41</v>
      </c>
      <c r="J829" s="21">
        <v>0.61</v>
      </c>
      <c r="K829" s="21">
        <v>45.22</v>
      </c>
      <c r="L829" s="20">
        <f>Table1[[#This Row],[Original_Unit_Price]]*Table1[[#This Row],[Quantity]]</f>
        <v>3.05</v>
      </c>
      <c r="M829" s="20">
        <f>Table1[[#This Row],[Total Price ]]-Table1[[#This Row],[Buying Price]]</f>
        <v>42.17</v>
      </c>
    </row>
    <row r="830" spans="1:13" x14ac:dyDescent="0.3">
      <c r="A830" s="1">
        <v>45206</v>
      </c>
      <c r="B830" s="1" t="str">
        <f>TEXT(Table1[[#This Row],[Date]],"ddd")</f>
        <v>Sat</v>
      </c>
      <c r="C830" t="s">
        <v>16</v>
      </c>
      <c r="D830">
        <v>10</v>
      </c>
      <c r="E830" s="20">
        <v>1.75</v>
      </c>
      <c r="F830" t="s">
        <v>26</v>
      </c>
      <c r="G830" t="s">
        <v>33</v>
      </c>
      <c r="H830" s="1">
        <v>36466</v>
      </c>
      <c r="I830" s="37">
        <f t="shared" ca="1" si="15"/>
        <v>25</v>
      </c>
      <c r="J830" s="21">
        <v>1.52</v>
      </c>
      <c r="K830" s="21">
        <v>96.03</v>
      </c>
      <c r="L830" s="20">
        <f>Table1[[#This Row],[Original_Unit_Price]]*Table1[[#This Row],[Quantity]]</f>
        <v>15.2</v>
      </c>
      <c r="M830" s="20">
        <f>Table1[[#This Row],[Total Price ]]-Table1[[#This Row],[Buying Price]]</f>
        <v>80.83</v>
      </c>
    </row>
    <row r="831" spans="1:13" x14ac:dyDescent="0.3">
      <c r="A831" s="1">
        <v>45226</v>
      </c>
      <c r="B831" s="1" t="str">
        <f>TEXT(Table1[[#This Row],[Date]],"ddd")</f>
        <v>Fri</v>
      </c>
      <c r="C831" t="s">
        <v>14</v>
      </c>
      <c r="D831">
        <v>16</v>
      </c>
      <c r="E831" s="20">
        <v>2.4500000000000002</v>
      </c>
      <c r="F831" t="s">
        <v>24</v>
      </c>
      <c r="G831" t="s">
        <v>25</v>
      </c>
      <c r="H831" s="1">
        <v>35848</v>
      </c>
      <c r="I831" s="37">
        <f t="shared" ca="1" si="15"/>
        <v>27</v>
      </c>
      <c r="J831" s="21">
        <v>1.88</v>
      </c>
      <c r="K831" s="21">
        <v>54.53</v>
      </c>
      <c r="L831" s="20">
        <f>Table1[[#This Row],[Original_Unit_Price]]*Table1[[#This Row],[Quantity]]</f>
        <v>30.08</v>
      </c>
      <c r="M831" s="20">
        <f>Table1[[#This Row],[Total Price ]]-Table1[[#This Row],[Buying Price]]</f>
        <v>24.450000000000003</v>
      </c>
    </row>
    <row r="832" spans="1:13" x14ac:dyDescent="0.3">
      <c r="A832" s="1">
        <v>45288</v>
      </c>
      <c r="B832" s="1" t="str">
        <f>TEXT(Table1[[#This Row],[Date]],"ddd")</f>
        <v>Thu</v>
      </c>
      <c r="C832" t="s">
        <v>13</v>
      </c>
      <c r="D832">
        <v>2</v>
      </c>
      <c r="E832" s="20">
        <v>11.74</v>
      </c>
      <c r="F832" t="s">
        <v>32</v>
      </c>
      <c r="G832" t="s">
        <v>25</v>
      </c>
      <c r="H832" s="1">
        <v>34642</v>
      </c>
      <c r="I832" s="37">
        <f t="shared" ca="1" si="15"/>
        <v>30</v>
      </c>
      <c r="J832" s="21">
        <v>8.83</v>
      </c>
      <c r="K832" s="21">
        <v>81.84</v>
      </c>
      <c r="L832" s="20">
        <f>Table1[[#This Row],[Original_Unit_Price]]*Table1[[#This Row],[Quantity]]</f>
        <v>17.66</v>
      </c>
      <c r="M832" s="20">
        <f>Table1[[#This Row],[Total Price ]]-Table1[[#This Row],[Buying Price]]</f>
        <v>64.180000000000007</v>
      </c>
    </row>
    <row r="833" spans="1:13" x14ac:dyDescent="0.3">
      <c r="A833" s="1">
        <v>44965</v>
      </c>
      <c r="B833" s="1" t="str">
        <f>TEXT(Table1[[#This Row],[Date]],"ddd")</f>
        <v>Wed</v>
      </c>
      <c r="C833" t="s">
        <v>13</v>
      </c>
      <c r="D833">
        <v>15</v>
      </c>
      <c r="E833" s="20">
        <v>7.66</v>
      </c>
      <c r="F833" t="s">
        <v>32</v>
      </c>
      <c r="G833" t="s">
        <v>27</v>
      </c>
      <c r="H833" s="1">
        <v>28733</v>
      </c>
      <c r="I833" s="37">
        <f t="shared" ca="1" si="15"/>
        <v>46</v>
      </c>
      <c r="J833" s="21">
        <v>6.16</v>
      </c>
      <c r="K833" s="21">
        <v>182.26</v>
      </c>
      <c r="L833" s="20">
        <f>Table1[[#This Row],[Original_Unit_Price]]*Table1[[#This Row],[Quantity]]</f>
        <v>92.4</v>
      </c>
      <c r="M833" s="20">
        <f>Table1[[#This Row],[Total Price ]]-Table1[[#This Row],[Buying Price]]</f>
        <v>89.859999999999985</v>
      </c>
    </row>
    <row r="834" spans="1:13" x14ac:dyDescent="0.3">
      <c r="A834" s="1">
        <v>45093</v>
      </c>
      <c r="B834" s="1" t="str">
        <f>TEXT(Table1[[#This Row],[Date]],"ddd")</f>
        <v>Fri</v>
      </c>
      <c r="C834" t="s">
        <v>14</v>
      </c>
      <c r="D834">
        <v>10</v>
      </c>
      <c r="E834" s="20">
        <v>7.17</v>
      </c>
      <c r="F834" t="s">
        <v>30</v>
      </c>
      <c r="G834" t="s">
        <v>27</v>
      </c>
      <c r="H834" s="1">
        <v>31130</v>
      </c>
      <c r="I834" s="37">
        <f t="shared" ref="I834:I897" ca="1" si="16">DATEDIF(H834, TODAY(), "Y")</f>
        <v>40</v>
      </c>
      <c r="J834" s="21">
        <v>6.36</v>
      </c>
      <c r="K834" s="21">
        <v>25.62</v>
      </c>
      <c r="L834" s="20">
        <f>Table1[[#This Row],[Original_Unit_Price]]*Table1[[#This Row],[Quantity]]</f>
        <v>63.6</v>
      </c>
      <c r="M834" s="20">
        <f>Table1[[#This Row],[Total Price ]]-Table1[[#This Row],[Buying Price]]</f>
        <v>-37.980000000000004</v>
      </c>
    </row>
    <row r="835" spans="1:13" x14ac:dyDescent="0.3">
      <c r="A835" s="1">
        <v>45062</v>
      </c>
      <c r="B835" s="1" t="str">
        <f>TEXT(Table1[[#This Row],[Date]],"ddd")</f>
        <v>Tue</v>
      </c>
      <c r="C835" t="s">
        <v>13</v>
      </c>
      <c r="D835">
        <v>16</v>
      </c>
      <c r="E835" s="20">
        <v>2.86</v>
      </c>
      <c r="F835" t="s">
        <v>26</v>
      </c>
      <c r="G835" t="s">
        <v>28</v>
      </c>
      <c r="H835" s="1">
        <v>28186</v>
      </c>
      <c r="I835" s="37">
        <f t="shared" ca="1" si="16"/>
        <v>48</v>
      </c>
      <c r="J835" s="21">
        <v>2.23</v>
      </c>
      <c r="K835" s="21">
        <v>6.16</v>
      </c>
      <c r="L835" s="20">
        <f>Table1[[#This Row],[Original_Unit_Price]]*Table1[[#This Row],[Quantity]]</f>
        <v>35.68</v>
      </c>
      <c r="M835" s="20">
        <f>Table1[[#This Row],[Total Price ]]-Table1[[#This Row],[Buying Price]]</f>
        <v>-29.52</v>
      </c>
    </row>
    <row r="836" spans="1:13" x14ac:dyDescent="0.3">
      <c r="A836" s="1">
        <v>45098</v>
      </c>
      <c r="B836" s="1" t="str">
        <f>TEXT(Table1[[#This Row],[Date]],"ddd")</f>
        <v>Wed</v>
      </c>
      <c r="C836" t="s">
        <v>13</v>
      </c>
      <c r="D836">
        <v>18</v>
      </c>
      <c r="E836" s="20">
        <v>3.91</v>
      </c>
      <c r="F836" t="s">
        <v>24</v>
      </c>
      <c r="G836" t="s">
        <v>31</v>
      </c>
      <c r="H836" s="1">
        <v>33457</v>
      </c>
      <c r="I836" s="37">
        <f t="shared" ca="1" si="16"/>
        <v>33</v>
      </c>
      <c r="J836" s="21">
        <v>2.84</v>
      </c>
      <c r="K836" s="21">
        <v>62.73</v>
      </c>
      <c r="L836" s="20">
        <f>Table1[[#This Row],[Original_Unit_Price]]*Table1[[#This Row],[Quantity]]</f>
        <v>51.12</v>
      </c>
      <c r="M836" s="20">
        <f>Table1[[#This Row],[Total Price ]]-Table1[[#This Row],[Buying Price]]</f>
        <v>11.61</v>
      </c>
    </row>
    <row r="837" spans="1:13" x14ac:dyDescent="0.3">
      <c r="A837" s="1">
        <v>45007</v>
      </c>
      <c r="B837" s="1" t="str">
        <f>TEXT(Table1[[#This Row],[Date]],"ddd")</f>
        <v>Wed</v>
      </c>
      <c r="C837" t="s">
        <v>18</v>
      </c>
      <c r="D837">
        <v>19</v>
      </c>
      <c r="E837" s="20">
        <v>10.92</v>
      </c>
      <c r="F837" t="s">
        <v>30</v>
      </c>
      <c r="G837" t="s">
        <v>27</v>
      </c>
      <c r="H837" s="1">
        <v>33300</v>
      </c>
      <c r="I837" s="37">
        <f t="shared" ca="1" si="16"/>
        <v>34</v>
      </c>
      <c r="J837" s="21">
        <v>9.08</v>
      </c>
      <c r="K837" s="21">
        <v>76.44</v>
      </c>
      <c r="L837" s="20">
        <f>Table1[[#This Row],[Original_Unit_Price]]*Table1[[#This Row],[Quantity]]</f>
        <v>172.52</v>
      </c>
      <c r="M837" s="20">
        <f>Table1[[#This Row],[Total Price ]]-Table1[[#This Row],[Buying Price]]</f>
        <v>-96.080000000000013</v>
      </c>
    </row>
    <row r="838" spans="1:13" x14ac:dyDescent="0.3">
      <c r="A838" s="1">
        <v>45048</v>
      </c>
      <c r="B838" s="1" t="str">
        <f>TEXT(Table1[[#This Row],[Date]],"ddd")</f>
        <v>Tue</v>
      </c>
      <c r="C838" t="s">
        <v>12</v>
      </c>
      <c r="D838">
        <v>19</v>
      </c>
      <c r="E838" s="20">
        <v>12.56</v>
      </c>
      <c r="F838" t="s">
        <v>32</v>
      </c>
      <c r="G838" t="s">
        <v>29</v>
      </c>
      <c r="H838" s="1">
        <v>31322</v>
      </c>
      <c r="I838" s="37">
        <f t="shared" ca="1" si="16"/>
        <v>39</v>
      </c>
      <c r="J838" s="21">
        <v>9.35</v>
      </c>
      <c r="K838" s="21">
        <v>2.4300000000000002</v>
      </c>
      <c r="L838" s="20">
        <f>Table1[[#This Row],[Original_Unit_Price]]*Table1[[#This Row],[Quantity]]</f>
        <v>177.65</v>
      </c>
      <c r="M838" s="20">
        <f>Table1[[#This Row],[Total Price ]]-Table1[[#This Row],[Buying Price]]</f>
        <v>-175.22</v>
      </c>
    </row>
    <row r="839" spans="1:13" x14ac:dyDescent="0.3">
      <c r="A839" s="1">
        <v>45172</v>
      </c>
      <c r="B839" s="1" t="str">
        <f>TEXT(Table1[[#This Row],[Date]],"ddd")</f>
        <v>Sun</v>
      </c>
      <c r="C839" t="s">
        <v>10</v>
      </c>
      <c r="D839">
        <v>1</v>
      </c>
      <c r="E839" s="20">
        <v>4.1399999999999997</v>
      </c>
      <c r="F839" t="s">
        <v>30</v>
      </c>
      <c r="G839" t="s">
        <v>33</v>
      </c>
      <c r="H839" s="1">
        <v>29909</v>
      </c>
      <c r="I839" s="37">
        <f t="shared" ca="1" si="16"/>
        <v>43</v>
      </c>
      <c r="J839" s="21">
        <v>3.26</v>
      </c>
      <c r="K839" s="21">
        <v>275.79999999999995</v>
      </c>
      <c r="L839" s="20">
        <f>Table1[[#This Row],[Original_Unit_Price]]*Table1[[#This Row],[Quantity]]</f>
        <v>3.26</v>
      </c>
      <c r="M839" s="20">
        <f>Table1[[#This Row],[Total Price ]]-Table1[[#This Row],[Buying Price]]</f>
        <v>272.53999999999996</v>
      </c>
    </row>
    <row r="840" spans="1:13" x14ac:dyDescent="0.3">
      <c r="A840" s="1">
        <v>45079</v>
      </c>
      <c r="B840" s="1" t="str">
        <f>TEXT(Table1[[#This Row],[Date]],"ddd")</f>
        <v>Fri</v>
      </c>
      <c r="C840" t="s">
        <v>19</v>
      </c>
      <c r="D840">
        <v>20</v>
      </c>
      <c r="E840" s="20">
        <v>4.76</v>
      </c>
      <c r="F840" t="s">
        <v>32</v>
      </c>
      <c r="G840" t="s">
        <v>25</v>
      </c>
      <c r="H840" s="1">
        <v>32764</v>
      </c>
      <c r="I840" s="37">
        <f t="shared" ca="1" si="16"/>
        <v>35</v>
      </c>
      <c r="J840" s="21">
        <v>4.17</v>
      </c>
      <c r="K840" s="21">
        <v>63.84</v>
      </c>
      <c r="L840" s="20">
        <f>Table1[[#This Row],[Original_Unit_Price]]*Table1[[#This Row],[Quantity]]</f>
        <v>83.4</v>
      </c>
      <c r="M840" s="20">
        <f>Table1[[#This Row],[Total Price ]]-Table1[[#This Row],[Buying Price]]</f>
        <v>-19.560000000000002</v>
      </c>
    </row>
    <row r="841" spans="1:13" x14ac:dyDescent="0.3">
      <c r="A841" s="1">
        <v>45271</v>
      </c>
      <c r="B841" s="1" t="str">
        <f>TEXT(Table1[[#This Row],[Date]],"ddd")</f>
        <v>Mon</v>
      </c>
      <c r="C841" t="s">
        <v>18</v>
      </c>
      <c r="D841">
        <v>3</v>
      </c>
      <c r="E841" s="20">
        <v>11.23</v>
      </c>
      <c r="F841" t="s">
        <v>30</v>
      </c>
      <c r="G841" t="s">
        <v>28</v>
      </c>
      <c r="H841" s="1">
        <v>30520</v>
      </c>
      <c r="I841" s="37">
        <f t="shared" ca="1" si="16"/>
        <v>41</v>
      </c>
      <c r="J841" s="21">
        <v>8.42</v>
      </c>
      <c r="K841" s="21">
        <v>58.44</v>
      </c>
      <c r="L841" s="20">
        <f>Table1[[#This Row],[Original_Unit_Price]]*Table1[[#This Row],[Quantity]]</f>
        <v>25.259999999999998</v>
      </c>
      <c r="M841" s="20">
        <f>Table1[[#This Row],[Total Price ]]-Table1[[#This Row],[Buying Price]]</f>
        <v>33.18</v>
      </c>
    </row>
    <row r="842" spans="1:13" x14ac:dyDescent="0.3">
      <c r="A842" s="1">
        <v>45107</v>
      </c>
      <c r="B842" s="1" t="str">
        <f>TEXT(Table1[[#This Row],[Date]],"ddd")</f>
        <v>Fri</v>
      </c>
      <c r="C842" t="s">
        <v>13</v>
      </c>
      <c r="D842">
        <v>2</v>
      </c>
      <c r="E842" s="20">
        <v>3.93</v>
      </c>
      <c r="F842" t="s">
        <v>32</v>
      </c>
      <c r="G842" t="s">
        <v>28</v>
      </c>
      <c r="H842" s="1">
        <v>37748</v>
      </c>
      <c r="I842" s="37">
        <f t="shared" ca="1" si="16"/>
        <v>21</v>
      </c>
      <c r="J842" s="21">
        <v>3.32</v>
      </c>
      <c r="K842" s="21">
        <v>119.7</v>
      </c>
      <c r="L842" s="20">
        <f>Table1[[#This Row],[Original_Unit_Price]]*Table1[[#This Row],[Quantity]]</f>
        <v>6.64</v>
      </c>
      <c r="M842" s="20">
        <f>Table1[[#This Row],[Total Price ]]-Table1[[#This Row],[Buying Price]]</f>
        <v>113.06</v>
      </c>
    </row>
    <row r="843" spans="1:13" x14ac:dyDescent="0.3">
      <c r="A843" s="1">
        <v>45001</v>
      </c>
      <c r="B843" s="1" t="str">
        <f>TEXT(Table1[[#This Row],[Date]],"ddd")</f>
        <v>Thu</v>
      </c>
      <c r="C843" t="s">
        <v>17</v>
      </c>
      <c r="D843">
        <v>8</v>
      </c>
      <c r="E843" s="20">
        <v>10.01</v>
      </c>
      <c r="F843" t="s">
        <v>32</v>
      </c>
      <c r="G843" t="s">
        <v>25</v>
      </c>
      <c r="H843" s="1">
        <v>32951</v>
      </c>
      <c r="I843" s="37">
        <f t="shared" ca="1" si="16"/>
        <v>35</v>
      </c>
      <c r="J843" s="21">
        <v>8.1999999999999993</v>
      </c>
      <c r="K843" s="21">
        <v>69.66</v>
      </c>
      <c r="L843" s="20">
        <f>Table1[[#This Row],[Original_Unit_Price]]*Table1[[#This Row],[Quantity]]</f>
        <v>65.599999999999994</v>
      </c>
      <c r="M843" s="20">
        <f>Table1[[#This Row],[Total Price ]]-Table1[[#This Row],[Buying Price]]</f>
        <v>4.0600000000000023</v>
      </c>
    </row>
    <row r="844" spans="1:13" x14ac:dyDescent="0.3">
      <c r="A844" s="1">
        <v>45112</v>
      </c>
      <c r="B844" s="1" t="str">
        <f>TEXT(Table1[[#This Row],[Date]],"ddd")</f>
        <v>Wed</v>
      </c>
      <c r="C844" t="s">
        <v>12</v>
      </c>
      <c r="D844">
        <v>19</v>
      </c>
      <c r="E844" s="20">
        <v>10.73</v>
      </c>
      <c r="F844" t="s">
        <v>30</v>
      </c>
      <c r="G844" t="s">
        <v>28</v>
      </c>
      <c r="H844" s="1">
        <v>32451</v>
      </c>
      <c r="I844" s="37">
        <f t="shared" ca="1" si="16"/>
        <v>36</v>
      </c>
      <c r="J844" s="21">
        <v>8.69</v>
      </c>
      <c r="K844" s="21">
        <v>112.16</v>
      </c>
      <c r="L844" s="20">
        <f>Table1[[#This Row],[Original_Unit_Price]]*Table1[[#This Row],[Quantity]]</f>
        <v>165.10999999999999</v>
      </c>
      <c r="M844" s="20">
        <f>Table1[[#This Row],[Total Price ]]-Table1[[#This Row],[Buying Price]]</f>
        <v>-52.949999999999989</v>
      </c>
    </row>
    <row r="845" spans="1:13" x14ac:dyDescent="0.3">
      <c r="A845" s="1">
        <v>44927</v>
      </c>
      <c r="B845" s="1" t="str">
        <f>TEXT(Table1[[#This Row],[Date]],"ddd")</f>
        <v>Sun</v>
      </c>
      <c r="C845" t="s">
        <v>14</v>
      </c>
      <c r="D845">
        <v>17</v>
      </c>
      <c r="E845" s="20">
        <v>5.33</v>
      </c>
      <c r="F845" t="s">
        <v>34</v>
      </c>
      <c r="G845" t="s">
        <v>33</v>
      </c>
      <c r="H845" s="1">
        <v>35393</v>
      </c>
      <c r="I845" s="37">
        <f t="shared" ca="1" si="16"/>
        <v>28</v>
      </c>
      <c r="J845" s="21">
        <v>4.04</v>
      </c>
      <c r="K845" s="21">
        <v>179.60000000000002</v>
      </c>
      <c r="L845" s="20">
        <f>Table1[[#This Row],[Original_Unit_Price]]*Table1[[#This Row],[Quantity]]</f>
        <v>68.680000000000007</v>
      </c>
      <c r="M845" s="20">
        <f>Table1[[#This Row],[Total Price ]]-Table1[[#This Row],[Buying Price]]</f>
        <v>110.92000000000002</v>
      </c>
    </row>
    <row r="846" spans="1:13" x14ac:dyDescent="0.3">
      <c r="A846" s="1">
        <v>45241</v>
      </c>
      <c r="B846" s="1" t="str">
        <f>TEXT(Table1[[#This Row],[Date]],"ddd")</f>
        <v>Sat</v>
      </c>
      <c r="C846" t="s">
        <v>12</v>
      </c>
      <c r="D846">
        <v>12</v>
      </c>
      <c r="E846" s="20">
        <v>1.3</v>
      </c>
      <c r="F846" t="s">
        <v>30</v>
      </c>
      <c r="G846" t="s">
        <v>27</v>
      </c>
      <c r="H846" s="1">
        <v>35951</v>
      </c>
      <c r="I846" s="37">
        <f t="shared" ca="1" si="16"/>
        <v>26</v>
      </c>
      <c r="J846" s="21">
        <v>1.08</v>
      </c>
      <c r="K846" s="21">
        <v>115.68</v>
      </c>
      <c r="L846" s="20">
        <f>Table1[[#This Row],[Original_Unit_Price]]*Table1[[#This Row],[Quantity]]</f>
        <v>12.96</v>
      </c>
      <c r="M846" s="20">
        <f>Table1[[#This Row],[Total Price ]]-Table1[[#This Row],[Buying Price]]</f>
        <v>102.72</v>
      </c>
    </row>
    <row r="847" spans="1:13" x14ac:dyDescent="0.3">
      <c r="A847" s="1">
        <v>45060</v>
      </c>
      <c r="B847" s="1" t="str">
        <f>TEXT(Table1[[#This Row],[Date]],"ddd")</f>
        <v>Sun</v>
      </c>
      <c r="C847" t="s">
        <v>15</v>
      </c>
      <c r="D847">
        <v>11</v>
      </c>
      <c r="E847" s="20">
        <v>2.14</v>
      </c>
      <c r="F847" t="s">
        <v>26</v>
      </c>
      <c r="G847" t="s">
        <v>25</v>
      </c>
      <c r="H847" s="1">
        <v>37410</v>
      </c>
      <c r="I847" s="37">
        <f t="shared" ca="1" si="16"/>
        <v>22</v>
      </c>
      <c r="J847" s="21">
        <v>1.7</v>
      </c>
      <c r="K847" s="21">
        <v>86.94</v>
      </c>
      <c r="L847" s="20">
        <f>Table1[[#This Row],[Original_Unit_Price]]*Table1[[#This Row],[Quantity]]</f>
        <v>18.7</v>
      </c>
      <c r="M847" s="20">
        <f>Table1[[#This Row],[Total Price ]]-Table1[[#This Row],[Buying Price]]</f>
        <v>68.239999999999995</v>
      </c>
    </row>
    <row r="848" spans="1:13" x14ac:dyDescent="0.3">
      <c r="A848" s="1">
        <v>45235</v>
      </c>
      <c r="B848" s="1" t="str">
        <f>TEXT(Table1[[#This Row],[Date]],"ddd")</f>
        <v>Sun</v>
      </c>
      <c r="C848" t="s">
        <v>17</v>
      </c>
      <c r="D848">
        <v>14</v>
      </c>
      <c r="E848" s="20">
        <v>12.84</v>
      </c>
      <c r="F848" t="s">
        <v>26</v>
      </c>
      <c r="G848" t="s">
        <v>33</v>
      </c>
      <c r="H848" s="1">
        <v>33821</v>
      </c>
      <c r="I848" s="37">
        <f t="shared" ca="1" si="16"/>
        <v>32</v>
      </c>
      <c r="J848" s="21">
        <v>11.16</v>
      </c>
      <c r="K848" s="21">
        <v>206.04</v>
      </c>
      <c r="L848" s="20">
        <f>Table1[[#This Row],[Original_Unit_Price]]*Table1[[#This Row],[Quantity]]</f>
        <v>156.24</v>
      </c>
      <c r="M848" s="20">
        <f>Table1[[#This Row],[Total Price ]]-Table1[[#This Row],[Buying Price]]</f>
        <v>49.799999999999983</v>
      </c>
    </row>
    <row r="849" spans="1:13" x14ac:dyDescent="0.3">
      <c r="A849" s="1">
        <v>44949</v>
      </c>
      <c r="B849" s="1" t="str">
        <f>TEXT(Table1[[#This Row],[Date]],"ddd")</f>
        <v>Mon</v>
      </c>
      <c r="C849" t="s">
        <v>10</v>
      </c>
      <c r="D849">
        <v>12</v>
      </c>
      <c r="E849" s="20">
        <v>6.7</v>
      </c>
      <c r="F849" t="s">
        <v>30</v>
      </c>
      <c r="G849" t="s">
        <v>29</v>
      </c>
      <c r="H849" s="1">
        <v>29840</v>
      </c>
      <c r="I849" s="37">
        <f t="shared" ca="1" si="16"/>
        <v>43</v>
      </c>
      <c r="J849" s="21">
        <v>5.88</v>
      </c>
      <c r="K849" s="21">
        <v>9.1</v>
      </c>
      <c r="L849" s="20">
        <f>Table1[[#This Row],[Original_Unit_Price]]*Table1[[#This Row],[Quantity]]</f>
        <v>70.56</v>
      </c>
      <c r="M849" s="20">
        <f>Table1[[#This Row],[Total Price ]]-Table1[[#This Row],[Buying Price]]</f>
        <v>-61.46</v>
      </c>
    </row>
    <row r="850" spans="1:13" x14ac:dyDescent="0.3">
      <c r="A850" s="1">
        <v>45002</v>
      </c>
      <c r="B850" s="1" t="str">
        <f>TEXT(Table1[[#This Row],[Date]],"ddd")</f>
        <v>Fri</v>
      </c>
      <c r="C850" t="s">
        <v>17</v>
      </c>
      <c r="D850">
        <v>1</v>
      </c>
      <c r="E850" s="20">
        <v>14.1</v>
      </c>
      <c r="F850" t="s">
        <v>24</v>
      </c>
      <c r="G850" t="s">
        <v>27</v>
      </c>
      <c r="H850" s="1">
        <v>33219</v>
      </c>
      <c r="I850" s="37">
        <f t="shared" ca="1" si="16"/>
        <v>34</v>
      </c>
      <c r="J850" s="21">
        <v>10.210000000000001</v>
      </c>
      <c r="K850" s="21">
        <v>178.23000000000002</v>
      </c>
      <c r="L850" s="20">
        <f>Table1[[#This Row],[Original_Unit_Price]]*Table1[[#This Row],[Quantity]]</f>
        <v>10.210000000000001</v>
      </c>
      <c r="M850" s="20">
        <f>Table1[[#This Row],[Total Price ]]-Table1[[#This Row],[Buying Price]]</f>
        <v>168.02</v>
      </c>
    </row>
    <row r="851" spans="1:13" x14ac:dyDescent="0.3">
      <c r="A851" s="1">
        <v>45226</v>
      </c>
      <c r="B851" s="1" t="str">
        <f>TEXT(Table1[[#This Row],[Date]],"ddd")</f>
        <v>Fri</v>
      </c>
      <c r="C851" t="s">
        <v>18</v>
      </c>
      <c r="D851">
        <v>1</v>
      </c>
      <c r="E851" s="20">
        <v>2.5299999999999998</v>
      </c>
      <c r="F851" t="s">
        <v>24</v>
      </c>
      <c r="G851" t="s">
        <v>33</v>
      </c>
      <c r="H851" s="1">
        <v>29888</v>
      </c>
      <c r="I851" s="37">
        <f t="shared" ca="1" si="16"/>
        <v>43</v>
      </c>
      <c r="J851" s="21">
        <v>1.98</v>
      </c>
      <c r="K851" s="21">
        <v>195.29999999999998</v>
      </c>
      <c r="L851" s="20">
        <f>Table1[[#This Row],[Original_Unit_Price]]*Table1[[#This Row],[Quantity]]</f>
        <v>1.98</v>
      </c>
      <c r="M851" s="20">
        <f>Table1[[#This Row],[Total Price ]]-Table1[[#This Row],[Buying Price]]</f>
        <v>193.32</v>
      </c>
    </row>
    <row r="852" spans="1:13" x14ac:dyDescent="0.3">
      <c r="A852" s="1">
        <v>44929</v>
      </c>
      <c r="B852" s="1" t="str">
        <f>TEXT(Table1[[#This Row],[Date]],"ddd")</f>
        <v>Tue</v>
      </c>
      <c r="C852" t="s">
        <v>19</v>
      </c>
      <c r="D852">
        <v>8</v>
      </c>
      <c r="E852" s="20">
        <v>11.02</v>
      </c>
      <c r="F852" t="s">
        <v>34</v>
      </c>
      <c r="G852" t="s">
        <v>27</v>
      </c>
      <c r="H852" s="1">
        <v>35966</v>
      </c>
      <c r="I852" s="37">
        <f t="shared" ca="1" si="16"/>
        <v>26</v>
      </c>
      <c r="J852" s="21">
        <v>8</v>
      </c>
      <c r="K852" s="21">
        <v>16.7</v>
      </c>
      <c r="L852" s="20">
        <f>Table1[[#This Row],[Original_Unit_Price]]*Table1[[#This Row],[Quantity]]</f>
        <v>64</v>
      </c>
      <c r="M852" s="20">
        <f>Table1[[#This Row],[Total Price ]]-Table1[[#This Row],[Buying Price]]</f>
        <v>-47.3</v>
      </c>
    </row>
    <row r="853" spans="1:13" x14ac:dyDescent="0.3">
      <c r="A853" s="1">
        <v>44979</v>
      </c>
      <c r="B853" s="1" t="str">
        <f>TEXT(Table1[[#This Row],[Date]],"ddd")</f>
        <v>Wed</v>
      </c>
      <c r="C853" t="s">
        <v>14</v>
      </c>
      <c r="D853">
        <v>13</v>
      </c>
      <c r="E853" s="20">
        <v>5.0999999999999996</v>
      </c>
      <c r="F853" t="s">
        <v>32</v>
      </c>
      <c r="G853" t="s">
        <v>33</v>
      </c>
      <c r="H853" s="1">
        <v>37019</v>
      </c>
      <c r="I853" s="37">
        <f t="shared" ca="1" si="16"/>
        <v>23</v>
      </c>
      <c r="J853" s="21">
        <v>4.13</v>
      </c>
      <c r="K853" s="21">
        <v>79.400000000000006</v>
      </c>
      <c r="L853" s="20">
        <f>Table1[[#This Row],[Original_Unit_Price]]*Table1[[#This Row],[Quantity]]</f>
        <v>53.69</v>
      </c>
      <c r="M853" s="20">
        <f>Table1[[#This Row],[Total Price ]]-Table1[[#This Row],[Buying Price]]</f>
        <v>25.710000000000008</v>
      </c>
    </row>
    <row r="854" spans="1:13" x14ac:dyDescent="0.3">
      <c r="A854" s="1">
        <v>45218</v>
      </c>
      <c r="B854" s="1" t="str">
        <f>TEXT(Table1[[#This Row],[Date]],"ddd")</f>
        <v>Thu</v>
      </c>
      <c r="C854" t="s">
        <v>16</v>
      </c>
      <c r="D854">
        <v>9</v>
      </c>
      <c r="E854" s="20">
        <v>6.75</v>
      </c>
      <c r="F854" t="s">
        <v>32</v>
      </c>
      <c r="G854" t="s">
        <v>25</v>
      </c>
      <c r="H854" s="1">
        <v>30049</v>
      </c>
      <c r="I854" s="37">
        <f t="shared" ca="1" si="16"/>
        <v>43</v>
      </c>
      <c r="J854" s="21">
        <v>4.91</v>
      </c>
      <c r="K854" s="21">
        <v>142.94</v>
      </c>
      <c r="L854" s="20">
        <f>Table1[[#This Row],[Original_Unit_Price]]*Table1[[#This Row],[Quantity]]</f>
        <v>44.19</v>
      </c>
      <c r="M854" s="20">
        <f>Table1[[#This Row],[Total Price ]]-Table1[[#This Row],[Buying Price]]</f>
        <v>98.75</v>
      </c>
    </row>
    <row r="855" spans="1:13" x14ac:dyDescent="0.3">
      <c r="A855" s="1">
        <v>45022</v>
      </c>
      <c r="B855" s="1" t="str">
        <f>TEXT(Table1[[#This Row],[Date]],"ddd")</f>
        <v>Thu</v>
      </c>
      <c r="C855" t="s">
        <v>10</v>
      </c>
      <c r="D855">
        <v>3</v>
      </c>
      <c r="E855" s="20">
        <v>7.59</v>
      </c>
      <c r="F855" t="s">
        <v>26</v>
      </c>
      <c r="G855" t="s">
        <v>33</v>
      </c>
      <c r="H855" s="1">
        <v>31255</v>
      </c>
      <c r="I855" s="37">
        <f t="shared" ca="1" si="16"/>
        <v>39</v>
      </c>
      <c r="J855" s="21">
        <v>6.09</v>
      </c>
      <c r="K855" s="21">
        <v>36.36</v>
      </c>
      <c r="L855" s="20">
        <f>Table1[[#This Row],[Original_Unit_Price]]*Table1[[#This Row],[Quantity]]</f>
        <v>18.27</v>
      </c>
      <c r="M855" s="20">
        <f>Table1[[#This Row],[Total Price ]]-Table1[[#This Row],[Buying Price]]</f>
        <v>18.09</v>
      </c>
    </row>
    <row r="856" spans="1:13" x14ac:dyDescent="0.3">
      <c r="A856" s="1">
        <v>45009</v>
      </c>
      <c r="B856" s="1" t="str">
        <f>TEXT(Table1[[#This Row],[Date]],"ddd")</f>
        <v>Fri</v>
      </c>
      <c r="C856" t="s">
        <v>13</v>
      </c>
      <c r="D856">
        <v>17</v>
      </c>
      <c r="E856" s="20">
        <v>7.44</v>
      </c>
      <c r="F856" t="s">
        <v>34</v>
      </c>
      <c r="G856" t="s">
        <v>28</v>
      </c>
      <c r="H856" s="1">
        <v>28735</v>
      </c>
      <c r="I856" s="37">
        <f t="shared" ca="1" si="16"/>
        <v>46</v>
      </c>
      <c r="J856" s="21">
        <v>6.53</v>
      </c>
      <c r="K856" s="21">
        <v>177.66</v>
      </c>
      <c r="L856" s="20">
        <f>Table1[[#This Row],[Original_Unit_Price]]*Table1[[#This Row],[Quantity]]</f>
        <v>111.01</v>
      </c>
      <c r="M856" s="20">
        <f>Table1[[#This Row],[Total Price ]]-Table1[[#This Row],[Buying Price]]</f>
        <v>66.649999999999991</v>
      </c>
    </row>
    <row r="857" spans="1:13" x14ac:dyDescent="0.3">
      <c r="A857" s="1">
        <v>45111</v>
      </c>
      <c r="B857" s="1" t="str">
        <f>TEXT(Table1[[#This Row],[Date]],"ddd")</f>
        <v>Tue</v>
      </c>
      <c r="C857" t="s">
        <v>19</v>
      </c>
      <c r="D857">
        <v>18</v>
      </c>
      <c r="E857" s="20">
        <v>11.81</v>
      </c>
      <c r="F857" t="s">
        <v>30</v>
      </c>
      <c r="G857" t="s">
        <v>28</v>
      </c>
      <c r="H857" s="1">
        <v>37191</v>
      </c>
      <c r="I857" s="37">
        <f t="shared" ca="1" si="16"/>
        <v>23</v>
      </c>
      <c r="J857" s="21">
        <v>9.7200000000000006</v>
      </c>
      <c r="K857" s="21">
        <v>68.7</v>
      </c>
      <c r="L857" s="20">
        <f>Table1[[#This Row],[Original_Unit_Price]]*Table1[[#This Row],[Quantity]]</f>
        <v>174.96</v>
      </c>
      <c r="M857" s="20">
        <f>Table1[[#This Row],[Total Price ]]-Table1[[#This Row],[Buying Price]]</f>
        <v>-106.26</v>
      </c>
    </row>
    <row r="858" spans="1:13" x14ac:dyDescent="0.3">
      <c r="A858" s="1">
        <v>45112</v>
      </c>
      <c r="B858" s="1" t="str">
        <f>TEXT(Table1[[#This Row],[Date]],"ddd")</f>
        <v>Wed</v>
      </c>
      <c r="C858" t="s">
        <v>16</v>
      </c>
      <c r="D858">
        <v>16</v>
      </c>
      <c r="E858" s="20">
        <v>5.51</v>
      </c>
      <c r="F858" t="s">
        <v>24</v>
      </c>
      <c r="G858" t="s">
        <v>27</v>
      </c>
      <c r="H858" s="1">
        <v>27788</v>
      </c>
      <c r="I858" s="37">
        <f t="shared" ca="1" si="16"/>
        <v>49</v>
      </c>
      <c r="J858" s="21">
        <v>4.29</v>
      </c>
      <c r="K858" s="21">
        <v>160.56</v>
      </c>
      <c r="L858" s="20">
        <f>Table1[[#This Row],[Original_Unit_Price]]*Table1[[#This Row],[Quantity]]</f>
        <v>68.64</v>
      </c>
      <c r="M858" s="20">
        <f>Table1[[#This Row],[Total Price ]]-Table1[[#This Row],[Buying Price]]</f>
        <v>91.92</v>
      </c>
    </row>
    <row r="859" spans="1:13" x14ac:dyDescent="0.3">
      <c r="A859" s="1">
        <v>45276</v>
      </c>
      <c r="B859" s="1" t="str">
        <f>TEXT(Table1[[#This Row],[Date]],"ddd")</f>
        <v>Sat</v>
      </c>
      <c r="C859" t="s">
        <v>11</v>
      </c>
      <c r="D859">
        <v>9</v>
      </c>
      <c r="E859" s="20">
        <v>12.13</v>
      </c>
      <c r="F859" t="s">
        <v>30</v>
      </c>
      <c r="G859" t="s">
        <v>28</v>
      </c>
      <c r="H859" s="1">
        <v>29989</v>
      </c>
      <c r="I859" s="37">
        <f t="shared" ca="1" si="16"/>
        <v>43</v>
      </c>
      <c r="J859" s="21">
        <v>10.4</v>
      </c>
      <c r="K859" s="21">
        <v>69.16</v>
      </c>
      <c r="L859" s="20">
        <f>Table1[[#This Row],[Original_Unit_Price]]*Table1[[#This Row],[Quantity]]</f>
        <v>93.600000000000009</v>
      </c>
      <c r="M859" s="20">
        <f>Table1[[#This Row],[Total Price ]]-Table1[[#This Row],[Buying Price]]</f>
        <v>-24.440000000000012</v>
      </c>
    </row>
    <row r="860" spans="1:13" x14ac:dyDescent="0.3">
      <c r="A860" s="1">
        <v>45122</v>
      </c>
      <c r="B860" s="1" t="str">
        <f>TEXT(Table1[[#This Row],[Date]],"ddd")</f>
        <v>Sat</v>
      </c>
      <c r="C860" t="s">
        <v>16</v>
      </c>
      <c r="D860">
        <v>13</v>
      </c>
      <c r="E860" s="20">
        <v>11.34</v>
      </c>
      <c r="F860" t="s">
        <v>24</v>
      </c>
      <c r="G860" t="s">
        <v>29</v>
      </c>
      <c r="H860" s="1">
        <v>28603</v>
      </c>
      <c r="I860" s="37">
        <f t="shared" ca="1" si="16"/>
        <v>47</v>
      </c>
      <c r="J860" s="21">
        <v>8.2799999999999994</v>
      </c>
      <c r="K860" s="21">
        <v>91.04</v>
      </c>
      <c r="L860" s="20">
        <f>Table1[[#This Row],[Original_Unit_Price]]*Table1[[#This Row],[Quantity]]</f>
        <v>107.63999999999999</v>
      </c>
      <c r="M860" s="20">
        <f>Table1[[#This Row],[Total Price ]]-Table1[[#This Row],[Buying Price]]</f>
        <v>-16.59999999999998</v>
      </c>
    </row>
    <row r="861" spans="1:13" x14ac:dyDescent="0.3">
      <c r="A861" s="1">
        <v>45157</v>
      </c>
      <c r="B861" s="1" t="str">
        <f>TEXT(Table1[[#This Row],[Date]],"ddd")</f>
        <v>Sat</v>
      </c>
      <c r="C861" t="s">
        <v>19</v>
      </c>
      <c r="D861">
        <v>2</v>
      </c>
      <c r="E861" s="20">
        <v>14.98</v>
      </c>
      <c r="F861" t="s">
        <v>32</v>
      </c>
      <c r="G861" t="s">
        <v>29</v>
      </c>
      <c r="H861" s="1">
        <v>38187</v>
      </c>
      <c r="I861" s="37">
        <f t="shared" ca="1" si="16"/>
        <v>20</v>
      </c>
      <c r="J861" s="21">
        <v>12.99</v>
      </c>
      <c r="K861" s="21">
        <v>61.52</v>
      </c>
      <c r="L861" s="20">
        <f>Table1[[#This Row],[Original_Unit_Price]]*Table1[[#This Row],[Quantity]]</f>
        <v>25.98</v>
      </c>
      <c r="M861" s="20">
        <f>Table1[[#This Row],[Total Price ]]-Table1[[#This Row],[Buying Price]]</f>
        <v>35.540000000000006</v>
      </c>
    </row>
    <row r="862" spans="1:13" x14ac:dyDescent="0.3">
      <c r="A862" s="1">
        <v>45065</v>
      </c>
      <c r="B862" s="1" t="str">
        <f>TEXT(Table1[[#This Row],[Date]],"ddd")</f>
        <v>Fri</v>
      </c>
      <c r="C862" t="s">
        <v>13</v>
      </c>
      <c r="D862">
        <v>12</v>
      </c>
      <c r="E862" s="20">
        <v>12.44</v>
      </c>
      <c r="F862" t="s">
        <v>30</v>
      </c>
      <c r="G862" t="s">
        <v>25</v>
      </c>
      <c r="H862" s="1">
        <v>29207</v>
      </c>
      <c r="I862" s="37">
        <f t="shared" ca="1" si="16"/>
        <v>45</v>
      </c>
      <c r="J862" s="21">
        <v>10.130000000000001</v>
      </c>
      <c r="K862" s="21">
        <v>34.229999999999997</v>
      </c>
      <c r="L862" s="20">
        <f>Table1[[#This Row],[Original_Unit_Price]]*Table1[[#This Row],[Quantity]]</f>
        <v>121.56</v>
      </c>
      <c r="M862" s="20">
        <f>Table1[[#This Row],[Total Price ]]-Table1[[#This Row],[Buying Price]]</f>
        <v>-87.330000000000013</v>
      </c>
    </row>
    <row r="863" spans="1:13" x14ac:dyDescent="0.3">
      <c r="A863" s="1">
        <v>45266</v>
      </c>
      <c r="B863" s="1" t="str">
        <f>TEXT(Table1[[#This Row],[Date]],"ddd")</f>
        <v>Wed</v>
      </c>
      <c r="C863" t="s">
        <v>15</v>
      </c>
      <c r="D863">
        <v>10</v>
      </c>
      <c r="E863" s="20">
        <v>8.82</v>
      </c>
      <c r="F863" t="s">
        <v>32</v>
      </c>
      <c r="G863" t="s">
        <v>28</v>
      </c>
      <c r="H863" s="1">
        <v>28646</v>
      </c>
      <c r="I863" s="37">
        <f t="shared" ca="1" si="16"/>
        <v>46</v>
      </c>
      <c r="J863" s="21">
        <v>7</v>
      </c>
      <c r="K863" s="21">
        <v>21.9</v>
      </c>
      <c r="L863" s="20">
        <f>Table1[[#This Row],[Original_Unit_Price]]*Table1[[#This Row],[Quantity]]</f>
        <v>70</v>
      </c>
      <c r="M863" s="20">
        <f>Table1[[#This Row],[Total Price ]]-Table1[[#This Row],[Buying Price]]</f>
        <v>-48.1</v>
      </c>
    </row>
    <row r="864" spans="1:13" x14ac:dyDescent="0.3">
      <c r="A864" s="1">
        <v>45280</v>
      </c>
      <c r="B864" s="1" t="str">
        <f>TEXT(Table1[[#This Row],[Date]],"ddd")</f>
        <v>Wed</v>
      </c>
      <c r="C864" t="s">
        <v>13</v>
      </c>
      <c r="D864">
        <v>13</v>
      </c>
      <c r="E864" s="20">
        <v>3.68</v>
      </c>
      <c r="F864" t="s">
        <v>26</v>
      </c>
      <c r="G864" t="s">
        <v>25</v>
      </c>
      <c r="H864" s="1">
        <v>28621</v>
      </c>
      <c r="I864" s="37">
        <f t="shared" ca="1" si="16"/>
        <v>46</v>
      </c>
      <c r="J864" s="21">
        <v>3.24</v>
      </c>
      <c r="K864" s="21">
        <v>10.62</v>
      </c>
      <c r="L864" s="20">
        <f>Table1[[#This Row],[Original_Unit_Price]]*Table1[[#This Row],[Quantity]]</f>
        <v>42.120000000000005</v>
      </c>
      <c r="M864" s="20">
        <f>Table1[[#This Row],[Total Price ]]-Table1[[#This Row],[Buying Price]]</f>
        <v>-31.500000000000007</v>
      </c>
    </row>
    <row r="865" spans="1:13" x14ac:dyDescent="0.3">
      <c r="A865" s="1">
        <v>44988</v>
      </c>
      <c r="B865" s="1" t="str">
        <f>TEXT(Table1[[#This Row],[Date]],"ddd")</f>
        <v>Fri</v>
      </c>
      <c r="C865" t="s">
        <v>14</v>
      </c>
      <c r="D865">
        <v>9</v>
      </c>
      <c r="E865" s="20">
        <v>0.17</v>
      </c>
      <c r="F865" t="s">
        <v>26</v>
      </c>
      <c r="G865" t="s">
        <v>33</v>
      </c>
      <c r="H865" s="1">
        <v>30587</v>
      </c>
      <c r="I865" s="37">
        <f t="shared" ca="1" si="16"/>
        <v>41</v>
      </c>
      <c r="J865" s="21">
        <v>0.12</v>
      </c>
      <c r="K865" s="21">
        <v>10.52</v>
      </c>
      <c r="L865" s="20">
        <f>Table1[[#This Row],[Original_Unit_Price]]*Table1[[#This Row],[Quantity]]</f>
        <v>1.08</v>
      </c>
      <c r="M865" s="20">
        <f>Table1[[#This Row],[Total Price ]]-Table1[[#This Row],[Buying Price]]</f>
        <v>9.44</v>
      </c>
    </row>
    <row r="866" spans="1:13" x14ac:dyDescent="0.3">
      <c r="A866" s="1">
        <v>45209</v>
      </c>
      <c r="B866" s="1" t="str">
        <f>TEXT(Table1[[#This Row],[Date]],"ddd")</f>
        <v>Tue</v>
      </c>
      <c r="C866" t="s">
        <v>16</v>
      </c>
      <c r="D866">
        <v>14</v>
      </c>
      <c r="E866" s="20">
        <v>12.11</v>
      </c>
      <c r="F866" t="s">
        <v>24</v>
      </c>
      <c r="G866" t="s">
        <v>33</v>
      </c>
      <c r="H866" s="1">
        <v>30452</v>
      </c>
      <c r="I866" s="37">
        <f t="shared" ca="1" si="16"/>
        <v>41</v>
      </c>
      <c r="J866" s="21">
        <v>8.85</v>
      </c>
      <c r="K866" s="21">
        <v>8.1199999999999992</v>
      </c>
      <c r="L866" s="20">
        <f>Table1[[#This Row],[Original_Unit_Price]]*Table1[[#This Row],[Quantity]]</f>
        <v>123.89999999999999</v>
      </c>
      <c r="M866" s="20">
        <f>Table1[[#This Row],[Total Price ]]-Table1[[#This Row],[Buying Price]]</f>
        <v>-115.77999999999999</v>
      </c>
    </row>
    <row r="867" spans="1:13" x14ac:dyDescent="0.3">
      <c r="A867" s="1">
        <v>45235</v>
      </c>
      <c r="B867" s="1" t="str">
        <f>TEXT(Table1[[#This Row],[Date]],"ddd")</f>
        <v>Sun</v>
      </c>
      <c r="C867" t="s">
        <v>15</v>
      </c>
      <c r="D867">
        <v>10</v>
      </c>
      <c r="E867" s="20">
        <v>9.42</v>
      </c>
      <c r="F867" t="s">
        <v>32</v>
      </c>
      <c r="G867" t="s">
        <v>25</v>
      </c>
      <c r="H867" s="1">
        <v>38219</v>
      </c>
      <c r="I867" s="37">
        <f t="shared" ca="1" si="16"/>
        <v>20</v>
      </c>
      <c r="J867" s="21">
        <v>6.77</v>
      </c>
      <c r="K867" s="21">
        <v>113.84</v>
      </c>
      <c r="L867" s="20">
        <f>Table1[[#This Row],[Original_Unit_Price]]*Table1[[#This Row],[Quantity]]</f>
        <v>67.699999999999989</v>
      </c>
      <c r="M867" s="20">
        <f>Table1[[#This Row],[Total Price ]]-Table1[[#This Row],[Buying Price]]</f>
        <v>46.140000000000015</v>
      </c>
    </row>
    <row r="868" spans="1:13" x14ac:dyDescent="0.3">
      <c r="A868" s="1">
        <v>44930</v>
      </c>
      <c r="B868" s="1" t="str">
        <f>TEXT(Table1[[#This Row],[Date]],"ddd")</f>
        <v>Wed</v>
      </c>
      <c r="C868" t="s">
        <v>19</v>
      </c>
      <c r="D868">
        <v>18</v>
      </c>
      <c r="E868" s="20">
        <v>10.8</v>
      </c>
      <c r="F868" t="s">
        <v>34</v>
      </c>
      <c r="G868" t="s">
        <v>29</v>
      </c>
      <c r="H868" s="1">
        <v>27950</v>
      </c>
      <c r="I868" s="37">
        <f t="shared" ca="1" si="16"/>
        <v>48</v>
      </c>
      <c r="J868" s="21">
        <v>8.76</v>
      </c>
      <c r="K868" s="21">
        <v>24.72</v>
      </c>
      <c r="L868" s="20">
        <f>Table1[[#This Row],[Original_Unit_Price]]*Table1[[#This Row],[Quantity]]</f>
        <v>157.68</v>
      </c>
      <c r="M868" s="20">
        <f>Table1[[#This Row],[Total Price ]]-Table1[[#This Row],[Buying Price]]</f>
        <v>-132.96</v>
      </c>
    </row>
    <row r="869" spans="1:13" x14ac:dyDescent="0.3">
      <c r="A869" s="1">
        <v>45247</v>
      </c>
      <c r="B869" s="1" t="str">
        <f>TEXT(Table1[[#This Row],[Date]],"ddd")</f>
        <v>Fri</v>
      </c>
      <c r="C869" t="s">
        <v>18</v>
      </c>
      <c r="D869">
        <v>17</v>
      </c>
      <c r="E869" s="20">
        <v>7.01</v>
      </c>
      <c r="F869" t="s">
        <v>24</v>
      </c>
      <c r="G869" t="s">
        <v>33</v>
      </c>
      <c r="H869" s="1">
        <v>36541</v>
      </c>
      <c r="I869" s="37">
        <f t="shared" ca="1" si="16"/>
        <v>25</v>
      </c>
      <c r="J869" s="21">
        <v>5.48</v>
      </c>
      <c r="K869" s="21">
        <v>231.54</v>
      </c>
      <c r="L869" s="20">
        <f>Table1[[#This Row],[Original_Unit_Price]]*Table1[[#This Row],[Quantity]]</f>
        <v>93.160000000000011</v>
      </c>
      <c r="M869" s="20">
        <f>Table1[[#This Row],[Total Price ]]-Table1[[#This Row],[Buying Price]]</f>
        <v>138.38</v>
      </c>
    </row>
    <row r="870" spans="1:13" x14ac:dyDescent="0.3">
      <c r="A870" s="1">
        <v>45037</v>
      </c>
      <c r="B870" s="1" t="str">
        <f>TEXT(Table1[[#This Row],[Date]],"ddd")</f>
        <v>Fri</v>
      </c>
      <c r="C870" t="s">
        <v>12</v>
      </c>
      <c r="D870">
        <v>17</v>
      </c>
      <c r="E870" s="20">
        <v>7.92</v>
      </c>
      <c r="F870" t="s">
        <v>32</v>
      </c>
      <c r="G870" t="s">
        <v>25</v>
      </c>
      <c r="H870" s="1">
        <v>34293</v>
      </c>
      <c r="I870" s="37">
        <f t="shared" ca="1" si="16"/>
        <v>31</v>
      </c>
      <c r="J870" s="21">
        <v>6.31</v>
      </c>
      <c r="K870" s="21">
        <v>128.4</v>
      </c>
      <c r="L870" s="20">
        <f>Table1[[#This Row],[Original_Unit_Price]]*Table1[[#This Row],[Quantity]]</f>
        <v>107.27</v>
      </c>
      <c r="M870" s="20">
        <f>Table1[[#This Row],[Total Price ]]-Table1[[#This Row],[Buying Price]]</f>
        <v>21.13000000000001</v>
      </c>
    </row>
    <row r="871" spans="1:13" x14ac:dyDescent="0.3">
      <c r="A871" s="1">
        <v>45041</v>
      </c>
      <c r="B871" s="1" t="str">
        <f>TEXT(Table1[[#This Row],[Date]],"ddd")</f>
        <v>Tue</v>
      </c>
      <c r="C871" t="s">
        <v>17</v>
      </c>
      <c r="D871">
        <v>1</v>
      </c>
      <c r="E871" s="20">
        <v>11.58</v>
      </c>
      <c r="F871" t="s">
        <v>30</v>
      </c>
      <c r="G871" t="s">
        <v>28</v>
      </c>
      <c r="H871" s="1">
        <v>38065</v>
      </c>
      <c r="I871" s="37">
        <f t="shared" ca="1" si="16"/>
        <v>21</v>
      </c>
      <c r="J871" s="21">
        <v>9.3800000000000008</v>
      </c>
      <c r="K871" s="21">
        <v>8.26</v>
      </c>
      <c r="L871" s="20">
        <f>Table1[[#This Row],[Original_Unit_Price]]*Table1[[#This Row],[Quantity]]</f>
        <v>9.3800000000000008</v>
      </c>
      <c r="M871" s="20">
        <f>Table1[[#This Row],[Total Price ]]-Table1[[#This Row],[Buying Price]]</f>
        <v>-1.120000000000001</v>
      </c>
    </row>
    <row r="872" spans="1:13" x14ac:dyDescent="0.3">
      <c r="A872" s="1">
        <v>45184</v>
      </c>
      <c r="B872" s="1" t="str">
        <f>TEXT(Table1[[#This Row],[Date]],"ddd")</f>
        <v>Fri</v>
      </c>
      <c r="C872" t="s">
        <v>16</v>
      </c>
      <c r="D872">
        <v>13</v>
      </c>
      <c r="E872" s="20">
        <v>9.08</v>
      </c>
      <c r="F872" t="s">
        <v>30</v>
      </c>
      <c r="G872" t="s">
        <v>33</v>
      </c>
      <c r="H872" s="1">
        <v>31658</v>
      </c>
      <c r="I872" s="37">
        <f t="shared" ca="1" si="16"/>
        <v>38</v>
      </c>
      <c r="J872" s="21">
        <v>6.42</v>
      </c>
      <c r="K872" s="21">
        <v>17.759999999999998</v>
      </c>
      <c r="L872" s="20">
        <f>Table1[[#This Row],[Original_Unit_Price]]*Table1[[#This Row],[Quantity]]</f>
        <v>83.46</v>
      </c>
      <c r="M872" s="20">
        <f>Table1[[#This Row],[Total Price ]]-Table1[[#This Row],[Buying Price]]</f>
        <v>-65.699999999999989</v>
      </c>
    </row>
    <row r="873" spans="1:13" x14ac:dyDescent="0.3">
      <c r="A873" s="1">
        <v>45291</v>
      </c>
      <c r="B873" s="1" t="str">
        <f>TEXT(Table1[[#This Row],[Date]],"ddd")</f>
        <v>Sun</v>
      </c>
      <c r="C873" t="s">
        <v>13</v>
      </c>
      <c r="D873">
        <v>10</v>
      </c>
      <c r="E873" s="20">
        <v>1.1299999999999999</v>
      </c>
      <c r="F873" t="s">
        <v>32</v>
      </c>
      <c r="G873" t="s">
        <v>25</v>
      </c>
      <c r="H873" s="1">
        <v>29186</v>
      </c>
      <c r="I873" s="37">
        <f t="shared" ca="1" si="16"/>
        <v>45</v>
      </c>
      <c r="J873" s="21">
        <v>0.93</v>
      </c>
      <c r="K873" s="21">
        <v>273.39999999999998</v>
      </c>
      <c r="L873" s="20">
        <f>Table1[[#This Row],[Original_Unit_Price]]*Table1[[#This Row],[Quantity]]</f>
        <v>9.3000000000000007</v>
      </c>
      <c r="M873" s="20">
        <f>Table1[[#This Row],[Total Price ]]-Table1[[#This Row],[Buying Price]]</f>
        <v>264.09999999999997</v>
      </c>
    </row>
    <row r="874" spans="1:13" x14ac:dyDescent="0.3">
      <c r="A874" s="1">
        <v>44991</v>
      </c>
      <c r="B874" s="1" t="str">
        <f>TEXT(Table1[[#This Row],[Date]],"ddd")</f>
        <v>Mon</v>
      </c>
      <c r="C874" t="s">
        <v>11</v>
      </c>
      <c r="D874">
        <v>15</v>
      </c>
      <c r="E874" s="20">
        <v>10.67</v>
      </c>
      <c r="F874" t="s">
        <v>30</v>
      </c>
      <c r="G874" t="s">
        <v>29</v>
      </c>
      <c r="H874" s="1">
        <v>36901</v>
      </c>
      <c r="I874" s="37">
        <f t="shared" ca="1" si="16"/>
        <v>24</v>
      </c>
      <c r="J874" s="21">
        <v>7.57</v>
      </c>
      <c r="K874" s="21">
        <v>87.6</v>
      </c>
      <c r="L874" s="20">
        <f>Table1[[#This Row],[Original_Unit_Price]]*Table1[[#This Row],[Quantity]]</f>
        <v>113.55000000000001</v>
      </c>
      <c r="M874" s="20">
        <f>Table1[[#This Row],[Total Price ]]-Table1[[#This Row],[Buying Price]]</f>
        <v>-25.950000000000017</v>
      </c>
    </row>
    <row r="875" spans="1:13" x14ac:dyDescent="0.3">
      <c r="A875" s="1">
        <v>45219</v>
      </c>
      <c r="B875" s="1" t="str">
        <f>TEXT(Table1[[#This Row],[Date]],"ddd")</f>
        <v>Fri</v>
      </c>
      <c r="C875" t="s">
        <v>19</v>
      </c>
      <c r="D875">
        <v>20</v>
      </c>
      <c r="E875" s="20">
        <v>5.7</v>
      </c>
      <c r="F875" t="s">
        <v>32</v>
      </c>
      <c r="G875" t="s">
        <v>25</v>
      </c>
      <c r="H875" s="1">
        <v>27706</v>
      </c>
      <c r="I875" s="37">
        <f t="shared" ca="1" si="16"/>
        <v>49</v>
      </c>
      <c r="J875" s="21">
        <v>4.4400000000000004</v>
      </c>
      <c r="K875" s="21">
        <v>52.08</v>
      </c>
      <c r="L875" s="20">
        <f>Table1[[#This Row],[Original_Unit_Price]]*Table1[[#This Row],[Quantity]]</f>
        <v>88.800000000000011</v>
      </c>
      <c r="M875" s="20">
        <f>Table1[[#This Row],[Total Price ]]-Table1[[#This Row],[Buying Price]]</f>
        <v>-36.720000000000013</v>
      </c>
    </row>
    <row r="876" spans="1:13" x14ac:dyDescent="0.3">
      <c r="A876" s="1">
        <v>44989</v>
      </c>
      <c r="B876" s="1" t="str">
        <f>TEXT(Table1[[#This Row],[Date]],"ddd")</f>
        <v>Sat</v>
      </c>
      <c r="C876" t="s">
        <v>12</v>
      </c>
      <c r="D876">
        <v>4</v>
      </c>
      <c r="E876" s="20">
        <v>7.27</v>
      </c>
      <c r="F876" t="s">
        <v>32</v>
      </c>
      <c r="G876" t="s">
        <v>31</v>
      </c>
      <c r="H876" s="1">
        <v>33238</v>
      </c>
      <c r="I876" s="37">
        <f t="shared" ca="1" si="16"/>
        <v>34</v>
      </c>
      <c r="J876" s="21">
        <v>6.24</v>
      </c>
      <c r="K876" s="21">
        <v>91.08</v>
      </c>
      <c r="L876" s="20">
        <f>Table1[[#This Row],[Original_Unit_Price]]*Table1[[#This Row],[Quantity]]</f>
        <v>24.96</v>
      </c>
      <c r="M876" s="20">
        <f>Table1[[#This Row],[Total Price ]]-Table1[[#This Row],[Buying Price]]</f>
        <v>66.12</v>
      </c>
    </row>
    <row r="877" spans="1:13" x14ac:dyDescent="0.3">
      <c r="A877" s="1">
        <v>44969</v>
      </c>
      <c r="B877" s="1" t="str">
        <f>TEXT(Table1[[#This Row],[Date]],"ddd")</f>
        <v>Sun</v>
      </c>
      <c r="C877" t="s">
        <v>16</v>
      </c>
      <c r="D877">
        <v>1</v>
      </c>
      <c r="E877" s="20">
        <v>9.2100000000000009</v>
      </c>
      <c r="F877" t="s">
        <v>32</v>
      </c>
      <c r="G877" t="s">
        <v>33</v>
      </c>
      <c r="H877" s="1">
        <v>31783</v>
      </c>
      <c r="I877" s="37">
        <f t="shared" ca="1" si="16"/>
        <v>38</v>
      </c>
      <c r="J877" s="21">
        <v>7.05</v>
      </c>
      <c r="K877" s="21">
        <v>65.650000000000006</v>
      </c>
      <c r="L877" s="20">
        <f>Table1[[#This Row],[Original_Unit_Price]]*Table1[[#This Row],[Quantity]]</f>
        <v>7.05</v>
      </c>
      <c r="M877" s="20">
        <f>Table1[[#This Row],[Total Price ]]-Table1[[#This Row],[Buying Price]]</f>
        <v>58.600000000000009</v>
      </c>
    </row>
    <row r="878" spans="1:13" x14ac:dyDescent="0.3">
      <c r="A878" s="1">
        <v>45068</v>
      </c>
      <c r="B878" s="1" t="str">
        <f>TEXT(Table1[[#This Row],[Date]],"ddd")</f>
        <v>Mon</v>
      </c>
      <c r="C878" t="s">
        <v>19</v>
      </c>
      <c r="D878">
        <v>1</v>
      </c>
      <c r="E878" s="20">
        <v>8.32</v>
      </c>
      <c r="F878" t="s">
        <v>32</v>
      </c>
      <c r="G878" t="s">
        <v>27</v>
      </c>
      <c r="H878" s="1">
        <v>29678</v>
      </c>
      <c r="I878" s="37">
        <f t="shared" ca="1" si="16"/>
        <v>44</v>
      </c>
      <c r="J878" s="21">
        <v>6.78</v>
      </c>
      <c r="K878" s="21">
        <v>94.72</v>
      </c>
      <c r="L878" s="20">
        <f>Table1[[#This Row],[Original_Unit_Price]]*Table1[[#This Row],[Quantity]]</f>
        <v>6.78</v>
      </c>
      <c r="M878" s="20">
        <f>Table1[[#This Row],[Total Price ]]-Table1[[#This Row],[Buying Price]]</f>
        <v>87.94</v>
      </c>
    </row>
    <row r="879" spans="1:13" x14ac:dyDescent="0.3">
      <c r="A879" s="1">
        <v>45081</v>
      </c>
      <c r="B879" s="1" t="str">
        <f>TEXT(Table1[[#This Row],[Date]],"ddd")</f>
        <v>Sun</v>
      </c>
      <c r="C879" t="s">
        <v>17</v>
      </c>
      <c r="D879">
        <v>13</v>
      </c>
      <c r="E879" s="20">
        <v>12.35</v>
      </c>
      <c r="F879" t="s">
        <v>34</v>
      </c>
      <c r="G879" t="s">
        <v>27</v>
      </c>
      <c r="H879" s="1">
        <v>32309</v>
      </c>
      <c r="I879" s="37">
        <f t="shared" ca="1" si="16"/>
        <v>36</v>
      </c>
      <c r="J879" s="21">
        <v>8.77</v>
      </c>
      <c r="K879" s="21">
        <v>78.8</v>
      </c>
      <c r="L879" s="20">
        <f>Table1[[#This Row],[Original_Unit_Price]]*Table1[[#This Row],[Quantity]]</f>
        <v>114.00999999999999</v>
      </c>
      <c r="M879" s="20">
        <f>Table1[[#This Row],[Total Price ]]-Table1[[#This Row],[Buying Price]]</f>
        <v>-35.209999999999994</v>
      </c>
    </row>
    <row r="880" spans="1:13" x14ac:dyDescent="0.3">
      <c r="A880" s="1">
        <v>44971</v>
      </c>
      <c r="B880" s="1" t="str">
        <f>TEXT(Table1[[#This Row],[Date]],"ddd")</f>
        <v>Tue</v>
      </c>
      <c r="C880" t="s">
        <v>17</v>
      </c>
      <c r="D880">
        <v>4</v>
      </c>
      <c r="E880" s="20">
        <v>9.2100000000000009</v>
      </c>
      <c r="F880" t="s">
        <v>34</v>
      </c>
      <c r="G880" t="s">
        <v>31</v>
      </c>
      <c r="H880" s="1">
        <v>28508</v>
      </c>
      <c r="I880" s="37">
        <f t="shared" ca="1" si="16"/>
        <v>47</v>
      </c>
      <c r="J880" s="21">
        <v>6.98</v>
      </c>
      <c r="K880" s="21">
        <v>11.7</v>
      </c>
      <c r="L880" s="20">
        <f>Table1[[#This Row],[Original_Unit_Price]]*Table1[[#This Row],[Quantity]]</f>
        <v>27.92</v>
      </c>
      <c r="M880" s="20">
        <f>Table1[[#This Row],[Total Price ]]-Table1[[#This Row],[Buying Price]]</f>
        <v>-16.220000000000002</v>
      </c>
    </row>
    <row r="881" spans="1:13" x14ac:dyDescent="0.3">
      <c r="A881" s="1">
        <v>45193</v>
      </c>
      <c r="B881" s="1" t="str">
        <f>TEXT(Table1[[#This Row],[Date]],"ddd")</f>
        <v>Sun</v>
      </c>
      <c r="C881" t="s">
        <v>18</v>
      </c>
      <c r="D881">
        <v>15</v>
      </c>
      <c r="E881" s="20">
        <v>7.8</v>
      </c>
      <c r="F881" t="s">
        <v>32</v>
      </c>
      <c r="G881" t="s">
        <v>29</v>
      </c>
      <c r="H881" s="1">
        <v>28273</v>
      </c>
      <c r="I881" s="37">
        <f t="shared" ca="1" si="16"/>
        <v>47</v>
      </c>
      <c r="J881" s="21">
        <v>6.19</v>
      </c>
      <c r="K881" s="21">
        <v>13.2</v>
      </c>
      <c r="L881" s="20">
        <f>Table1[[#This Row],[Original_Unit_Price]]*Table1[[#This Row],[Quantity]]</f>
        <v>92.850000000000009</v>
      </c>
      <c r="M881" s="20">
        <f>Table1[[#This Row],[Total Price ]]-Table1[[#This Row],[Buying Price]]</f>
        <v>-79.650000000000006</v>
      </c>
    </row>
    <row r="882" spans="1:13" x14ac:dyDescent="0.3">
      <c r="A882" s="1">
        <v>45209</v>
      </c>
      <c r="B882" s="1" t="str">
        <f>TEXT(Table1[[#This Row],[Date]],"ddd")</f>
        <v>Tue</v>
      </c>
      <c r="C882" t="s">
        <v>14</v>
      </c>
      <c r="D882">
        <v>5</v>
      </c>
      <c r="E882" s="20">
        <v>0.51</v>
      </c>
      <c r="F882" t="s">
        <v>24</v>
      </c>
      <c r="G882" t="s">
        <v>25</v>
      </c>
      <c r="H882" s="1">
        <v>29332</v>
      </c>
      <c r="I882" s="37">
        <f t="shared" ca="1" si="16"/>
        <v>45</v>
      </c>
      <c r="J882" s="21">
        <v>0.42</v>
      </c>
      <c r="K882" s="21">
        <v>209.10000000000002</v>
      </c>
      <c r="L882" s="20">
        <f>Table1[[#This Row],[Original_Unit_Price]]*Table1[[#This Row],[Quantity]]</f>
        <v>2.1</v>
      </c>
      <c r="M882" s="20">
        <f>Table1[[#This Row],[Total Price ]]-Table1[[#This Row],[Buying Price]]</f>
        <v>207.00000000000003</v>
      </c>
    </row>
    <row r="883" spans="1:13" x14ac:dyDescent="0.3">
      <c r="A883" s="1">
        <v>45243</v>
      </c>
      <c r="B883" s="1" t="str">
        <f>TEXT(Table1[[#This Row],[Date]],"ddd")</f>
        <v>Mon</v>
      </c>
      <c r="C883" t="s">
        <v>10</v>
      </c>
      <c r="D883">
        <v>18</v>
      </c>
      <c r="E883" s="20">
        <v>10.56</v>
      </c>
      <c r="F883" t="s">
        <v>32</v>
      </c>
      <c r="G883" t="s">
        <v>29</v>
      </c>
      <c r="H883" s="1">
        <v>29448</v>
      </c>
      <c r="I883" s="37">
        <f t="shared" ca="1" si="16"/>
        <v>44</v>
      </c>
      <c r="J883" s="21">
        <v>9.24</v>
      </c>
      <c r="K883" s="21">
        <v>12.76</v>
      </c>
      <c r="L883" s="20">
        <f>Table1[[#This Row],[Original_Unit_Price]]*Table1[[#This Row],[Quantity]]</f>
        <v>166.32</v>
      </c>
      <c r="M883" s="20">
        <f>Table1[[#This Row],[Total Price ]]-Table1[[#This Row],[Buying Price]]</f>
        <v>-153.56</v>
      </c>
    </row>
    <row r="884" spans="1:13" x14ac:dyDescent="0.3">
      <c r="A884" s="1">
        <v>45291</v>
      </c>
      <c r="B884" s="1" t="str">
        <f>TEXT(Table1[[#This Row],[Date]],"ddd")</f>
        <v>Sun</v>
      </c>
      <c r="C884" t="s">
        <v>15</v>
      </c>
      <c r="D884">
        <v>13</v>
      </c>
      <c r="E884" s="20">
        <v>10.42</v>
      </c>
      <c r="F884" t="s">
        <v>24</v>
      </c>
      <c r="G884" t="s">
        <v>31</v>
      </c>
      <c r="H884" s="1">
        <v>37665</v>
      </c>
      <c r="I884" s="37">
        <f t="shared" ca="1" si="16"/>
        <v>22</v>
      </c>
      <c r="J884" s="21">
        <v>7.93</v>
      </c>
      <c r="K884" s="21">
        <v>84.12</v>
      </c>
      <c r="L884" s="20">
        <f>Table1[[#This Row],[Original_Unit_Price]]*Table1[[#This Row],[Quantity]]</f>
        <v>103.09</v>
      </c>
      <c r="M884" s="20">
        <f>Table1[[#This Row],[Total Price ]]-Table1[[#This Row],[Buying Price]]</f>
        <v>-18.97</v>
      </c>
    </row>
    <row r="885" spans="1:13" x14ac:dyDescent="0.3">
      <c r="A885" s="1">
        <v>45234</v>
      </c>
      <c r="B885" s="1" t="str">
        <f>TEXT(Table1[[#This Row],[Date]],"ddd")</f>
        <v>Sat</v>
      </c>
      <c r="C885" t="s">
        <v>15</v>
      </c>
      <c r="D885">
        <v>8</v>
      </c>
      <c r="E885" s="20">
        <v>5.97</v>
      </c>
      <c r="F885" t="s">
        <v>30</v>
      </c>
      <c r="G885" t="s">
        <v>25</v>
      </c>
      <c r="H885" s="1">
        <v>35796</v>
      </c>
      <c r="I885" s="37">
        <f t="shared" ca="1" si="16"/>
        <v>27</v>
      </c>
      <c r="J885" s="21">
        <v>5.19</v>
      </c>
      <c r="K885" s="21">
        <v>51.870000000000005</v>
      </c>
      <c r="L885" s="20">
        <f>Table1[[#This Row],[Original_Unit_Price]]*Table1[[#This Row],[Quantity]]</f>
        <v>41.52</v>
      </c>
      <c r="M885" s="20">
        <f>Table1[[#This Row],[Total Price ]]-Table1[[#This Row],[Buying Price]]</f>
        <v>10.350000000000001</v>
      </c>
    </row>
    <row r="886" spans="1:13" x14ac:dyDescent="0.3">
      <c r="A886" s="1">
        <v>45269</v>
      </c>
      <c r="B886" s="1" t="str">
        <f>TEXT(Table1[[#This Row],[Date]],"ddd")</f>
        <v>Sat</v>
      </c>
      <c r="C886" t="s">
        <v>18</v>
      </c>
      <c r="D886">
        <v>4</v>
      </c>
      <c r="E886" s="20">
        <v>8.56</v>
      </c>
      <c r="F886" t="s">
        <v>34</v>
      </c>
      <c r="G886" t="s">
        <v>27</v>
      </c>
      <c r="H886" s="1">
        <v>32613</v>
      </c>
      <c r="I886" s="37">
        <f t="shared" ca="1" si="16"/>
        <v>36</v>
      </c>
      <c r="J886" s="21">
        <v>6.22</v>
      </c>
      <c r="K886" s="21">
        <v>152.04</v>
      </c>
      <c r="L886" s="20">
        <f>Table1[[#This Row],[Original_Unit_Price]]*Table1[[#This Row],[Quantity]]</f>
        <v>24.88</v>
      </c>
      <c r="M886" s="20">
        <f>Table1[[#This Row],[Total Price ]]-Table1[[#This Row],[Buying Price]]</f>
        <v>127.16</v>
      </c>
    </row>
    <row r="887" spans="1:13" x14ac:dyDescent="0.3">
      <c r="A887" s="1">
        <v>45229</v>
      </c>
      <c r="B887" s="1" t="str">
        <f>TEXT(Table1[[#This Row],[Date]],"ddd")</f>
        <v>Mon</v>
      </c>
      <c r="C887" t="s">
        <v>17</v>
      </c>
      <c r="D887">
        <v>7</v>
      </c>
      <c r="E887" s="20">
        <v>10.75</v>
      </c>
      <c r="F887" t="s">
        <v>30</v>
      </c>
      <c r="G887" t="s">
        <v>33</v>
      </c>
      <c r="H887" s="1">
        <v>35791</v>
      </c>
      <c r="I887" s="37">
        <f t="shared" ca="1" si="16"/>
        <v>27</v>
      </c>
      <c r="J887" s="21">
        <v>9.06</v>
      </c>
      <c r="K887" s="21">
        <v>31.22</v>
      </c>
      <c r="L887" s="20">
        <f>Table1[[#This Row],[Original_Unit_Price]]*Table1[[#This Row],[Quantity]]</f>
        <v>63.42</v>
      </c>
      <c r="M887" s="20">
        <f>Table1[[#This Row],[Total Price ]]-Table1[[#This Row],[Buying Price]]</f>
        <v>-32.200000000000003</v>
      </c>
    </row>
    <row r="888" spans="1:13" x14ac:dyDescent="0.3">
      <c r="A888" s="1">
        <v>45064</v>
      </c>
      <c r="B888" s="1" t="str">
        <f>TEXT(Table1[[#This Row],[Date]],"ddd")</f>
        <v>Thu</v>
      </c>
      <c r="C888" t="s">
        <v>16</v>
      </c>
      <c r="D888">
        <v>16</v>
      </c>
      <c r="E888" s="20">
        <v>12</v>
      </c>
      <c r="F888" t="s">
        <v>30</v>
      </c>
      <c r="G888" t="s">
        <v>25</v>
      </c>
      <c r="H888" s="1">
        <v>32670</v>
      </c>
      <c r="I888" s="37">
        <f t="shared" ca="1" si="16"/>
        <v>35</v>
      </c>
      <c r="J888" s="21">
        <v>8.84</v>
      </c>
      <c r="K888" s="21">
        <v>44.59</v>
      </c>
      <c r="L888" s="20">
        <f>Table1[[#This Row],[Original_Unit_Price]]*Table1[[#This Row],[Quantity]]</f>
        <v>141.44</v>
      </c>
      <c r="M888" s="20">
        <f>Table1[[#This Row],[Total Price ]]-Table1[[#This Row],[Buying Price]]</f>
        <v>-96.85</v>
      </c>
    </row>
    <row r="889" spans="1:13" x14ac:dyDescent="0.3">
      <c r="A889" s="1">
        <v>45022</v>
      </c>
      <c r="B889" s="1" t="str">
        <f>TEXT(Table1[[#This Row],[Date]],"ddd")</f>
        <v>Thu</v>
      </c>
      <c r="C889" t="s">
        <v>13</v>
      </c>
      <c r="D889">
        <v>17</v>
      </c>
      <c r="E889" s="20">
        <v>9.44</v>
      </c>
      <c r="F889" t="s">
        <v>34</v>
      </c>
      <c r="G889" t="s">
        <v>25</v>
      </c>
      <c r="H889" s="1">
        <v>32679</v>
      </c>
      <c r="I889" s="37">
        <f t="shared" ca="1" si="16"/>
        <v>35</v>
      </c>
      <c r="J889" s="21">
        <v>7.31</v>
      </c>
      <c r="K889" s="21">
        <v>0.72</v>
      </c>
      <c r="L889" s="20">
        <f>Table1[[#This Row],[Original_Unit_Price]]*Table1[[#This Row],[Quantity]]</f>
        <v>124.27</v>
      </c>
      <c r="M889" s="20">
        <f>Table1[[#This Row],[Total Price ]]-Table1[[#This Row],[Buying Price]]</f>
        <v>-123.55</v>
      </c>
    </row>
    <row r="890" spans="1:13" x14ac:dyDescent="0.3">
      <c r="A890" s="1">
        <v>45277</v>
      </c>
      <c r="B890" s="1" t="str">
        <f>TEXT(Table1[[#This Row],[Date]],"ddd")</f>
        <v>Sun</v>
      </c>
      <c r="C890" t="s">
        <v>11</v>
      </c>
      <c r="D890">
        <v>2</v>
      </c>
      <c r="E890" s="20">
        <v>12.91</v>
      </c>
      <c r="F890" t="s">
        <v>24</v>
      </c>
      <c r="G890" t="s">
        <v>29</v>
      </c>
      <c r="H890" s="1">
        <v>37591</v>
      </c>
      <c r="I890" s="37">
        <f t="shared" ca="1" si="16"/>
        <v>22</v>
      </c>
      <c r="J890" s="21">
        <v>10.32</v>
      </c>
      <c r="K890" s="21">
        <v>72.960000000000008</v>
      </c>
      <c r="L890" s="20">
        <f>Table1[[#This Row],[Original_Unit_Price]]*Table1[[#This Row],[Quantity]]</f>
        <v>20.64</v>
      </c>
      <c r="M890" s="20">
        <f>Table1[[#This Row],[Total Price ]]-Table1[[#This Row],[Buying Price]]</f>
        <v>52.320000000000007</v>
      </c>
    </row>
    <row r="891" spans="1:13" x14ac:dyDescent="0.3">
      <c r="A891" s="1">
        <v>45165</v>
      </c>
      <c r="B891" s="1" t="str">
        <f>TEXT(Table1[[#This Row],[Date]],"ddd")</f>
        <v>Sun</v>
      </c>
      <c r="C891" t="s">
        <v>14</v>
      </c>
      <c r="D891">
        <v>2</v>
      </c>
      <c r="E891" s="20">
        <v>3.06</v>
      </c>
      <c r="F891" t="s">
        <v>26</v>
      </c>
      <c r="G891" t="s">
        <v>28</v>
      </c>
      <c r="H891" s="1">
        <v>34177</v>
      </c>
      <c r="I891" s="37">
        <f t="shared" ca="1" si="16"/>
        <v>31</v>
      </c>
      <c r="J891" s="21">
        <v>2.52</v>
      </c>
      <c r="K891" s="21">
        <v>49.92</v>
      </c>
      <c r="L891" s="20">
        <f>Table1[[#This Row],[Original_Unit_Price]]*Table1[[#This Row],[Quantity]]</f>
        <v>5.04</v>
      </c>
      <c r="M891" s="20">
        <f>Table1[[#This Row],[Total Price ]]-Table1[[#This Row],[Buying Price]]</f>
        <v>44.88</v>
      </c>
    </row>
    <row r="892" spans="1:13" x14ac:dyDescent="0.3">
      <c r="A892" s="1">
        <v>45108</v>
      </c>
      <c r="B892" s="1" t="str">
        <f>TEXT(Table1[[#This Row],[Date]],"ddd")</f>
        <v>Sat</v>
      </c>
      <c r="C892" t="s">
        <v>18</v>
      </c>
      <c r="D892">
        <v>19</v>
      </c>
      <c r="E892" s="20">
        <v>13.44</v>
      </c>
      <c r="F892" t="s">
        <v>24</v>
      </c>
      <c r="G892" t="s">
        <v>33</v>
      </c>
      <c r="H892" s="1">
        <v>36835</v>
      </c>
      <c r="I892" s="37">
        <f t="shared" ca="1" si="16"/>
        <v>24</v>
      </c>
      <c r="J892" s="21">
        <v>9.48</v>
      </c>
      <c r="K892" s="21">
        <v>0.35</v>
      </c>
      <c r="L892" s="20">
        <f>Table1[[#This Row],[Original_Unit_Price]]*Table1[[#This Row],[Quantity]]</f>
        <v>180.12</v>
      </c>
      <c r="M892" s="20">
        <f>Table1[[#This Row],[Total Price ]]-Table1[[#This Row],[Buying Price]]</f>
        <v>-179.77</v>
      </c>
    </row>
    <row r="893" spans="1:13" x14ac:dyDescent="0.3">
      <c r="A893" s="1">
        <v>44941</v>
      </c>
      <c r="B893" s="1" t="str">
        <f>TEXT(Table1[[#This Row],[Date]],"ddd")</f>
        <v>Sun</v>
      </c>
      <c r="C893" t="s">
        <v>10</v>
      </c>
      <c r="D893">
        <v>20</v>
      </c>
      <c r="E893" s="20">
        <v>1.25</v>
      </c>
      <c r="F893" t="s">
        <v>26</v>
      </c>
      <c r="G893" t="s">
        <v>28</v>
      </c>
      <c r="H893" s="1">
        <v>37832</v>
      </c>
      <c r="I893" s="37">
        <f t="shared" ca="1" si="16"/>
        <v>21</v>
      </c>
      <c r="J893" s="21">
        <v>0.97</v>
      </c>
      <c r="K893" s="21">
        <v>13.82</v>
      </c>
      <c r="L893" s="20">
        <f>Table1[[#This Row],[Original_Unit_Price]]*Table1[[#This Row],[Quantity]]</f>
        <v>19.399999999999999</v>
      </c>
      <c r="M893" s="20">
        <f>Table1[[#This Row],[Total Price ]]-Table1[[#This Row],[Buying Price]]</f>
        <v>-5.5799999999999983</v>
      </c>
    </row>
    <row r="894" spans="1:13" x14ac:dyDescent="0.3">
      <c r="A894" s="1">
        <v>45005</v>
      </c>
      <c r="B894" s="1" t="str">
        <f>TEXT(Table1[[#This Row],[Date]],"ddd")</f>
        <v>Mon</v>
      </c>
      <c r="C894" t="s">
        <v>17</v>
      </c>
      <c r="D894">
        <v>17</v>
      </c>
      <c r="E894" s="20">
        <v>6.08</v>
      </c>
      <c r="F894" t="s">
        <v>30</v>
      </c>
      <c r="G894" t="s">
        <v>25</v>
      </c>
      <c r="H894" s="1">
        <v>35203</v>
      </c>
      <c r="I894" s="37">
        <f t="shared" ca="1" si="16"/>
        <v>28</v>
      </c>
      <c r="J894" s="21">
        <v>4.4800000000000004</v>
      </c>
      <c r="K894" s="21">
        <v>15.75</v>
      </c>
      <c r="L894" s="20">
        <f>Table1[[#This Row],[Original_Unit_Price]]*Table1[[#This Row],[Quantity]]</f>
        <v>76.160000000000011</v>
      </c>
      <c r="M894" s="20">
        <f>Table1[[#This Row],[Total Price ]]-Table1[[#This Row],[Buying Price]]</f>
        <v>-60.410000000000011</v>
      </c>
    </row>
    <row r="895" spans="1:13" x14ac:dyDescent="0.3">
      <c r="A895" s="1">
        <v>45087</v>
      </c>
      <c r="B895" s="1" t="str">
        <f>TEXT(Table1[[#This Row],[Date]],"ddd")</f>
        <v>Sat</v>
      </c>
      <c r="C895" t="s">
        <v>17</v>
      </c>
      <c r="D895">
        <v>5</v>
      </c>
      <c r="E895" s="20">
        <v>14.2</v>
      </c>
      <c r="F895" t="s">
        <v>30</v>
      </c>
      <c r="G895" t="s">
        <v>29</v>
      </c>
      <c r="H895" s="1">
        <v>36776</v>
      </c>
      <c r="I895" s="37">
        <f t="shared" ca="1" si="16"/>
        <v>24</v>
      </c>
      <c r="J895" s="21">
        <v>10.28</v>
      </c>
      <c r="K895" s="21">
        <v>137.69999999999999</v>
      </c>
      <c r="L895" s="20">
        <f>Table1[[#This Row],[Original_Unit_Price]]*Table1[[#This Row],[Quantity]]</f>
        <v>51.4</v>
      </c>
      <c r="M895" s="20">
        <f>Table1[[#This Row],[Total Price ]]-Table1[[#This Row],[Buying Price]]</f>
        <v>86.299999999999983</v>
      </c>
    </row>
    <row r="896" spans="1:13" x14ac:dyDescent="0.3">
      <c r="A896" s="1">
        <v>45210</v>
      </c>
      <c r="B896" s="1" t="str">
        <f>TEXT(Table1[[#This Row],[Date]],"ddd")</f>
        <v>Wed</v>
      </c>
      <c r="C896" t="s">
        <v>19</v>
      </c>
      <c r="D896">
        <v>10</v>
      </c>
      <c r="E896" s="20">
        <v>7.14</v>
      </c>
      <c r="F896" t="s">
        <v>24</v>
      </c>
      <c r="G896" t="s">
        <v>33</v>
      </c>
      <c r="H896" s="1">
        <v>32166</v>
      </c>
      <c r="I896" s="37">
        <f t="shared" ca="1" si="16"/>
        <v>37</v>
      </c>
      <c r="J896" s="21">
        <v>5.16</v>
      </c>
      <c r="K896" s="21">
        <v>159.60999999999999</v>
      </c>
      <c r="L896" s="20">
        <f>Table1[[#This Row],[Original_Unit_Price]]*Table1[[#This Row],[Quantity]]</f>
        <v>51.6</v>
      </c>
      <c r="M896" s="20">
        <f>Table1[[#This Row],[Total Price ]]-Table1[[#This Row],[Buying Price]]</f>
        <v>108.00999999999999</v>
      </c>
    </row>
    <row r="897" spans="1:13" x14ac:dyDescent="0.3">
      <c r="A897" s="1">
        <v>45110</v>
      </c>
      <c r="B897" s="1" t="str">
        <f>TEXT(Table1[[#This Row],[Date]],"ddd")</f>
        <v>Mon</v>
      </c>
      <c r="C897" t="s">
        <v>19</v>
      </c>
      <c r="D897">
        <v>2</v>
      </c>
      <c r="E897" s="20">
        <v>12.8</v>
      </c>
      <c r="F897" t="s">
        <v>24</v>
      </c>
      <c r="G897" t="s">
        <v>29</v>
      </c>
      <c r="H897" s="1">
        <v>31561</v>
      </c>
      <c r="I897" s="37">
        <f t="shared" ca="1" si="16"/>
        <v>38</v>
      </c>
      <c r="J897" s="21">
        <v>10.47</v>
      </c>
      <c r="K897" s="21">
        <v>68.67</v>
      </c>
      <c r="L897" s="20">
        <f>Table1[[#This Row],[Original_Unit_Price]]*Table1[[#This Row],[Quantity]]</f>
        <v>20.94</v>
      </c>
      <c r="M897" s="20">
        <f>Table1[[#This Row],[Total Price ]]-Table1[[#This Row],[Buying Price]]</f>
        <v>47.730000000000004</v>
      </c>
    </row>
    <row r="898" spans="1:13" x14ac:dyDescent="0.3">
      <c r="A898" s="1">
        <v>45056</v>
      </c>
      <c r="B898" s="1" t="str">
        <f>TEXT(Table1[[#This Row],[Date]],"ddd")</f>
        <v>Wed</v>
      </c>
      <c r="C898" t="s">
        <v>14</v>
      </c>
      <c r="D898">
        <v>3</v>
      </c>
      <c r="E898" s="20">
        <v>12.72</v>
      </c>
      <c r="F898" t="s">
        <v>34</v>
      </c>
      <c r="G898" t="s">
        <v>31</v>
      </c>
      <c r="H898" s="1">
        <v>35760</v>
      </c>
      <c r="I898" s="37">
        <f t="shared" ref="I898:I961" ca="1" si="17">DATEDIF(H898, TODAY(), "Y")</f>
        <v>27</v>
      </c>
      <c r="J898" s="21">
        <v>10.36</v>
      </c>
      <c r="K898" s="21">
        <v>15.84</v>
      </c>
      <c r="L898" s="20">
        <f>Table1[[#This Row],[Original_Unit_Price]]*Table1[[#This Row],[Quantity]]</f>
        <v>31.08</v>
      </c>
      <c r="M898" s="20">
        <f>Table1[[#This Row],[Total Price ]]-Table1[[#This Row],[Buying Price]]</f>
        <v>-15.239999999999998</v>
      </c>
    </row>
    <row r="899" spans="1:13" x14ac:dyDescent="0.3">
      <c r="A899" s="1">
        <v>44978</v>
      </c>
      <c r="B899" s="1" t="str">
        <f>TEXT(Table1[[#This Row],[Date]],"ddd")</f>
        <v>Tue</v>
      </c>
      <c r="C899" t="s">
        <v>14</v>
      </c>
      <c r="D899">
        <v>16</v>
      </c>
      <c r="E899" s="20">
        <v>3.68</v>
      </c>
      <c r="F899" t="s">
        <v>26</v>
      </c>
      <c r="G899" t="s">
        <v>33</v>
      </c>
      <c r="H899" s="1">
        <v>35247</v>
      </c>
      <c r="I899" s="37">
        <f t="shared" ca="1" si="17"/>
        <v>28</v>
      </c>
      <c r="J899" s="21">
        <v>2.99</v>
      </c>
      <c r="K899" s="21">
        <v>37.29</v>
      </c>
      <c r="L899" s="20">
        <f>Table1[[#This Row],[Original_Unit_Price]]*Table1[[#This Row],[Quantity]]</f>
        <v>47.84</v>
      </c>
      <c r="M899" s="20">
        <f>Table1[[#This Row],[Total Price ]]-Table1[[#This Row],[Buying Price]]</f>
        <v>-10.550000000000004</v>
      </c>
    </row>
    <row r="900" spans="1:13" x14ac:dyDescent="0.3">
      <c r="A900" s="1">
        <v>45197</v>
      </c>
      <c r="B900" s="1" t="str">
        <f>TEXT(Table1[[#This Row],[Date]],"ddd")</f>
        <v>Thu</v>
      </c>
      <c r="C900" t="s">
        <v>16</v>
      </c>
      <c r="D900">
        <v>3</v>
      </c>
      <c r="E900" s="20">
        <v>11.82</v>
      </c>
      <c r="F900" t="s">
        <v>24</v>
      </c>
      <c r="G900" t="s">
        <v>25</v>
      </c>
      <c r="H900" s="1">
        <v>37704</v>
      </c>
      <c r="I900" s="37">
        <f t="shared" ca="1" si="17"/>
        <v>22</v>
      </c>
      <c r="J900" s="21">
        <v>10.02</v>
      </c>
      <c r="K900" s="21">
        <v>71</v>
      </c>
      <c r="L900" s="20">
        <f>Table1[[#This Row],[Original_Unit_Price]]*Table1[[#This Row],[Quantity]]</f>
        <v>30.06</v>
      </c>
      <c r="M900" s="20">
        <f>Table1[[#This Row],[Total Price ]]-Table1[[#This Row],[Buying Price]]</f>
        <v>40.94</v>
      </c>
    </row>
    <row r="901" spans="1:13" x14ac:dyDescent="0.3">
      <c r="A901" s="1">
        <v>45216</v>
      </c>
      <c r="B901" s="1" t="str">
        <f>TEXT(Table1[[#This Row],[Date]],"ddd")</f>
        <v>Tue</v>
      </c>
      <c r="C901" t="s">
        <v>14</v>
      </c>
      <c r="D901">
        <v>11</v>
      </c>
      <c r="E901" s="20">
        <v>8.11</v>
      </c>
      <c r="F901" t="s">
        <v>30</v>
      </c>
      <c r="G901" t="s">
        <v>29</v>
      </c>
      <c r="H901" s="1">
        <v>34258</v>
      </c>
      <c r="I901" s="37">
        <f t="shared" ca="1" si="17"/>
        <v>31</v>
      </c>
      <c r="J901" s="21">
        <v>6.88</v>
      </c>
      <c r="K901" s="21">
        <v>166.42999999999998</v>
      </c>
      <c r="L901" s="20">
        <f>Table1[[#This Row],[Original_Unit_Price]]*Table1[[#This Row],[Quantity]]</f>
        <v>75.679999999999993</v>
      </c>
      <c r="M901" s="20">
        <f>Table1[[#This Row],[Total Price ]]-Table1[[#This Row],[Buying Price]]</f>
        <v>90.749999999999986</v>
      </c>
    </row>
    <row r="902" spans="1:13" x14ac:dyDescent="0.3">
      <c r="A902" s="1">
        <v>45047</v>
      </c>
      <c r="B902" s="1" t="str">
        <f>TEXT(Table1[[#This Row],[Date]],"ddd")</f>
        <v>Mon</v>
      </c>
      <c r="C902" t="s">
        <v>13</v>
      </c>
      <c r="D902">
        <v>2</v>
      </c>
      <c r="E902" s="20">
        <v>11.02</v>
      </c>
      <c r="F902" t="s">
        <v>32</v>
      </c>
      <c r="G902" t="s">
        <v>29</v>
      </c>
      <c r="H902" s="1">
        <v>37547</v>
      </c>
      <c r="I902" s="37">
        <f t="shared" ca="1" si="17"/>
        <v>22</v>
      </c>
      <c r="J902" s="21">
        <v>8.07</v>
      </c>
      <c r="K902" s="21">
        <v>16.12</v>
      </c>
      <c r="L902" s="20">
        <f>Table1[[#This Row],[Original_Unit_Price]]*Table1[[#This Row],[Quantity]]</f>
        <v>16.14</v>
      </c>
      <c r="M902" s="20">
        <f>Table1[[#This Row],[Total Price ]]-Table1[[#This Row],[Buying Price]]</f>
        <v>-1.9999999999999574E-2</v>
      </c>
    </row>
    <row r="903" spans="1:13" x14ac:dyDescent="0.3">
      <c r="A903" s="1">
        <v>45250</v>
      </c>
      <c r="B903" s="1" t="str">
        <f>TEXT(Table1[[#This Row],[Date]],"ddd")</f>
        <v>Mon</v>
      </c>
      <c r="C903" t="s">
        <v>13</v>
      </c>
      <c r="D903">
        <v>17</v>
      </c>
      <c r="E903" s="20">
        <v>5.27</v>
      </c>
      <c r="F903" t="s">
        <v>34</v>
      </c>
      <c r="G903" t="s">
        <v>29</v>
      </c>
      <c r="H903" s="1">
        <v>33727</v>
      </c>
      <c r="I903" s="37">
        <f t="shared" ca="1" si="17"/>
        <v>32</v>
      </c>
      <c r="J903" s="21">
        <v>4.26</v>
      </c>
      <c r="K903" s="21">
        <v>5.62</v>
      </c>
      <c r="L903" s="20">
        <f>Table1[[#This Row],[Original_Unit_Price]]*Table1[[#This Row],[Quantity]]</f>
        <v>72.42</v>
      </c>
      <c r="M903" s="20">
        <f>Table1[[#This Row],[Total Price ]]-Table1[[#This Row],[Buying Price]]</f>
        <v>-66.8</v>
      </c>
    </row>
    <row r="904" spans="1:13" x14ac:dyDescent="0.3">
      <c r="A904" s="1">
        <v>45096</v>
      </c>
      <c r="B904" s="1" t="str">
        <f>TEXT(Table1[[#This Row],[Date]],"ddd")</f>
        <v>Mon</v>
      </c>
      <c r="C904" t="s">
        <v>13</v>
      </c>
      <c r="D904">
        <v>5</v>
      </c>
      <c r="E904" s="20">
        <v>2.85</v>
      </c>
      <c r="F904" t="s">
        <v>26</v>
      </c>
      <c r="G904" t="s">
        <v>33</v>
      </c>
      <c r="H904" s="1">
        <v>36109</v>
      </c>
      <c r="I904" s="37">
        <f t="shared" ca="1" si="17"/>
        <v>26</v>
      </c>
      <c r="J904" s="21">
        <v>2.4300000000000002</v>
      </c>
      <c r="K904" s="21">
        <v>45</v>
      </c>
      <c r="L904" s="20">
        <f>Table1[[#This Row],[Original_Unit_Price]]*Table1[[#This Row],[Quantity]]</f>
        <v>12.15</v>
      </c>
      <c r="M904" s="20">
        <f>Table1[[#This Row],[Total Price ]]-Table1[[#This Row],[Buying Price]]</f>
        <v>32.85</v>
      </c>
    </row>
    <row r="905" spans="1:13" x14ac:dyDescent="0.3">
      <c r="A905" s="1">
        <v>45039</v>
      </c>
      <c r="B905" s="1" t="str">
        <f>TEXT(Table1[[#This Row],[Date]],"ddd")</f>
        <v>Sun</v>
      </c>
      <c r="C905" t="s">
        <v>12</v>
      </c>
      <c r="D905">
        <v>3</v>
      </c>
      <c r="E905" s="20">
        <v>0.43</v>
      </c>
      <c r="F905" t="s">
        <v>32</v>
      </c>
      <c r="G905" t="s">
        <v>25</v>
      </c>
      <c r="H905" s="1">
        <v>31811</v>
      </c>
      <c r="I905" s="37">
        <f t="shared" ca="1" si="17"/>
        <v>38</v>
      </c>
      <c r="J905" s="21">
        <v>0.34</v>
      </c>
      <c r="K905" s="21">
        <v>119.46</v>
      </c>
      <c r="L905" s="20">
        <f>Table1[[#This Row],[Original_Unit_Price]]*Table1[[#This Row],[Quantity]]</f>
        <v>1.02</v>
      </c>
      <c r="M905" s="20">
        <f>Table1[[#This Row],[Total Price ]]-Table1[[#This Row],[Buying Price]]</f>
        <v>118.44</v>
      </c>
    </row>
    <row r="906" spans="1:13" x14ac:dyDescent="0.3">
      <c r="A906" s="1">
        <v>45133</v>
      </c>
      <c r="B906" s="1" t="str">
        <f>TEXT(Table1[[#This Row],[Date]],"ddd")</f>
        <v>Wed</v>
      </c>
      <c r="C906" t="s">
        <v>15</v>
      </c>
      <c r="D906">
        <v>14</v>
      </c>
      <c r="E906" s="20">
        <v>0.95</v>
      </c>
      <c r="F906" t="s">
        <v>34</v>
      </c>
      <c r="G906" t="s">
        <v>29</v>
      </c>
      <c r="H906" s="1">
        <v>37994</v>
      </c>
      <c r="I906" s="37">
        <f t="shared" ca="1" si="17"/>
        <v>21</v>
      </c>
      <c r="J906" s="21">
        <v>0.85</v>
      </c>
      <c r="K906" s="21">
        <v>36.75</v>
      </c>
      <c r="L906" s="20">
        <f>Table1[[#This Row],[Original_Unit_Price]]*Table1[[#This Row],[Quantity]]</f>
        <v>11.9</v>
      </c>
      <c r="M906" s="20">
        <f>Table1[[#This Row],[Total Price ]]-Table1[[#This Row],[Buying Price]]</f>
        <v>24.85</v>
      </c>
    </row>
    <row r="907" spans="1:13" x14ac:dyDescent="0.3">
      <c r="A907" s="1">
        <v>45241</v>
      </c>
      <c r="B907" s="1" t="str">
        <f>TEXT(Table1[[#This Row],[Date]],"ddd")</f>
        <v>Sat</v>
      </c>
      <c r="C907" t="s">
        <v>17</v>
      </c>
      <c r="D907">
        <v>4</v>
      </c>
      <c r="E907" s="20">
        <v>3.73</v>
      </c>
      <c r="F907" t="s">
        <v>30</v>
      </c>
      <c r="G907" t="s">
        <v>25</v>
      </c>
      <c r="H907" s="1">
        <v>29367</v>
      </c>
      <c r="I907" s="37">
        <f t="shared" ca="1" si="17"/>
        <v>44</v>
      </c>
      <c r="J907" s="21">
        <v>3.18</v>
      </c>
      <c r="K907" s="21">
        <v>184.32</v>
      </c>
      <c r="L907" s="20">
        <f>Table1[[#This Row],[Original_Unit_Price]]*Table1[[#This Row],[Quantity]]</f>
        <v>12.72</v>
      </c>
      <c r="M907" s="20">
        <f>Table1[[#This Row],[Total Price ]]-Table1[[#This Row],[Buying Price]]</f>
        <v>171.6</v>
      </c>
    </row>
    <row r="908" spans="1:13" x14ac:dyDescent="0.3">
      <c r="A908" s="1">
        <v>45291</v>
      </c>
      <c r="B908" s="1" t="str">
        <f>TEXT(Table1[[#This Row],[Date]],"ddd")</f>
        <v>Sun</v>
      </c>
      <c r="C908" t="s">
        <v>10</v>
      </c>
      <c r="D908">
        <v>15</v>
      </c>
      <c r="E908" s="20">
        <v>2.94</v>
      </c>
      <c r="F908" t="s">
        <v>32</v>
      </c>
      <c r="G908" t="s">
        <v>29</v>
      </c>
      <c r="H908" s="1">
        <v>34403</v>
      </c>
      <c r="I908" s="37">
        <f t="shared" ca="1" si="17"/>
        <v>31</v>
      </c>
      <c r="J908" s="21">
        <v>2.2200000000000002</v>
      </c>
      <c r="K908" s="21">
        <v>124.03999999999999</v>
      </c>
      <c r="L908" s="20">
        <f>Table1[[#This Row],[Original_Unit_Price]]*Table1[[#This Row],[Quantity]]</f>
        <v>33.300000000000004</v>
      </c>
      <c r="M908" s="20">
        <f>Table1[[#This Row],[Total Price ]]-Table1[[#This Row],[Buying Price]]</f>
        <v>90.739999999999981</v>
      </c>
    </row>
    <row r="909" spans="1:13" x14ac:dyDescent="0.3">
      <c r="A909" s="1">
        <v>45182</v>
      </c>
      <c r="B909" s="1" t="str">
        <f>TEXT(Table1[[#This Row],[Date]],"ddd")</f>
        <v>Wed</v>
      </c>
      <c r="C909" t="s">
        <v>16</v>
      </c>
      <c r="D909">
        <v>18</v>
      </c>
      <c r="E909" s="20">
        <v>5.13</v>
      </c>
      <c r="F909" t="s">
        <v>26</v>
      </c>
      <c r="G909" t="s">
        <v>33</v>
      </c>
      <c r="H909" s="1">
        <v>36775</v>
      </c>
      <c r="I909" s="37">
        <f t="shared" ca="1" si="17"/>
        <v>24</v>
      </c>
      <c r="J909" s="21">
        <v>4.12</v>
      </c>
      <c r="K909" s="21">
        <v>141.80000000000001</v>
      </c>
      <c r="L909" s="20">
        <f>Table1[[#This Row],[Original_Unit_Price]]*Table1[[#This Row],[Quantity]]</f>
        <v>74.16</v>
      </c>
      <c r="M909" s="20">
        <f>Table1[[#This Row],[Total Price ]]-Table1[[#This Row],[Buying Price]]</f>
        <v>67.640000000000015</v>
      </c>
    </row>
    <row r="910" spans="1:13" x14ac:dyDescent="0.3">
      <c r="A910" s="1">
        <v>45035</v>
      </c>
      <c r="B910" s="1" t="str">
        <f>TEXT(Table1[[#This Row],[Date]],"ddd")</f>
        <v>Wed</v>
      </c>
      <c r="C910" t="s">
        <v>15</v>
      </c>
      <c r="D910">
        <v>12</v>
      </c>
      <c r="E910" s="20">
        <v>14.15</v>
      </c>
      <c r="F910" t="s">
        <v>26</v>
      </c>
      <c r="G910" t="s">
        <v>28</v>
      </c>
      <c r="H910" s="1">
        <v>38339</v>
      </c>
      <c r="I910" s="37">
        <f t="shared" ca="1" si="17"/>
        <v>20</v>
      </c>
      <c r="J910" s="21">
        <v>11.39</v>
      </c>
      <c r="K910" s="21">
        <v>22.5</v>
      </c>
      <c r="L910" s="20">
        <f>Table1[[#This Row],[Original_Unit_Price]]*Table1[[#This Row],[Quantity]]</f>
        <v>136.68</v>
      </c>
      <c r="M910" s="20">
        <f>Table1[[#This Row],[Total Price ]]-Table1[[#This Row],[Buying Price]]</f>
        <v>-114.18</v>
      </c>
    </row>
    <row r="911" spans="1:13" x14ac:dyDescent="0.3">
      <c r="A911" s="1">
        <v>45027</v>
      </c>
      <c r="B911" s="1" t="str">
        <f>TEXT(Table1[[#This Row],[Date]],"ddd")</f>
        <v>Tue</v>
      </c>
      <c r="C911" t="s">
        <v>18</v>
      </c>
      <c r="D911">
        <v>14</v>
      </c>
      <c r="E911" s="20">
        <v>13.19</v>
      </c>
      <c r="F911" t="s">
        <v>26</v>
      </c>
      <c r="G911" t="s">
        <v>28</v>
      </c>
      <c r="H911" s="1">
        <v>35616</v>
      </c>
      <c r="I911" s="37">
        <f t="shared" ca="1" si="17"/>
        <v>27</v>
      </c>
      <c r="J911" s="21">
        <v>9.64</v>
      </c>
      <c r="K911" s="21">
        <v>125.62</v>
      </c>
      <c r="L911" s="20">
        <f>Table1[[#This Row],[Original_Unit_Price]]*Table1[[#This Row],[Quantity]]</f>
        <v>134.96</v>
      </c>
      <c r="M911" s="20">
        <f>Table1[[#This Row],[Total Price ]]-Table1[[#This Row],[Buying Price]]</f>
        <v>-9.3400000000000034</v>
      </c>
    </row>
    <row r="912" spans="1:13" x14ac:dyDescent="0.3">
      <c r="A912" s="1">
        <v>45019</v>
      </c>
      <c r="B912" s="1" t="str">
        <f>TEXT(Table1[[#This Row],[Date]],"ddd")</f>
        <v>Mon</v>
      </c>
      <c r="C912" t="s">
        <v>15</v>
      </c>
      <c r="D912">
        <v>20</v>
      </c>
      <c r="E912" s="20">
        <v>13.92</v>
      </c>
      <c r="F912" t="s">
        <v>24</v>
      </c>
      <c r="G912" t="s">
        <v>31</v>
      </c>
      <c r="H912" s="1">
        <v>33565</v>
      </c>
      <c r="I912" s="37">
        <f t="shared" ca="1" si="17"/>
        <v>33</v>
      </c>
      <c r="J912" s="21">
        <v>11.65</v>
      </c>
      <c r="K912" s="21">
        <v>96.72</v>
      </c>
      <c r="L912" s="20">
        <f>Table1[[#This Row],[Original_Unit_Price]]*Table1[[#This Row],[Quantity]]</f>
        <v>233</v>
      </c>
      <c r="M912" s="20">
        <f>Table1[[#This Row],[Total Price ]]-Table1[[#This Row],[Buying Price]]</f>
        <v>-136.28</v>
      </c>
    </row>
    <row r="913" spans="1:13" x14ac:dyDescent="0.3">
      <c r="A913" s="1">
        <v>45197</v>
      </c>
      <c r="B913" s="1" t="str">
        <f>TEXT(Table1[[#This Row],[Date]],"ddd")</f>
        <v>Thu</v>
      </c>
      <c r="C913" t="s">
        <v>17</v>
      </c>
      <c r="D913">
        <v>16</v>
      </c>
      <c r="E913" s="20">
        <v>7.43</v>
      </c>
      <c r="F913" t="s">
        <v>26</v>
      </c>
      <c r="G913" t="s">
        <v>33</v>
      </c>
      <c r="H913" s="1">
        <v>36145</v>
      </c>
      <c r="I913" s="37">
        <f t="shared" ca="1" si="17"/>
        <v>26</v>
      </c>
      <c r="J913" s="21">
        <v>6.2</v>
      </c>
      <c r="K913" s="21">
        <v>106.47</v>
      </c>
      <c r="L913" s="20">
        <f>Table1[[#This Row],[Original_Unit_Price]]*Table1[[#This Row],[Quantity]]</f>
        <v>99.2</v>
      </c>
      <c r="M913" s="20">
        <f>Table1[[#This Row],[Total Price ]]-Table1[[#This Row],[Buying Price]]</f>
        <v>7.269999999999996</v>
      </c>
    </row>
    <row r="914" spans="1:13" x14ac:dyDescent="0.3">
      <c r="A914" s="1">
        <v>45113</v>
      </c>
      <c r="B914" s="1" t="str">
        <f>TEXT(Table1[[#This Row],[Date]],"ddd")</f>
        <v>Thu</v>
      </c>
      <c r="C914" t="s">
        <v>14</v>
      </c>
      <c r="D914">
        <v>9</v>
      </c>
      <c r="E914" s="20">
        <v>5.64</v>
      </c>
      <c r="F914" t="s">
        <v>34</v>
      </c>
      <c r="G914" t="s">
        <v>27</v>
      </c>
      <c r="H914" s="1">
        <v>30145</v>
      </c>
      <c r="I914" s="37">
        <f t="shared" ca="1" si="17"/>
        <v>42</v>
      </c>
      <c r="J914" s="21">
        <v>4.7</v>
      </c>
      <c r="K914" s="21">
        <v>39.520000000000003</v>
      </c>
      <c r="L914" s="20">
        <f>Table1[[#This Row],[Original_Unit_Price]]*Table1[[#This Row],[Quantity]]</f>
        <v>42.300000000000004</v>
      </c>
      <c r="M914" s="20">
        <f>Table1[[#This Row],[Total Price ]]-Table1[[#This Row],[Buying Price]]</f>
        <v>-2.7800000000000011</v>
      </c>
    </row>
    <row r="915" spans="1:13" x14ac:dyDescent="0.3">
      <c r="A915" s="1">
        <v>45050</v>
      </c>
      <c r="B915" s="1" t="str">
        <f>TEXT(Table1[[#This Row],[Date]],"ddd")</f>
        <v>Thu</v>
      </c>
      <c r="C915" t="s">
        <v>14</v>
      </c>
      <c r="D915">
        <v>19</v>
      </c>
      <c r="E915" s="20">
        <v>2.65</v>
      </c>
      <c r="F915" t="s">
        <v>32</v>
      </c>
      <c r="G915" t="s">
        <v>27</v>
      </c>
      <c r="H915" s="1">
        <v>36457</v>
      </c>
      <c r="I915" s="37">
        <f t="shared" ca="1" si="17"/>
        <v>25</v>
      </c>
      <c r="J915" s="21">
        <v>2.09</v>
      </c>
      <c r="K915" s="21">
        <v>59.04</v>
      </c>
      <c r="L915" s="20">
        <f>Table1[[#This Row],[Original_Unit_Price]]*Table1[[#This Row],[Quantity]]</f>
        <v>39.709999999999994</v>
      </c>
      <c r="M915" s="20">
        <f>Table1[[#This Row],[Total Price ]]-Table1[[#This Row],[Buying Price]]</f>
        <v>19.330000000000005</v>
      </c>
    </row>
    <row r="916" spans="1:13" x14ac:dyDescent="0.3">
      <c r="A916" s="1">
        <v>45200</v>
      </c>
      <c r="B916" s="1" t="str">
        <f>TEXT(Table1[[#This Row],[Date]],"ddd")</f>
        <v>Sun</v>
      </c>
      <c r="C916" t="s">
        <v>18</v>
      </c>
      <c r="D916">
        <v>18</v>
      </c>
      <c r="E916" s="20">
        <v>11.51</v>
      </c>
      <c r="F916" t="s">
        <v>26</v>
      </c>
      <c r="G916" t="s">
        <v>29</v>
      </c>
      <c r="H916" s="1">
        <v>28670</v>
      </c>
      <c r="I916" s="37">
        <f t="shared" ca="1" si="17"/>
        <v>46</v>
      </c>
      <c r="J916" s="21">
        <v>8.23</v>
      </c>
      <c r="K916" s="21">
        <v>150.4</v>
      </c>
      <c r="L916" s="20">
        <f>Table1[[#This Row],[Original_Unit_Price]]*Table1[[#This Row],[Quantity]]</f>
        <v>148.14000000000001</v>
      </c>
      <c r="M916" s="20">
        <f>Table1[[#This Row],[Total Price ]]-Table1[[#This Row],[Buying Price]]</f>
        <v>2.2599999999999909</v>
      </c>
    </row>
    <row r="917" spans="1:13" x14ac:dyDescent="0.3">
      <c r="A917" s="1">
        <v>45142</v>
      </c>
      <c r="B917" s="1" t="str">
        <f>TEXT(Table1[[#This Row],[Date]],"ddd")</f>
        <v>Fri</v>
      </c>
      <c r="C917" t="s">
        <v>16</v>
      </c>
      <c r="D917">
        <v>18</v>
      </c>
      <c r="E917" s="20">
        <v>4.09</v>
      </c>
      <c r="F917" t="s">
        <v>26</v>
      </c>
      <c r="G917" t="s">
        <v>29</v>
      </c>
      <c r="H917" s="1">
        <v>33465</v>
      </c>
      <c r="I917" s="37">
        <f t="shared" ca="1" si="17"/>
        <v>33</v>
      </c>
      <c r="J917" s="21">
        <v>3.05</v>
      </c>
      <c r="K917" s="21">
        <v>0.63000000000000012</v>
      </c>
      <c r="L917" s="20">
        <f>Table1[[#This Row],[Original_Unit_Price]]*Table1[[#This Row],[Quantity]]</f>
        <v>54.9</v>
      </c>
      <c r="M917" s="20">
        <f>Table1[[#This Row],[Total Price ]]-Table1[[#This Row],[Buying Price]]</f>
        <v>-54.269999999999996</v>
      </c>
    </row>
    <row r="918" spans="1:13" x14ac:dyDescent="0.3">
      <c r="A918" s="1">
        <v>45061</v>
      </c>
      <c r="B918" s="1" t="str">
        <f>TEXT(Table1[[#This Row],[Date]],"ddd")</f>
        <v>Mon</v>
      </c>
      <c r="C918" t="s">
        <v>18</v>
      </c>
      <c r="D918">
        <v>6</v>
      </c>
      <c r="E918" s="20">
        <v>4.18</v>
      </c>
      <c r="F918" t="s">
        <v>24</v>
      </c>
      <c r="G918" t="s">
        <v>33</v>
      </c>
      <c r="H918" s="1">
        <v>32188</v>
      </c>
      <c r="I918" s="37">
        <f t="shared" ca="1" si="17"/>
        <v>37</v>
      </c>
      <c r="J918" s="21">
        <v>3.23</v>
      </c>
      <c r="K918" s="21">
        <v>33.879999999999995</v>
      </c>
      <c r="L918" s="20">
        <f>Table1[[#This Row],[Original_Unit_Price]]*Table1[[#This Row],[Quantity]]</f>
        <v>19.38</v>
      </c>
      <c r="M918" s="20">
        <f>Table1[[#This Row],[Total Price ]]-Table1[[#This Row],[Buying Price]]</f>
        <v>14.499999999999996</v>
      </c>
    </row>
    <row r="919" spans="1:13" x14ac:dyDescent="0.3">
      <c r="A919" s="1">
        <v>45026</v>
      </c>
      <c r="B919" s="1" t="str">
        <f>TEXT(Table1[[#This Row],[Date]],"ddd")</f>
        <v>Mon</v>
      </c>
      <c r="C919" t="s">
        <v>16</v>
      </c>
      <c r="D919">
        <v>10</v>
      </c>
      <c r="E919" s="20">
        <v>3.15</v>
      </c>
      <c r="F919" t="s">
        <v>30</v>
      </c>
      <c r="G919" t="s">
        <v>29</v>
      </c>
      <c r="H919" s="1">
        <v>37604</v>
      </c>
      <c r="I919" s="37">
        <f t="shared" ca="1" si="17"/>
        <v>22</v>
      </c>
      <c r="J919" s="21">
        <v>2.57</v>
      </c>
      <c r="K919" s="21">
        <v>55.05</v>
      </c>
      <c r="L919" s="20">
        <f>Table1[[#This Row],[Original_Unit_Price]]*Table1[[#This Row],[Quantity]]</f>
        <v>25.7</v>
      </c>
      <c r="M919" s="20">
        <f>Table1[[#This Row],[Total Price ]]-Table1[[#This Row],[Buying Price]]</f>
        <v>29.349999999999998</v>
      </c>
    </row>
    <row r="920" spans="1:13" x14ac:dyDescent="0.3">
      <c r="A920" s="1">
        <v>45214</v>
      </c>
      <c r="B920" s="1" t="str">
        <f>TEXT(Table1[[#This Row],[Date]],"ddd")</f>
        <v>Sun</v>
      </c>
      <c r="C920" t="s">
        <v>12</v>
      </c>
      <c r="D920">
        <v>13</v>
      </c>
      <c r="E920" s="20">
        <v>9.7799999999999994</v>
      </c>
      <c r="F920" t="s">
        <v>32</v>
      </c>
      <c r="G920" t="s">
        <v>28</v>
      </c>
      <c r="H920" s="1">
        <v>31361</v>
      </c>
      <c r="I920" s="37">
        <f t="shared" ca="1" si="17"/>
        <v>39</v>
      </c>
      <c r="J920" s="21">
        <v>8.27</v>
      </c>
      <c r="K920" s="21">
        <v>55.86</v>
      </c>
      <c r="L920" s="20">
        <f>Table1[[#This Row],[Original_Unit_Price]]*Table1[[#This Row],[Quantity]]</f>
        <v>107.50999999999999</v>
      </c>
      <c r="M920" s="20">
        <f>Table1[[#This Row],[Total Price ]]-Table1[[#This Row],[Buying Price]]</f>
        <v>-51.649999999999991</v>
      </c>
    </row>
    <row r="921" spans="1:13" x14ac:dyDescent="0.3">
      <c r="A921" s="1">
        <v>45189</v>
      </c>
      <c r="B921" s="1" t="str">
        <f>TEXT(Table1[[#This Row],[Date]],"ddd")</f>
        <v>Wed</v>
      </c>
      <c r="C921" t="s">
        <v>18</v>
      </c>
      <c r="D921">
        <v>14</v>
      </c>
      <c r="E921" s="20">
        <v>8.4700000000000006</v>
      </c>
      <c r="F921" t="s">
        <v>34</v>
      </c>
      <c r="G921" t="s">
        <v>33</v>
      </c>
      <c r="H921" s="1">
        <v>34659</v>
      </c>
      <c r="I921" s="37">
        <f t="shared" ca="1" si="17"/>
        <v>30</v>
      </c>
      <c r="J921" s="21">
        <v>6.6</v>
      </c>
      <c r="K921" s="21">
        <v>107.76</v>
      </c>
      <c r="L921" s="20">
        <f>Table1[[#This Row],[Original_Unit_Price]]*Table1[[#This Row],[Quantity]]</f>
        <v>92.399999999999991</v>
      </c>
      <c r="M921" s="20">
        <f>Table1[[#This Row],[Total Price ]]-Table1[[#This Row],[Buying Price]]</f>
        <v>15.360000000000014</v>
      </c>
    </row>
    <row r="922" spans="1:13" x14ac:dyDescent="0.3">
      <c r="A922" s="1">
        <v>44956</v>
      </c>
      <c r="B922" s="1" t="str">
        <f>TEXT(Table1[[#This Row],[Date]],"ddd")</f>
        <v>Mon</v>
      </c>
      <c r="C922" t="s">
        <v>13</v>
      </c>
      <c r="D922">
        <v>20</v>
      </c>
      <c r="E922" s="20">
        <v>15</v>
      </c>
      <c r="F922" t="s">
        <v>32</v>
      </c>
      <c r="G922" t="s">
        <v>27</v>
      </c>
      <c r="H922" s="1">
        <v>35420</v>
      </c>
      <c r="I922" s="37">
        <f t="shared" ca="1" si="17"/>
        <v>28</v>
      </c>
      <c r="J922" s="21">
        <v>11.52</v>
      </c>
      <c r="K922" s="21">
        <v>8.59</v>
      </c>
      <c r="L922" s="20">
        <f>Table1[[#This Row],[Original_Unit_Price]]*Table1[[#This Row],[Quantity]]</f>
        <v>230.39999999999998</v>
      </c>
      <c r="M922" s="20">
        <f>Table1[[#This Row],[Total Price ]]-Table1[[#This Row],[Buying Price]]</f>
        <v>-221.80999999999997</v>
      </c>
    </row>
    <row r="923" spans="1:13" x14ac:dyDescent="0.3">
      <c r="A923" s="1">
        <v>45201</v>
      </c>
      <c r="B923" s="1" t="str">
        <f>TEXT(Table1[[#This Row],[Date]],"ddd")</f>
        <v>Mon</v>
      </c>
      <c r="C923" t="s">
        <v>12</v>
      </c>
      <c r="D923">
        <v>18</v>
      </c>
      <c r="E923" s="20">
        <v>2.34</v>
      </c>
      <c r="F923" t="s">
        <v>30</v>
      </c>
      <c r="G923" t="s">
        <v>31</v>
      </c>
      <c r="H923" s="1">
        <v>34773</v>
      </c>
      <c r="I923" s="37">
        <f t="shared" ca="1" si="17"/>
        <v>30</v>
      </c>
      <c r="J923" s="21">
        <v>1.8</v>
      </c>
      <c r="K923" s="21">
        <v>154.08000000000001</v>
      </c>
      <c r="L923" s="20">
        <f>Table1[[#This Row],[Original_Unit_Price]]*Table1[[#This Row],[Quantity]]</f>
        <v>32.4</v>
      </c>
      <c r="M923" s="20">
        <f>Table1[[#This Row],[Total Price ]]-Table1[[#This Row],[Buying Price]]</f>
        <v>121.68</v>
      </c>
    </row>
    <row r="924" spans="1:13" x14ac:dyDescent="0.3">
      <c r="A924" s="1">
        <v>45080</v>
      </c>
      <c r="B924" s="1" t="str">
        <f>TEXT(Table1[[#This Row],[Date]],"ddd")</f>
        <v>Sat</v>
      </c>
      <c r="C924" t="s">
        <v>17</v>
      </c>
      <c r="D924">
        <v>5</v>
      </c>
      <c r="E924" s="20">
        <v>1.49</v>
      </c>
      <c r="F924" t="s">
        <v>34</v>
      </c>
      <c r="G924" t="s">
        <v>28</v>
      </c>
      <c r="H924" s="1">
        <v>33405</v>
      </c>
      <c r="I924" s="37">
        <f t="shared" ca="1" si="17"/>
        <v>33</v>
      </c>
      <c r="J924" s="21">
        <v>1.32</v>
      </c>
      <c r="K924" s="21">
        <v>27</v>
      </c>
      <c r="L924" s="20">
        <f>Table1[[#This Row],[Original_Unit_Price]]*Table1[[#This Row],[Quantity]]</f>
        <v>6.6000000000000005</v>
      </c>
      <c r="M924" s="20">
        <f>Table1[[#This Row],[Total Price ]]-Table1[[#This Row],[Buying Price]]</f>
        <v>20.399999999999999</v>
      </c>
    </row>
    <row r="925" spans="1:13" x14ac:dyDescent="0.3">
      <c r="A925" s="1">
        <v>44969</v>
      </c>
      <c r="B925" s="1" t="str">
        <f>TEXT(Table1[[#This Row],[Date]],"ddd")</f>
        <v>Sun</v>
      </c>
      <c r="C925" t="s">
        <v>12</v>
      </c>
      <c r="D925">
        <v>11</v>
      </c>
      <c r="E925" s="20">
        <v>12.93</v>
      </c>
      <c r="F925" t="s">
        <v>32</v>
      </c>
      <c r="G925" t="s">
        <v>29</v>
      </c>
      <c r="H925" s="1">
        <v>33126</v>
      </c>
      <c r="I925" s="37">
        <f t="shared" ca="1" si="17"/>
        <v>34</v>
      </c>
      <c r="J925" s="21">
        <v>11.4</v>
      </c>
      <c r="K925" s="21">
        <v>155.12</v>
      </c>
      <c r="L925" s="20">
        <f>Table1[[#This Row],[Original_Unit_Price]]*Table1[[#This Row],[Quantity]]</f>
        <v>125.4</v>
      </c>
      <c r="M925" s="20">
        <f>Table1[[#This Row],[Total Price ]]-Table1[[#This Row],[Buying Price]]</f>
        <v>29.72</v>
      </c>
    </row>
    <row r="926" spans="1:13" x14ac:dyDescent="0.3">
      <c r="A926" s="1">
        <v>45123</v>
      </c>
      <c r="B926" s="1" t="str">
        <f>TEXT(Table1[[#This Row],[Date]],"ddd")</f>
        <v>Sun</v>
      </c>
      <c r="C926" t="s">
        <v>11</v>
      </c>
      <c r="D926">
        <v>10</v>
      </c>
      <c r="E926" s="20">
        <v>10.67</v>
      </c>
      <c r="F926" t="s">
        <v>32</v>
      </c>
      <c r="G926" t="s">
        <v>25</v>
      </c>
      <c r="H926" s="1">
        <v>35530</v>
      </c>
      <c r="I926" s="37">
        <f t="shared" ca="1" si="17"/>
        <v>28</v>
      </c>
      <c r="J926" s="21">
        <v>9.33</v>
      </c>
      <c r="K926" s="21">
        <v>70.38</v>
      </c>
      <c r="L926" s="20">
        <f>Table1[[#This Row],[Original_Unit_Price]]*Table1[[#This Row],[Quantity]]</f>
        <v>93.3</v>
      </c>
      <c r="M926" s="20">
        <f>Table1[[#This Row],[Total Price ]]-Table1[[#This Row],[Buying Price]]</f>
        <v>-22.92</v>
      </c>
    </row>
    <row r="927" spans="1:13" x14ac:dyDescent="0.3">
      <c r="A927" s="1">
        <v>45013</v>
      </c>
      <c r="B927" s="1" t="str">
        <f>TEXT(Table1[[#This Row],[Date]],"ddd")</f>
        <v>Tue</v>
      </c>
      <c r="C927" t="s">
        <v>12</v>
      </c>
      <c r="D927">
        <v>14</v>
      </c>
      <c r="E927" s="20">
        <v>13.86</v>
      </c>
      <c r="F927" t="s">
        <v>32</v>
      </c>
      <c r="G927" t="s">
        <v>27</v>
      </c>
      <c r="H927" s="1">
        <v>31365</v>
      </c>
      <c r="I927" s="37">
        <f t="shared" ca="1" si="17"/>
        <v>39</v>
      </c>
      <c r="J927" s="21">
        <v>10.039999999999999</v>
      </c>
      <c r="K927" s="21">
        <v>173.6</v>
      </c>
      <c r="L927" s="20">
        <f>Table1[[#This Row],[Original_Unit_Price]]*Table1[[#This Row],[Quantity]]</f>
        <v>140.56</v>
      </c>
      <c r="M927" s="20">
        <f>Table1[[#This Row],[Total Price ]]-Table1[[#This Row],[Buying Price]]</f>
        <v>33.039999999999992</v>
      </c>
    </row>
    <row r="928" spans="1:13" x14ac:dyDescent="0.3">
      <c r="A928" s="1">
        <v>45242</v>
      </c>
      <c r="B928" s="1" t="str">
        <f>TEXT(Table1[[#This Row],[Date]],"ddd")</f>
        <v>Sun</v>
      </c>
      <c r="C928" t="s">
        <v>16</v>
      </c>
      <c r="D928">
        <v>6</v>
      </c>
      <c r="E928" s="20">
        <v>4.8600000000000003</v>
      </c>
      <c r="F928" t="s">
        <v>34</v>
      </c>
      <c r="G928" t="s">
        <v>28</v>
      </c>
      <c r="H928" s="1">
        <v>37769</v>
      </c>
      <c r="I928" s="37">
        <f t="shared" ca="1" si="17"/>
        <v>21</v>
      </c>
      <c r="J928" s="21">
        <v>3.5</v>
      </c>
      <c r="K928" s="21">
        <v>76</v>
      </c>
      <c r="L928" s="20">
        <f>Table1[[#This Row],[Original_Unit_Price]]*Table1[[#This Row],[Quantity]]</f>
        <v>21</v>
      </c>
      <c r="M928" s="20">
        <f>Table1[[#This Row],[Total Price ]]-Table1[[#This Row],[Buying Price]]</f>
        <v>55</v>
      </c>
    </row>
    <row r="929" spans="1:13" x14ac:dyDescent="0.3">
      <c r="A929" s="1">
        <v>45290</v>
      </c>
      <c r="B929" s="1" t="str">
        <f>TEXT(Table1[[#This Row],[Date]],"ddd")</f>
        <v>Sat</v>
      </c>
      <c r="C929" t="s">
        <v>11</v>
      </c>
      <c r="D929">
        <v>16</v>
      </c>
      <c r="E929" s="20">
        <v>0.6</v>
      </c>
      <c r="F929" t="s">
        <v>34</v>
      </c>
      <c r="G929" t="s">
        <v>28</v>
      </c>
      <c r="H929" s="1">
        <v>32943</v>
      </c>
      <c r="I929" s="37">
        <f t="shared" ca="1" si="17"/>
        <v>35</v>
      </c>
      <c r="J929" s="21">
        <v>0.5</v>
      </c>
      <c r="K929" s="21">
        <v>4.16</v>
      </c>
      <c r="L929" s="20">
        <f>Table1[[#This Row],[Original_Unit_Price]]*Table1[[#This Row],[Quantity]]</f>
        <v>8</v>
      </c>
      <c r="M929" s="20">
        <f>Table1[[#This Row],[Total Price ]]-Table1[[#This Row],[Buying Price]]</f>
        <v>-3.84</v>
      </c>
    </row>
    <row r="930" spans="1:13" x14ac:dyDescent="0.3">
      <c r="A930" s="1">
        <v>45023</v>
      </c>
      <c r="B930" s="1" t="str">
        <f>TEXT(Table1[[#This Row],[Date]],"ddd")</f>
        <v>Fri</v>
      </c>
      <c r="C930" t="s">
        <v>12</v>
      </c>
      <c r="D930">
        <v>13</v>
      </c>
      <c r="E930" s="20">
        <v>13.33</v>
      </c>
      <c r="F930" t="s">
        <v>30</v>
      </c>
      <c r="G930" t="s">
        <v>25</v>
      </c>
      <c r="H930" s="1">
        <v>34275</v>
      </c>
      <c r="I930" s="37">
        <f t="shared" ca="1" si="17"/>
        <v>31</v>
      </c>
      <c r="J930" s="21">
        <v>10.23</v>
      </c>
      <c r="K930" s="21">
        <v>36.33</v>
      </c>
      <c r="L930" s="20">
        <f>Table1[[#This Row],[Original_Unit_Price]]*Table1[[#This Row],[Quantity]]</f>
        <v>132.99</v>
      </c>
      <c r="M930" s="20">
        <f>Table1[[#This Row],[Total Price ]]-Table1[[#This Row],[Buying Price]]</f>
        <v>-96.660000000000011</v>
      </c>
    </row>
    <row r="931" spans="1:13" x14ac:dyDescent="0.3">
      <c r="A931" s="1">
        <v>45202</v>
      </c>
      <c r="B931" s="1" t="str">
        <f>TEXT(Table1[[#This Row],[Date]],"ddd")</f>
        <v>Tue</v>
      </c>
      <c r="C931" t="s">
        <v>13</v>
      </c>
      <c r="D931">
        <v>3</v>
      </c>
      <c r="E931" s="20">
        <v>14.71</v>
      </c>
      <c r="F931" t="s">
        <v>34</v>
      </c>
      <c r="G931" t="s">
        <v>27</v>
      </c>
      <c r="H931" s="1">
        <v>37839</v>
      </c>
      <c r="I931" s="37">
        <f t="shared" ca="1" si="17"/>
        <v>21</v>
      </c>
      <c r="J931" s="21">
        <v>12.92</v>
      </c>
      <c r="K931" s="21">
        <v>142.94</v>
      </c>
      <c r="L931" s="20">
        <f>Table1[[#This Row],[Original_Unit_Price]]*Table1[[#This Row],[Quantity]]</f>
        <v>38.76</v>
      </c>
      <c r="M931" s="20">
        <f>Table1[[#This Row],[Total Price ]]-Table1[[#This Row],[Buying Price]]</f>
        <v>104.18</v>
      </c>
    </row>
    <row r="932" spans="1:13" x14ac:dyDescent="0.3">
      <c r="A932" s="1">
        <v>45195</v>
      </c>
      <c r="B932" s="1" t="str">
        <f>TEXT(Table1[[#This Row],[Date]],"ddd")</f>
        <v>Tue</v>
      </c>
      <c r="C932" t="s">
        <v>17</v>
      </c>
      <c r="D932">
        <v>12</v>
      </c>
      <c r="E932" s="20">
        <v>2.2400000000000002</v>
      </c>
      <c r="F932" t="s">
        <v>26</v>
      </c>
      <c r="G932" t="s">
        <v>33</v>
      </c>
      <c r="H932" s="1">
        <v>36680</v>
      </c>
      <c r="I932" s="37">
        <f t="shared" ca="1" si="17"/>
        <v>24</v>
      </c>
      <c r="J932" s="21">
        <v>1.85</v>
      </c>
      <c r="K932" s="21">
        <v>11.33</v>
      </c>
      <c r="L932" s="20">
        <f>Table1[[#This Row],[Original_Unit_Price]]*Table1[[#This Row],[Quantity]]</f>
        <v>22.200000000000003</v>
      </c>
      <c r="M932" s="20">
        <f>Table1[[#This Row],[Total Price ]]-Table1[[#This Row],[Buying Price]]</f>
        <v>-10.870000000000003</v>
      </c>
    </row>
    <row r="933" spans="1:13" x14ac:dyDescent="0.3">
      <c r="A933" s="1">
        <v>45275</v>
      </c>
      <c r="B933" s="1" t="str">
        <f>TEXT(Table1[[#This Row],[Date]],"ddd")</f>
        <v>Fri</v>
      </c>
      <c r="C933" t="s">
        <v>18</v>
      </c>
      <c r="D933">
        <v>2</v>
      </c>
      <c r="E933" s="20">
        <v>3.64</v>
      </c>
      <c r="F933" t="s">
        <v>26</v>
      </c>
      <c r="G933" t="s">
        <v>28</v>
      </c>
      <c r="H933" s="1">
        <v>29756</v>
      </c>
      <c r="I933" s="37">
        <f t="shared" ca="1" si="17"/>
        <v>43</v>
      </c>
      <c r="J933" s="21">
        <v>3.11</v>
      </c>
      <c r="K933" s="21">
        <v>36.64</v>
      </c>
      <c r="L933" s="20">
        <f>Table1[[#This Row],[Original_Unit_Price]]*Table1[[#This Row],[Quantity]]</f>
        <v>6.22</v>
      </c>
      <c r="M933" s="20">
        <f>Table1[[#This Row],[Total Price ]]-Table1[[#This Row],[Buying Price]]</f>
        <v>30.42</v>
      </c>
    </row>
    <row r="934" spans="1:13" x14ac:dyDescent="0.3">
      <c r="A934" s="1">
        <v>44942</v>
      </c>
      <c r="B934" s="1" t="str">
        <f>TEXT(Table1[[#This Row],[Date]],"ddd")</f>
        <v>Mon</v>
      </c>
      <c r="C934" t="s">
        <v>18</v>
      </c>
      <c r="D934">
        <v>13</v>
      </c>
      <c r="E934" s="20">
        <v>9.24</v>
      </c>
      <c r="F934" t="s">
        <v>26</v>
      </c>
      <c r="G934" t="s">
        <v>33</v>
      </c>
      <c r="H934" s="1">
        <v>33574</v>
      </c>
      <c r="I934" s="37">
        <f t="shared" ca="1" si="17"/>
        <v>33</v>
      </c>
      <c r="J934" s="21">
        <v>6.65</v>
      </c>
      <c r="K934" s="21">
        <v>0.81</v>
      </c>
      <c r="L934" s="20">
        <f>Table1[[#This Row],[Original_Unit_Price]]*Table1[[#This Row],[Quantity]]</f>
        <v>86.45</v>
      </c>
      <c r="M934" s="20">
        <f>Table1[[#This Row],[Total Price ]]-Table1[[#This Row],[Buying Price]]</f>
        <v>-85.64</v>
      </c>
    </row>
    <row r="935" spans="1:13" x14ac:dyDescent="0.3">
      <c r="A935" s="1">
        <v>45262</v>
      </c>
      <c r="B935" s="1" t="str">
        <f>TEXT(Table1[[#This Row],[Date]],"ddd")</f>
        <v>Sat</v>
      </c>
      <c r="C935" t="s">
        <v>17</v>
      </c>
      <c r="D935">
        <v>1</v>
      </c>
      <c r="E935" s="20">
        <v>12.42</v>
      </c>
      <c r="F935" t="s">
        <v>34</v>
      </c>
      <c r="G935" t="s">
        <v>28</v>
      </c>
      <c r="H935" s="1">
        <v>38134</v>
      </c>
      <c r="I935" s="37">
        <f t="shared" ca="1" si="17"/>
        <v>20</v>
      </c>
      <c r="J935" s="21">
        <v>9.7100000000000009</v>
      </c>
      <c r="K935" s="21">
        <v>87.89</v>
      </c>
      <c r="L935" s="20">
        <f>Table1[[#This Row],[Original_Unit_Price]]*Table1[[#This Row],[Quantity]]</f>
        <v>9.7100000000000009</v>
      </c>
      <c r="M935" s="20">
        <f>Table1[[#This Row],[Total Price ]]-Table1[[#This Row],[Buying Price]]</f>
        <v>78.180000000000007</v>
      </c>
    </row>
    <row r="936" spans="1:13" x14ac:dyDescent="0.3">
      <c r="A936" s="1">
        <v>45016</v>
      </c>
      <c r="B936" s="1" t="str">
        <f>TEXT(Table1[[#This Row],[Date]],"ddd")</f>
        <v>Fri</v>
      </c>
      <c r="C936" t="s">
        <v>15</v>
      </c>
      <c r="D936">
        <v>8</v>
      </c>
      <c r="E936" s="20">
        <v>9.65</v>
      </c>
      <c r="F936" t="s">
        <v>32</v>
      </c>
      <c r="G936" t="s">
        <v>25</v>
      </c>
      <c r="H936" s="1">
        <v>38058</v>
      </c>
      <c r="I936" s="37">
        <f t="shared" ca="1" si="17"/>
        <v>21</v>
      </c>
      <c r="J936" s="21">
        <v>7.77</v>
      </c>
      <c r="K936" s="21">
        <v>107.14</v>
      </c>
      <c r="L936" s="20">
        <f>Table1[[#This Row],[Original_Unit_Price]]*Table1[[#This Row],[Quantity]]</f>
        <v>62.16</v>
      </c>
      <c r="M936" s="20">
        <f>Table1[[#This Row],[Total Price ]]-Table1[[#This Row],[Buying Price]]</f>
        <v>44.980000000000004</v>
      </c>
    </row>
    <row r="937" spans="1:13" x14ac:dyDescent="0.3">
      <c r="A937" s="1">
        <v>45082</v>
      </c>
      <c r="B937" s="1" t="str">
        <f>TEXT(Table1[[#This Row],[Date]],"ddd")</f>
        <v>Mon</v>
      </c>
      <c r="C937" t="s">
        <v>11</v>
      </c>
      <c r="D937">
        <v>2</v>
      </c>
      <c r="E937" s="20">
        <v>14.99</v>
      </c>
      <c r="F937" t="s">
        <v>26</v>
      </c>
      <c r="G937" t="s">
        <v>29</v>
      </c>
      <c r="H937" s="1">
        <v>37650</v>
      </c>
      <c r="I937" s="37">
        <f t="shared" ca="1" si="17"/>
        <v>22</v>
      </c>
      <c r="J937" s="21">
        <v>10.8</v>
      </c>
      <c r="K937" s="21">
        <v>224.74</v>
      </c>
      <c r="L937" s="20">
        <f>Table1[[#This Row],[Original_Unit_Price]]*Table1[[#This Row],[Quantity]]</f>
        <v>21.6</v>
      </c>
      <c r="M937" s="20">
        <f>Table1[[#This Row],[Total Price ]]-Table1[[#This Row],[Buying Price]]</f>
        <v>203.14000000000001</v>
      </c>
    </row>
    <row r="938" spans="1:13" x14ac:dyDescent="0.3">
      <c r="A938" s="1">
        <v>45251</v>
      </c>
      <c r="B938" s="1" t="str">
        <f>TEXT(Table1[[#This Row],[Date]],"ddd")</f>
        <v>Tue</v>
      </c>
      <c r="C938" t="s">
        <v>18</v>
      </c>
      <c r="D938">
        <v>3</v>
      </c>
      <c r="E938" s="20">
        <v>2.4700000000000002</v>
      </c>
      <c r="F938" t="s">
        <v>24</v>
      </c>
      <c r="G938" t="s">
        <v>28</v>
      </c>
      <c r="H938" s="1">
        <v>30757</v>
      </c>
      <c r="I938" s="37">
        <f t="shared" ca="1" si="17"/>
        <v>41</v>
      </c>
      <c r="J938" s="21">
        <v>2.11</v>
      </c>
      <c r="K938" s="21">
        <v>10.24</v>
      </c>
      <c r="L938" s="20">
        <f>Table1[[#This Row],[Original_Unit_Price]]*Table1[[#This Row],[Quantity]]</f>
        <v>6.33</v>
      </c>
      <c r="M938" s="20">
        <f>Table1[[#This Row],[Total Price ]]-Table1[[#This Row],[Buying Price]]</f>
        <v>3.91</v>
      </c>
    </row>
    <row r="939" spans="1:13" x14ac:dyDescent="0.3">
      <c r="A939" s="1">
        <v>45046</v>
      </c>
      <c r="B939" s="1" t="str">
        <f>TEXT(Table1[[#This Row],[Date]],"ddd")</f>
        <v>Sun</v>
      </c>
      <c r="C939" t="s">
        <v>16</v>
      </c>
      <c r="D939">
        <v>19</v>
      </c>
      <c r="E939" s="20">
        <v>12.07</v>
      </c>
      <c r="F939" t="s">
        <v>26</v>
      </c>
      <c r="G939" t="s">
        <v>33</v>
      </c>
      <c r="H939" s="1">
        <v>29929</v>
      </c>
      <c r="I939" s="37">
        <f t="shared" ca="1" si="17"/>
        <v>43</v>
      </c>
      <c r="J939" s="21">
        <v>8.7100000000000009</v>
      </c>
      <c r="K939" s="21">
        <v>82.8</v>
      </c>
      <c r="L939" s="20">
        <f>Table1[[#This Row],[Original_Unit_Price]]*Table1[[#This Row],[Quantity]]</f>
        <v>165.49</v>
      </c>
      <c r="M939" s="20">
        <f>Table1[[#This Row],[Total Price ]]-Table1[[#This Row],[Buying Price]]</f>
        <v>-82.690000000000012</v>
      </c>
    </row>
    <row r="940" spans="1:13" x14ac:dyDescent="0.3">
      <c r="A940" s="1">
        <v>45201</v>
      </c>
      <c r="B940" s="1" t="str">
        <f>TEXT(Table1[[#This Row],[Date]],"ddd")</f>
        <v>Mon</v>
      </c>
      <c r="C940" t="s">
        <v>11</v>
      </c>
      <c r="D940">
        <v>16</v>
      </c>
      <c r="E940" s="20">
        <v>12.28</v>
      </c>
      <c r="F940" t="s">
        <v>32</v>
      </c>
      <c r="G940" t="s">
        <v>33</v>
      </c>
      <c r="H940" s="1">
        <v>30625</v>
      </c>
      <c r="I940" s="37">
        <f t="shared" ca="1" si="17"/>
        <v>41</v>
      </c>
      <c r="J940" s="21">
        <v>8.82</v>
      </c>
      <c r="K940" s="21">
        <v>96.25</v>
      </c>
      <c r="L940" s="20">
        <f>Table1[[#This Row],[Original_Unit_Price]]*Table1[[#This Row],[Quantity]]</f>
        <v>141.12</v>
      </c>
      <c r="M940" s="20">
        <f>Table1[[#This Row],[Total Price ]]-Table1[[#This Row],[Buying Price]]</f>
        <v>-44.870000000000005</v>
      </c>
    </row>
    <row r="941" spans="1:13" x14ac:dyDescent="0.3">
      <c r="A941" s="1">
        <v>45197</v>
      </c>
      <c r="B941" s="1" t="str">
        <f>TEXT(Table1[[#This Row],[Date]],"ddd")</f>
        <v>Thu</v>
      </c>
      <c r="C941" t="s">
        <v>10</v>
      </c>
      <c r="D941">
        <v>4</v>
      </c>
      <c r="E941" s="20">
        <v>6.52</v>
      </c>
      <c r="F941" t="s">
        <v>30</v>
      </c>
      <c r="G941" t="s">
        <v>33</v>
      </c>
      <c r="H941" s="1">
        <v>38318</v>
      </c>
      <c r="I941" s="37">
        <f t="shared" ca="1" si="17"/>
        <v>20</v>
      </c>
      <c r="J941" s="21">
        <v>4.93</v>
      </c>
      <c r="K941" s="21">
        <v>12.18</v>
      </c>
      <c r="L941" s="20">
        <f>Table1[[#This Row],[Original_Unit_Price]]*Table1[[#This Row],[Quantity]]</f>
        <v>19.72</v>
      </c>
      <c r="M941" s="20">
        <f>Table1[[#This Row],[Total Price ]]-Table1[[#This Row],[Buying Price]]</f>
        <v>-7.5399999999999991</v>
      </c>
    </row>
    <row r="942" spans="1:13" x14ac:dyDescent="0.3">
      <c r="A942" s="1">
        <v>45282</v>
      </c>
      <c r="B942" s="1" t="str">
        <f>TEXT(Table1[[#This Row],[Date]],"ddd")</f>
        <v>Fri</v>
      </c>
      <c r="C942" t="s">
        <v>16</v>
      </c>
      <c r="D942">
        <v>14</v>
      </c>
      <c r="E942" s="20">
        <v>3.41</v>
      </c>
      <c r="F942" t="s">
        <v>34</v>
      </c>
      <c r="G942" t="s">
        <v>28</v>
      </c>
      <c r="H942" s="1">
        <v>37658</v>
      </c>
      <c r="I942" s="37">
        <f t="shared" ca="1" si="17"/>
        <v>22</v>
      </c>
      <c r="J942" s="21">
        <v>3.05</v>
      </c>
      <c r="K942" s="21">
        <v>10.01</v>
      </c>
      <c r="L942" s="20">
        <f>Table1[[#This Row],[Original_Unit_Price]]*Table1[[#This Row],[Quantity]]</f>
        <v>42.699999999999996</v>
      </c>
      <c r="M942" s="20">
        <f>Table1[[#This Row],[Total Price ]]-Table1[[#This Row],[Buying Price]]</f>
        <v>-32.69</v>
      </c>
    </row>
    <row r="943" spans="1:13" x14ac:dyDescent="0.3">
      <c r="A943" s="1">
        <v>45181</v>
      </c>
      <c r="B943" s="1" t="str">
        <f>TEXT(Table1[[#This Row],[Date]],"ddd")</f>
        <v>Tue</v>
      </c>
      <c r="C943" t="s">
        <v>18</v>
      </c>
      <c r="D943">
        <v>15</v>
      </c>
      <c r="E943" s="20">
        <v>4.42</v>
      </c>
      <c r="F943" t="s">
        <v>24</v>
      </c>
      <c r="G943" t="s">
        <v>28</v>
      </c>
      <c r="H943" s="1">
        <v>28393</v>
      </c>
      <c r="I943" s="37">
        <f t="shared" ca="1" si="17"/>
        <v>47</v>
      </c>
      <c r="J943" s="21">
        <v>3.77</v>
      </c>
      <c r="K943" s="21">
        <v>132.96</v>
      </c>
      <c r="L943" s="20">
        <f>Table1[[#This Row],[Original_Unit_Price]]*Table1[[#This Row],[Quantity]]</f>
        <v>56.55</v>
      </c>
      <c r="M943" s="20">
        <f>Table1[[#This Row],[Total Price ]]-Table1[[#This Row],[Buying Price]]</f>
        <v>76.410000000000011</v>
      </c>
    </row>
    <row r="944" spans="1:13" x14ac:dyDescent="0.3">
      <c r="A944" s="1">
        <v>45003</v>
      </c>
      <c r="B944" s="1" t="str">
        <f>TEXT(Table1[[#This Row],[Date]],"ddd")</f>
        <v>Sat</v>
      </c>
      <c r="C944" t="s">
        <v>15</v>
      </c>
      <c r="D944">
        <v>14</v>
      </c>
      <c r="E944" s="20">
        <v>9.5399999999999991</v>
      </c>
      <c r="F944" t="s">
        <v>26</v>
      </c>
      <c r="G944" t="s">
        <v>27</v>
      </c>
      <c r="H944" s="1">
        <v>37849</v>
      </c>
      <c r="I944" s="37">
        <f t="shared" ca="1" si="17"/>
        <v>21</v>
      </c>
      <c r="J944" s="21">
        <v>7.49</v>
      </c>
      <c r="K944" s="21">
        <v>66.399999999999991</v>
      </c>
      <c r="L944" s="20">
        <f>Table1[[#This Row],[Original_Unit_Price]]*Table1[[#This Row],[Quantity]]</f>
        <v>104.86</v>
      </c>
      <c r="M944" s="20">
        <f>Table1[[#This Row],[Total Price ]]-Table1[[#This Row],[Buying Price]]</f>
        <v>-38.460000000000008</v>
      </c>
    </row>
    <row r="945" spans="1:13" x14ac:dyDescent="0.3">
      <c r="A945" s="1">
        <v>45019</v>
      </c>
      <c r="B945" s="1" t="str">
        <f>TEXT(Table1[[#This Row],[Date]],"ddd")</f>
        <v>Mon</v>
      </c>
      <c r="C945" t="s">
        <v>13</v>
      </c>
      <c r="D945">
        <v>19</v>
      </c>
      <c r="E945" s="20">
        <v>10.96</v>
      </c>
      <c r="F945" t="s">
        <v>32</v>
      </c>
      <c r="G945" t="s">
        <v>31</v>
      </c>
      <c r="H945" s="1">
        <v>31120</v>
      </c>
      <c r="I945" s="37">
        <f t="shared" ca="1" si="17"/>
        <v>40</v>
      </c>
      <c r="J945" s="21">
        <v>8.5</v>
      </c>
      <c r="K945" s="21">
        <v>144.33000000000001</v>
      </c>
      <c r="L945" s="20">
        <f>Table1[[#This Row],[Original_Unit_Price]]*Table1[[#This Row],[Quantity]]</f>
        <v>161.5</v>
      </c>
      <c r="M945" s="20">
        <f>Table1[[#This Row],[Total Price ]]-Table1[[#This Row],[Buying Price]]</f>
        <v>-17.169999999999987</v>
      </c>
    </row>
    <row r="946" spans="1:13" x14ac:dyDescent="0.3">
      <c r="A946" s="1">
        <v>45258</v>
      </c>
      <c r="B946" s="1" t="str">
        <f>TEXT(Table1[[#This Row],[Date]],"ddd")</f>
        <v>Tue</v>
      </c>
      <c r="C946" t="s">
        <v>16</v>
      </c>
      <c r="D946">
        <v>1</v>
      </c>
      <c r="E946" s="20">
        <v>4.92</v>
      </c>
      <c r="F946" t="s">
        <v>26</v>
      </c>
      <c r="G946" t="s">
        <v>25</v>
      </c>
      <c r="H946" s="1">
        <v>28351</v>
      </c>
      <c r="I946" s="37">
        <f t="shared" ca="1" si="17"/>
        <v>47</v>
      </c>
      <c r="J946" s="21">
        <v>3.97</v>
      </c>
      <c r="K946" s="21">
        <v>83.699999999999989</v>
      </c>
      <c r="L946" s="20">
        <f>Table1[[#This Row],[Original_Unit_Price]]*Table1[[#This Row],[Quantity]]</f>
        <v>3.97</v>
      </c>
      <c r="M946" s="20">
        <f>Table1[[#This Row],[Total Price ]]-Table1[[#This Row],[Buying Price]]</f>
        <v>79.72999999999999</v>
      </c>
    </row>
    <row r="947" spans="1:13" x14ac:dyDescent="0.3">
      <c r="A947" s="1">
        <v>44972</v>
      </c>
      <c r="B947" s="1" t="str">
        <f>TEXT(Table1[[#This Row],[Date]],"ddd")</f>
        <v>Wed</v>
      </c>
      <c r="C947" t="s">
        <v>17</v>
      </c>
      <c r="D947">
        <v>12</v>
      </c>
      <c r="E947" s="20">
        <v>4.53</v>
      </c>
      <c r="F947" t="s">
        <v>34</v>
      </c>
      <c r="G947" t="s">
        <v>28</v>
      </c>
      <c r="H947" s="1">
        <v>30465</v>
      </c>
      <c r="I947" s="37">
        <f t="shared" ca="1" si="17"/>
        <v>41</v>
      </c>
      <c r="J947" s="21">
        <v>3.87</v>
      </c>
      <c r="K947" s="21">
        <v>63.35</v>
      </c>
      <c r="L947" s="20">
        <f>Table1[[#This Row],[Original_Unit_Price]]*Table1[[#This Row],[Quantity]]</f>
        <v>46.44</v>
      </c>
      <c r="M947" s="20">
        <f>Table1[[#This Row],[Total Price ]]-Table1[[#This Row],[Buying Price]]</f>
        <v>16.910000000000004</v>
      </c>
    </row>
    <row r="948" spans="1:13" x14ac:dyDescent="0.3">
      <c r="A948" s="1">
        <v>45053</v>
      </c>
      <c r="B948" s="1" t="str">
        <f>TEXT(Table1[[#This Row],[Date]],"ddd")</f>
        <v>Sun</v>
      </c>
      <c r="C948" t="s">
        <v>15</v>
      </c>
      <c r="D948">
        <v>17</v>
      </c>
      <c r="E948" s="20">
        <v>12.31</v>
      </c>
      <c r="F948" t="s">
        <v>32</v>
      </c>
      <c r="G948" t="s">
        <v>31</v>
      </c>
      <c r="H948" s="1">
        <v>35079</v>
      </c>
      <c r="I948" s="37">
        <f t="shared" ca="1" si="17"/>
        <v>29</v>
      </c>
      <c r="J948" s="21">
        <v>10.38</v>
      </c>
      <c r="K948" s="21">
        <v>1.06</v>
      </c>
      <c r="L948" s="20">
        <f>Table1[[#This Row],[Original_Unit_Price]]*Table1[[#This Row],[Quantity]]</f>
        <v>176.46</v>
      </c>
      <c r="M948" s="20">
        <f>Table1[[#This Row],[Total Price ]]-Table1[[#This Row],[Buying Price]]</f>
        <v>-175.4</v>
      </c>
    </row>
    <row r="949" spans="1:13" x14ac:dyDescent="0.3">
      <c r="A949" s="1">
        <v>45240</v>
      </c>
      <c r="B949" s="1" t="str">
        <f>TEXT(Table1[[#This Row],[Date]],"ddd")</f>
        <v>Fri</v>
      </c>
      <c r="C949" t="s">
        <v>19</v>
      </c>
      <c r="D949">
        <v>20</v>
      </c>
      <c r="E949" s="20">
        <v>5.46</v>
      </c>
      <c r="F949" t="s">
        <v>26</v>
      </c>
      <c r="G949" t="s">
        <v>31</v>
      </c>
      <c r="H949" s="1">
        <v>35177</v>
      </c>
      <c r="I949" s="37">
        <f t="shared" ca="1" si="17"/>
        <v>29</v>
      </c>
      <c r="J949" s="21">
        <v>3.96</v>
      </c>
      <c r="K949" s="21">
        <v>165.39999999999998</v>
      </c>
      <c r="L949" s="20">
        <f>Table1[[#This Row],[Original_Unit_Price]]*Table1[[#This Row],[Quantity]]</f>
        <v>79.2</v>
      </c>
      <c r="M949" s="20">
        <f>Table1[[#This Row],[Total Price ]]-Table1[[#This Row],[Buying Price]]</f>
        <v>86.199999999999974</v>
      </c>
    </row>
    <row r="950" spans="1:13" x14ac:dyDescent="0.3">
      <c r="A950" s="1">
        <v>45252</v>
      </c>
      <c r="B950" s="1" t="str">
        <f>TEXT(Table1[[#This Row],[Date]],"ddd")</f>
        <v>Wed</v>
      </c>
      <c r="C950" t="s">
        <v>11</v>
      </c>
      <c r="D950">
        <v>5</v>
      </c>
      <c r="E950" s="20">
        <v>5.67</v>
      </c>
      <c r="F950" t="s">
        <v>24</v>
      </c>
      <c r="G950" t="s">
        <v>27</v>
      </c>
      <c r="H950" s="1">
        <v>31337</v>
      </c>
      <c r="I950" s="37">
        <f t="shared" ca="1" si="17"/>
        <v>39</v>
      </c>
      <c r="J950" s="21">
        <v>4.79</v>
      </c>
      <c r="K950" s="21">
        <v>71.28</v>
      </c>
      <c r="L950" s="20">
        <f>Table1[[#This Row],[Original_Unit_Price]]*Table1[[#This Row],[Quantity]]</f>
        <v>23.95</v>
      </c>
      <c r="M950" s="20">
        <f>Table1[[#This Row],[Total Price ]]-Table1[[#This Row],[Buying Price]]</f>
        <v>47.33</v>
      </c>
    </row>
    <row r="951" spans="1:13" x14ac:dyDescent="0.3">
      <c r="A951" s="1">
        <v>45246</v>
      </c>
      <c r="B951" s="1" t="str">
        <f>TEXT(Table1[[#This Row],[Date]],"ddd")</f>
        <v>Thu</v>
      </c>
      <c r="C951" t="s">
        <v>12</v>
      </c>
      <c r="D951">
        <v>19</v>
      </c>
      <c r="E951" s="20">
        <v>4.32</v>
      </c>
      <c r="F951" t="s">
        <v>24</v>
      </c>
      <c r="G951" t="s">
        <v>29</v>
      </c>
      <c r="H951" s="1">
        <v>36304</v>
      </c>
      <c r="I951" s="37">
        <f t="shared" ca="1" si="17"/>
        <v>25</v>
      </c>
      <c r="J951" s="21">
        <v>3.69</v>
      </c>
      <c r="K951" s="21">
        <v>137.72</v>
      </c>
      <c r="L951" s="20">
        <f>Table1[[#This Row],[Original_Unit_Price]]*Table1[[#This Row],[Quantity]]</f>
        <v>70.11</v>
      </c>
      <c r="M951" s="20">
        <f>Table1[[#This Row],[Total Price ]]-Table1[[#This Row],[Buying Price]]</f>
        <v>67.61</v>
      </c>
    </row>
    <row r="952" spans="1:13" x14ac:dyDescent="0.3">
      <c r="A952" s="1">
        <v>45258</v>
      </c>
      <c r="B952" s="1" t="str">
        <f>TEXT(Table1[[#This Row],[Date]],"ddd")</f>
        <v>Tue</v>
      </c>
      <c r="C952" t="s">
        <v>12</v>
      </c>
      <c r="D952">
        <v>20</v>
      </c>
      <c r="E952" s="20">
        <v>14.5</v>
      </c>
      <c r="F952" t="s">
        <v>32</v>
      </c>
      <c r="G952" t="s">
        <v>28</v>
      </c>
      <c r="H952" s="1">
        <v>38141</v>
      </c>
      <c r="I952" s="37">
        <f t="shared" ca="1" si="17"/>
        <v>20</v>
      </c>
      <c r="J952" s="21">
        <v>12.94</v>
      </c>
      <c r="K952" s="21">
        <v>122.85</v>
      </c>
      <c r="L952" s="20">
        <f>Table1[[#This Row],[Original_Unit_Price]]*Table1[[#This Row],[Quantity]]</f>
        <v>258.8</v>
      </c>
      <c r="M952" s="20">
        <f>Table1[[#This Row],[Total Price ]]-Table1[[#This Row],[Buying Price]]</f>
        <v>-135.95000000000002</v>
      </c>
    </row>
    <row r="953" spans="1:13" x14ac:dyDescent="0.3">
      <c r="A953" s="1">
        <v>45245</v>
      </c>
      <c r="B953" s="1" t="str">
        <f>TEXT(Table1[[#This Row],[Date]],"ddd")</f>
        <v>Wed</v>
      </c>
      <c r="C953" t="s">
        <v>17</v>
      </c>
      <c r="D953">
        <v>11</v>
      </c>
      <c r="E953" s="20">
        <v>12.44</v>
      </c>
      <c r="F953" t="s">
        <v>30</v>
      </c>
      <c r="G953" t="s">
        <v>27</v>
      </c>
      <c r="H953" s="1">
        <v>35221</v>
      </c>
      <c r="I953" s="37">
        <f t="shared" ca="1" si="17"/>
        <v>28</v>
      </c>
      <c r="J953" s="21">
        <v>9.6300000000000008</v>
      </c>
      <c r="K953" s="21">
        <v>57.400000000000006</v>
      </c>
      <c r="L953" s="20">
        <f>Table1[[#This Row],[Original_Unit_Price]]*Table1[[#This Row],[Quantity]]</f>
        <v>105.93</v>
      </c>
      <c r="M953" s="20">
        <f>Table1[[#This Row],[Total Price ]]-Table1[[#This Row],[Buying Price]]</f>
        <v>-48.53</v>
      </c>
    </row>
    <row r="954" spans="1:13" x14ac:dyDescent="0.3">
      <c r="A954" s="1">
        <v>45133</v>
      </c>
      <c r="B954" s="1" t="str">
        <f>TEXT(Table1[[#This Row],[Date]],"ddd")</f>
        <v>Wed</v>
      </c>
      <c r="C954" t="s">
        <v>10</v>
      </c>
      <c r="D954">
        <v>6</v>
      </c>
      <c r="E954" s="20">
        <v>6.11</v>
      </c>
      <c r="F954" t="s">
        <v>32</v>
      </c>
      <c r="G954" t="s">
        <v>28</v>
      </c>
      <c r="H954" s="1">
        <v>34064</v>
      </c>
      <c r="I954" s="37">
        <f t="shared" ca="1" si="17"/>
        <v>32</v>
      </c>
      <c r="J954" s="21">
        <v>4.84</v>
      </c>
      <c r="K954" s="21">
        <v>13.100000000000001</v>
      </c>
      <c r="L954" s="20">
        <f>Table1[[#This Row],[Original_Unit_Price]]*Table1[[#This Row],[Quantity]]</f>
        <v>29.04</v>
      </c>
      <c r="M954" s="20">
        <f>Table1[[#This Row],[Total Price ]]-Table1[[#This Row],[Buying Price]]</f>
        <v>-15.939999999999998</v>
      </c>
    </row>
    <row r="955" spans="1:13" x14ac:dyDescent="0.3">
      <c r="A955" s="1">
        <v>45225</v>
      </c>
      <c r="B955" s="1" t="str">
        <f>TEXT(Table1[[#This Row],[Date]],"ddd")</f>
        <v>Thu</v>
      </c>
      <c r="C955" t="s">
        <v>11</v>
      </c>
      <c r="D955">
        <v>13</v>
      </c>
      <c r="E955" s="20">
        <v>9.18</v>
      </c>
      <c r="F955" t="s">
        <v>24</v>
      </c>
      <c r="G955" t="s">
        <v>33</v>
      </c>
      <c r="H955" s="1">
        <v>37059</v>
      </c>
      <c r="I955" s="37">
        <f t="shared" ca="1" si="17"/>
        <v>23</v>
      </c>
      <c r="J955" s="21">
        <v>6.9</v>
      </c>
      <c r="K955" s="21">
        <v>4.1999999999999993</v>
      </c>
      <c r="L955" s="20">
        <f>Table1[[#This Row],[Original_Unit_Price]]*Table1[[#This Row],[Quantity]]</f>
        <v>89.7</v>
      </c>
      <c r="M955" s="20">
        <f>Table1[[#This Row],[Total Price ]]-Table1[[#This Row],[Buying Price]]</f>
        <v>-85.5</v>
      </c>
    </row>
    <row r="956" spans="1:13" x14ac:dyDescent="0.3">
      <c r="A956" s="1">
        <v>45105</v>
      </c>
      <c r="B956" s="1" t="str">
        <f>TEXT(Table1[[#This Row],[Date]],"ddd")</f>
        <v>Wed</v>
      </c>
      <c r="C956" t="s">
        <v>11</v>
      </c>
      <c r="D956">
        <v>5</v>
      </c>
      <c r="E956" s="20">
        <v>6.59</v>
      </c>
      <c r="F956" t="s">
        <v>30</v>
      </c>
      <c r="G956" t="s">
        <v>33</v>
      </c>
      <c r="H956" s="1">
        <v>35705</v>
      </c>
      <c r="I956" s="37">
        <f t="shared" ca="1" si="17"/>
        <v>27</v>
      </c>
      <c r="J956" s="21">
        <v>4.95</v>
      </c>
      <c r="K956" s="21">
        <v>234.94</v>
      </c>
      <c r="L956" s="20">
        <f>Table1[[#This Row],[Original_Unit_Price]]*Table1[[#This Row],[Quantity]]</f>
        <v>24.75</v>
      </c>
      <c r="M956" s="20">
        <f>Table1[[#This Row],[Total Price ]]-Table1[[#This Row],[Buying Price]]</f>
        <v>210.19</v>
      </c>
    </row>
    <row r="957" spans="1:13" x14ac:dyDescent="0.3">
      <c r="A957" s="1">
        <v>44969</v>
      </c>
      <c r="B957" s="1" t="str">
        <f>TEXT(Table1[[#This Row],[Date]],"ddd")</f>
        <v>Sun</v>
      </c>
      <c r="C957" t="s">
        <v>18</v>
      </c>
      <c r="D957">
        <v>6</v>
      </c>
      <c r="E957" s="20">
        <v>7.78</v>
      </c>
      <c r="F957" t="s">
        <v>30</v>
      </c>
      <c r="G957" t="s">
        <v>31</v>
      </c>
      <c r="H957" s="1">
        <v>34714</v>
      </c>
      <c r="I957" s="37">
        <f t="shared" ca="1" si="17"/>
        <v>30</v>
      </c>
      <c r="J957" s="21">
        <v>6.4</v>
      </c>
      <c r="K957" s="21">
        <v>42.51</v>
      </c>
      <c r="L957" s="20">
        <f>Table1[[#This Row],[Original_Unit_Price]]*Table1[[#This Row],[Quantity]]</f>
        <v>38.400000000000006</v>
      </c>
      <c r="M957" s="20">
        <f>Table1[[#This Row],[Total Price ]]-Table1[[#This Row],[Buying Price]]</f>
        <v>4.1099999999999923</v>
      </c>
    </row>
    <row r="958" spans="1:13" x14ac:dyDescent="0.3">
      <c r="A958" s="1">
        <v>45226</v>
      </c>
      <c r="B958" s="1" t="str">
        <f>TEXT(Table1[[#This Row],[Date]],"ddd")</f>
        <v>Fri</v>
      </c>
      <c r="C958" t="s">
        <v>11</v>
      </c>
      <c r="D958">
        <v>11</v>
      </c>
      <c r="E958" s="20">
        <v>1.1499999999999999</v>
      </c>
      <c r="F958" t="s">
        <v>32</v>
      </c>
      <c r="G958" t="s">
        <v>33</v>
      </c>
      <c r="H958" s="1">
        <v>34510</v>
      </c>
      <c r="I958" s="37">
        <f t="shared" ca="1" si="17"/>
        <v>30</v>
      </c>
      <c r="J958" s="21">
        <v>0.86</v>
      </c>
      <c r="K958" s="21">
        <v>31.6</v>
      </c>
      <c r="L958" s="20">
        <f>Table1[[#This Row],[Original_Unit_Price]]*Table1[[#This Row],[Quantity]]</f>
        <v>9.4599999999999991</v>
      </c>
      <c r="M958" s="20">
        <f>Table1[[#This Row],[Total Price ]]-Table1[[#This Row],[Buying Price]]</f>
        <v>22.14</v>
      </c>
    </row>
    <row r="959" spans="1:13" x14ac:dyDescent="0.3">
      <c r="A959" s="1">
        <v>45278</v>
      </c>
      <c r="B959" s="1" t="str">
        <f>TEXT(Table1[[#This Row],[Date]],"ddd")</f>
        <v>Mon</v>
      </c>
      <c r="C959" t="s">
        <v>14</v>
      </c>
      <c r="D959">
        <v>13</v>
      </c>
      <c r="E959" s="20">
        <v>2.29</v>
      </c>
      <c r="F959" t="s">
        <v>30</v>
      </c>
      <c r="G959" t="s">
        <v>33</v>
      </c>
      <c r="H959" s="1">
        <v>38401</v>
      </c>
      <c r="I959" s="37">
        <f t="shared" ca="1" si="17"/>
        <v>20</v>
      </c>
      <c r="J959" s="21">
        <v>1.89</v>
      </c>
      <c r="K959" s="21">
        <v>45.98</v>
      </c>
      <c r="L959" s="20">
        <f>Table1[[#This Row],[Original_Unit_Price]]*Table1[[#This Row],[Quantity]]</f>
        <v>24.57</v>
      </c>
      <c r="M959" s="20">
        <f>Table1[[#This Row],[Total Price ]]-Table1[[#This Row],[Buying Price]]</f>
        <v>21.409999999999997</v>
      </c>
    </row>
    <row r="960" spans="1:13" x14ac:dyDescent="0.3">
      <c r="A960" s="1">
        <v>45270</v>
      </c>
      <c r="B960" s="1" t="str">
        <f>TEXT(Table1[[#This Row],[Date]],"ddd")</f>
        <v>Sun</v>
      </c>
      <c r="C960" t="s">
        <v>14</v>
      </c>
      <c r="D960">
        <v>20</v>
      </c>
      <c r="E960" s="20">
        <v>2.96</v>
      </c>
      <c r="F960" t="s">
        <v>34</v>
      </c>
      <c r="G960" t="s">
        <v>27</v>
      </c>
      <c r="H960" s="1">
        <v>30808</v>
      </c>
      <c r="I960" s="37">
        <f t="shared" ca="1" si="17"/>
        <v>40</v>
      </c>
      <c r="J960" s="21">
        <v>2.5299999999999998</v>
      </c>
      <c r="K960" s="21">
        <v>155.87</v>
      </c>
      <c r="L960" s="20">
        <f>Table1[[#This Row],[Original_Unit_Price]]*Table1[[#This Row],[Quantity]]</f>
        <v>50.599999999999994</v>
      </c>
      <c r="M960" s="20">
        <f>Table1[[#This Row],[Total Price ]]-Table1[[#This Row],[Buying Price]]</f>
        <v>105.27000000000001</v>
      </c>
    </row>
    <row r="961" spans="1:13" x14ac:dyDescent="0.3">
      <c r="A961" s="1">
        <v>44949</v>
      </c>
      <c r="B961" s="1" t="str">
        <f>TEXT(Table1[[#This Row],[Date]],"ddd")</f>
        <v>Mon</v>
      </c>
      <c r="C961" t="s">
        <v>15</v>
      </c>
      <c r="D961">
        <v>17</v>
      </c>
      <c r="E961" s="20">
        <v>14.69</v>
      </c>
      <c r="F961" t="s">
        <v>30</v>
      </c>
      <c r="G961" t="s">
        <v>25</v>
      </c>
      <c r="H961" s="1">
        <v>32251</v>
      </c>
      <c r="I961" s="37">
        <f t="shared" ca="1" si="17"/>
        <v>37</v>
      </c>
      <c r="J961" s="21">
        <v>12.65</v>
      </c>
      <c r="K961" s="21">
        <v>178.20000000000002</v>
      </c>
      <c r="L961" s="20">
        <f>Table1[[#This Row],[Original_Unit_Price]]*Table1[[#This Row],[Quantity]]</f>
        <v>215.05</v>
      </c>
      <c r="M961" s="20">
        <f>Table1[[#This Row],[Total Price ]]-Table1[[#This Row],[Buying Price]]</f>
        <v>-36.849999999999994</v>
      </c>
    </row>
    <row r="962" spans="1:13" x14ac:dyDescent="0.3">
      <c r="A962" s="1">
        <v>45289</v>
      </c>
      <c r="B962" s="1" t="str">
        <f>TEXT(Table1[[#This Row],[Date]],"ddd")</f>
        <v>Fri</v>
      </c>
      <c r="C962" t="s">
        <v>13</v>
      </c>
      <c r="D962">
        <v>4</v>
      </c>
      <c r="E962" s="20">
        <v>1.33</v>
      </c>
      <c r="F962" t="s">
        <v>32</v>
      </c>
      <c r="G962" t="s">
        <v>27</v>
      </c>
      <c r="H962" s="1">
        <v>37242</v>
      </c>
      <c r="I962" s="37">
        <f t="shared" ref="I962:I1002" ca="1" si="18">DATEDIF(H962, TODAY(), "Y")</f>
        <v>23</v>
      </c>
      <c r="J962" s="21">
        <v>1.05</v>
      </c>
      <c r="K962" s="21">
        <v>102.83</v>
      </c>
      <c r="L962" s="20">
        <f>Table1[[#This Row],[Original_Unit_Price]]*Table1[[#This Row],[Quantity]]</f>
        <v>4.2</v>
      </c>
      <c r="M962" s="20">
        <f>Table1[[#This Row],[Total Price ]]-Table1[[#This Row],[Buying Price]]</f>
        <v>98.63</v>
      </c>
    </row>
    <row r="963" spans="1:13" x14ac:dyDescent="0.3">
      <c r="A963" s="1">
        <v>45251</v>
      </c>
      <c r="B963" s="1" t="str">
        <f>TEXT(Table1[[#This Row],[Date]],"ddd")</f>
        <v>Tue</v>
      </c>
      <c r="C963" t="s">
        <v>17</v>
      </c>
      <c r="D963">
        <v>10</v>
      </c>
      <c r="E963" s="20">
        <v>7.35</v>
      </c>
      <c r="F963" t="s">
        <v>32</v>
      </c>
      <c r="G963" t="s">
        <v>25</v>
      </c>
      <c r="H963" s="1">
        <v>31505</v>
      </c>
      <c r="I963" s="37">
        <f t="shared" ca="1" si="18"/>
        <v>39</v>
      </c>
      <c r="J963" s="21">
        <v>5.37</v>
      </c>
      <c r="K963" s="21">
        <v>178.07999999999998</v>
      </c>
      <c r="L963" s="20">
        <f>Table1[[#This Row],[Original_Unit_Price]]*Table1[[#This Row],[Quantity]]</f>
        <v>53.7</v>
      </c>
      <c r="M963" s="20">
        <f>Table1[[#This Row],[Total Price ]]-Table1[[#This Row],[Buying Price]]</f>
        <v>124.37999999999998</v>
      </c>
    </row>
    <row r="964" spans="1:13" x14ac:dyDescent="0.3">
      <c r="A964" s="1">
        <v>45072</v>
      </c>
      <c r="B964" s="1" t="str">
        <f>TEXT(Table1[[#This Row],[Date]],"ddd")</f>
        <v>Fri</v>
      </c>
      <c r="C964" t="s">
        <v>17</v>
      </c>
      <c r="D964">
        <v>11</v>
      </c>
      <c r="E964" s="20">
        <v>1.49</v>
      </c>
      <c r="F964" t="s">
        <v>34</v>
      </c>
      <c r="G964" t="s">
        <v>28</v>
      </c>
      <c r="H964" s="1">
        <v>33829</v>
      </c>
      <c r="I964" s="37">
        <f t="shared" ca="1" si="18"/>
        <v>32</v>
      </c>
      <c r="J964" s="21">
        <v>1.22</v>
      </c>
      <c r="K964" s="21">
        <v>36.24</v>
      </c>
      <c r="L964" s="20">
        <f>Table1[[#This Row],[Original_Unit_Price]]*Table1[[#This Row],[Quantity]]</f>
        <v>13.42</v>
      </c>
      <c r="M964" s="20">
        <f>Table1[[#This Row],[Total Price ]]-Table1[[#This Row],[Buying Price]]</f>
        <v>22.82</v>
      </c>
    </row>
    <row r="965" spans="1:13" x14ac:dyDescent="0.3">
      <c r="A965" s="1">
        <v>44985</v>
      </c>
      <c r="B965" s="1" t="str">
        <f>TEXT(Table1[[#This Row],[Date]],"ddd")</f>
        <v>Tue</v>
      </c>
      <c r="C965" t="s">
        <v>13</v>
      </c>
      <c r="D965">
        <v>17</v>
      </c>
      <c r="E965" s="20">
        <v>12.8</v>
      </c>
      <c r="F965" t="s">
        <v>30</v>
      </c>
      <c r="G965" t="s">
        <v>25</v>
      </c>
      <c r="H965" s="1">
        <v>28896</v>
      </c>
      <c r="I965" s="37">
        <f t="shared" ca="1" si="18"/>
        <v>46</v>
      </c>
      <c r="J965" s="21">
        <v>9.1300000000000008</v>
      </c>
      <c r="K965" s="21">
        <v>51.32</v>
      </c>
      <c r="L965" s="20">
        <f>Table1[[#This Row],[Original_Unit_Price]]*Table1[[#This Row],[Quantity]]</f>
        <v>155.21</v>
      </c>
      <c r="M965" s="20">
        <f>Table1[[#This Row],[Total Price ]]-Table1[[#This Row],[Buying Price]]</f>
        <v>-103.89000000000001</v>
      </c>
    </row>
    <row r="966" spans="1:13" x14ac:dyDescent="0.3">
      <c r="A966" s="1">
        <v>45122</v>
      </c>
      <c r="B966" s="1" t="str">
        <f>TEXT(Table1[[#This Row],[Date]],"ddd")</f>
        <v>Sat</v>
      </c>
      <c r="C966" t="s">
        <v>14</v>
      </c>
      <c r="D966">
        <v>8</v>
      </c>
      <c r="E966" s="20">
        <v>12.59</v>
      </c>
      <c r="F966" t="s">
        <v>34</v>
      </c>
      <c r="G966" t="s">
        <v>28</v>
      </c>
      <c r="H966" s="1">
        <v>37272</v>
      </c>
      <c r="I966" s="37">
        <f t="shared" ca="1" si="18"/>
        <v>23</v>
      </c>
      <c r="J966" s="21">
        <v>10.85</v>
      </c>
      <c r="K966" s="21">
        <v>192.75</v>
      </c>
      <c r="L966" s="20">
        <f>Table1[[#This Row],[Original_Unit_Price]]*Table1[[#This Row],[Quantity]]</f>
        <v>86.8</v>
      </c>
      <c r="M966" s="20">
        <f>Table1[[#This Row],[Total Price ]]-Table1[[#This Row],[Buying Price]]</f>
        <v>105.95</v>
      </c>
    </row>
    <row r="967" spans="1:13" x14ac:dyDescent="0.3">
      <c r="A967" s="1">
        <v>45177</v>
      </c>
      <c r="B967" s="1" t="str">
        <f>TEXT(Table1[[#This Row],[Date]],"ddd")</f>
        <v>Fri</v>
      </c>
      <c r="C967" t="s">
        <v>16</v>
      </c>
      <c r="D967">
        <v>9</v>
      </c>
      <c r="E967" s="20">
        <v>5.38</v>
      </c>
      <c r="F967" t="s">
        <v>34</v>
      </c>
      <c r="G967" t="s">
        <v>29</v>
      </c>
      <c r="H967" s="1">
        <v>28628</v>
      </c>
      <c r="I967" s="37">
        <f t="shared" ca="1" si="18"/>
        <v>46</v>
      </c>
      <c r="J967" s="21">
        <v>4.74</v>
      </c>
      <c r="K967" s="21">
        <v>23.540000000000003</v>
      </c>
      <c r="L967" s="20">
        <f>Table1[[#This Row],[Original_Unit_Price]]*Table1[[#This Row],[Quantity]]</f>
        <v>42.660000000000004</v>
      </c>
      <c r="M967" s="20">
        <f>Table1[[#This Row],[Total Price ]]-Table1[[#This Row],[Buying Price]]</f>
        <v>-19.12</v>
      </c>
    </row>
    <row r="968" spans="1:13" x14ac:dyDescent="0.3">
      <c r="A968" s="1">
        <v>45229</v>
      </c>
      <c r="B968" s="1" t="str">
        <f>TEXT(Table1[[#This Row],[Date]],"ddd")</f>
        <v>Mon</v>
      </c>
      <c r="C968" t="s">
        <v>16</v>
      </c>
      <c r="D968">
        <v>18</v>
      </c>
      <c r="E968" s="20">
        <v>4.25</v>
      </c>
      <c r="F968" t="s">
        <v>26</v>
      </c>
      <c r="G968" t="s">
        <v>33</v>
      </c>
      <c r="H968" s="1">
        <v>28071</v>
      </c>
      <c r="I968" s="37">
        <f t="shared" ca="1" si="18"/>
        <v>48</v>
      </c>
      <c r="J968" s="21">
        <v>3.11</v>
      </c>
      <c r="K968" s="21">
        <v>3.32</v>
      </c>
      <c r="L968" s="20">
        <f>Table1[[#This Row],[Original_Unit_Price]]*Table1[[#This Row],[Quantity]]</f>
        <v>55.98</v>
      </c>
      <c r="M968" s="20">
        <f>Table1[[#This Row],[Total Price ]]-Table1[[#This Row],[Buying Price]]</f>
        <v>-52.66</v>
      </c>
    </row>
    <row r="969" spans="1:13" x14ac:dyDescent="0.3">
      <c r="A969" s="1">
        <v>45163</v>
      </c>
      <c r="B969" s="1" t="str">
        <f>TEXT(Table1[[#This Row],[Date]],"ddd")</f>
        <v>Fri</v>
      </c>
      <c r="C969" t="s">
        <v>19</v>
      </c>
      <c r="D969">
        <v>18</v>
      </c>
      <c r="E969" s="20">
        <v>6.47</v>
      </c>
      <c r="F969" t="s">
        <v>34</v>
      </c>
      <c r="G969" t="s">
        <v>33</v>
      </c>
      <c r="H969" s="1">
        <v>30430</v>
      </c>
      <c r="I969" s="37">
        <f t="shared" ca="1" si="18"/>
        <v>42</v>
      </c>
      <c r="J969" s="21">
        <v>5.25</v>
      </c>
      <c r="K969" s="21">
        <v>53.73</v>
      </c>
      <c r="L969" s="20">
        <f>Table1[[#This Row],[Original_Unit_Price]]*Table1[[#This Row],[Quantity]]</f>
        <v>94.5</v>
      </c>
      <c r="M969" s="20">
        <f>Table1[[#This Row],[Total Price ]]-Table1[[#This Row],[Buying Price]]</f>
        <v>-40.770000000000003</v>
      </c>
    </row>
    <row r="970" spans="1:13" x14ac:dyDescent="0.3">
      <c r="A970" s="1">
        <v>45177</v>
      </c>
      <c r="B970" s="1" t="str">
        <f>TEXT(Table1[[#This Row],[Date]],"ddd")</f>
        <v>Fri</v>
      </c>
      <c r="C970" t="s">
        <v>18</v>
      </c>
      <c r="D970">
        <v>16</v>
      </c>
      <c r="E970" s="20">
        <v>3.21</v>
      </c>
      <c r="F970" t="s">
        <v>26</v>
      </c>
      <c r="G970" t="s">
        <v>31</v>
      </c>
      <c r="H970" s="1">
        <v>34549</v>
      </c>
      <c r="I970" s="37">
        <f t="shared" ca="1" si="18"/>
        <v>30</v>
      </c>
      <c r="J970" s="21">
        <v>2.2599999999999998</v>
      </c>
      <c r="K970" s="21">
        <v>32.56</v>
      </c>
      <c r="L970" s="20">
        <f>Table1[[#This Row],[Original_Unit_Price]]*Table1[[#This Row],[Quantity]]</f>
        <v>36.159999999999997</v>
      </c>
      <c r="M970" s="20">
        <f>Table1[[#This Row],[Total Price ]]-Table1[[#This Row],[Buying Price]]</f>
        <v>-3.5999999999999943</v>
      </c>
    </row>
    <row r="971" spans="1:13" x14ac:dyDescent="0.3">
      <c r="A971" s="1">
        <v>45237</v>
      </c>
      <c r="B971" s="1" t="str">
        <f>TEXT(Table1[[#This Row],[Date]],"ddd")</f>
        <v>Tue</v>
      </c>
      <c r="C971" t="s">
        <v>14</v>
      </c>
      <c r="D971">
        <v>14</v>
      </c>
      <c r="E971" s="20">
        <v>6.87</v>
      </c>
      <c r="F971" t="s">
        <v>26</v>
      </c>
      <c r="G971" t="s">
        <v>25</v>
      </c>
      <c r="H971" s="1">
        <v>37798</v>
      </c>
      <c r="I971" s="37">
        <f t="shared" ca="1" si="18"/>
        <v>21</v>
      </c>
      <c r="J971" s="21">
        <v>5.23</v>
      </c>
      <c r="K971" s="21">
        <v>4.42</v>
      </c>
      <c r="L971" s="20">
        <f>Table1[[#This Row],[Original_Unit_Price]]*Table1[[#This Row],[Quantity]]</f>
        <v>73.22</v>
      </c>
      <c r="M971" s="20">
        <f>Table1[[#This Row],[Total Price ]]-Table1[[#This Row],[Buying Price]]</f>
        <v>-68.8</v>
      </c>
    </row>
    <row r="972" spans="1:13" x14ac:dyDescent="0.3">
      <c r="A972" s="1">
        <v>45286</v>
      </c>
      <c r="B972" s="1" t="str">
        <f>TEXT(Table1[[#This Row],[Date]],"ddd")</f>
        <v>Tue</v>
      </c>
      <c r="C972" t="s">
        <v>13</v>
      </c>
      <c r="D972">
        <v>18</v>
      </c>
      <c r="E972" s="20">
        <v>12.55</v>
      </c>
      <c r="F972" t="s">
        <v>24</v>
      </c>
      <c r="G972" t="s">
        <v>25</v>
      </c>
      <c r="H972" s="1">
        <v>31564</v>
      </c>
      <c r="I972" s="37">
        <f t="shared" ca="1" si="18"/>
        <v>38</v>
      </c>
      <c r="J972" s="21">
        <v>8.9</v>
      </c>
      <c r="K972" s="21">
        <v>80.88</v>
      </c>
      <c r="L972" s="20">
        <f>Table1[[#This Row],[Original_Unit_Price]]*Table1[[#This Row],[Quantity]]</f>
        <v>160.20000000000002</v>
      </c>
      <c r="M972" s="20">
        <f>Table1[[#This Row],[Total Price ]]-Table1[[#This Row],[Buying Price]]</f>
        <v>-79.320000000000022</v>
      </c>
    </row>
    <row r="973" spans="1:13" x14ac:dyDescent="0.3">
      <c r="A973" s="1">
        <v>45232</v>
      </c>
      <c r="B973" s="1" t="str">
        <f>TEXT(Table1[[#This Row],[Date]],"ddd")</f>
        <v>Thu</v>
      </c>
      <c r="C973" t="s">
        <v>10</v>
      </c>
      <c r="D973">
        <v>15</v>
      </c>
      <c r="E973" s="20">
        <v>13.54</v>
      </c>
      <c r="F973" t="s">
        <v>34</v>
      </c>
      <c r="G973" t="s">
        <v>29</v>
      </c>
      <c r="H973" s="1">
        <v>33108</v>
      </c>
      <c r="I973" s="37">
        <f t="shared" ca="1" si="18"/>
        <v>34</v>
      </c>
      <c r="J973" s="21">
        <v>10.6</v>
      </c>
      <c r="K973" s="21">
        <v>14.78</v>
      </c>
      <c r="L973" s="20">
        <f>Table1[[#This Row],[Original_Unit_Price]]*Table1[[#This Row],[Quantity]]</f>
        <v>159</v>
      </c>
      <c r="M973" s="20">
        <f>Table1[[#This Row],[Total Price ]]-Table1[[#This Row],[Buying Price]]</f>
        <v>-144.22</v>
      </c>
    </row>
    <row r="974" spans="1:13" x14ac:dyDescent="0.3">
      <c r="A974" s="1">
        <v>45210</v>
      </c>
      <c r="B974" s="1" t="str">
        <f>TEXT(Table1[[#This Row],[Date]],"ddd")</f>
        <v>Wed</v>
      </c>
      <c r="C974" t="s">
        <v>19</v>
      </c>
      <c r="D974">
        <v>17</v>
      </c>
      <c r="E974" s="20">
        <v>0.69</v>
      </c>
      <c r="F974" t="s">
        <v>26</v>
      </c>
      <c r="G974" t="s">
        <v>33</v>
      </c>
      <c r="H974" s="1">
        <v>33442</v>
      </c>
      <c r="I974" s="37">
        <f t="shared" ca="1" si="18"/>
        <v>33</v>
      </c>
      <c r="J974" s="21">
        <v>0.59</v>
      </c>
      <c r="K974" s="21">
        <v>3.84</v>
      </c>
      <c r="L974" s="20">
        <f>Table1[[#This Row],[Original_Unit_Price]]*Table1[[#This Row],[Quantity]]</f>
        <v>10.029999999999999</v>
      </c>
      <c r="M974" s="20">
        <f>Table1[[#This Row],[Total Price ]]-Table1[[#This Row],[Buying Price]]</f>
        <v>-6.1899999999999995</v>
      </c>
    </row>
    <row r="975" spans="1:13" x14ac:dyDescent="0.3">
      <c r="A975" s="1">
        <v>45166</v>
      </c>
      <c r="B975" s="1" t="str">
        <f>TEXT(Table1[[#This Row],[Date]],"ddd")</f>
        <v>Mon</v>
      </c>
      <c r="C975" t="s">
        <v>10</v>
      </c>
      <c r="D975">
        <v>10</v>
      </c>
      <c r="E975" s="20">
        <v>9.91</v>
      </c>
      <c r="F975" t="s">
        <v>30</v>
      </c>
      <c r="G975" t="s">
        <v>25</v>
      </c>
      <c r="H975" s="1">
        <v>38167</v>
      </c>
      <c r="I975" s="37">
        <f t="shared" ca="1" si="18"/>
        <v>20</v>
      </c>
      <c r="J975" s="21">
        <v>7.95</v>
      </c>
      <c r="K975" s="21">
        <v>86.8</v>
      </c>
      <c r="L975" s="20">
        <f>Table1[[#This Row],[Original_Unit_Price]]*Table1[[#This Row],[Quantity]]</f>
        <v>79.5</v>
      </c>
      <c r="M975" s="20">
        <f>Table1[[#This Row],[Total Price ]]-Table1[[#This Row],[Buying Price]]</f>
        <v>7.2999999999999972</v>
      </c>
    </row>
    <row r="976" spans="1:13" x14ac:dyDescent="0.3">
      <c r="A976" s="1">
        <v>45027</v>
      </c>
      <c r="B976" s="1" t="str">
        <f>TEXT(Table1[[#This Row],[Date]],"ddd")</f>
        <v>Tue</v>
      </c>
      <c r="C976" t="s">
        <v>14</v>
      </c>
      <c r="D976">
        <v>15</v>
      </c>
      <c r="E976" s="20">
        <v>6.56</v>
      </c>
      <c r="F976" t="s">
        <v>26</v>
      </c>
      <c r="G976" t="s">
        <v>31</v>
      </c>
      <c r="H976" s="1">
        <v>27786</v>
      </c>
      <c r="I976" s="37">
        <f t="shared" ca="1" si="18"/>
        <v>49</v>
      </c>
      <c r="J976" s="21">
        <v>5.07</v>
      </c>
      <c r="K976" s="21">
        <v>171.36</v>
      </c>
      <c r="L976" s="20">
        <f>Table1[[#This Row],[Original_Unit_Price]]*Table1[[#This Row],[Quantity]]</f>
        <v>76.050000000000011</v>
      </c>
      <c r="M976" s="20">
        <f>Table1[[#This Row],[Total Price ]]-Table1[[#This Row],[Buying Price]]</f>
        <v>95.31</v>
      </c>
    </row>
    <row r="977" spans="1:13" x14ac:dyDescent="0.3">
      <c r="A977" s="1">
        <v>45089</v>
      </c>
      <c r="B977" s="1" t="str">
        <f>TEXT(Table1[[#This Row],[Date]],"ddd")</f>
        <v>Mon</v>
      </c>
      <c r="C977" t="s">
        <v>17</v>
      </c>
      <c r="D977">
        <v>10</v>
      </c>
      <c r="E977" s="20">
        <v>7.5</v>
      </c>
      <c r="F977" t="s">
        <v>32</v>
      </c>
      <c r="G977" t="s">
        <v>33</v>
      </c>
      <c r="H977" s="1">
        <v>32824</v>
      </c>
      <c r="I977" s="37">
        <f t="shared" ca="1" si="18"/>
        <v>35</v>
      </c>
      <c r="J977" s="21">
        <v>6.66</v>
      </c>
      <c r="K977" s="21">
        <v>170.46</v>
      </c>
      <c r="L977" s="20">
        <f>Table1[[#This Row],[Original_Unit_Price]]*Table1[[#This Row],[Quantity]]</f>
        <v>66.599999999999994</v>
      </c>
      <c r="M977" s="20">
        <f>Table1[[#This Row],[Total Price ]]-Table1[[#This Row],[Buying Price]]</f>
        <v>103.86000000000001</v>
      </c>
    </row>
    <row r="978" spans="1:13" x14ac:dyDescent="0.3">
      <c r="A978" s="1">
        <v>44938</v>
      </c>
      <c r="B978" s="1" t="str">
        <f>TEXT(Table1[[#This Row],[Date]],"ddd")</f>
        <v>Thu</v>
      </c>
      <c r="C978" t="s">
        <v>15</v>
      </c>
      <c r="D978">
        <v>14</v>
      </c>
      <c r="E978" s="20">
        <v>12.31</v>
      </c>
      <c r="F978" t="s">
        <v>24</v>
      </c>
      <c r="G978" t="s">
        <v>28</v>
      </c>
      <c r="H978" s="1">
        <v>36306</v>
      </c>
      <c r="I978" s="37">
        <f t="shared" ca="1" si="18"/>
        <v>25</v>
      </c>
      <c r="J978" s="21">
        <v>9</v>
      </c>
      <c r="K978" s="21">
        <v>10.59</v>
      </c>
      <c r="L978" s="20">
        <f>Table1[[#This Row],[Original_Unit_Price]]*Table1[[#This Row],[Quantity]]</f>
        <v>126</v>
      </c>
      <c r="M978" s="20">
        <f>Table1[[#This Row],[Total Price ]]-Table1[[#This Row],[Buying Price]]</f>
        <v>-115.41</v>
      </c>
    </row>
    <row r="979" spans="1:13" x14ac:dyDescent="0.3">
      <c r="A979" s="1">
        <v>44985</v>
      </c>
      <c r="B979" s="1" t="str">
        <f>TEXT(Table1[[#This Row],[Date]],"ddd")</f>
        <v>Tue</v>
      </c>
      <c r="C979" t="s">
        <v>17</v>
      </c>
      <c r="D979">
        <v>4</v>
      </c>
      <c r="E979" s="20">
        <v>8.65</v>
      </c>
      <c r="F979" t="s">
        <v>34</v>
      </c>
      <c r="G979" t="s">
        <v>27</v>
      </c>
      <c r="H979" s="1">
        <v>28236</v>
      </c>
      <c r="I979" s="37">
        <f t="shared" ca="1" si="18"/>
        <v>48</v>
      </c>
      <c r="J979" s="21">
        <v>6.2</v>
      </c>
      <c r="K979" s="21">
        <v>107.4</v>
      </c>
      <c r="L979" s="20">
        <f>Table1[[#This Row],[Original_Unit_Price]]*Table1[[#This Row],[Quantity]]</f>
        <v>24.8</v>
      </c>
      <c r="M979" s="20">
        <f>Table1[[#This Row],[Total Price ]]-Table1[[#This Row],[Buying Price]]</f>
        <v>82.600000000000009</v>
      </c>
    </row>
    <row r="980" spans="1:13" x14ac:dyDescent="0.3">
      <c r="A980" s="1">
        <v>45184</v>
      </c>
      <c r="B980" s="1" t="str">
        <f>TEXT(Table1[[#This Row],[Date]],"ddd")</f>
        <v>Fri</v>
      </c>
      <c r="C980" t="s">
        <v>17</v>
      </c>
      <c r="D980">
        <v>6</v>
      </c>
      <c r="E980" s="20">
        <v>12.19</v>
      </c>
      <c r="F980" t="s">
        <v>30</v>
      </c>
      <c r="G980" t="s">
        <v>28</v>
      </c>
      <c r="H980" s="1">
        <v>32375</v>
      </c>
      <c r="I980" s="37">
        <f t="shared" ca="1" si="18"/>
        <v>36</v>
      </c>
      <c r="J980" s="21">
        <v>9.84</v>
      </c>
      <c r="K980" s="21">
        <v>48.96</v>
      </c>
      <c r="L980" s="20">
        <f>Table1[[#This Row],[Original_Unit_Price]]*Table1[[#This Row],[Quantity]]</f>
        <v>59.04</v>
      </c>
      <c r="M980" s="20">
        <f>Table1[[#This Row],[Total Price ]]-Table1[[#This Row],[Buying Price]]</f>
        <v>-10.079999999999998</v>
      </c>
    </row>
    <row r="981" spans="1:13" x14ac:dyDescent="0.3">
      <c r="A981" s="1">
        <v>44947</v>
      </c>
      <c r="B981" s="1" t="str">
        <f>TEXT(Table1[[#This Row],[Date]],"ddd")</f>
        <v>Sat</v>
      </c>
      <c r="C981" t="s">
        <v>16</v>
      </c>
      <c r="D981">
        <v>5</v>
      </c>
      <c r="E981" s="20">
        <v>5.53</v>
      </c>
      <c r="F981" t="s">
        <v>32</v>
      </c>
      <c r="G981" t="s">
        <v>25</v>
      </c>
      <c r="H981" s="1">
        <v>33150</v>
      </c>
      <c r="I981" s="37">
        <f t="shared" ca="1" si="18"/>
        <v>34</v>
      </c>
      <c r="J981" s="21">
        <v>4.62</v>
      </c>
      <c r="K981" s="21">
        <v>46.150000000000006</v>
      </c>
      <c r="L981" s="20">
        <f>Table1[[#This Row],[Original_Unit_Price]]*Table1[[#This Row],[Quantity]]</f>
        <v>23.1</v>
      </c>
      <c r="M981" s="20">
        <f>Table1[[#This Row],[Total Price ]]-Table1[[#This Row],[Buying Price]]</f>
        <v>23.050000000000004</v>
      </c>
    </row>
    <row r="982" spans="1:13" x14ac:dyDescent="0.3">
      <c r="A982" s="1">
        <v>45145</v>
      </c>
      <c r="B982" s="1" t="str">
        <f>TEXT(Table1[[#This Row],[Date]],"ddd")</f>
        <v>Mon</v>
      </c>
      <c r="C982" t="s">
        <v>17</v>
      </c>
      <c r="D982">
        <v>6</v>
      </c>
      <c r="E982" s="20">
        <v>9.23</v>
      </c>
      <c r="F982" t="s">
        <v>34</v>
      </c>
      <c r="G982" t="s">
        <v>25</v>
      </c>
      <c r="H982" s="1">
        <v>37589</v>
      </c>
      <c r="I982" s="37">
        <f t="shared" ca="1" si="18"/>
        <v>22</v>
      </c>
      <c r="J982" s="21">
        <v>6.65</v>
      </c>
      <c r="K982" s="21">
        <v>7.63</v>
      </c>
      <c r="L982" s="20">
        <f>Table1[[#This Row],[Original_Unit_Price]]*Table1[[#This Row],[Quantity]]</f>
        <v>39.900000000000006</v>
      </c>
      <c r="M982" s="20">
        <f>Table1[[#This Row],[Total Price ]]-Table1[[#This Row],[Buying Price]]</f>
        <v>-32.270000000000003</v>
      </c>
    </row>
    <row r="983" spans="1:13" x14ac:dyDescent="0.3">
      <c r="A983" s="1">
        <v>45004</v>
      </c>
      <c r="B983" s="1" t="str">
        <f>TEXT(Table1[[#This Row],[Date]],"ddd")</f>
        <v>Sun</v>
      </c>
      <c r="C983" t="s">
        <v>19</v>
      </c>
      <c r="D983">
        <v>1</v>
      </c>
      <c r="E983" s="20">
        <v>11.44</v>
      </c>
      <c r="F983" t="s">
        <v>34</v>
      </c>
      <c r="G983" t="s">
        <v>27</v>
      </c>
      <c r="H983" s="1">
        <v>35804</v>
      </c>
      <c r="I983" s="37">
        <f t="shared" ca="1" si="18"/>
        <v>27</v>
      </c>
      <c r="J983" s="21">
        <v>8.36</v>
      </c>
      <c r="K983" s="21">
        <v>37.36</v>
      </c>
      <c r="L983" s="20">
        <f>Table1[[#This Row],[Original_Unit_Price]]*Table1[[#This Row],[Quantity]]</f>
        <v>8.36</v>
      </c>
      <c r="M983" s="20">
        <f>Table1[[#This Row],[Total Price ]]-Table1[[#This Row],[Buying Price]]</f>
        <v>29</v>
      </c>
    </row>
    <row r="984" spans="1:13" x14ac:dyDescent="0.3">
      <c r="A984" s="1">
        <v>45227</v>
      </c>
      <c r="B984" s="1" t="str">
        <f>TEXT(Table1[[#This Row],[Date]],"ddd")</f>
        <v>Sat</v>
      </c>
      <c r="C984" t="s">
        <v>18</v>
      </c>
      <c r="D984">
        <v>11</v>
      </c>
      <c r="E984" s="20">
        <v>12.94</v>
      </c>
      <c r="F984" t="s">
        <v>34</v>
      </c>
      <c r="G984" t="s">
        <v>29</v>
      </c>
      <c r="H984" s="1">
        <v>36754</v>
      </c>
      <c r="I984" s="37">
        <f t="shared" ca="1" si="18"/>
        <v>24</v>
      </c>
      <c r="J984" s="21">
        <v>10.8</v>
      </c>
      <c r="K984" s="21">
        <v>14.3</v>
      </c>
      <c r="L984" s="20">
        <f>Table1[[#This Row],[Original_Unit_Price]]*Table1[[#This Row],[Quantity]]</f>
        <v>118.80000000000001</v>
      </c>
      <c r="M984" s="20">
        <f>Table1[[#This Row],[Total Price ]]-Table1[[#This Row],[Buying Price]]</f>
        <v>-104.50000000000001</v>
      </c>
    </row>
    <row r="985" spans="1:13" x14ac:dyDescent="0.3">
      <c r="A985" s="1">
        <v>45194</v>
      </c>
      <c r="B985" s="1" t="str">
        <f>TEXT(Table1[[#This Row],[Date]],"ddd")</f>
        <v>Mon</v>
      </c>
      <c r="C985" t="s">
        <v>17</v>
      </c>
      <c r="D985">
        <v>10</v>
      </c>
      <c r="E985" s="20">
        <v>1.1200000000000001</v>
      </c>
      <c r="F985" t="s">
        <v>34</v>
      </c>
      <c r="G985" t="s">
        <v>28</v>
      </c>
      <c r="H985" s="1">
        <v>33564</v>
      </c>
      <c r="I985" s="37">
        <f t="shared" ca="1" si="18"/>
        <v>33</v>
      </c>
      <c r="J985" s="21">
        <v>0.88</v>
      </c>
      <c r="K985" s="21">
        <v>175.95000000000002</v>
      </c>
      <c r="L985" s="20">
        <f>Table1[[#This Row],[Original_Unit_Price]]*Table1[[#This Row],[Quantity]]</f>
        <v>8.8000000000000007</v>
      </c>
      <c r="M985" s="20">
        <f>Table1[[#This Row],[Total Price ]]-Table1[[#This Row],[Buying Price]]</f>
        <v>167.15</v>
      </c>
    </row>
    <row r="986" spans="1:13" x14ac:dyDescent="0.3">
      <c r="A986" s="1">
        <v>45232</v>
      </c>
      <c r="B986" s="1" t="str">
        <f>TEXT(Table1[[#This Row],[Date]],"ddd")</f>
        <v>Thu</v>
      </c>
      <c r="C986" t="s">
        <v>15</v>
      </c>
      <c r="D986">
        <v>8</v>
      </c>
      <c r="E986" s="20">
        <v>8.08</v>
      </c>
      <c r="F986" t="s">
        <v>34</v>
      </c>
      <c r="G986" t="s">
        <v>27</v>
      </c>
      <c r="H986" s="1">
        <v>36269</v>
      </c>
      <c r="I986" s="37">
        <f t="shared" ca="1" si="18"/>
        <v>26</v>
      </c>
      <c r="J986" s="21">
        <v>6.73</v>
      </c>
      <c r="K986" s="21">
        <v>5.24</v>
      </c>
      <c r="L986" s="20">
        <f>Table1[[#This Row],[Original_Unit_Price]]*Table1[[#This Row],[Quantity]]</f>
        <v>53.84</v>
      </c>
      <c r="M986" s="20">
        <f>Table1[[#This Row],[Total Price ]]-Table1[[#This Row],[Buying Price]]</f>
        <v>-48.6</v>
      </c>
    </row>
    <row r="987" spans="1:13" x14ac:dyDescent="0.3">
      <c r="A987" s="1">
        <v>45264</v>
      </c>
      <c r="B987" s="1" t="str">
        <f>TEXT(Table1[[#This Row],[Date]],"ddd")</f>
        <v>Mon</v>
      </c>
      <c r="C987" t="s">
        <v>17</v>
      </c>
      <c r="D987">
        <v>13</v>
      </c>
      <c r="E987" s="20">
        <v>3.56</v>
      </c>
      <c r="F987" t="s">
        <v>30</v>
      </c>
      <c r="G987" t="s">
        <v>29</v>
      </c>
      <c r="H987" s="1">
        <v>30118</v>
      </c>
      <c r="I987" s="37">
        <f t="shared" ca="1" si="18"/>
        <v>42</v>
      </c>
      <c r="J987" s="21">
        <v>2.54</v>
      </c>
      <c r="K987" s="21">
        <v>133.32</v>
      </c>
      <c r="L987" s="20">
        <f>Table1[[#This Row],[Original_Unit_Price]]*Table1[[#This Row],[Quantity]]</f>
        <v>33.020000000000003</v>
      </c>
      <c r="M987" s="20">
        <f>Table1[[#This Row],[Total Price ]]-Table1[[#This Row],[Buying Price]]</f>
        <v>100.29999999999998</v>
      </c>
    </row>
    <row r="988" spans="1:13" x14ac:dyDescent="0.3">
      <c r="A988" s="1">
        <v>44944</v>
      </c>
      <c r="B988" s="1" t="str">
        <f>TEXT(Table1[[#This Row],[Date]],"ddd")</f>
        <v>Wed</v>
      </c>
      <c r="C988" t="s">
        <v>18</v>
      </c>
      <c r="D988">
        <v>5</v>
      </c>
      <c r="E988" s="20">
        <v>11.43</v>
      </c>
      <c r="F988" t="s">
        <v>26</v>
      </c>
      <c r="G988" t="s">
        <v>28</v>
      </c>
      <c r="H988" s="1">
        <v>35820</v>
      </c>
      <c r="I988" s="37">
        <f t="shared" ca="1" si="18"/>
        <v>27</v>
      </c>
      <c r="J988" s="21">
        <v>8.57</v>
      </c>
      <c r="K988" s="21">
        <v>43.2</v>
      </c>
      <c r="L988" s="20">
        <f>Table1[[#This Row],[Original_Unit_Price]]*Table1[[#This Row],[Quantity]]</f>
        <v>42.85</v>
      </c>
      <c r="M988" s="20">
        <f>Table1[[#This Row],[Total Price ]]-Table1[[#This Row],[Buying Price]]</f>
        <v>0.35000000000000142</v>
      </c>
    </row>
    <row r="989" spans="1:13" x14ac:dyDescent="0.3">
      <c r="A989" s="1">
        <v>45272</v>
      </c>
      <c r="B989" s="1" t="str">
        <f>TEXT(Table1[[#This Row],[Date]],"ddd")</f>
        <v>Tue</v>
      </c>
      <c r="C989" t="s">
        <v>13</v>
      </c>
      <c r="D989">
        <v>11</v>
      </c>
      <c r="E989" s="20">
        <v>3.1</v>
      </c>
      <c r="F989" t="s">
        <v>26</v>
      </c>
      <c r="G989" t="s">
        <v>27</v>
      </c>
      <c r="H989" s="1">
        <v>30940</v>
      </c>
      <c r="I989" s="37">
        <f t="shared" ca="1" si="18"/>
        <v>40</v>
      </c>
      <c r="J989" s="21">
        <v>2.29</v>
      </c>
      <c r="K989" s="21">
        <v>18.36</v>
      </c>
      <c r="L989" s="20">
        <f>Table1[[#This Row],[Original_Unit_Price]]*Table1[[#This Row],[Quantity]]</f>
        <v>25.19</v>
      </c>
      <c r="M989" s="20">
        <f>Table1[[#This Row],[Total Price ]]-Table1[[#This Row],[Buying Price]]</f>
        <v>-6.8300000000000018</v>
      </c>
    </row>
    <row r="990" spans="1:13" x14ac:dyDescent="0.3">
      <c r="A990" s="1">
        <v>45172</v>
      </c>
      <c r="B990" s="1" t="str">
        <f>TEXT(Table1[[#This Row],[Date]],"ddd")</f>
        <v>Sun</v>
      </c>
      <c r="C990" t="s">
        <v>16</v>
      </c>
      <c r="D990">
        <v>16</v>
      </c>
      <c r="E990" s="20">
        <v>8</v>
      </c>
      <c r="F990" t="s">
        <v>24</v>
      </c>
      <c r="G990" t="s">
        <v>33</v>
      </c>
      <c r="H990" s="1">
        <v>29826</v>
      </c>
      <c r="I990" s="37">
        <f t="shared" ca="1" si="18"/>
        <v>43</v>
      </c>
      <c r="J990" s="21">
        <v>6.16</v>
      </c>
      <c r="K990" s="21">
        <v>27.28</v>
      </c>
      <c r="L990" s="20">
        <f>Table1[[#This Row],[Original_Unit_Price]]*Table1[[#This Row],[Quantity]]</f>
        <v>98.56</v>
      </c>
      <c r="M990" s="20">
        <f>Table1[[#This Row],[Total Price ]]-Table1[[#This Row],[Buying Price]]</f>
        <v>-71.28</v>
      </c>
    </row>
    <row r="991" spans="1:13" x14ac:dyDescent="0.3">
      <c r="A991" s="1">
        <v>44963</v>
      </c>
      <c r="B991" s="1" t="str">
        <f>TEXT(Table1[[#This Row],[Date]],"ddd")</f>
        <v>Mon</v>
      </c>
      <c r="C991" t="s">
        <v>14</v>
      </c>
      <c r="D991">
        <v>12</v>
      </c>
      <c r="E991" s="20">
        <v>2.21</v>
      </c>
      <c r="F991" t="s">
        <v>26</v>
      </c>
      <c r="G991" t="s">
        <v>25</v>
      </c>
      <c r="H991" s="1">
        <v>29745</v>
      </c>
      <c r="I991" s="37">
        <f t="shared" ca="1" si="18"/>
        <v>43</v>
      </c>
      <c r="J991" s="21">
        <v>1.95</v>
      </c>
      <c r="K991" s="21">
        <v>106.16</v>
      </c>
      <c r="L991" s="20">
        <f>Table1[[#This Row],[Original_Unit_Price]]*Table1[[#This Row],[Quantity]]</f>
        <v>23.4</v>
      </c>
      <c r="M991" s="20">
        <f>Table1[[#This Row],[Total Price ]]-Table1[[#This Row],[Buying Price]]</f>
        <v>82.759999999999991</v>
      </c>
    </row>
    <row r="992" spans="1:13" x14ac:dyDescent="0.3">
      <c r="A992" s="1">
        <v>45148</v>
      </c>
      <c r="B992" s="1" t="str">
        <f>TEXT(Table1[[#This Row],[Date]],"ddd")</f>
        <v>Thu</v>
      </c>
      <c r="C992" t="s">
        <v>19</v>
      </c>
      <c r="D992">
        <v>19</v>
      </c>
      <c r="E992" s="20">
        <v>14.27</v>
      </c>
      <c r="F992" t="s">
        <v>24</v>
      </c>
      <c r="G992" t="s">
        <v>27</v>
      </c>
      <c r="H992" s="1">
        <v>32729</v>
      </c>
      <c r="I992" s="37">
        <f t="shared" ca="1" si="18"/>
        <v>35</v>
      </c>
      <c r="J992" s="21">
        <v>12.81</v>
      </c>
      <c r="K992" s="21">
        <v>167.44</v>
      </c>
      <c r="L992" s="20">
        <f>Table1[[#This Row],[Original_Unit_Price]]*Table1[[#This Row],[Quantity]]</f>
        <v>243.39000000000001</v>
      </c>
      <c r="M992" s="20">
        <f>Table1[[#This Row],[Total Price ]]-Table1[[#This Row],[Buying Price]]</f>
        <v>-75.950000000000017</v>
      </c>
    </row>
    <row r="993" spans="1:13" x14ac:dyDescent="0.3">
      <c r="A993" s="1">
        <v>45060</v>
      </c>
      <c r="B993" s="1" t="str">
        <f>TEXT(Table1[[#This Row],[Date]],"ddd")</f>
        <v>Sun</v>
      </c>
      <c r="C993" t="s">
        <v>11</v>
      </c>
      <c r="D993">
        <v>15</v>
      </c>
      <c r="E993" s="20">
        <v>8.3800000000000008</v>
      </c>
      <c r="F993" t="s">
        <v>30</v>
      </c>
      <c r="G993" t="s">
        <v>27</v>
      </c>
      <c r="H993" s="1">
        <v>37602</v>
      </c>
      <c r="I993" s="37">
        <f t="shared" ca="1" si="18"/>
        <v>22</v>
      </c>
      <c r="J993" s="21">
        <v>7.4</v>
      </c>
      <c r="K993" s="21">
        <v>148.96</v>
      </c>
      <c r="L993" s="20">
        <f>Table1[[#This Row],[Original_Unit_Price]]*Table1[[#This Row],[Quantity]]</f>
        <v>111</v>
      </c>
      <c r="M993" s="20">
        <f>Table1[[#This Row],[Total Price ]]-Table1[[#This Row],[Buying Price]]</f>
        <v>37.960000000000008</v>
      </c>
    </row>
    <row r="994" spans="1:13" x14ac:dyDescent="0.3">
      <c r="A994" s="1">
        <v>45095</v>
      </c>
      <c r="B994" s="1" t="str">
        <f>TEXT(Table1[[#This Row],[Date]],"ddd")</f>
        <v>Sun</v>
      </c>
      <c r="C994" t="s">
        <v>15</v>
      </c>
      <c r="D994">
        <v>9</v>
      </c>
      <c r="E994" s="20">
        <v>8.7200000000000006</v>
      </c>
      <c r="F994" t="s">
        <v>24</v>
      </c>
      <c r="G994" t="s">
        <v>27</v>
      </c>
      <c r="H994" s="1">
        <v>35755</v>
      </c>
      <c r="I994" s="37">
        <f t="shared" ca="1" si="18"/>
        <v>27</v>
      </c>
      <c r="J994" s="21">
        <v>6.72</v>
      </c>
      <c r="K994" s="21">
        <v>24.82</v>
      </c>
      <c r="L994" s="20">
        <f>Table1[[#This Row],[Original_Unit_Price]]*Table1[[#This Row],[Quantity]]</f>
        <v>60.48</v>
      </c>
      <c r="M994" s="20">
        <f>Table1[[#This Row],[Total Price ]]-Table1[[#This Row],[Buying Price]]</f>
        <v>-35.659999999999997</v>
      </c>
    </row>
    <row r="995" spans="1:13" x14ac:dyDescent="0.3">
      <c r="A995" s="1">
        <v>44970</v>
      </c>
      <c r="B995" s="1" t="str">
        <f>TEXT(Table1[[#This Row],[Date]],"ddd")</f>
        <v>Mon</v>
      </c>
      <c r="C995" t="s">
        <v>16</v>
      </c>
      <c r="D995">
        <v>14</v>
      </c>
      <c r="E995" s="20">
        <v>3.78</v>
      </c>
      <c r="F995" t="s">
        <v>24</v>
      </c>
      <c r="G995" t="s">
        <v>28</v>
      </c>
      <c r="H995" s="1">
        <v>37206</v>
      </c>
      <c r="I995" s="37">
        <f t="shared" ca="1" si="18"/>
        <v>23</v>
      </c>
      <c r="J995" s="21">
        <v>2.87</v>
      </c>
      <c r="K995" s="21">
        <v>79.38</v>
      </c>
      <c r="L995" s="20">
        <f>Table1[[#This Row],[Original_Unit_Price]]*Table1[[#This Row],[Quantity]]</f>
        <v>40.18</v>
      </c>
      <c r="M995" s="20">
        <f>Table1[[#This Row],[Total Price ]]-Table1[[#This Row],[Buying Price]]</f>
        <v>39.199999999999996</v>
      </c>
    </row>
    <row r="996" spans="1:13" x14ac:dyDescent="0.3">
      <c r="A996" s="1">
        <v>44988</v>
      </c>
      <c r="B996" s="1" t="str">
        <f>TEXT(Table1[[#This Row],[Date]],"ddd")</f>
        <v>Fri</v>
      </c>
      <c r="C996" t="s">
        <v>14</v>
      </c>
      <c r="D996">
        <v>16</v>
      </c>
      <c r="E996" s="20">
        <v>7.14</v>
      </c>
      <c r="F996" t="s">
        <v>34</v>
      </c>
      <c r="G996" t="s">
        <v>29</v>
      </c>
      <c r="H996" s="1">
        <v>29392</v>
      </c>
      <c r="I996" s="37">
        <f t="shared" ca="1" si="18"/>
        <v>44</v>
      </c>
      <c r="J996" s="21">
        <v>5.67</v>
      </c>
      <c r="K996" s="21">
        <v>62.099999999999994</v>
      </c>
      <c r="L996" s="20">
        <f>Table1[[#This Row],[Original_Unit_Price]]*Table1[[#This Row],[Quantity]]</f>
        <v>90.72</v>
      </c>
      <c r="M996" s="20">
        <f>Table1[[#This Row],[Total Price ]]-Table1[[#This Row],[Buying Price]]</f>
        <v>-28.620000000000005</v>
      </c>
    </row>
    <row r="997" spans="1:13" x14ac:dyDescent="0.3">
      <c r="A997" s="1">
        <v>44991</v>
      </c>
      <c r="B997" s="1" t="str">
        <f>TEXT(Table1[[#This Row],[Date]],"ddd")</f>
        <v>Mon</v>
      </c>
      <c r="C997" t="s">
        <v>12</v>
      </c>
      <c r="D997">
        <v>9</v>
      </c>
      <c r="E997" s="20">
        <v>8.81</v>
      </c>
      <c r="F997" t="s">
        <v>24</v>
      </c>
      <c r="G997" t="s">
        <v>27</v>
      </c>
      <c r="H997" s="1">
        <v>32588</v>
      </c>
      <c r="I997" s="37">
        <f t="shared" ca="1" si="18"/>
        <v>36</v>
      </c>
      <c r="J997" s="21">
        <v>6.62</v>
      </c>
      <c r="K997" s="21">
        <v>5.01</v>
      </c>
      <c r="L997" s="20">
        <f>Table1[[#This Row],[Original_Unit_Price]]*Table1[[#This Row],[Quantity]]</f>
        <v>59.58</v>
      </c>
      <c r="M997" s="20">
        <f>Table1[[#This Row],[Total Price ]]-Table1[[#This Row],[Buying Price]]</f>
        <v>-54.57</v>
      </c>
    </row>
    <row r="998" spans="1:13" x14ac:dyDescent="0.3">
      <c r="A998" s="1">
        <v>45116</v>
      </c>
      <c r="B998" s="1" t="str">
        <f>TEXT(Table1[[#This Row],[Date]],"ddd")</f>
        <v>Sun</v>
      </c>
      <c r="C998" t="s">
        <v>11</v>
      </c>
      <c r="D998">
        <v>18</v>
      </c>
      <c r="E998" s="20">
        <v>4.5999999999999996</v>
      </c>
      <c r="F998" t="s">
        <v>30</v>
      </c>
      <c r="G998" t="s">
        <v>29</v>
      </c>
      <c r="H998" s="1">
        <v>27791</v>
      </c>
      <c r="I998" s="37">
        <f t="shared" ca="1" si="18"/>
        <v>49</v>
      </c>
      <c r="J998" s="21">
        <v>3.52</v>
      </c>
      <c r="K998" s="21">
        <v>200.9</v>
      </c>
      <c r="L998" s="20">
        <f>Table1[[#This Row],[Original_Unit_Price]]*Table1[[#This Row],[Quantity]]</f>
        <v>63.36</v>
      </c>
      <c r="M998" s="20">
        <f>Table1[[#This Row],[Total Price ]]-Table1[[#This Row],[Buying Price]]</f>
        <v>137.54000000000002</v>
      </c>
    </row>
    <row r="999" spans="1:13" x14ac:dyDescent="0.3">
      <c r="A999" s="1">
        <v>45234</v>
      </c>
      <c r="B999" s="1" t="str">
        <f>TEXT(Table1[[#This Row],[Date]],"ddd")</f>
        <v>Sat</v>
      </c>
      <c r="C999" t="s">
        <v>13</v>
      </c>
      <c r="D999">
        <v>4</v>
      </c>
      <c r="E999" s="20">
        <v>1.56</v>
      </c>
      <c r="F999" t="s">
        <v>34</v>
      </c>
      <c r="G999" t="s">
        <v>33</v>
      </c>
      <c r="H999" s="1">
        <v>28320</v>
      </c>
      <c r="I999" s="37">
        <f t="shared" ca="1" si="18"/>
        <v>47</v>
      </c>
      <c r="J999" s="21">
        <v>1.33</v>
      </c>
      <c r="K999" s="21">
        <v>27.660000000000004</v>
      </c>
      <c r="L999" s="20">
        <f>Table1[[#This Row],[Original_Unit_Price]]*Table1[[#This Row],[Quantity]]</f>
        <v>5.32</v>
      </c>
      <c r="M999" s="20">
        <f>Table1[[#This Row],[Total Price ]]-Table1[[#This Row],[Buying Price]]</f>
        <v>22.340000000000003</v>
      </c>
    </row>
    <row r="1000" spans="1:13" x14ac:dyDescent="0.3">
      <c r="A1000" s="1">
        <v>45176</v>
      </c>
      <c r="B1000" s="1" t="str">
        <f>TEXT(Table1[[#This Row],[Date]],"ddd")</f>
        <v>Thu</v>
      </c>
      <c r="C1000" t="s">
        <v>11</v>
      </c>
      <c r="D1000">
        <v>17</v>
      </c>
      <c r="E1000" s="20">
        <v>0.5</v>
      </c>
      <c r="F1000" t="s">
        <v>34</v>
      </c>
      <c r="G1000" t="s">
        <v>28</v>
      </c>
      <c r="H1000" s="1">
        <v>36594</v>
      </c>
      <c r="I1000" s="37">
        <f t="shared" ca="1" si="18"/>
        <v>25</v>
      </c>
      <c r="J1000" s="21">
        <v>0.42</v>
      </c>
      <c r="K1000" s="21">
        <v>116.8</v>
      </c>
      <c r="L1000" s="20">
        <f>Table1[[#This Row],[Original_Unit_Price]]*Table1[[#This Row],[Quantity]]</f>
        <v>7.14</v>
      </c>
      <c r="M1000" s="20">
        <f>Table1[[#This Row],[Total Price ]]-Table1[[#This Row],[Buying Price]]</f>
        <v>109.66</v>
      </c>
    </row>
    <row r="1001" spans="1:13" x14ac:dyDescent="0.3">
      <c r="A1001" s="1">
        <v>45130</v>
      </c>
      <c r="B1001" s="1" t="str">
        <f>TEXT(Table1[[#This Row],[Date]],"ddd")</f>
        <v>Sun</v>
      </c>
      <c r="C1001" t="s">
        <v>11</v>
      </c>
      <c r="D1001">
        <v>7</v>
      </c>
      <c r="E1001" s="20">
        <v>6.22</v>
      </c>
      <c r="F1001" t="s">
        <v>24</v>
      </c>
      <c r="G1001" t="s">
        <v>33</v>
      </c>
      <c r="H1001" s="1">
        <v>37207</v>
      </c>
      <c r="I1001" s="37">
        <f t="shared" ca="1" si="18"/>
        <v>23</v>
      </c>
      <c r="J1001" s="21">
        <v>4.43</v>
      </c>
      <c r="K1001" s="21">
        <v>123.24000000000001</v>
      </c>
      <c r="L1001" s="20">
        <f>Table1[[#This Row],[Original_Unit_Price]]*Table1[[#This Row],[Quantity]]</f>
        <v>31.009999999999998</v>
      </c>
      <c r="M1001" s="20">
        <f>Table1[[#This Row],[Total Price ]]-Table1[[#This Row],[Buying Price]]</f>
        <v>92.230000000000018</v>
      </c>
    </row>
    <row r="1002" spans="1:13" x14ac:dyDescent="0.3">
      <c r="A1002" s="1">
        <v>45028</v>
      </c>
      <c r="B1002" s="1" t="str">
        <f>TEXT(Table1[[#This Row],[Date]],"ddd")</f>
        <v>Wed</v>
      </c>
      <c r="C1002" t="s">
        <v>12</v>
      </c>
      <c r="D1002">
        <v>15</v>
      </c>
      <c r="E1002" s="20">
        <v>10.88</v>
      </c>
      <c r="F1002" t="s">
        <v>34</v>
      </c>
      <c r="G1002" t="s">
        <v>31</v>
      </c>
      <c r="H1002" s="1">
        <v>35394</v>
      </c>
      <c r="I1002" s="37">
        <f t="shared" ca="1" si="18"/>
        <v>28</v>
      </c>
      <c r="J1002" s="21">
        <v>7.68</v>
      </c>
      <c r="K1002" s="21">
        <v>86.460000000000008</v>
      </c>
      <c r="L1002" s="20">
        <f>Table1[[#This Row],[Original_Unit_Price]]*Table1[[#This Row],[Quantity]]</f>
        <v>115.19999999999999</v>
      </c>
      <c r="M1002" s="20">
        <f>Table1[[#This Row],[Total Price ]]-Table1[[#This Row],[Buying Price]]</f>
        <v>-28.739999999999981</v>
      </c>
    </row>
    <row r="1003" spans="1:13" x14ac:dyDescent="0.3">
      <c r="C1003" s="2"/>
      <c r="D1003" s="8"/>
      <c r="E1003" s="40"/>
      <c r="K1003" s="24">
        <f>SUM(Table1[[#Headers],[#Data],[Total Price ]])</f>
        <v>78533.920000000056</v>
      </c>
      <c r="L1003" s="41">
        <f>SUM(Table1[[#Headers],[#Data],[Buying Price]])</f>
        <v>65031.810000000005</v>
      </c>
      <c r="M1003" s="41">
        <f>SUM(Table1[[#Headers],[#Data],[Profit]])</f>
        <v>13502.110000000015</v>
      </c>
    </row>
    <row r="1004" spans="1:13" x14ac:dyDescent="0.3">
      <c r="K1004" s="20"/>
    </row>
  </sheetData>
  <sortState xmlns:xlrd2="http://schemas.microsoft.com/office/spreadsheetml/2017/richdata2" ref="Q33:Q38">
    <sortCondition descending="1" ref="Q33:Q38"/>
  </sortState>
  <mergeCells count="3">
    <mergeCell ref="P3:R3"/>
    <mergeCell ref="P24:R24"/>
    <mergeCell ref="P30:R30"/>
  </mergeCell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89C81-3E4F-4CDD-A571-95D4DAF8616A}">
  <dimension ref="A3:L31"/>
  <sheetViews>
    <sheetView workbookViewId="0">
      <selection activeCell="K5" sqref="K5"/>
    </sheetView>
  </sheetViews>
  <sheetFormatPr defaultRowHeight="14.4" x14ac:dyDescent="0.3"/>
  <cols>
    <col min="1" max="1" width="12.5546875" bestFit="1" customWidth="1"/>
    <col min="2" max="2" width="12.109375" bestFit="1" customWidth="1"/>
    <col min="5" max="5" width="12.109375" bestFit="1" customWidth="1"/>
    <col min="6" max="6" width="11.109375" bestFit="1" customWidth="1"/>
    <col min="11" max="11" width="12.5546875" bestFit="1" customWidth="1"/>
    <col min="12" max="12" width="12.109375" bestFit="1" customWidth="1"/>
  </cols>
  <sheetData>
    <row r="3" spans="1:12" x14ac:dyDescent="0.3">
      <c r="A3" s="16" t="s">
        <v>48</v>
      </c>
      <c r="B3" t="s">
        <v>98</v>
      </c>
      <c r="E3" t="s">
        <v>98</v>
      </c>
    </row>
    <row r="4" spans="1:12" x14ac:dyDescent="0.3">
      <c r="A4" s="17" t="s">
        <v>65</v>
      </c>
      <c r="B4" s="38">
        <v>2345.67</v>
      </c>
      <c r="E4" s="20">
        <v>13502.110000000015</v>
      </c>
      <c r="F4" s="39">
        <f>GETPIVOTDATA("Profit",$E$3)</f>
        <v>13502.110000000015</v>
      </c>
      <c r="K4" s="16" t="s">
        <v>48</v>
      </c>
      <c r="L4" t="s">
        <v>98</v>
      </c>
    </row>
    <row r="5" spans="1:12" x14ac:dyDescent="0.3">
      <c r="A5" s="17" t="s">
        <v>63</v>
      </c>
      <c r="B5" s="38">
        <v>1922.850000000001</v>
      </c>
      <c r="K5" s="17" t="s">
        <v>28</v>
      </c>
      <c r="L5" s="20">
        <v>1441.9600000000007</v>
      </c>
    </row>
    <row r="6" spans="1:12" x14ac:dyDescent="0.3">
      <c r="A6" s="17" t="s">
        <v>60</v>
      </c>
      <c r="B6" s="38">
        <v>1580.39</v>
      </c>
      <c r="K6" s="17" t="s">
        <v>25</v>
      </c>
      <c r="L6" s="20">
        <v>3490.6900000000005</v>
      </c>
    </row>
    <row r="7" spans="1:12" x14ac:dyDescent="0.3">
      <c r="A7" s="17" t="s">
        <v>55</v>
      </c>
      <c r="B7" s="38">
        <v>1310.8599999999997</v>
      </c>
      <c r="K7" s="17" t="s">
        <v>33</v>
      </c>
      <c r="L7" s="20">
        <v>2088.4399999999996</v>
      </c>
    </row>
    <row r="8" spans="1:12" x14ac:dyDescent="0.3">
      <c r="A8" s="17" t="s">
        <v>56</v>
      </c>
      <c r="B8" s="38">
        <v>1217.0199999999998</v>
      </c>
      <c r="K8" s="17" t="s">
        <v>27</v>
      </c>
      <c r="L8" s="20">
        <v>2445.65</v>
      </c>
    </row>
    <row r="9" spans="1:12" x14ac:dyDescent="0.3">
      <c r="A9" s="17" t="s">
        <v>62</v>
      </c>
      <c r="B9" s="38">
        <v>1071.7399999999998</v>
      </c>
      <c r="K9" s="17" t="s">
        <v>29</v>
      </c>
      <c r="L9" s="20">
        <v>2623.0599999999995</v>
      </c>
    </row>
    <row r="10" spans="1:12" x14ac:dyDescent="0.3">
      <c r="A10" s="17" t="s">
        <v>57</v>
      </c>
      <c r="B10" s="38">
        <v>977.04000000000008</v>
      </c>
      <c r="K10" s="17" t="s">
        <v>31</v>
      </c>
      <c r="L10" s="20">
        <v>1412.3099999999995</v>
      </c>
    </row>
    <row r="11" spans="1:12" x14ac:dyDescent="0.3">
      <c r="A11" s="17" t="s">
        <v>66</v>
      </c>
      <c r="B11" s="38">
        <v>964.85999999999967</v>
      </c>
      <c r="K11" s="17" t="s">
        <v>49</v>
      </c>
      <c r="L11" s="20">
        <v>13502.11</v>
      </c>
    </row>
    <row r="12" spans="1:12" x14ac:dyDescent="0.3">
      <c r="A12" s="17" t="s">
        <v>61</v>
      </c>
      <c r="B12" s="38">
        <v>930.52999999999975</v>
      </c>
    </row>
    <row r="13" spans="1:12" x14ac:dyDescent="0.3">
      <c r="A13" s="17" t="s">
        <v>64</v>
      </c>
      <c r="B13" s="38">
        <v>809.11000000000013</v>
      </c>
    </row>
    <row r="14" spans="1:12" x14ac:dyDescent="0.3">
      <c r="A14" s="17" t="s">
        <v>59</v>
      </c>
      <c r="B14" s="38">
        <v>209.52999999999992</v>
      </c>
    </row>
    <row r="15" spans="1:12" x14ac:dyDescent="0.3">
      <c r="A15" s="17" t="s">
        <v>58</v>
      </c>
      <c r="B15" s="38">
        <v>162.50999999999991</v>
      </c>
    </row>
    <row r="16" spans="1:12" x14ac:dyDescent="0.3">
      <c r="A16" s="17" t="s">
        <v>49</v>
      </c>
      <c r="B16" s="38">
        <v>13502.11</v>
      </c>
    </row>
    <row r="20" spans="1:2" x14ac:dyDescent="0.3">
      <c r="A20" s="16" t="s">
        <v>48</v>
      </c>
      <c r="B20" t="s">
        <v>98</v>
      </c>
    </row>
    <row r="21" spans="1:2" x14ac:dyDescent="0.3">
      <c r="A21" s="17" t="s">
        <v>13</v>
      </c>
      <c r="B21" s="38">
        <v>3330.5700000000011</v>
      </c>
    </row>
    <row r="22" spans="1:2" x14ac:dyDescent="0.3">
      <c r="A22" s="17" t="s">
        <v>14</v>
      </c>
      <c r="B22" s="38">
        <v>2089.0299999999997</v>
      </c>
    </row>
    <row r="23" spans="1:2" x14ac:dyDescent="0.3">
      <c r="A23" s="17" t="s">
        <v>12</v>
      </c>
      <c r="B23" s="38">
        <v>1936.1899999999994</v>
      </c>
    </row>
    <row r="24" spans="1:2" x14ac:dyDescent="0.3">
      <c r="A24" s="17" t="s">
        <v>17</v>
      </c>
      <c r="B24" s="38">
        <v>1699.3499999999997</v>
      </c>
    </row>
    <row r="25" spans="1:2" x14ac:dyDescent="0.3">
      <c r="A25" s="17" t="s">
        <v>16</v>
      </c>
      <c r="B25" s="38">
        <v>1114.3</v>
      </c>
    </row>
    <row r="26" spans="1:2" x14ac:dyDescent="0.3">
      <c r="A26" s="17" t="s">
        <v>11</v>
      </c>
      <c r="B26" s="38">
        <v>1012.0399999999998</v>
      </c>
    </row>
    <row r="27" spans="1:2" x14ac:dyDescent="0.3">
      <c r="A27" s="17" t="s">
        <v>19</v>
      </c>
      <c r="B27" s="38">
        <v>997.33999999999992</v>
      </c>
    </row>
    <row r="28" spans="1:2" x14ac:dyDescent="0.3">
      <c r="A28" s="17" t="s">
        <v>10</v>
      </c>
      <c r="B28" s="38">
        <v>593.19999999999982</v>
      </c>
    </row>
    <row r="29" spans="1:2" x14ac:dyDescent="0.3">
      <c r="A29" s="17" t="s">
        <v>18</v>
      </c>
      <c r="B29" s="38">
        <v>483.73999999999978</v>
      </c>
    </row>
    <row r="30" spans="1:2" x14ac:dyDescent="0.3">
      <c r="A30" s="17" t="s">
        <v>15</v>
      </c>
      <c r="B30" s="38">
        <v>246.35</v>
      </c>
    </row>
    <row r="31" spans="1:2" x14ac:dyDescent="0.3">
      <c r="A31" s="17" t="s">
        <v>49</v>
      </c>
      <c r="B31" s="38">
        <v>13502.109999999999</v>
      </c>
    </row>
  </sheetData>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522C4-17D7-40A1-B304-ED2BA1CAFEB2}">
  <dimension ref="A1:Q50"/>
  <sheetViews>
    <sheetView topLeftCell="A21" workbookViewId="0">
      <selection activeCell="F27" sqref="F27"/>
    </sheetView>
  </sheetViews>
  <sheetFormatPr defaultRowHeight="14.4" x14ac:dyDescent="0.3"/>
  <cols>
    <col min="1" max="1" width="15.44140625" bestFit="1" customWidth="1"/>
    <col min="2" max="2" width="9.88671875" bestFit="1" customWidth="1"/>
    <col min="5" max="5" width="10.77734375" bestFit="1" customWidth="1"/>
    <col min="6" max="6" width="9.88671875" bestFit="1" customWidth="1"/>
    <col min="8" max="8" width="15.44140625" bestFit="1" customWidth="1"/>
    <col min="9" max="9" width="12.109375" bestFit="1" customWidth="1"/>
    <col min="15" max="15" width="15.44140625" bestFit="1" customWidth="1"/>
    <col min="16" max="16" width="12.109375" bestFit="1" customWidth="1"/>
    <col min="17" max="17" width="16.77734375" bestFit="1" customWidth="1"/>
    <col min="18" max="18" width="21.5546875" bestFit="1" customWidth="1"/>
  </cols>
  <sheetData>
    <row r="1" spans="1:17" x14ac:dyDescent="0.3">
      <c r="E1" s="44" t="s">
        <v>93</v>
      </c>
      <c r="F1" s="44"/>
    </row>
    <row r="2" spans="1:17" x14ac:dyDescent="0.3">
      <c r="A2" s="45" t="s">
        <v>89</v>
      </c>
      <c r="B2" s="45"/>
      <c r="E2" s="16" t="s">
        <v>1</v>
      </c>
      <c r="F2" t="s">
        <v>89</v>
      </c>
      <c r="P2" s="16" t="s">
        <v>48</v>
      </c>
      <c r="Q2" t="s">
        <v>51</v>
      </c>
    </row>
    <row r="3" spans="1:17" x14ac:dyDescent="0.3">
      <c r="A3" t="s">
        <v>89</v>
      </c>
      <c r="E3" s="17" t="s">
        <v>13</v>
      </c>
      <c r="F3" s="38">
        <v>9213.7100000000046</v>
      </c>
      <c r="P3" s="17" t="s">
        <v>10</v>
      </c>
      <c r="Q3" s="46">
        <v>6251.5300000000025</v>
      </c>
    </row>
    <row r="4" spans="1:17" x14ac:dyDescent="0.3">
      <c r="A4" s="38">
        <v>78533.920000000056</v>
      </c>
      <c r="B4" s="39">
        <f>GETPIVOTDATA("Total Price ",$A$3)</f>
        <v>78533.920000000056</v>
      </c>
      <c r="E4" s="17" t="s">
        <v>12</v>
      </c>
      <c r="F4" s="38">
        <v>9084.99</v>
      </c>
      <c r="P4" s="17" t="s">
        <v>11</v>
      </c>
      <c r="Q4" s="46">
        <v>7355.3599999999988</v>
      </c>
    </row>
    <row r="5" spans="1:17" x14ac:dyDescent="0.3">
      <c r="E5" s="17" t="s">
        <v>14</v>
      </c>
      <c r="F5" s="38">
        <v>8829.2300000000014</v>
      </c>
      <c r="P5" s="17" t="s">
        <v>12</v>
      </c>
      <c r="Q5" s="46">
        <v>9084.99</v>
      </c>
    </row>
    <row r="6" spans="1:17" x14ac:dyDescent="0.3">
      <c r="A6" s="45" t="s">
        <v>91</v>
      </c>
      <c r="B6" s="45"/>
      <c r="E6" s="17" t="s">
        <v>16</v>
      </c>
      <c r="F6" s="38">
        <v>8500.5700000000015</v>
      </c>
      <c r="P6" s="17" t="s">
        <v>13</v>
      </c>
      <c r="Q6" s="46">
        <v>9213.7100000000046</v>
      </c>
    </row>
    <row r="7" spans="1:17" x14ac:dyDescent="0.3">
      <c r="A7" s="16" t="s">
        <v>3</v>
      </c>
      <c r="B7" t="s">
        <v>89</v>
      </c>
      <c r="E7" s="17" t="s">
        <v>18</v>
      </c>
      <c r="F7" s="38">
        <v>7840.199999999998</v>
      </c>
      <c r="P7" s="17" t="s">
        <v>14</v>
      </c>
      <c r="Q7" s="46">
        <v>8829.2300000000014</v>
      </c>
    </row>
    <row r="8" spans="1:17" x14ac:dyDescent="0.3">
      <c r="A8" s="17" t="s">
        <v>32</v>
      </c>
      <c r="B8" s="38">
        <v>15433.919999999996</v>
      </c>
      <c r="E8" s="17" t="s">
        <v>19</v>
      </c>
      <c r="F8" s="38">
        <v>7609.24</v>
      </c>
      <c r="P8" s="17" t="s">
        <v>15</v>
      </c>
      <c r="Q8" s="46">
        <v>6262.21</v>
      </c>
    </row>
    <row r="9" spans="1:17" x14ac:dyDescent="0.3">
      <c r="A9" s="17" t="s">
        <v>24</v>
      </c>
      <c r="B9" s="38">
        <v>17915.820000000003</v>
      </c>
      <c r="E9" s="17" t="s">
        <v>17</v>
      </c>
      <c r="F9" s="38">
        <v>7586.880000000001</v>
      </c>
      <c r="P9" s="17" t="s">
        <v>16</v>
      </c>
      <c r="Q9" s="46">
        <v>8500.5700000000015</v>
      </c>
    </row>
    <row r="10" spans="1:17" x14ac:dyDescent="0.3">
      <c r="A10" s="17" t="s">
        <v>30</v>
      </c>
      <c r="B10" s="38">
        <v>16912.840000000004</v>
      </c>
      <c r="E10" s="17" t="s">
        <v>11</v>
      </c>
      <c r="F10" s="38">
        <v>7355.3599999999988</v>
      </c>
      <c r="P10" s="17" t="s">
        <v>17</v>
      </c>
      <c r="Q10" s="46">
        <v>7586.880000000001</v>
      </c>
    </row>
    <row r="11" spans="1:17" x14ac:dyDescent="0.3">
      <c r="A11" s="17" t="s">
        <v>34</v>
      </c>
      <c r="B11" s="38">
        <v>13286.630000000001</v>
      </c>
      <c r="E11" s="17" t="s">
        <v>15</v>
      </c>
      <c r="F11" s="38">
        <v>6262.21</v>
      </c>
      <c r="P11" s="17" t="s">
        <v>18</v>
      </c>
      <c r="Q11" s="46">
        <v>7840.199999999998</v>
      </c>
    </row>
    <row r="12" spans="1:17" x14ac:dyDescent="0.3">
      <c r="A12" s="17" t="s">
        <v>26</v>
      </c>
      <c r="B12" s="38">
        <v>14984.709999999992</v>
      </c>
      <c r="E12" s="17" t="s">
        <v>10</v>
      </c>
      <c r="F12" s="38">
        <v>6251.5300000000025</v>
      </c>
      <c r="P12" s="17" t="s">
        <v>19</v>
      </c>
      <c r="Q12" s="46">
        <v>7609.24</v>
      </c>
    </row>
    <row r="13" spans="1:17" x14ac:dyDescent="0.3">
      <c r="A13" s="17" t="s">
        <v>49</v>
      </c>
      <c r="B13" s="38">
        <v>78533.919999999998</v>
      </c>
      <c r="E13" s="17" t="s">
        <v>49</v>
      </c>
      <c r="F13" s="38">
        <v>78533.920000000013</v>
      </c>
      <c r="P13" s="17" t="s">
        <v>49</v>
      </c>
      <c r="Q13" s="46">
        <v>78533.920000000013</v>
      </c>
    </row>
    <row r="14" spans="1:17" x14ac:dyDescent="0.3">
      <c r="A14" s="17"/>
    </row>
    <row r="15" spans="1:17" x14ac:dyDescent="0.3">
      <c r="A15" s="45" t="s">
        <v>90</v>
      </c>
      <c r="B15" s="45"/>
    </row>
    <row r="16" spans="1:17" x14ac:dyDescent="0.3">
      <c r="A16" s="16" t="s">
        <v>54</v>
      </c>
      <c r="B16" t="s">
        <v>89</v>
      </c>
      <c r="E16" s="44" t="s">
        <v>94</v>
      </c>
      <c r="F16" s="44"/>
    </row>
    <row r="17" spans="1:16" x14ac:dyDescent="0.3">
      <c r="A17" s="17" t="s">
        <v>57</v>
      </c>
      <c r="B17" s="38">
        <v>5870.68</v>
      </c>
      <c r="E17" s="16" t="s">
        <v>92</v>
      </c>
      <c r="F17" t="s">
        <v>89</v>
      </c>
      <c r="O17" s="16" t="s">
        <v>3</v>
      </c>
      <c r="P17" t="s">
        <v>98</v>
      </c>
    </row>
    <row r="18" spans="1:16" x14ac:dyDescent="0.3">
      <c r="A18" s="17" t="s">
        <v>60</v>
      </c>
      <c r="B18" s="38">
        <v>5910.8099999999986</v>
      </c>
      <c r="E18" s="17" t="s">
        <v>33</v>
      </c>
      <c r="F18" s="38">
        <v>13896.71</v>
      </c>
      <c r="O18" s="17" t="s">
        <v>13</v>
      </c>
      <c r="P18" s="38">
        <v>3330.5700000000011</v>
      </c>
    </row>
    <row r="19" spans="1:16" x14ac:dyDescent="0.3">
      <c r="A19" s="17" t="s">
        <v>59</v>
      </c>
      <c r="B19" s="38">
        <v>5922.08</v>
      </c>
      <c r="E19" s="17" t="s">
        <v>29</v>
      </c>
      <c r="F19" s="38">
        <v>13688.890000000003</v>
      </c>
      <c r="O19" s="17" t="s">
        <v>14</v>
      </c>
      <c r="P19" s="38">
        <v>2089.0299999999997</v>
      </c>
    </row>
    <row r="20" spans="1:16" x14ac:dyDescent="0.3">
      <c r="A20" s="17" t="s">
        <v>62</v>
      </c>
      <c r="B20" s="38">
        <v>6153.26</v>
      </c>
      <c r="E20" s="17" t="s">
        <v>31</v>
      </c>
      <c r="F20" s="38">
        <v>13136.969999999998</v>
      </c>
      <c r="O20" s="17" t="s">
        <v>12</v>
      </c>
      <c r="P20" s="38">
        <v>1936.1899999999994</v>
      </c>
    </row>
    <row r="21" spans="1:16" x14ac:dyDescent="0.3">
      <c r="A21" s="17" t="s">
        <v>56</v>
      </c>
      <c r="B21" s="38">
        <v>6328.2999999999993</v>
      </c>
      <c r="E21" s="17" t="s">
        <v>27</v>
      </c>
      <c r="F21" s="38">
        <v>12957.130000000005</v>
      </c>
      <c r="O21" s="17" t="s">
        <v>17</v>
      </c>
      <c r="P21" s="38">
        <v>1699.3499999999997</v>
      </c>
    </row>
    <row r="22" spans="1:16" x14ac:dyDescent="0.3">
      <c r="A22" s="17" t="s">
        <v>58</v>
      </c>
      <c r="B22" s="38">
        <v>6367.5400000000009</v>
      </c>
      <c r="E22" s="17" t="s">
        <v>28</v>
      </c>
      <c r="F22" s="38">
        <v>12452.349999999997</v>
      </c>
      <c r="O22" s="17" t="s">
        <v>16</v>
      </c>
      <c r="P22" s="38">
        <v>1114.3</v>
      </c>
    </row>
    <row r="23" spans="1:16" x14ac:dyDescent="0.3">
      <c r="A23" s="17" t="s">
        <v>65</v>
      </c>
      <c r="B23" s="38">
        <v>6534.2499999999991</v>
      </c>
      <c r="E23" s="17" t="s">
        <v>25</v>
      </c>
      <c r="F23" s="38">
        <v>12401.869999999992</v>
      </c>
      <c r="O23" s="17" t="s">
        <v>11</v>
      </c>
      <c r="P23" s="38">
        <v>1012.0399999999998</v>
      </c>
    </row>
    <row r="24" spans="1:16" x14ac:dyDescent="0.3">
      <c r="A24" s="17" t="s">
        <v>66</v>
      </c>
      <c r="B24" s="38">
        <v>6917.5299999999952</v>
      </c>
      <c r="E24" s="17" t="s">
        <v>49</v>
      </c>
      <c r="F24" s="38">
        <v>78533.919999999998</v>
      </c>
      <c r="O24" s="17" t="s">
        <v>19</v>
      </c>
      <c r="P24" s="38">
        <v>997.33999999999992</v>
      </c>
    </row>
    <row r="25" spans="1:16" x14ac:dyDescent="0.3">
      <c r="A25" s="17" t="s">
        <v>61</v>
      </c>
      <c r="B25" s="38">
        <v>6958.5900000000029</v>
      </c>
      <c r="O25" s="17" t="s">
        <v>10</v>
      </c>
      <c r="P25" s="38">
        <v>593.19999999999982</v>
      </c>
    </row>
    <row r="26" spans="1:16" x14ac:dyDescent="0.3">
      <c r="A26" s="17" t="s">
        <v>55</v>
      </c>
      <c r="B26" s="38">
        <v>7001.4400000000023</v>
      </c>
      <c r="O26" s="17" t="s">
        <v>18</v>
      </c>
      <c r="P26" s="38">
        <v>483.73999999999978</v>
      </c>
    </row>
    <row r="27" spans="1:16" x14ac:dyDescent="0.3">
      <c r="A27" s="17" t="s">
        <v>64</v>
      </c>
      <c r="B27" s="38">
        <v>7273.1399999999985</v>
      </c>
      <c r="O27" s="17" t="s">
        <v>15</v>
      </c>
      <c r="P27" s="38">
        <v>246.35</v>
      </c>
    </row>
    <row r="28" spans="1:16" x14ac:dyDescent="0.3">
      <c r="A28" s="17" t="s">
        <v>63</v>
      </c>
      <c r="B28" s="38">
        <v>7296.3000000000011</v>
      </c>
      <c r="O28" s="17" t="s">
        <v>49</v>
      </c>
      <c r="P28" s="38">
        <v>13502.109999999999</v>
      </c>
    </row>
    <row r="29" spans="1:16" x14ac:dyDescent="0.3">
      <c r="A29" s="17" t="s">
        <v>49</v>
      </c>
      <c r="B29" s="38">
        <v>78533.919999999998</v>
      </c>
    </row>
    <row r="31" spans="1:16" x14ac:dyDescent="0.3">
      <c r="H31" s="45" t="s">
        <v>91</v>
      </c>
      <c r="I31" s="45"/>
    </row>
    <row r="33" spans="8:9" x14ac:dyDescent="0.3">
      <c r="H33" s="17" t="s">
        <v>3</v>
      </c>
      <c r="I33" t="s">
        <v>89</v>
      </c>
    </row>
    <row r="34" spans="8:9" x14ac:dyDescent="0.3">
      <c r="H34" s="17" t="s">
        <v>32</v>
      </c>
      <c r="I34">
        <v>15433.919999999996</v>
      </c>
    </row>
    <row r="35" spans="8:9" x14ac:dyDescent="0.3">
      <c r="H35" s="17" t="s">
        <v>24</v>
      </c>
      <c r="I35">
        <v>17915.820000000003</v>
      </c>
    </row>
    <row r="36" spans="8:9" x14ac:dyDescent="0.3">
      <c r="H36" s="17" t="s">
        <v>30</v>
      </c>
      <c r="I36">
        <v>16912.840000000004</v>
      </c>
    </row>
    <row r="37" spans="8:9" x14ac:dyDescent="0.3">
      <c r="H37" s="17" t="s">
        <v>34</v>
      </c>
      <c r="I37">
        <v>13286.630000000001</v>
      </c>
    </row>
    <row r="38" spans="8:9" x14ac:dyDescent="0.3">
      <c r="H38" s="17" t="s">
        <v>26</v>
      </c>
      <c r="I38">
        <v>14984.709999999992</v>
      </c>
    </row>
    <row r="50" spans="2:2" x14ac:dyDescent="0.3">
      <c r="B50" s="39"/>
    </row>
  </sheetData>
  <mergeCells count="6">
    <mergeCell ref="H31:I31"/>
    <mergeCell ref="A15:B15"/>
    <mergeCell ref="A6:B6"/>
    <mergeCell ref="A2:B2"/>
    <mergeCell ref="E1:F1"/>
    <mergeCell ref="E16:F16"/>
  </mergeCells>
  <pageMargins left="0.7" right="0.7" top="0.75" bottom="0.75" header="0.3" footer="0.3"/>
  <pageSetup orientation="portrait" r:id="rId8"/>
  <drawing r:id="rId9"/>
  <tableParts count="1">
    <tablePart r:id="rId10"/>
  </tableParts>
  <extLst>
    <ext xmlns:x14="http://schemas.microsoft.com/office/spreadsheetml/2009/9/main" uri="{A8765BA9-456A-4dab-B4F3-ACF838C121DE}">
      <x14:slicerList>
        <x14:slicer r:id="rId11"/>
      </x14:slicerList>
    </ext>
    <ext xmlns:x15="http://schemas.microsoft.com/office/spreadsheetml/2010/11/main" uri="{3A4CF648-6AED-40f4-86FF-DC5316D8AED3}">
      <x14:slicerList xmlns:x14="http://schemas.microsoft.com/office/spreadsheetml/2009/9/main">
        <x14:slicer r:id="rId1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A23E2-271C-404D-93C3-6C536C927D09}">
  <dimension ref="A1"/>
  <sheetViews>
    <sheetView showGridLines="0" tabSelected="1" zoomScale="55" zoomScaleNormal="55" workbookViewId="0">
      <selection activeCell="V15" sqref="V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FAAA-4A41-4814-A776-BD3BE8706765}">
  <dimension ref="B1:I59"/>
  <sheetViews>
    <sheetView workbookViewId="0">
      <selection activeCell="P20" sqref="P20"/>
    </sheetView>
  </sheetViews>
  <sheetFormatPr defaultRowHeight="14.4" x14ac:dyDescent="0.3"/>
  <cols>
    <col min="2" max="2" width="13.21875" bestFit="1" customWidth="1"/>
    <col min="3" max="3" width="14.88671875" bestFit="1" customWidth="1"/>
  </cols>
  <sheetData>
    <row r="1" spans="2:9" ht="18" x14ac:dyDescent="0.35">
      <c r="B1" s="42" t="s">
        <v>68</v>
      </c>
      <c r="C1" s="42"/>
      <c r="D1" s="42"/>
      <c r="E1" s="42"/>
      <c r="F1" s="42"/>
      <c r="G1" s="42"/>
      <c r="H1" s="42"/>
      <c r="I1" s="42"/>
    </row>
    <row r="3" spans="2:9" x14ac:dyDescent="0.3">
      <c r="B3" s="16" t="s">
        <v>48</v>
      </c>
      <c r="C3" t="s">
        <v>50</v>
      </c>
    </row>
    <row r="4" spans="2:9" x14ac:dyDescent="0.3">
      <c r="B4" s="17" t="s">
        <v>34</v>
      </c>
      <c r="C4">
        <v>1992</v>
      </c>
    </row>
    <row r="5" spans="2:9" x14ac:dyDescent="0.3">
      <c r="B5" s="18" t="s">
        <v>19</v>
      </c>
      <c r="C5">
        <v>287</v>
      </c>
    </row>
    <row r="6" spans="2:9" x14ac:dyDescent="0.3">
      <c r="B6" s="18" t="s">
        <v>16</v>
      </c>
      <c r="C6">
        <v>230</v>
      </c>
    </row>
    <row r="7" spans="2:9" x14ac:dyDescent="0.3">
      <c r="B7" s="18" t="s">
        <v>17</v>
      </c>
      <c r="C7">
        <v>224</v>
      </c>
    </row>
    <row r="8" spans="2:9" x14ac:dyDescent="0.3">
      <c r="B8" s="18" t="s">
        <v>11</v>
      </c>
      <c r="C8">
        <v>219</v>
      </c>
    </row>
    <row r="9" spans="2:9" x14ac:dyDescent="0.3">
      <c r="B9" s="18" t="s">
        <v>14</v>
      </c>
      <c r="C9">
        <v>213</v>
      </c>
    </row>
    <row r="10" spans="2:9" x14ac:dyDescent="0.3">
      <c r="B10" s="18" t="s">
        <v>10</v>
      </c>
      <c r="C10">
        <v>201</v>
      </c>
    </row>
    <row r="11" spans="2:9" x14ac:dyDescent="0.3">
      <c r="B11" s="18" t="s">
        <v>13</v>
      </c>
      <c r="C11">
        <v>201</v>
      </c>
    </row>
    <row r="12" spans="2:9" x14ac:dyDescent="0.3">
      <c r="B12" s="18" t="s">
        <v>15</v>
      </c>
      <c r="C12">
        <v>155</v>
      </c>
    </row>
    <row r="13" spans="2:9" x14ac:dyDescent="0.3">
      <c r="B13" s="18" t="s">
        <v>18</v>
      </c>
      <c r="C13">
        <v>152</v>
      </c>
    </row>
    <row r="14" spans="2:9" x14ac:dyDescent="0.3">
      <c r="B14" s="18" t="s">
        <v>12</v>
      </c>
      <c r="C14">
        <v>110</v>
      </c>
    </row>
    <row r="15" spans="2:9" x14ac:dyDescent="0.3">
      <c r="B15" s="17" t="s">
        <v>32</v>
      </c>
      <c r="C15">
        <v>2063</v>
      </c>
    </row>
    <row r="16" spans="2:9" x14ac:dyDescent="0.3">
      <c r="B16" s="18" t="s">
        <v>12</v>
      </c>
      <c r="C16">
        <v>265</v>
      </c>
    </row>
    <row r="17" spans="2:3" x14ac:dyDescent="0.3">
      <c r="B17" s="18" t="s">
        <v>18</v>
      </c>
      <c r="C17">
        <v>247</v>
      </c>
    </row>
    <row r="18" spans="2:3" x14ac:dyDescent="0.3">
      <c r="B18" s="18" t="s">
        <v>13</v>
      </c>
      <c r="C18">
        <v>244</v>
      </c>
    </row>
    <row r="19" spans="2:3" x14ac:dyDescent="0.3">
      <c r="B19" s="18" t="s">
        <v>16</v>
      </c>
      <c r="C19">
        <v>219</v>
      </c>
    </row>
    <row r="20" spans="2:3" x14ac:dyDescent="0.3">
      <c r="B20" s="18" t="s">
        <v>11</v>
      </c>
      <c r="C20">
        <v>217</v>
      </c>
    </row>
    <row r="21" spans="2:3" x14ac:dyDescent="0.3">
      <c r="B21" s="18" t="s">
        <v>19</v>
      </c>
      <c r="C21">
        <v>200</v>
      </c>
    </row>
    <row r="22" spans="2:3" x14ac:dyDescent="0.3">
      <c r="B22" s="18" t="s">
        <v>14</v>
      </c>
      <c r="C22">
        <v>190</v>
      </c>
    </row>
    <row r="23" spans="2:3" x14ac:dyDescent="0.3">
      <c r="B23" s="18" t="s">
        <v>10</v>
      </c>
      <c r="C23">
        <v>179</v>
      </c>
    </row>
    <row r="24" spans="2:3" x14ac:dyDescent="0.3">
      <c r="B24" s="18" t="s">
        <v>17</v>
      </c>
      <c r="C24">
        <v>163</v>
      </c>
    </row>
    <row r="25" spans="2:3" x14ac:dyDescent="0.3">
      <c r="B25" s="18" t="s">
        <v>15</v>
      </c>
      <c r="C25">
        <v>139</v>
      </c>
    </row>
    <row r="26" spans="2:3" x14ac:dyDescent="0.3">
      <c r="B26" s="17" t="s">
        <v>30</v>
      </c>
      <c r="C26">
        <v>2090</v>
      </c>
    </row>
    <row r="27" spans="2:3" x14ac:dyDescent="0.3">
      <c r="B27" s="18" t="s">
        <v>12</v>
      </c>
      <c r="C27">
        <v>277</v>
      </c>
    </row>
    <row r="28" spans="2:3" x14ac:dyDescent="0.3">
      <c r="B28" s="18" t="s">
        <v>11</v>
      </c>
      <c r="C28">
        <v>259</v>
      </c>
    </row>
    <row r="29" spans="2:3" x14ac:dyDescent="0.3">
      <c r="B29" s="18" t="s">
        <v>18</v>
      </c>
      <c r="C29">
        <v>244</v>
      </c>
    </row>
    <row r="30" spans="2:3" x14ac:dyDescent="0.3">
      <c r="B30" s="18" t="s">
        <v>13</v>
      </c>
      <c r="C30">
        <v>224</v>
      </c>
    </row>
    <row r="31" spans="2:3" x14ac:dyDescent="0.3">
      <c r="B31" s="18" t="s">
        <v>14</v>
      </c>
      <c r="C31">
        <v>211</v>
      </c>
    </row>
    <row r="32" spans="2:3" x14ac:dyDescent="0.3">
      <c r="B32" s="18" t="s">
        <v>17</v>
      </c>
      <c r="C32">
        <v>206</v>
      </c>
    </row>
    <row r="33" spans="2:3" x14ac:dyDescent="0.3">
      <c r="B33" s="18" t="s">
        <v>16</v>
      </c>
      <c r="C33">
        <v>193</v>
      </c>
    </row>
    <row r="34" spans="2:3" x14ac:dyDescent="0.3">
      <c r="B34" s="18" t="s">
        <v>15</v>
      </c>
      <c r="C34">
        <v>177</v>
      </c>
    </row>
    <row r="35" spans="2:3" x14ac:dyDescent="0.3">
      <c r="B35" s="18" t="s">
        <v>10</v>
      </c>
      <c r="C35">
        <v>155</v>
      </c>
    </row>
    <row r="36" spans="2:3" x14ac:dyDescent="0.3">
      <c r="B36" s="18" t="s">
        <v>19</v>
      </c>
      <c r="C36">
        <v>144</v>
      </c>
    </row>
    <row r="37" spans="2:3" x14ac:dyDescent="0.3">
      <c r="B37" s="17" t="s">
        <v>26</v>
      </c>
      <c r="C37">
        <v>2190</v>
      </c>
    </row>
    <row r="38" spans="2:3" x14ac:dyDescent="0.3">
      <c r="B38" s="18" t="s">
        <v>18</v>
      </c>
      <c r="C38">
        <v>316</v>
      </c>
    </row>
    <row r="39" spans="2:3" x14ac:dyDescent="0.3">
      <c r="B39" s="18" t="s">
        <v>16</v>
      </c>
      <c r="C39">
        <v>286</v>
      </c>
    </row>
    <row r="40" spans="2:3" x14ac:dyDescent="0.3">
      <c r="B40" s="18" t="s">
        <v>13</v>
      </c>
      <c r="C40">
        <v>264</v>
      </c>
    </row>
    <row r="41" spans="2:3" x14ac:dyDescent="0.3">
      <c r="B41" s="18" t="s">
        <v>14</v>
      </c>
      <c r="C41">
        <v>261</v>
      </c>
    </row>
    <row r="42" spans="2:3" x14ac:dyDescent="0.3">
      <c r="B42" s="18" t="s">
        <v>12</v>
      </c>
      <c r="C42">
        <v>228</v>
      </c>
    </row>
    <row r="43" spans="2:3" x14ac:dyDescent="0.3">
      <c r="B43" s="18" t="s">
        <v>17</v>
      </c>
      <c r="C43">
        <v>223</v>
      </c>
    </row>
    <row r="44" spans="2:3" x14ac:dyDescent="0.3">
      <c r="B44" s="18" t="s">
        <v>10</v>
      </c>
      <c r="C44">
        <v>180</v>
      </c>
    </row>
    <row r="45" spans="2:3" x14ac:dyDescent="0.3">
      <c r="B45" s="18" t="s">
        <v>15</v>
      </c>
      <c r="C45">
        <v>161</v>
      </c>
    </row>
    <row r="46" spans="2:3" x14ac:dyDescent="0.3">
      <c r="B46" s="18" t="s">
        <v>19</v>
      </c>
      <c r="C46">
        <v>156</v>
      </c>
    </row>
    <row r="47" spans="2:3" x14ac:dyDescent="0.3">
      <c r="B47" s="18" t="s">
        <v>11</v>
      </c>
      <c r="C47">
        <v>115</v>
      </c>
    </row>
    <row r="48" spans="2:3" x14ac:dyDescent="0.3">
      <c r="B48" s="17" t="s">
        <v>24</v>
      </c>
      <c r="C48">
        <v>2307</v>
      </c>
    </row>
    <row r="49" spans="2:3" x14ac:dyDescent="0.3">
      <c r="B49" s="18" t="s">
        <v>16</v>
      </c>
      <c r="C49">
        <v>337</v>
      </c>
    </row>
    <row r="50" spans="2:3" x14ac:dyDescent="0.3">
      <c r="B50" s="18" t="s">
        <v>12</v>
      </c>
      <c r="C50">
        <v>281</v>
      </c>
    </row>
    <row r="51" spans="2:3" x14ac:dyDescent="0.3">
      <c r="B51" s="18" t="s">
        <v>14</v>
      </c>
      <c r="C51">
        <v>266</v>
      </c>
    </row>
    <row r="52" spans="2:3" x14ac:dyDescent="0.3">
      <c r="B52" s="18" t="s">
        <v>19</v>
      </c>
      <c r="C52">
        <v>261</v>
      </c>
    </row>
    <row r="53" spans="2:3" x14ac:dyDescent="0.3">
      <c r="B53" s="18" t="s">
        <v>11</v>
      </c>
      <c r="C53">
        <v>244</v>
      </c>
    </row>
    <row r="54" spans="2:3" x14ac:dyDescent="0.3">
      <c r="B54" s="18" t="s">
        <v>15</v>
      </c>
      <c r="C54">
        <v>227</v>
      </c>
    </row>
    <row r="55" spans="2:3" x14ac:dyDescent="0.3">
      <c r="B55" s="18" t="s">
        <v>18</v>
      </c>
      <c r="C55">
        <v>198</v>
      </c>
    </row>
    <row r="56" spans="2:3" x14ac:dyDescent="0.3">
      <c r="B56" s="18" t="s">
        <v>10</v>
      </c>
      <c r="C56">
        <v>188</v>
      </c>
    </row>
    <row r="57" spans="2:3" x14ac:dyDescent="0.3">
      <c r="B57" s="18" t="s">
        <v>17</v>
      </c>
      <c r="C57">
        <v>161</v>
      </c>
    </row>
    <row r="58" spans="2:3" x14ac:dyDescent="0.3">
      <c r="B58" s="18" t="s">
        <v>13</v>
      </c>
      <c r="C58">
        <v>144</v>
      </c>
    </row>
    <row r="59" spans="2:3" x14ac:dyDescent="0.3">
      <c r="B59" s="17" t="s">
        <v>49</v>
      </c>
      <c r="C59">
        <v>10642</v>
      </c>
    </row>
  </sheetData>
  <mergeCells count="1">
    <mergeCell ref="B1:I1"/>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E2E3D-E65D-4687-AE4C-5FF76257EE3B}">
  <dimension ref="A1:L14"/>
  <sheetViews>
    <sheetView topLeftCell="E1" workbookViewId="0">
      <selection activeCell="N20" sqref="N20"/>
    </sheetView>
  </sheetViews>
  <sheetFormatPr defaultRowHeight="14.4" x14ac:dyDescent="0.3"/>
  <cols>
    <col min="1" max="1" width="10.77734375" bestFit="1" customWidth="1"/>
    <col min="2" max="2" width="16.77734375" style="21" bestFit="1" customWidth="1"/>
    <col min="3" max="3" width="14.88671875" bestFit="1" customWidth="1"/>
    <col min="4" max="4" width="23.88671875" hidden="1" customWidth="1"/>
    <col min="5" max="5" width="16.77734375" bestFit="1" customWidth="1"/>
    <col min="6" max="6" width="5.44140625" bestFit="1" customWidth="1"/>
    <col min="7" max="7" width="7.21875" bestFit="1" customWidth="1"/>
    <col min="8" max="8" width="21.5546875" bestFit="1" customWidth="1"/>
    <col min="9" max="13" width="8" bestFit="1" customWidth="1"/>
    <col min="14" max="14" width="23.88671875" bestFit="1" customWidth="1"/>
    <col min="15" max="15" width="7" bestFit="1" customWidth="1"/>
    <col min="16" max="16" width="8" bestFit="1" customWidth="1"/>
    <col min="17" max="18" width="7" bestFit="1" customWidth="1"/>
    <col min="19" max="19" width="8" bestFit="1" customWidth="1"/>
    <col min="20" max="20" width="16.77734375" bestFit="1" customWidth="1"/>
    <col min="21" max="25" width="9" bestFit="1" customWidth="1"/>
    <col min="26" max="26" width="19.6640625" bestFit="1" customWidth="1"/>
    <col min="27" max="27" width="26.33203125" bestFit="1" customWidth="1"/>
    <col min="28" max="28" width="28.6640625" bestFit="1" customWidth="1"/>
    <col min="29" max="29" width="21.6640625" bestFit="1" customWidth="1"/>
  </cols>
  <sheetData>
    <row r="1" spans="1:12" ht="18" x14ac:dyDescent="0.35">
      <c r="E1" s="42" t="s">
        <v>67</v>
      </c>
      <c r="F1" s="42"/>
      <c r="G1" s="42"/>
      <c r="H1" s="42"/>
      <c r="I1" s="42"/>
      <c r="J1" s="42"/>
      <c r="K1" s="42"/>
      <c r="L1" s="42"/>
    </row>
    <row r="3" spans="1:12" x14ac:dyDescent="0.3">
      <c r="A3" s="16" t="s">
        <v>1</v>
      </c>
      <c r="B3" t="s">
        <v>51</v>
      </c>
    </row>
    <row r="4" spans="1:12" x14ac:dyDescent="0.3">
      <c r="A4" s="17" t="s">
        <v>12</v>
      </c>
      <c r="B4" s="20">
        <v>406.38</v>
      </c>
    </row>
    <row r="5" spans="1:12" x14ac:dyDescent="0.3">
      <c r="A5" s="17" t="s">
        <v>13</v>
      </c>
      <c r="B5" s="20">
        <v>378.82</v>
      </c>
    </row>
    <row r="6" spans="1:12" x14ac:dyDescent="0.3">
      <c r="A6" s="17" t="s">
        <v>10</v>
      </c>
      <c r="B6" s="20">
        <v>288.41999999999996</v>
      </c>
    </row>
    <row r="7" spans="1:12" x14ac:dyDescent="0.3">
      <c r="A7" s="17" t="s">
        <v>14</v>
      </c>
      <c r="B7" s="20">
        <v>283.77</v>
      </c>
    </row>
    <row r="8" spans="1:12" x14ac:dyDescent="0.3">
      <c r="A8" s="17" t="s">
        <v>15</v>
      </c>
      <c r="B8" s="20">
        <v>272.88</v>
      </c>
    </row>
    <row r="9" spans="1:12" x14ac:dyDescent="0.3">
      <c r="A9" s="17" t="s">
        <v>18</v>
      </c>
      <c r="B9" s="20">
        <v>194.75</v>
      </c>
    </row>
    <row r="10" spans="1:12" x14ac:dyDescent="0.3">
      <c r="A10" s="17" t="s">
        <v>19</v>
      </c>
      <c r="B10" s="20">
        <v>170.72</v>
      </c>
    </row>
    <row r="11" spans="1:12" x14ac:dyDescent="0.3">
      <c r="A11" s="17" t="s">
        <v>17</v>
      </c>
      <c r="B11" s="20">
        <v>87.11999999999999</v>
      </c>
    </row>
    <row r="12" spans="1:12" x14ac:dyDescent="0.3">
      <c r="A12" s="17" t="s">
        <v>16</v>
      </c>
      <c r="B12" s="20">
        <v>65.69</v>
      </c>
    </row>
    <row r="13" spans="1:12" x14ac:dyDescent="0.3">
      <c r="A13" s="17" t="s">
        <v>49</v>
      </c>
      <c r="B13" s="20">
        <v>2148.5499999999997</v>
      </c>
    </row>
    <row r="14" spans="1:12" x14ac:dyDescent="0.3">
      <c r="B14"/>
    </row>
  </sheetData>
  <mergeCells count="1">
    <mergeCell ref="E1:L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40DE-2090-4F2C-9F6A-61A255547981}">
  <dimension ref="B1:N12"/>
  <sheetViews>
    <sheetView zoomScale="117" zoomScaleNormal="117" workbookViewId="0">
      <selection activeCell="B24" sqref="B24"/>
    </sheetView>
  </sheetViews>
  <sheetFormatPr defaultRowHeight="14.4" x14ac:dyDescent="0.3"/>
  <cols>
    <col min="2" max="2" width="42.88671875" bestFit="1" customWidth="1"/>
    <col min="3" max="3" width="18.44140625" bestFit="1" customWidth="1"/>
  </cols>
  <sheetData>
    <row r="1" spans="2:14" ht="18" x14ac:dyDescent="0.35">
      <c r="B1" s="19" t="s">
        <v>43</v>
      </c>
      <c r="C1" s="19"/>
      <c r="D1" s="19"/>
      <c r="E1" s="19"/>
      <c r="F1" s="19"/>
      <c r="G1" s="19"/>
      <c r="H1" s="19"/>
      <c r="I1" s="19"/>
      <c r="J1" s="19"/>
      <c r="K1" s="19"/>
      <c r="L1" s="19"/>
      <c r="M1" s="19"/>
      <c r="N1" s="19"/>
    </row>
    <row r="2" spans="2:14" ht="18" x14ac:dyDescent="0.35">
      <c r="B2" s="19"/>
      <c r="C2" s="19"/>
      <c r="D2" s="19"/>
      <c r="E2" s="19"/>
      <c r="F2" s="19"/>
      <c r="G2" s="19"/>
      <c r="H2" s="19"/>
      <c r="I2" s="19"/>
      <c r="J2" s="19"/>
      <c r="K2" s="19"/>
      <c r="L2" s="19"/>
      <c r="M2" s="19"/>
      <c r="N2" s="19"/>
    </row>
    <row r="3" spans="2:14" s="4" customFormat="1" x14ac:dyDescent="0.3">
      <c r="B3" s="4" t="s">
        <v>3</v>
      </c>
      <c r="C3" s="4" t="s">
        <v>20</v>
      </c>
    </row>
    <row r="4" spans="2:14" x14ac:dyDescent="0.3">
      <c r="B4" s="10" t="str" cm="1">
        <f t="array" ref="B4:B8">_xlfn.UNIQUE(Sales_Data!F2:F1002,0)</f>
        <v>Kisumu</v>
      </c>
      <c r="C4" s="10">
        <f>SUMIFS(Sales_Data!D2:D1002,Sales_Data!F2:F1002,Location!B4)</f>
        <v>2307</v>
      </c>
    </row>
    <row r="5" spans="2:14" x14ac:dyDescent="0.3">
      <c r="B5" t="str">
        <v>Nakuru</v>
      </c>
      <c r="C5" s="12">
        <f>SUMIFS(Sales_Data!D3:D1003,Sales_Data!F3:F1003,Location!B5)</f>
        <v>2190</v>
      </c>
    </row>
    <row r="6" spans="2:14" x14ac:dyDescent="0.3">
      <c r="B6" t="str">
        <v>Mombasa</v>
      </c>
      <c r="C6" s="12">
        <f>SUMIFS(Sales_Data!D4:D1004,Sales_Data!F4:F1004,Location!B6)</f>
        <v>2090</v>
      </c>
    </row>
    <row r="7" spans="2:14" x14ac:dyDescent="0.3">
      <c r="B7" t="str">
        <v>Eldoret</v>
      </c>
      <c r="C7" s="12">
        <f>SUMIFS(Sales_Data!D5:D1005,Sales_Data!F5:F1005,Location!B7)</f>
        <v>2063</v>
      </c>
    </row>
    <row r="8" spans="2:14" x14ac:dyDescent="0.3">
      <c r="B8" s="6" t="str">
        <v>Nairobi</v>
      </c>
      <c r="C8" s="6">
        <f>SUMIFS(Sales_Data!D6:D1006,Sales_Data!F6:F1006,Location!B8)</f>
        <v>1992</v>
      </c>
    </row>
    <row r="9" spans="2:14" x14ac:dyDescent="0.3">
      <c r="B9" s="2" t="s">
        <v>21</v>
      </c>
      <c r="C9" s="2">
        <f>SUM(C4:C8)</f>
        <v>10642</v>
      </c>
    </row>
    <row r="10" spans="2:14" x14ac:dyDescent="0.3">
      <c r="B10" s="2"/>
      <c r="C10" s="2"/>
    </row>
    <row r="11" spans="2:14" x14ac:dyDescent="0.3">
      <c r="B11" s="10" t="s">
        <v>22</v>
      </c>
      <c r="C11" s="10">
        <f>MAX(C4:C8)</f>
        <v>2307</v>
      </c>
      <c r="D11" s="10" t="s">
        <v>24</v>
      </c>
    </row>
    <row r="12" spans="2:14" x14ac:dyDescent="0.3">
      <c r="B12" s="6" t="s">
        <v>23</v>
      </c>
      <c r="C12" s="6">
        <f>MIN(C4:C8)</f>
        <v>1992</v>
      </c>
      <c r="D12"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CC8C-E63C-4F1F-A92D-AE9040B75B30}">
  <dimension ref="B1:O7"/>
  <sheetViews>
    <sheetView workbookViewId="0">
      <selection activeCell="J11" sqref="J11"/>
    </sheetView>
  </sheetViews>
  <sheetFormatPr defaultRowHeight="14.4" x14ac:dyDescent="0.3"/>
  <cols>
    <col min="2" max="2" width="10.77734375" bestFit="1" customWidth="1"/>
    <col min="3" max="3" width="11.44140625" bestFit="1" customWidth="1"/>
    <col min="4" max="4" width="16.33203125" bestFit="1" customWidth="1"/>
    <col min="5" max="5" width="10.33203125" bestFit="1" customWidth="1"/>
    <col min="6" max="7" width="15.5546875" bestFit="1" customWidth="1"/>
    <col min="8" max="8" width="10.77734375" bestFit="1" customWidth="1"/>
    <col min="15" max="15" width="14.5546875" customWidth="1"/>
  </cols>
  <sheetData>
    <row r="1" spans="2:15" ht="18" x14ac:dyDescent="0.35">
      <c r="B1" s="42" t="s">
        <v>44</v>
      </c>
      <c r="C1" s="42"/>
      <c r="D1" s="42"/>
      <c r="E1" s="42"/>
      <c r="F1" s="42"/>
      <c r="J1" s="19"/>
      <c r="K1" s="19"/>
      <c r="L1" s="19"/>
      <c r="M1" s="19"/>
      <c r="N1" s="19"/>
      <c r="O1" s="19"/>
    </row>
    <row r="2" spans="2:15" x14ac:dyDescent="0.3">
      <c r="J2" s="2"/>
    </row>
    <row r="3" spans="2:15" x14ac:dyDescent="0.3">
      <c r="B3" s="16" t="s">
        <v>45</v>
      </c>
      <c r="C3" t="s">
        <v>47</v>
      </c>
    </row>
    <row r="4" spans="2:15" x14ac:dyDescent="0.3">
      <c r="B4" s="17" t="s">
        <v>33</v>
      </c>
      <c r="C4" s="20">
        <v>13896.71</v>
      </c>
    </row>
    <row r="5" spans="2:15" x14ac:dyDescent="0.3">
      <c r="B5" s="17" t="s">
        <v>29</v>
      </c>
      <c r="C5" s="20">
        <v>13688.890000000003</v>
      </c>
    </row>
    <row r="6" spans="2:15" x14ac:dyDescent="0.3">
      <c r="B6" s="17" t="s">
        <v>31</v>
      </c>
      <c r="C6" s="20">
        <v>13136.969999999998</v>
      </c>
    </row>
    <row r="7" spans="2:15" x14ac:dyDescent="0.3">
      <c r="B7" s="17" t="s">
        <v>49</v>
      </c>
      <c r="C7" s="20">
        <v>40722.57</v>
      </c>
    </row>
  </sheetData>
  <mergeCells count="1">
    <mergeCell ref="B1:F1"/>
  </mergeCells>
  <conditionalFormatting sqref="B3:E3 B4:B7">
    <cfRule type="dataBar" priority="1">
      <dataBar>
        <cfvo type="min"/>
        <cfvo type="max"/>
        <color rgb="FF63C384"/>
      </dataBar>
      <extLst>
        <ext xmlns:x14="http://schemas.microsoft.com/office/spreadsheetml/2009/9/main" uri="{B025F937-C7B1-47D3-B67F-A62EFF666E3E}">
          <x14:id>{E53931F9-ED01-473D-8E0A-B51B44D28299}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E53931F9-ED01-473D-8E0A-B51B44D28299}">
            <x14:dataBar minLength="0" maxLength="100" border="1" negativeBarBorderColorSameAsPositive="0">
              <x14:cfvo type="autoMin"/>
              <x14:cfvo type="autoMax"/>
              <x14:borderColor rgb="FF63C384"/>
              <x14:negativeFillColor rgb="FFFF0000"/>
              <x14:negativeBorderColor rgb="FFFF0000"/>
              <x14:axisColor rgb="FF000000"/>
            </x14:dataBar>
          </x14:cfRule>
          <xm:sqref>B3:E3 B4:B7</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B21A2-2307-47C9-8A81-E62ECF8AB00E}">
  <dimension ref="B1:K16"/>
  <sheetViews>
    <sheetView workbookViewId="0">
      <selection activeCell="K24" sqref="K24"/>
    </sheetView>
  </sheetViews>
  <sheetFormatPr defaultRowHeight="14.4" x14ac:dyDescent="0.3"/>
  <cols>
    <col min="2" max="2" width="10.77734375" bestFit="1" customWidth="1"/>
    <col min="3" max="3" width="21.88671875" bestFit="1" customWidth="1"/>
    <col min="4" max="4" width="16.77734375" bestFit="1" customWidth="1"/>
  </cols>
  <sheetData>
    <row r="1" spans="2:11" ht="18" x14ac:dyDescent="0.35">
      <c r="C1" s="42" t="s">
        <v>53</v>
      </c>
      <c r="D1" s="42"/>
      <c r="E1" s="42"/>
      <c r="F1" s="42"/>
      <c r="G1" s="42"/>
      <c r="H1" s="42"/>
      <c r="I1" s="42"/>
      <c r="J1" s="42"/>
      <c r="K1" s="42"/>
    </row>
    <row r="3" spans="2:11" x14ac:dyDescent="0.3">
      <c r="B3" s="16" t="s">
        <v>54</v>
      </c>
      <c r="C3" t="s">
        <v>85</v>
      </c>
    </row>
    <row r="4" spans="2:11" x14ac:dyDescent="0.3">
      <c r="B4" s="17" t="s">
        <v>65</v>
      </c>
      <c r="C4">
        <v>731</v>
      </c>
    </row>
    <row r="5" spans="2:11" x14ac:dyDescent="0.3">
      <c r="B5" s="17" t="s">
        <v>60</v>
      </c>
      <c r="C5">
        <v>735</v>
      </c>
    </row>
    <row r="6" spans="2:11" x14ac:dyDescent="0.3">
      <c r="B6" s="17" t="s">
        <v>57</v>
      </c>
      <c r="C6">
        <v>780</v>
      </c>
    </row>
    <row r="7" spans="2:11" x14ac:dyDescent="0.3">
      <c r="B7" s="17" t="s">
        <v>62</v>
      </c>
      <c r="C7">
        <v>798</v>
      </c>
    </row>
    <row r="8" spans="2:11" x14ac:dyDescent="0.3">
      <c r="B8" s="17" t="s">
        <v>59</v>
      </c>
      <c r="C8">
        <v>887</v>
      </c>
    </row>
    <row r="9" spans="2:11" x14ac:dyDescent="0.3">
      <c r="B9" s="17" t="s">
        <v>56</v>
      </c>
      <c r="C9">
        <v>913</v>
      </c>
    </row>
    <row r="10" spans="2:11" x14ac:dyDescent="0.3">
      <c r="B10" s="17" t="s">
        <v>63</v>
      </c>
      <c r="C10">
        <v>915</v>
      </c>
    </row>
    <row r="11" spans="2:11" x14ac:dyDescent="0.3">
      <c r="B11" s="17" t="s">
        <v>55</v>
      </c>
      <c r="C11">
        <v>932</v>
      </c>
    </row>
    <row r="12" spans="2:11" x14ac:dyDescent="0.3">
      <c r="B12" s="17" t="s">
        <v>61</v>
      </c>
      <c r="C12">
        <v>956</v>
      </c>
    </row>
    <row r="13" spans="2:11" x14ac:dyDescent="0.3">
      <c r="B13" s="17" t="s">
        <v>66</v>
      </c>
      <c r="C13">
        <v>961</v>
      </c>
    </row>
    <row r="14" spans="2:11" x14ac:dyDescent="0.3">
      <c r="B14" s="17" t="s">
        <v>58</v>
      </c>
      <c r="C14">
        <v>964</v>
      </c>
    </row>
    <row r="15" spans="2:11" x14ac:dyDescent="0.3">
      <c r="B15" s="17" t="s">
        <v>64</v>
      </c>
      <c r="C15">
        <v>1070</v>
      </c>
    </row>
    <row r="16" spans="2:11" x14ac:dyDescent="0.3">
      <c r="B16" s="17" t="s">
        <v>49</v>
      </c>
      <c r="C16">
        <v>10642</v>
      </c>
    </row>
  </sheetData>
  <mergeCells count="1">
    <mergeCell ref="C1:K1"/>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Seasonality</vt:lpstr>
      <vt:lpstr>Weekly_Sales</vt:lpstr>
      <vt:lpstr>Daily_in_Consistency</vt:lpstr>
      <vt:lpstr>Monthly_Consistency</vt:lpstr>
      <vt:lpstr>Percentage_sold_p_location</vt:lpstr>
      <vt:lpstr>Sales_Data</vt:lpstr>
      <vt:lpstr>Profits</vt:lpstr>
      <vt:lpstr>Analyzed_Data</vt:lpstr>
      <vt:lpstr>Sales_Dashboard</vt:lpstr>
      <vt:lpstr>Top_Product_Location</vt:lpstr>
      <vt:lpstr>Product_highest_sales</vt:lpstr>
      <vt:lpstr>Location</vt:lpstr>
      <vt:lpstr>Cashier</vt:lpstr>
      <vt:lpstr>Transactions</vt:lpstr>
      <vt:lpstr>Location</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2025-04-20T12:31:15Z</dcterms:created>
  <dcterms:modified xsi:type="dcterms:W3CDTF">2025-04-24T12:38:22Z</dcterms:modified>
</cp:coreProperties>
</file>