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ississippi PERS/Mississippi-PERS-modeling-Steve-Github/Inputs/"/>
    </mc:Choice>
  </mc:AlternateContent>
  <xr:revisionPtr revIDLastSave="0" documentId="13_ncr:1_{BD14F498-4081-D048-9BA1-4025D7EF4D83}" xr6:coauthVersionLast="47" xr6:coauthVersionMax="47" xr10:uidLastSave="{00000000-0000-0000-0000-000000000000}"/>
  <bookViews>
    <workbookView xWindow="0" yWindow="760" windowWidth="34560" windowHeight="21580" activeTab="6" xr2:uid="{00000000-000D-0000-FFFF-FFFF00000000}"/>
  </bookViews>
  <sheets>
    <sheet name="Numeric Inputs" sheetId="1" r:id="rId1"/>
    <sheet name="Sheet1" sheetId="12" r:id="rId2"/>
    <sheet name="Character Inputs" sheetId="7" r:id="rId3"/>
    <sheet name="List Box" sheetId="5" r:id="rId4"/>
    <sheet name="Amortization_CurrentHires" sheetId="10" r:id="rId5"/>
    <sheet name="Amortization_NewHires" sheetId="8" r:id="rId6"/>
    <sheet name="Inv_Returns" sheetId="3" r:id="rId7"/>
    <sheet name="Historical Data" sheetId="2" r:id="rId8"/>
    <sheet name="Remaining UAL" sheetId="13" r:id="rId9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2" i="2" l="1"/>
  <c r="AX2" i="2"/>
  <c r="W3" i="2"/>
  <c r="W2" i="2"/>
  <c r="V3" i="2"/>
  <c r="V2" i="2"/>
  <c r="T3" i="2"/>
  <c r="T2" i="2"/>
  <c r="BE3" i="2"/>
  <c r="BE2" i="2"/>
  <c r="AG2" i="2"/>
  <c r="AZ2" i="2" s="1"/>
  <c r="BC2" i="2" s="1"/>
  <c r="AG3" i="2"/>
  <c r="AZ3" i="2" s="1"/>
  <c r="CC2" i="2"/>
  <c r="AX3" i="2"/>
  <c r="AA3" i="2"/>
  <c r="AA2" i="2"/>
  <c r="Z3" i="2"/>
  <c r="Z2" i="2"/>
  <c r="Y2" i="2"/>
  <c r="Y3" i="2"/>
  <c r="BV3" i="2"/>
  <c r="H3" i="2"/>
  <c r="H2" i="2"/>
  <c r="AS3" i="2"/>
  <c r="AS2" i="2"/>
  <c r="AP3" i="2"/>
  <c r="AP2" i="2"/>
  <c r="CC3" i="2" l="1"/>
  <c r="D42" i="1"/>
  <c r="AO2" i="2"/>
  <c r="AO3" i="2"/>
  <c r="C43" i="1" l="1"/>
  <c r="C42" i="1" s="1"/>
  <c r="BF3" i="2"/>
  <c r="BF2" i="2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23" i="3"/>
  <c r="D9" i="3"/>
  <c r="D10" i="3"/>
  <c r="D11" i="3"/>
  <c r="D12" i="3"/>
  <c r="D13" i="3"/>
  <c r="D14" i="3"/>
  <c r="D15" i="3"/>
  <c r="D16" i="3"/>
  <c r="D17" i="3"/>
  <c r="D18" i="3"/>
  <c r="D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8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4" i="3"/>
  <c r="C47" i="1"/>
  <c r="C48" i="1" s="1"/>
  <c r="AR3" i="2"/>
  <c r="AR2" i="2"/>
  <c r="N2" i="2" l="1"/>
  <c r="U2" i="2" s="1"/>
  <c r="E3" i="3"/>
  <c r="D3" i="3"/>
  <c r="C3" i="3"/>
  <c r="E2" i="3"/>
  <c r="D2" i="3"/>
  <c r="C2" i="3"/>
  <c r="B3" i="3"/>
  <c r="B2" i="3"/>
  <c r="AH3" i="2"/>
  <c r="AH2" i="2"/>
  <c r="Q3" i="2"/>
  <c r="X3" i="2" s="1"/>
  <c r="Q2" i="2"/>
  <c r="X2" i="2" s="1"/>
  <c r="N3" i="2"/>
  <c r="U3" i="2" s="1"/>
  <c r="C3" i="12"/>
  <c r="C4" i="12"/>
  <c r="C5" i="12"/>
  <c r="C6" i="12"/>
  <c r="C29" i="1"/>
  <c r="C28" i="1"/>
  <c r="BC3" i="2" l="1"/>
  <c r="E41" i="1"/>
  <c r="E43" i="1"/>
  <c r="E42" i="1" s="1"/>
  <c r="C49" i="1" l="1"/>
  <c r="C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4" authorId="0" shapeId="0" xr:uid="{3E0F3E92-3465-5248-A374-2BC93EEDF16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54 Val Report</t>
        </r>
      </text>
    </comment>
    <comment ref="C14" authorId="0" shapeId="0" xr:uid="{C7037895-C004-FD47-BBBA-C297BF73C3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  <comment ref="C19" authorId="0" shapeId="0" xr:uid="{49C496E5-C015-944A-9C7E-CD9B452ABC0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57 Val Report</t>
        </r>
      </text>
    </comment>
    <comment ref="C20" authorId="0" shapeId="0" xr:uid="{D69FDE16-71A3-0F40-8B9A-8D9E5117A9E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Set at payroll growth. Page 42 Val Report shows lower rate, but its benefit amount is higher. 2,65% is a compromise</t>
        </r>
      </text>
    </comment>
    <comment ref="C21" authorId="0" shapeId="0" xr:uid="{C1FD06BA-282C-6140-80EF-92C64B4DDF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C23" authorId="0" shapeId="0" xr:uid="{F281970A-54C1-2E44-9B76-CE98AA5354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  <comment ref="C28" authorId="0" shapeId="0" xr:uid="{376DBB0C-BB9B-E44E-9293-262BBEA866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payroll growth</t>
        </r>
      </text>
    </comment>
    <comment ref="C32" authorId="0" shapeId="0" xr:uid="{337B2D0A-1B70-0F4D-829A-8F0D152499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21 Val Report</t>
        </r>
      </text>
    </comment>
    <comment ref="C45" authorId="0" shapeId="0" xr:uid="{3A4B026C-1D60-ED4C-817A-BB1169D152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tc={B7B9ADA6-FAFA-084A-A217-9545B5154298}</author>
  </authors>
  <commentList>
    <comment ref="B2" authorId="0" shapeId="0" xr:uid="{49C7C0C8-D17A-4240-8A3F-5E9F59A1DD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C2" authorId="0" shapeId="0" xr:uid="{6797AD4C-D3E1-0B49-BB79-B83E9311D8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E2" authorId="0" shapeId="0" xr:uid="{C4EFE00D-9AB2-DD41-9E9E-8908C0A51E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20 Val Report</t>
        </r>
      </text>
    </comment>
    <comment ref="G2" authorId="0" shapeId="0" xr:uid="{BBF95E71-F056-1B42-ADCC-B8F023DE2A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on Val Report</t>
        </r>
      </text>
    </comment>
    <comment ref="J2" authorId="0" shapeId="0" xr:uid="{93509EBC-260F-F543-B733-4D74D2A89E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on Val Report</t>
        </r>
      </text>
    </comment>
    <comment ref="M2" authorId="0" shapeId="0" xr:uid="{D207FE77-82E7-E545-ACCB-1E592C305F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P2" authorId="0" shapeId="0" xr:uid="{D802A14A-9FDC-B049-9BC9-BC2BD39E89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S2" authorId="0" shapeId="0" xr:uid="{D1E2778E-4142-F742-9B9D-1785B1755AB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53 Val Report</t>
        </r>
      </text>
    </comment>
    <comment ref="T2" authorId="0" shapeId="0" xr:uid="{91B47C09-F816-D448-A8D5-EF35B9BD10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U2" authorId="0" shapeId="0" xr:uid="{DC8A6FD4-DB19-404B-B48B-B012DEC21E3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W2" authorId="1" shapeId="0" xr:uid="{B7B9ADA6-FAFA-084A-A217-9545B515429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 12 Val Rep</t>
      </text>
    </comment>
    <comment ref="Z2" authorId="0" shapeId="0" xr:uid="{9BDAB454-27C5-8A48-B968-ED4BE55E9D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AB2" authorId="0" shapeId="0" xr:uid="{8F1A3ED0-E715-D945-B26C-94C1CE9451E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Page 21 Val Report
</t>
        </r>
      </text>
    </comment>
    <comment ref="AO2" authorId="0" shapeId="0" xr:uid="{6882B7FC-A335-6A4C-A261-4B58DF7DC9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P2" authorId="0" shapeId="0" xr:uid="{86CAD6C6-A2F3-9146-AAB8-B271E9D50B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R2" authorId="0" shapeId="0" xr:uid="{A99B765F-CCFE-3848-ACF4-D58D218AB3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AS2" authorId="0" shapeId="0" xr:uid="{D76ADB08-9878-5C40-9CA5-634DA63F75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AU2" authorId="0" shapeId="0" xr:uid="{FA4C883F-090A-5D40-BA47-FBDBD1919A9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V2" authorId="0" shapeId="0" xr:uid="{C92BEF96-EEBD-2546-9A68-44D5508615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X2" authorId="0" shapeId="0" xr:uid="{D48D823A-8C94-9D44-916F-08F191D1A7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9%</t>
        </r>
      </text>
    </comment>
    <comment ref="AZ2" authorId="0" shapeId="0" xr:uid="{B932C39F-4024-8A43-9D9B-865D709CD1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(ER NC + Admin Exp)</t>
        </r>
      </text>
    </comment>
    <comment ref="BC2" authorId="0" shapeId="0" xr:uid="{E62FDA5B-0491-0C46-86DB-877CB73C0D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(ER NC + Admin Exp)</t>
        </r>
      </text>
    </comment>
    <comment ref="BE2" authorId="0" shapeId="0" xr:uid="{F74CE41D-B763-2E4E-866E-322B01C221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ER Amo Rate</t>
        </r>
      </text>
    </comment>
    <comment ref="BG2" authorId="0" shapeId="0" xr:uid="{093AABBC-406C-B94C-8B80-A00A6AFDB3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H2" authorId="0" shapeId="0" xr:uid="{63276749-9ECB-0B4C-B413-137105D33F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P2" authorId="0" shapeId="0" xr:uid="{D77B3C1B-3BDD-324F-A369-C61678D4B3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BW2" authorId="0" shapeId="0" xr:uid="{CB91D0CE-31F0-9A44-B429-E66D9E7A22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AB3" authorId="0" shapeId="0" xr:uid="{FB06F1A7-E31F-1F48-A700-A5FA8D13F68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Page 21 Val Report
</t>
        </r>
      </text>
    </comment>
  </commentList>
</comments>
</file>

<file path=xl/sharedStrings.xml><?xml version="1.0" encoding="utf-8"?>
<sst xmlns="http://schemas.openxmlformats.org/spreadsheetml/2006/main" count="303" uniqueCount="269">
  <si>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</si>
  <si>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</si>
  <si>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</si>
  <si>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</si>
  <si>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</si>
  <si>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</si>
  <si>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</si>
  <si>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Employer Contribution Policy</t>
  </si>
  <si>
    <t>No</t>
  </si>
  <si>
    <t>Layered</t>
  </si>
  <si>
    <t>AVA Corridor - lower bound (% of MVA)</t>
  </si>
  <si>
    <t>AVA Corridor - upper bound (% of MVA)</t>
  </si>
  <si>
    <t>Assumed Inflation</t>
  </si>
  <si>
    <t>FYE</t>
  </si>
  <si>
    <t>Actual return on assets - Projection</t>
  </si>
  <si>
    <t>Liability sensitivities</t>
  </si>
  <si>
    <t>Total pension liability</t>
  </si>
  <si>
    <t>Fiduciary net position</t>
  </si>
  <si>
    <t>Net pension liability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</si>
  <si>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</si>
  <si>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</si>
  <si>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</si>
  <si>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</si>
  <si>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</si>
  <si>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</si>
  <si>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</si>
  <si>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</si>
  <si>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</si>
  <si>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</si>
  <si>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</si>
  <si>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</si>
  <si>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</si>
  <si>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</si>
  <si>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</si>
  <si>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</si>
  <si>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</si>
  <si>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</si>
  <si>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</si>
  <si>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</si>
  <si>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</si>
  <si>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</si>
  <si>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</si>
  <si>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</si>
  <si>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</si>
  <si>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</si>
  <si>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</si>
  <si>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</si>
  <si>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</si>
  <si>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</si>
  <si>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</si>
  <si>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</si>
  <si>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COLA_scen</t>
  </si>
  <si>
    <t>NC_StaryYear</t>
  </si>
  <si>
    <t>ER_Policy</t>
  </si>
  <si>
    <t>Amo_Type</t>
  </si>
  <si>
    <t>AVA_lowerbound</t>
  </si>
  <si>
    <t>AVA_upperbound</t>
  </si>
  <si>
    <t>NCSensDR</t>
  </si>
  <si>
    <t>AnalysisType</t>
  </si>
  <si>
    <t>SimType</t>
  </si>
  <si>
    <t>ContrFreeze</t>
  </si>
  <si>
    <t>FitType</t>
  </si>
  <si>
    <t>ScenType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</si>
  <si>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</si>
  <si>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</si>
  <si>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</si>
  <si>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</si>
  <si>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</si>
  <si>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</si>
  <si>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</si>
  <si>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Payroll Growth thru 2037</t>
  </si>
  <si>
    <t>New Hire Plan</t>
  </si>
  <si>
    <t>Cost Sharing %</t>
  </si>
  <si>
    <t>CostSharingPct</t>
  </si>
  <si>
    <t>Adjusted Normal Cost for excess salary growth under City Plan</t>
  </si>
  <si>
    <t>NC_ExcessSalary_City</t>
  </si>
  <si>
    <t>Assumptions</t>
  </si>
  <si>
    <t>Administrative Expenses (as % of payroll)</t>
  </si>
  <si>
    <t>Admin_Exp_Pct</t>
  </si>
  <si>
    <t>Open</t>
  </si>
  <si>
    <t>Closed</t>
  </si>
  <si>
    <t>Fresh Start</t>
  </si>
  <si>
    <t>DB</t>
  </si>
  <si>
    <t>DC</t>
  </si>
  <si>
    <t>Hybrid</t>
  </si>
  <si>
    <t>DB-only Payroll</t>
  </si>
  <si>
    <t>Total Payroll</t>
  </si>
  <si>
    <t>NewHirePlan</t>
  </si>
  <si>
    <t>Amortization payment made on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</si>
  <si>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</si>
  <si>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</si>
  <si>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</si>
  <si>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</si>
  <si>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</si>
  <si>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</si>
  <si>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Segal</t>
  </si>
  <si>
    <t>Reason</t>
  </si>
  <si>
    <t>SegalOrReason</t>
  </si>
  <si>
    <t>Cost Sharing (Amo) - Current Hire</t>
  </si>
  <si>
    <t>Cost Sharing (Amo) - New Hire</t>
  </si>
  <si>
    <t>Cost Sharing (NC) - Current Hire</t>
  </si>
  <si>
    <t>Cost Sharing (NC) - New Hire</t>
  </si>
  <si>
    <t>CostSharing_Amo_CurrentHire</t>
  </si>
  <si>
    <t>CostSharing_NC_CurrentHire</t>
  </si>
  <si>
    <t>CostSharing_Amo_NewHire</t>
  </si>
  <si>
    <t>CostSharing_NC_NewHire</t>
  </si>
  <si>
    <t>Reset Bases</t>
  </si>
  <si>
    <t>FRReset</t>
  </si>
  <si>
    <t>Benefit Growth Rate</t>
  </si>
  <si>
    <t>Amortization Base Increase Rate (current hires)</t>
  </si>
  <si>
    <t>Amo method - current hires (level $ or %)</t>
  </si>
  <si>
    <t>Amo method - new hires (level $ or %)</t>
  </si>
  <si>
    <t>Amortization Base Increase Rate (new hires)</t>
  </si>
  <si>
    <t>AmoMethod_CurrentHire</t>
  </si>
  <si>
    <t>AmoBaseInc_CurrentHire</t>
  </si>
  <si>
    <t>AmoBaseInc_NewHire</t>
  </si>
  <si>
    <t>AmoMethod_NewHire</t>
  </si>
  <si>
    <t>Level %</t>
  </si>
  <si>
    <t>New DB Benefit Multiplier</t>
  </si>
  <si>
    <t>Current DB Benefit Multiplier</t>
  </si>
  <si>
    <t>BenMult_new</t>
  </si>
  <si>
    <t>BenMult_current</t>
  </si>
  <si>
    <t>Annual Cash Infusion</t>
  </si>
  <si>
    <t>AnnCashInfusion</t>
  </si>
  <si>
    <t>CombinedPlan_Enrolled_Pct</t>
  </si>
  <si>
    <t>DC_Enrolled_Pct</t>
  </si>
  <si>
    <t>Combined Plan Enrolled Percent</t>
  </si>
  <si>
    <t>DC Enrolled Percent</t>
  </si>
  <si>
    <t>Number of Years - New Debt</t>
  </si>
  <si>
    <t>Number of Years - Current Debt</t>
  </si>
  <si>
    <t>NoYearsADC_CurrentHire</t>
  </si>
  <si>
    <t>NoYearsADC_NewHire</t>
  </si>
  <si>
    <t>New Hires Benefit Percent</t>
  </si>
  <si>
    <t>Amortization Policy (FY 2021+)</t>
  </si>
  <si>
    <t>Miscellaneous</t>
  </si>
  <si>
    <t>Benefit</t>
  </si>
  <si>
    <t>% Change</t>
  </si>
  <si>
    <t>ADEC</t>
  </si>
  <si>
    <t>Statutory</t>
  </si>
  <si>
    <t xml:space="preserve"> </t>
  </si>
  <si>
    <t>BenefitPct</t>
  </si>
  <si>
    <t>Amortization Rate Statutotry - Current Hires</t>
  </si>
  <si>
    <t>Amortization Rate Statutotry - New Hires</t>
  </si>
  <si>
    <t>AmoRateStat_Current</t>
  </si>
  <si>
    <t>AmoRateStat_New</t>
  </si>
  <si>
    <t>Employer Contribution Rate - Current Hires</t>
  </si>
  <si>
    <t>Employer Contribution Rate - New Hires</t>
  </si>
  <si>
    <t>ERContrib_CurrentHires</t>
  </si>
  <si>
    <t>ERContrib_NewHires</t>
  </si>
  <si>
    <t>Normal Cost - Current Hire</t>
  </si>
  <si>
    <t>Normal Cost - New Hire</t>
  </si>
  <si>
    <t>benefit_growth</t>
  </si>
  <si>
    <t>payroll_growth</t>
  </si>
  <si>
    <t>assumed_ROA</t>
  </si>
  <si>
    <t>COLA_rate</t>
  </si>
  <si>
    <t>Discount rate - Current</t>
  </si>
  <si>
    <t>curr_discount_rate</t>
  </si>
  <si>
    <t>Discount rate - New</t>
  </si>
  <si>
    <t>new_discount_rate</t>
  </si>
  <si>
    <t>asm_inflation</t>
  </si>
  <si>
    <t>Normal Cost Sensitivity - Current Hires</t>
  </si>
  <si>
    <t>curr_hire_nc_sen</t>
  </si>
  <si>
    <t>Normal Cost Sensitivity - New Hires</t>
  </si>
  <si>
    <t>new_hire_nc_sen</t>
  </si>
  <si>
    <t>AAL Convexity</t>
  </si>
  <si>
    <t>AAL_convexity</t>
  </si>
  <si>
    <t>AAL sensitivity to discount rate</t>
  </si>
  <si>
    <t>AAL_sen</t>
  </si>
  <si>
    <t>Future Refund Rate</t>
  </si>
  <si>
    <t>refund_rate</t>
  </si>
  <si>
    <t>Statutory Employee Contribution Rate - Current Hires</t>
  </si>
  <si>
    <t>Statutory Employee Contribution Rate - New Hires</t>
  </si>
  <si>
    <t>stat_curr_hire_EE_contr</t>
  </si>
  <si>
    <t>stat_new_hire_EE_contr</t>
  </si>
  <si>
    <t>Required Employer Contribution Percent</t>
  </si>
  <si>
    <t>Req_ER_contr_pct</t>
  </si>
  <si>
    <t>curr_discount_rate_</t>
  </si>
  <si>
    <t>new_discount_rate_</t>
  </si>
  <si>
    <t>curr_hire_ava</t>
  </si>
  <si>
    <t>new_hire_ava</t>
  </si>
  <si>
    <t>roa_mva</t>
  </si>
  <si>
    <t>funded_ratio_ava</t>
  </si>
  <si>
    <t>funded_ratio_mva</t>
  </si>
  <si>
    <t>remaining_ual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</si>
  <si>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</si>
  <si>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</si>
  <si>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</si>
  <si>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</si>
  <si>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</si>
  <si>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</si>
  <si>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</si>
  <si>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curr_hire_EE_nc_contr</t>
  </si>
  <si>
    <t>new_hire_EE_nc_contr</t>
  </si>
  <si>
    <t>curr_hire_ER_nc_contr</t>
  </si>
  <si>
    <t>new_hire_ER_nc_contr</t>
  </si>
  <si>
    <t>curr_hire_ER_total_contr</t>
  </si>
  <si>
    <t>new_hire_ER_total_contr</t>
  </si>
  <si>
    <t>curr_hire_ER_amo_contr</t>
  </si>
  <si>
    <t>new_hire_ER_amo_contr</t>
  </si>
  <si>
    <t>Statutory Employer Contribution Rate</t>
  </si>
  <si>
    <t>stat_ER_contr_rate</t>
  </si>
  <si>
    <t>curr_hire_ER_amo_rate</t>
  </si>
  <si>
    <t>new_hire_ER_amo_rate</t>
  </si>
  <si>
    <t>curr_hire_ER_contr_rate</t>
  </si>
  <si>
    <t>new_hire_ER_contr_rate</t>
  </si>
  <si>
    <t>new_hire_refund</t>
  </si>
  <si>
    <t>curr_hire_refund</t>
  </si>
  <si>
    <t>total_hire_refund</t>
  </si>
  <si>
    <t>new_hire_benefit</t>
  </si>
  <si>
    <t>curr_hire_benefit</t>
  </si>
  <si>
    <t>total_hire_benefit</t>
  </si>
  <si>
    <t>curr_hire_nc_rate_</t>
  </si>
  <si>
    <t>new_hire_nc_rate_</t>
  </si>
  <si>
    <t>funded_ratio</t>
  </si>
  <si>
    <t>total_hire_payroll</t>
  </si>
  <si>
    <t>curr_hire_payroll</t>
  </si>
  <si>
    <t>new_hire_payroll</t>
  </si>
  <si>
    <t>total_hire_admin_exp</t>
  </si>
  <si>
    <t>curr_hire_admin_exp</t>
  </si>
  <si>
    <t>new_hire_admin_exp</t>
  </si>
  <si>
    <t>admin</t>
  </si>
  <si>
    <t>curr_hire_nc_contr</t>
  </si>
  <si>
    <t>new_hire_nc_contr</t>
  </si>
  <si>
    <t>total_hire_nc_contr</t>
  </si>
  <si>
    <t>total_hire_aal</t>
  </si>
  <si>
    <t>curr_hire_aal</t>
  </si>
  <si>
    <t>new_hire_aal</t>
  </si>
  <si>
    <t>total_hire_net_cash_flow</t>
  </si>
  <si>
    <t>curr_hire_net_cash_flow</t>
  </si>
  <si>
    <t>new_hire_net_cash_flow</t>
  </si>
  <si>
    <t>curr_hire_actual_mva</t>
  </si>
  <si>
    <t>total_hire_actual_mva</t>
  </si>
  <si>
    <t>new_hire_actual_mva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</si>
  <si>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</si>
  <si>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</si>
  <si>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</si>
  <si>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</si>
  <si>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</si>
  <si>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</si>
  <si>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</si>
  <si>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</si>
  <si>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</si>
  <si>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</si>
  <si>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</si>
  <si>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</si>
  <si>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</si>
  <si>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</si>
  <si>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</si>
  <si>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</si>
  <si>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</si>
  <si>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</si>
  <si>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</si>
  <si>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curr_hire_gain_loss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</si>
  <si>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</si>
  <si>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</si>
  <si>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</si>
  <si>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</si>
  <si>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</si>
  <si>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</si>
  <si>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</si>
  <si>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total_hire_ava</t>
  </si>
  <si>
    <t>total_hire_ual_ava</t>
  </si>
  <si>
    <t>curr_hire_ual_ava</t>
  </si>
  <si>
    <t>new_hire_ual_ava</t>
  </si>
  <si>
    <t>curr_hire_ual_mva</t>
  </si>
  <si>
    <t>new_hire_ual_mva</t>
  </si>
  <si>
    <t>total_hire_ual_mva</t>
  </si>
  <si>
    <t>total_hire_ER_contr_rate</t>
  </si>
  <si>
    <t>total_hire_ER_total_contr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</si>
</sst>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#,##0.0_);\(#,##0.0\)"/>
    <numFmt numFmtId="167" formatCode="0.0000000000000000%"/>
    <numFmt numFmtId="168" formatCode="0.0000"/>
    <numFmt numFmtId="169" formatCode="0.000%"/>
    <numFmt numFmtId="170" formatCode="0.0"/>
    <numFmt numFmtId="171" formatCode="_-* #,##0.00_-;\-* #,##0.00_-;_-* &quot;-&quot;??_-;_-@_-"/>
    <numFmt numFmtId="172" formatCode="_(* #,##0.00_);_(* \(#,##0.00\);_(* &quot;-&quot;_);_(@_)"/>
    <numFmt numFmtId="173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3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0" fontId="0" fillId="0" borderId="0" xfId="0" applyNumberFormat="1"/>
    <xf numFmtId="10" fontId="2" fillId="3" borderId="0" xfId="0" applyNumberFormat="1" applyFont="1" applyFill="1"/>
    <xf numFmtId="10" fontId="0" fillId="4" borderId="0" xfId="2" applyNumberFormat="1" applyFont="1" applyFill="1"/>
    <xf numFmtId="10" fontId="0" fillId="3" borderId="0" xfId="0" applyNumberFormat="1" applyFill="1"/>
    <xf numFmtId="10" fontId="0" fillId="2" borderId="0" xfId="0" applyNumberFormat="1" applyFill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0" fontId="7" fillId="0" borderId="0" xfId="0" applyFont="1"/>
    <xf numFmtId="10" fontId="0" fillId="0" borderId="0" xfId="2" applyNumberFormat="1" applyFont="1"/>
    <xf numFmtId="2" fontId="0" fillId="0" borderId="0" xfId="0" applyNumberFormat="1"/>
    <xf numFmtId="43" fontId="0" fillId="0" borderId="0" xfId="1" applyFont="1"/>
    <xf numFmtId="37" fontId="4" fillId="0" borderId="0" xfId="0" applyNumberFormat="1" applyFont="1" applyAlignment="1">
      <alignment horizontal="center"/>
    </xf>
    <xf numFmtId="0" fontId="3" fillId="0" borderId="1" xfId="0" applyFont="1" applyBorder="1"/>
    <xf numFmtId="166" fontId="4" fillId="0" borderId="0" xfId="0" applyNumberFormat="1" applyFont="1" applyAlignment="1">
      <alignment horizontal="left"/>
    </xf>
    <xf numFmtId="0" fontId="3" fillId="0" borderId="0" xfId="0" applyFont="1"/>
    <xf numFmtId="167" fontId="0" fillId="0" borderId="0" xfId="0" applyNumberFormat="1"/>
    <xf numFmtId="168" fontId="0" fillId="0" borderId="0" xfId="0" applyNumberFormat="1"/>
    <xf numFmtId="169" fontId="0" fillId="0" borderId="0" xfId="2" applyNumberFormat="1" applyFont="1"/>
    <xf numFmtId="164" fontId="3" fillId="0" borderId="0" xfId="1" applyNumberFormat="1" applyFont="1" applyFill="1" applyBorder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10" fontId="3" fillId="3" borderId="0" xfId="2" applyNumberFormat="1" applyFont="1" applyFill="1" applyBorder="1" applyAlignment="1">
      <alignment horizontal="center"/>
    </xf>
    <xf numFmtId="10" fontId="0" fillId="3" borderId="0" xfId="2" applyNumberFormat="1" applyFont="1" applyFill="1"/>
    <xf numFmtId="9" fontId="0" fillId="3" borderId="0" xfId="0" applyNumberFormat="1" applyFill="1"/>
    <xf numFmtId="0" fontId="0" fillId="3" borderId="0" xfId="0" applyFill="1"/>
    <xf numFmtId="2" fontId="0" fillId="3" borderId="0" xfId="2" applyNumberFormat="1" applyFont="1" applyFill="1"/>
    <xf numFmtId="10" fontId="3" fillId="3" borderId="0" xfId="0" applyNumberFormat="1" applyFont="1" applyFill="1" applyAlignment="1">
      <alignment horizontal="center"/>
    </xf>
    <xf numFmtId="165" fontId="3" fillId="3" borderId="0" xfId="1" applyNumberFormat="1" applyFont="1" applyFill="1" applyBorder="1" applyAlignment="1">
      <alignment horizontal="center"/>
    </xf>
    <xf numFmtId="164" fontId="3" fillId="3" borderId="0" xfId="2" applyNumberFormat="1" applyFont="1" applyFill="1" applyBorder="1" applyAlignment="1">
      <alignment horizontal="center"/>
    </xf>
    <xf numFmtId="0" fontId="3" fillId="0" borderId="2" xfId="0" applyFont="1" applyBorder="1"/>
    <xf numFmtId="170" fontId="0" fillId="3" borderId="0" xfId="2" applyNumberFormat="1" applyFont="1" applyFill="1"/>
    <xf numFmtId="2" fontId="0" fillId="3" borderId="0" xfId="0" applyNumberFormat="1" applyFill="1"/>
    <xf numFmtId="43" fontId="3" fillId="0" borderId="0" xfId="0" applyNumberFormat="1" applyFont="1"/>
    <xf numFmtId="1" fontId="3" fillId="3" borderId="0" xfId="1" applyNumberFormat="1" applyFont="1" applyFill="1" applyBorder="1" applyAlignment="1">
      <alignment horizontal="center"/>
    </xf>
    <xf numFmtId="171" fontId="3" fillId="0" borderId="0" xfId="0" applyNumberFormat="1" applyFont="1"/>
    <xf numFmtId="164" fontId="3" fillId="0" borderId="0" xfId="0" applyNumberFormat="1" applyFont="1"/>
    <xf numFmtId="172" fontId="0" fillId="0" borderId="0" xfId="3" applyNumberFormat="1" applyFont="1"/>
    <xf numFmtId="164" fontId="3" fillId="3" borderId="0" xfId="0" applyNumberFormat="1" applyFont="1" applyFill="1"/>
    <xf numFmtId="173" fontId="0" fillId="3" borderId="0" xfId="0" applyNumberFormat="1" applyFill="1"/>
    <xf numFmtId="10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/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u, Steve (Student)" id="{E35654D7-88CB-294F-A8E6-46DCA804A98F}" userId="S::anvu@chapman.edu::3038cd81-0d3c-42ab-b67b-ce512a61b6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3-04-21T07:34:12.32" personId="{E35654D7-88CB-294F-A8E6-46DCA804A98F}" id="{B7B9ADA6-FAFA-084A-A217-9545B5154298}">
    <text>Page 12 Val Rep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zoomScale="140" zoomScaleNormal="140" workbookViewId="0">
      <selection activeCell="B15" sqref="B15"/>
    </sheetView>
  </sheetViews>
  <sheetFormatPr baseColWidth="10" defaultColWidth="8.5" defaultRowHeight="15" x14ac:dyDescent="0.2"/>
  <cols>
    <col min="1" max="1" width="48.5" bestFit="1" customWidth="1"/>
    <col min="2" max="2" width="33.5" customWidth="1"/>
    <col min="3" max="3" width="13.5" bestFit="1" customWidth="1"/>
    <col min="4" max="4" width="17.1640625" bestFit="1" customWidth="1"/>
    <col min="5" max="5" width="10.5" bestFit="1" customWidth="1"/>
  </cols>
  <sheetData>
    <row r="1" spans="1:3" x14ac:dyDescent="0.2">
      <c r="A1" s="14" t="s">
        <v>0</v>
      </c>
    </row>
    <row r="2" spans="1:3" x14ac:dyDescent="0.2">
      <c r="A2" t="s">
        <v>155</v>
      </c>
      <c r="B2" t="s">
        <v>176</v>
      </c>
      <c r="C2" s="30">
        <v>7.5499999999999998E-2</v>
      </c>
    </row>
    <row r="3" spans="1:3" x14ac:dyDescent="0.2">
      <c r="A3" t="s">
        <v>157</v>
      </c>
      <c r="B3" t="s">
        <v>177</v>
      </c>
      <c r="C3" s="30">
        <v>7.5499999999999998E-2</v>
      </c>
    </row>
    <row r="4" spans="1:3" x14ac:dyDescent="0.2">
      <c r="A4" t="s">
        <v>12</v>
      </c>
      <c r="B4" t="s">
        <v>159</v>
      </c>
      <c r="C4" s="30">
        <v>2.4E-2</v>
      </c>
    </row>
    <row r="5" spans="1:3" x14ac:dyDescent="0.2">
      <c r="A5" s="14" t="s">
        <v>3</v>
      </c>
    </row>
    <row r="6" spans="1:3" x14ac:dyDescent="0.2">
      <c r="A6" t="s">
        <v>72</v>
      </c>
      <c r="B6" t="s">
        <v>73</v>
      </c>
      <c r="C6" s="31">
        <v>0</v>
      </c>
    </row>
    <row r="7" spans="1:3" x14ac:dyDescent="0.2">
      <c r="A7" t="s">
        <v>50</v>
      </c>
      <c r="B7" t="s">
        <v>52</v>
      </c>
      <c r="C7" s="32">
        <v>2022</v>
      </c>
    </row>
    <row r="8" spans="1:3" x14ac:dyDescent="0.2">
      <c r="A8" s="20" t="s">
        <v>119</v>
      </c>
      <c r="B8" t="s">
        <v>121</v>
      </c>
      <c r="C8" s="6">
        <v>1.7500000000000002E-2</v>
      </c>
    </row>
    <row r="9" spans="1:3" x14ac:dyDescent="0.2">
      <c r="A9" s="20" t="s">
        <v>118</v>
      </c>
      <c r="B9" t="s">
        <v>120</v>
      </c>
      <c r="C9" s="6">
        <v>1.7500000000000002E-2</v>
      </c>
    </row>
    <row r="10" spans="1:3" x14ac:dyDescent="0.2">
      <c r="A10" s="20" t="s">
        <v>126</v>
      </c>
      <c r="B10" t="s">
        <v>124</v>
      </c>
      <c r="C10" s="6">
        <v>0.2</v>
      </c>
    </row>
    <row r="11" spans="1:3" x14ac:dyDescent="0.2">
      <c r="A11" s="20" t="s">
        <v>127</v>
      </c>
      <c r="B11" t="s">
        <v>125</v>
      </c>
      <c r="C11" s="6">
        <v>0.2</v>
      </c>
    </row>
    <row r="12" spans="1:3" x14ac:dyDescent="0.2">
      <c r="A12" s="20" t="s">
        <v>149</v>
      </c>
      <c r="B12" t="s">
        <v>211</v>
      </c>
      <c r="C12" s="9">
        <v>0.1032</v>
      </c>
    </row>
    <row r="13" spans="1:3" x14ac:dyDescent="0.2">
      <c r="A13" s="20" t="s">
        <v>150</v>
      </c>
      <c r="B13" t="s">
        <v>212</v>
      </c>
      <c r="C13" s="9">
        <v>0.1032</v>
      </c>
    </row>
    <row r="14" spans="1:3" x14ac:dyDescent="0.2">
      <c r="A14" s="20" t="s">
        <v>168</v>
      </c>
      <c r="B14" t="s">
        <v>169</v>
      </c>
      <c r="C14" s="9">
        <v>1.04E-2</v>
      </c>
    </row>
    <row r="15" spans="1:3" x14ac:dyDescent="0.2">
      <c r="A15" s="20" t="s">
        <v>174</v>
      </c>
      <c r="B15" t="s">
        <v>175</v>
      </c>
      <c r="C15" s="9">
        <v>0.86</v>
      </c>
    </row>
    <row r="16" spans="1:3" x14ac:dyDescent="0.2">
      <c r="A16" s="14" t="s">
        <v>76</v>
      </c>
    </row>
    <row r="17" spans="1:3" x14ac:dyDescent="0.2">
      <c r="A17" t="s">
        <v>14</v>
      </c>
      <c r="B17" t="s">
        <v>153</v>
      </c>
      <c r="C17" s="30">
        <v>7.5499999999999998E-2</v>
      </c>
    </row>
    <row r="18" spans="1:3" x14ac:dyDescent="0.2">
      <c r="A18" t="s">
        <v>5</v>
      </c>
      <c r="B18" t="s">
        <v>154</v>
      </c>
      <c r="C18" s="30">
        <v>0.03</v>
      </c>
    </row>
    <row r="19" spans="1:3" x14ac:dyDescent="0.2">
      <c r="A19" t="s">
        <v>77</v>
      </c>
      <c r="B19" t="s">
        <v>78</v>
      </c>
      <c r="C19" s="30">
        <v>2.8E-3</v>
      </c>
    </row>
    <row r="20" spans="1:3" x14ac:dyDescent="0.2">
      <c r="A20" t="s">
        <v>108</v>
      </c>
      <c r="B20" t="s">
        <v>151</v>
      </c>
      <c r="C20" s="30">
        <v>2.6499999999999999E-2</v>
      </c>
    </row>
    <row r="21" spans="1:3" x14ac:dyDescent="0.2">
      <c r="A21" t="s">
        <v>132</v>
      </c>
      <c r="B21" t="s">
        <v>140</v>
      </c>
      <c r="C21" s="30">
        <v>0.46600000000000003</v>
      </c>
    </row>
    <row r="22" spans="1:3" x14ac:dyDescent="0.2">
      <c r="A22" t="s">
        <v>4</v>
      </c>
      <c r="B22" t="s">
        <v>152</v>
      </c>
      <c r="C22" s="30">
        <v>2.6499999999999999E-2</v>
      </c>
    </row>
    <row r="23" spans="1:3" x14ac:dyDescent="0.2">
      <c r="A23" t="s">
        <v>160</v>
      </c>
      <c r="B23" t="s">
        <v>161</v>
      </c>
      <c r="C23" s="38">
        <v>23.2</v>
      </c>
    </row>
    <row r="24" spans="1:3" x14ac:dyDescent="0.2">
      <c r="A24" t="s">
        <v>162</v>
      </c>
      <c r="B24" t="s">
        <v>163</v>
      </c>
      <c r="C24" s="38">
        <v>23.2</v>
      </c>
    </row>
    <row r="25" spans="1:3" x14ac:dyDescent="0.2">
      <c r="A25" s="14" t="s">
        <v>133</v>
      </c>
      <c r="C25" s="15"/>
    </row>
    <row r="26" spans="1:3" x14ac:dyDescent="0.2">
      <c r="A26" s="19" t="s">
        <v>129</v>
      </c>
      <c r="B26" t="s">
        <v>130</v>
      </c>
      <c r="C26" s="33">
        <v>30</v>
      </c>
    </row>
    <row r="27" spans="1:3" x14ac:dyDescent="0.2">
      <c r="A27" s="19" t="s">
        <v>128</v>
      </c>
      <c r="B27" t="s">
        <v>131</v>
      </c>
      <c r="C27" s="33">
        <v>30</v>
      </c>
    </row>
    <row r="28" spans="1:3" x14ac:dyDescent="0.2">
      <c r="A28" t="s">
        <v>109</v>
      </c>
      <c r="B28" t="s">
        <v>114</v>
      </c>
      <c r="C28" s="15">
        <f>C22</f>
        <v>2.6499999999999999E-2</v>
      </c>
    </row>
    <row r="29" spans="1:3" x14ac:dyDescent="0.2">
      <c r="A29" t="s">
        <v>112</v>
      </c>
      <c r="B29" t="s">
        <v>115</v>
      </c>
      <c r="C29" s="6">
        <f>C22</f>
        <v>2.6499999999999999E-2</v>
      </c>
    </row>
    <row r="30" spans="1:3" x14ac:dyDescent="0.2">
      <c r="A30" s="14" t="s">
        <v>6</v>
      </c>
    </row>
    <row r="31" spans="1:3" x14ac:dyDescent="0.2">
      <c r="A31" t="s">
        <v>199</v>
      </c>
      <c r="B31" t="s">
        <v>200</v>
      </c>
      <c r="C31" s="46">
        <v>0.17399999999999999</v>
      </c>
    </row>
    <row r="32" spans="1:3" x14ac:dyDescent="0.2">
      <c r="A32" t="s">
        <v>170</v>
      </c>
      <c r="B32" t="s">
        <v>172</v>
      </c>
      <c r="C32" s="31">
        <v>0.09</v>
      </c>
    </row>
    <row r="33" spans="1:5" x14ac:dyDescent="0.2">
      <c r="A33" t="s">
        <v>171</v>
      </c>
      <c r="B33" t="s">
        <v>173</v>
      </c>
      <c r="C33" s="31">
        <v>0.09</v>
      </c>
    </row>
    <row r="34" spans="1:5" x14ac:dyDescent="0.2">
      <c r="A34" t="s">
        <v>145</v>
      </c>
      <c r="B34" t="s">
        <v>147</v>
      </c>
      <c r="C34" s="9">
        <v>1.6E-2</v>
      </c>
    </row>
    <row r="35" spans="1:5" x14ac:dyDescent="0.2">
      <c r="A35" t="s">
        <v>146</v>
      </c>
      <c r="B35" t="s">
        <v>148</v>
      </c>
      <c r="C35" s="9">
        <v>1.6E-2</v>
      </c>
    </row>
    <row r="36" spans="1:5" x14ac:dyDescent="0.2">
      <c r="A36" t="s">
        <v>141</v>
      </c>
      <c r="B36" t="s">
        <v>143</v>
      </c>
      <c r="C36" s="9">
        <v>0.158</v>
      </c>
    </row>
    <row r="37" spans="1:5" x14ac:dyDescent="0.2">
      <c r="A37" t="s">
        <v>142</v>
      </c>
      <c r="B37" t="s">
        <v>144</v>
      </c>
      <c r="C37" s="9">
        <v>0.156</v>
      </c>
    </row>
    <row r="38" spans="1:5" x14ac:dyDescent="0.2">
      <c r="A38" s="14" t="s">
        <v>134</v>
      </c>
    </row>
    <row r="39" spans="1:5" x14ac:dyDescent="0.2">
      <c r="A39" t="s">
        <v>10</v>
      </c>
      <c r="B39" t="s">
        <v>55</v>
      </c>
      <c r="C39">
        <v>0.91</v>
      </c>
    </row>
    <row r="40" spans="1:5" x14ac:dyDescent="0.2">
      <c r="A40" t="s">
        <v>11</v>
      </c>
      <c r="B40" t="s">
        <v>56</v>
      </c>
      <c r="C40">
        <v>1.0900000000000001</v>
      </c>
    </row>
    <row r="41" spans="1:5" x14ac:dyDescent="0.2">
      <c r="A41" t="s">
        <v>15</v>
      </c>
      <c r="C41" s="15">
        <v>0.06</v>
      </c>
      <c r="D41" s="15">
        <v>7.0000000000000007E-2</v>
      </c>
      <c r="E41" s="15">
        <f>D41+1%</f>
        <v>0.08</v>
      </c>
    </row>
    <row r="42" spans="1:5" x14ac:dyDescent="0.2">
      <c r="A42" t="s">
        <v>16</v>
      </c>
      <c r="C42" s="17">
        <f>C43+C44</f>
        <v>115748.71059</v>
      </c>
      <c r="D42" s="17">
        <f>D43+D44</f>
        <v>104591.40558999999</v>
      </c>
      <c r="E42" s="17">
        <f>E43+E44</f>
        <v>95163.507589999994</v>
      </c>
    </row>
    <row r="43" spans="1:5" x14ac:dyDescent="0.2">
      <c r="A43" t="s">
        <v>17</v>
      </c>
      <c r="C43" s="17">
        <f>D43</f>
        <v>91805.507589999994</v>
      </c>
      <c r="D43" s="17">
        <v>91805.507589999994</v>
      </c>
      <c r="E43" s="17">
        <f>D43</f>
        <v>91805.507589999994</v>
      </c>
    </row>
    <row r="44" spans="1:5" x14ac:dyDescent="0.2">
      <c r="A44" t="s">
        <v>18</v>
      </c>
      <c r="C44" s="17">
        <v>23943.203000000001</v>
      </c>
      <c r="D44" s="17">
        <v>12785.897999999999</v>
      </c>
      <c r="E44" s="17">
        <v>3358</v>
      </c>
    </row>
    <row r="45" spans="1:5" x14ac:dyDescent="0.2">
      <c r="A45" t="s">
        <v>166</v>
      </c>
      <c r="B45" t="s">
        <v>167</v>
      </c>
      <c r="C45" s="39">
        <v>11.577999999999999</v>
      </c>
    </row>
    <row r="46" spans="1:5" x14ac:dyDescent="0.2">
      <c r="A46" t="s">
        <v>164</v>
      </c>
      <c r="B46" t="s">
        <v>165</v>
      </c>
      <c r="C46" s="39">
        <v>0.9</v>
      </c>
    </row>
    <row r="47" spans="1:5" x14ac:dyDescent="0.2">
      <c r="A47" t="s">
        <v>19</v>
      </c>
      <c r="B47" t="s">
        <v>57</v>
      </c>
      <c r="C47" s="16">
        <f>C45*2</f>
        <v>23.155999999999999</v>
      </c>
    </row>
    <row r="48" spans="1:5" x14ac:dyDescent="0.2">
      <c r="A48" t="s">
        <v>89</v>
      </c>
      <c r="B48" t="s">
        <v>92</v>
      </c>
      <c r="C48" s="16">
        <f>C47</f>
        <v>23.155999999999999</v>
      </c>
    </row>
    <row r="49" spans="1:3" x14ac:dyDescent="0.2">
      <c r="A49" t="s">
        <v>90</v>
      </c>
      <c r="B49" t="s">
        <v>93</v>
      </c>
      <c r="C49" s="16">
        <f>C45</f>
        <v>11.577999999999999</v>
      </c>
    </row>
    <row r="50" spans="1:3" x14ac:dyDescent="0.2">
      <c r="A50" t="s">
        <v>91</v>
      </c>
      <c r="B50" t="s">
        <v>94</v>
      </c>
      <c r="C50" s="16">
        <f>(C47-C49)/45</f>
        <v>0.2572888888888889</v>
      </c>
    </row>
    <row r="51" spans="1:3" x14ac:dyDescent="0.2">
      <c r="A51" t="s">
        <v>63</v>
      </c>
      <c r="B51" t="s">
        <v>68</v>
      </c>
      <c r="C51" s="23">
        <v>7.2725830078124998E-2</v>
      </c>
    </row>
    <row r="52" spans="1:3" x14ac:dyDescent="0.2">
      <c r="A52" t="s">
        <v>64</v>
      </c>
      <c r="B52" t="s">
        <v>67</v>
      </c>
      <c r="C52" s="23">
        <v>6.5045261642687577E-2</v>
      </c>
    </row>
    <row r="53" spans="1:3" x14ac:dyDescent="0.2">
      <c r="A53" t="s">
        <v>65</v>
      </c>
      <c r="B53" t="s">
        <v>66</v>
      </c>
      <c r="C53" s="23">
        <v>0.128745180811735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4F3-3F5F-4493-803E-5B58BDCB3BD0}">
  <dimension ref="A1:C6"/>
  <sheetViews>
    <sheetView zoomScale="170" zoomScaleNormal="170" workbookViewId="0">
      <selection activeCell="H31" sqref="H31"/>
    </sheetView>
  </sheetViews>
  <sheetFormatPr baseColWidth="10" defaultColWidth="8.83203125" defaultRowHeight="15" x14ac:dyDescent="0.2"/>
  <sheetData>
    <row r="1" spans="1:3" x14ac:dyDescent="0.2">
      <c r="B1" t="s">
        <v>135</v>
      </c>
      <c r="C1" t="s">
        <v>136</v>
      </c>
    </row>
    <row r="2" spans="1:3" x14ac:dyDescent="0.2">
      <c r="A2">
        <v>2017</v>
      </c>
      <c r="B2">
        <v>6989</v>
      </c>
    </row>
    <row r="3" spans="1:3" x14ac:dyDescent="0.2">
      <c r="A3">
        <v>2018</v>
      </c>
      <c r="B3">
        <v>7303</v>
      </c>
      <c r="C3" s="24">
        <f t="shared" ref="C3:C5" si="0">(B3/B2)-1</f>
        <v>4.4927743597081182E-2</v>
      </c>
    </row>
    <row r="4" spans="1:3" x14ac:dyDescent="0.2">
      <c r="A4">
        <v>2019</v>
      </c>
      <c r="B4">
        <v>7258</v>
      </c>
      <c r="C4" s="24">
        <f t="shared" si="0"/>
        <v>-6.1618512939887182E-3</v>
      </c>
    </row>
    <row r="5" spans="1:3" x14ac:dyDescent="0.2">
      <c r="A5">
        <v>2020</v>
      </c>
      <c r="B5">
        <v>7248</v>
      </c>
      <c r="C5" s="24">
        <f t="shared" si="0"/>
        <v>-1.3777900248002073E-3</v>
      </c>
    </row>
    <row r="6" spans="1:3" x14ac:dyDescent="0.2">
      <c r="A6">
        <v>2021</v>
      </c>
      <c r="B6">
        <v>7269</v>
      </c>
      <c r="C6" s="24">
        <f>(B6/B5)-1</f>
        <v>2.8973509933774011E-3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60" zoomScaleNormal="160" workbookViewId="0">
      <selection activeCell="C8" sqref="C8"/>
    </sheetView>
  </sheetViews>
  <sheetFormatPr baseColWidth="10" defaultColWidth="8.5" defaultRowHeight="15" x14ac:dyDescent="0.2"/>
  <cols>
    <col min="1" max="1" width="48.5" bestFit="1" customWidth="1"/>
    <col min="2" max="2" width="33.5" customWidth="1"/>
    <col min="3" max="3" width="12.5" bestFit="1" customWidth="1"/>
  </cols>
  <sheetData>
    <row r="1" spans="1:3" x14ac:dyDescent="0.2">
      <c r="A1" s="14" t="s">
        <v>3</v>
      </c>
    </row>
    <row r="2" spans="1:3" x14ac:dyDescent="0.2">
      <c r="A2" t="s">
        <v>70</v>
      </c>
      <c r="B2" t="s">
        <v>97</v>
      </c>
      <c r="C2" t="s">
        <v>96</v>
      </c>
    </row>
    <row r="3" spans="1:3" x14ac:dyDescent="0.2">
      <c r="A3" t="s">
        <v>71</v>
      </c>
      <c r="B3" t="s">
        <v>87</v>
      </c>
      <c r="C3" t="s">
        <v>82</v>
      </c>
    </row>
    <row r="4" spans="1:3" x14ac:dyDescent="0.2">
      <c r="A4" t="s">
        <v>98</v>
      </c>
      <c r="B4" t="s">
        <v>102</v>
      </c>
      <c r="C4" t="s">
        <v>8</v>
      </c>
    </row>
    <row r="5" spans="1:3" x14ac:dyDescent="0.2">
      <c r="A5" t="s">
        <v>99</v>
      </c>
      <c r="B5" t="s">
        <v>104</v>
      </c>
      <c r="C5" t="s">
        <v>8</v>
      </c>
    </row>
    <row r="6" spans="1:3" x14ac:dyDescent="0.2">
      <c r="A6" t="s">
        <v>100</v>
      </c>
      <c r="B6" t="s">
        <v>103</v>
      </c>
      <c r="C6" t="s">
        <v>8</v>
      </c>
    </row>
    <row r="7" spans="1:3" x14ac:dyDescent="0.2">
      <c r="A7" t="s">
        <v>101</v>
      </c>
      <c r="B7" t="s">
        <v>105</v>
      </c>
      <c r="C7" t="s">
        <v>8</v>
      </c>
    </row>
    <row r="8" spans="1:3" x14ac:dyDescent="0.2">
      <c r="A8" t="s">
        <v>74</v>
      </c>
      <c r="B8" t="s">
        <v>75</v>
      </c>
      <c r="C8" t="s">
        <v>8</v>
      </c>
    </row>
    <row r="9" spans="1:3" x14ac:dyDescent="0.2">
      <c r="A9" t="s">
        <v>1</v>
      </c>
      <c r="B9" t="s">
        <v>51</v>
      </c>
      <c r="C9" t="s">
        <v>2</v>
      </c>
    </row>
    <row r="10" spans="1:3" x14ac:dyDescent="0.2">
      <c r="A10" t="s">
        <v>122</v>
      </c>
      <c r="B10" t="s">
        <v>123</v>
      </c>
      <c r="C10" t="s">
        <v>8</v>
      </c>
    </row>
    <row r="11" spans="1:3" x14ac:dyDescent="0.2">
      <c r="A11" s="14" t="s">
        <v>6</v>
      </c>
    </row>
    <row r="12" spans="1:3" x14ac:dyDescent="0.2">
      <c r="A12" t="s">
        <v>7</v>
      </c>
      <c r="B12" t="s">
        <v>53</v>
      </c>
      <c r="C12" t="s">
        <v>137</v>
      </c>
    </row>
    <row r="13" spans="1:3" x14ac:dyDescent="0.2">
      <c r="A13" t="s">
        <v>88</v>
      </c>
      <c r="B13" t="s">
        <v>54</v>
      </c>
      <c r="C13" t="s">
        <v>85</v>
      </c>
    </row>
    <row r="14" spans="1:3" x14ac:dyDescent="0.2">
      <c r="A14" s="21" t="s">
        <v>110</v>
      </c>
      <c r="B14" t="s">
        <v>113</v>
      </c>
      <c r="C14" t="s">
        <v>117</v>
      </c>
    </row>
    <row r="15" spans="1:3" x14ac:dyDescent="0.2">
      <c r="A15" s="21" t="s">
        <v>111</v>
      </c>
      <c r="B15" t="s">
        <v>116</v>
      </c>
      <c r="C15" t="s">
        <v>117</v>
      </c>
    </row>
    <row r="16" spans="1:3" x14ac:dyDescent="0.2">
      <c r="A16" t="s">
        <v>106</v>
      </c>
      <c r="B16" t="s">
        <v>107</v>
      </c>
      <c r="C16" t="s">
        <v>81</v>
      </c>
    </row>
    <row r="17" spans="1:3" x14ac:dyDescent="0.2">
      <c r="A17" s="14" t="s">
        <v>29</v>
      </c>
    </row>
    <row r="18" spans="1:3" x14ac:dyDescent="0.2">
      <c r="A18" t="s">
        <v>31</v>
      </c>
      <c r="B18" t="s">
        <v>58</v>
      </c>
      <c r="C18" t="s">
        <v>33</v>
      </c>
    </row>
    <row r="19" spans="1:3" x14ac:dyDescent="0.2">
      <c r="A19" t="s">
        <v>30</v>
      </c>
      <c r="B19" t="s">
        <v>59</v>
      </c>
      <c r="C19" t="s">
        <v>34</v>
      </c>
    </row>
    <row r="20" spans="1:3" x14ac:dyDescent="0.2">
      <c r="A20" t="s">
        <v>32</v>
      </c>
      <c r="B20" t="s">
        <v>62</v>
      </c>
      <c r="C20" t="s">
        <v>23</v>
      </c>
    </row>
    <row r="21" spans="1:3" x14ac:dyDescent="0.2">
      <c r="A21" t="s">
        <v>38</v>
      </c>
      <c r="B21" t="s">
        <v>60</v>
      </c>
      <c r="C21" t="s">
        <v>39</v>
      </c>
    </row>
    <row r="22" spans="1:3" x14ac:dyDescent="0.2">
      <c r="A22" t="s">
        <v>36</v>
      </c>
      <c r="B22" t="s">
        <v>61</v>
      </c>
      <c r="C22" t="s">
        <v>35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'List Box'!$A$2:$A$11</xm:f>
          </x14:formula1>
          <xm:sqref>C20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C21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C22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C18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C9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C12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C19</xm:sqref>
        </x14:dataValidation>
        <x14:dataValidation type="list" allowBlank="1" showInputMessage="1" showErrorMessage="1" xr:uid="{00000000-0002-0000-0100-000007000000}">
          <x14:formula1>
            <xm:f>'List Box'!$C$11:$C$12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Box'!$G$11:$G$13</xm:f>
          </x14:formula1>
          <xm:sqref>C3</xm:sqref>
        </x14:dataValidation>
        <x14:dataValidation type="list" allowBlank="1" showInputMessage="1" showErrorMessage="1" xr:uid="{00000000-0002-0000-0100-000009000000}">
          <x14:formula1>
            <xm:f>'List Box'!$E$11:$E$12</xm:f>
          </x14:formula1>
          <xm:sqref>C4:C8 C10</xm:sqref>
        </x14:dataValidation>
        <x14:dataValidation type="list" allowBlank="1" showInputMessage="1" showErrorMessage="1" xr:uid="{00000000-0002-0000-0100-00000A000000}">
          <x14:formula1>
            <xm:f>'List Box'!$C$14:$C$15</xm:f>
          </x14:formula1>
          <xm:sqref>C13</xm:sqref>
        </x14:dataValidation>
        <x14:dataValidation type="list" allowBlank="1" showInputMessage="1" showErrorMessage="1" xr:uid="{00000000-0002-0000-0100-00000B000000}">
          <x14:formula1>
            <xm:f>'List Box'!$E$8:$E$9</xm:f>
          </x14:formula1>
          <xm:sqref>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zoomScale="150" zoomScaleNormal="150" workbookViewId="0">
      <selection activeCell="G27" sqref="G27"/>
    </sheetView>
  </sheetViews>
  <sheetFormatPr baseColWidth="10" defaultColWidth="8.5" defaultRowHeight="15" x14ac:dyDescent="0.2"/>
  <cols>
    <col min="1" max="1" width="17.5" bestFit="1" customWidth="1"/>
    <col min="3" max="3" width="13.5" bestFit="1" customWidth="1"/>
    <col min="7" max="7" width="17.5" bestFit="1" customWidth="1"/>
  </cols>
  <sheetData>
    <row r="2" spans="1:13" x14ac:dyDescent="0.2">
      <c r="A2" s="12" t="s">
        <v>22</v>
      </c>
      <c r="B2" s="12"/>
      <c r="C2" t="s">
        <v>2</v>
      </c>
      <c r="E2" t="s">
        <v>42</v>
      </c>
      <c r="G2" t="s">
        <v>35</v>
      </c>
      <c r="I2" t="s">
        <v>43</v>
      </c>
      <c r="K2" s="3" t="s">
        <v>44</v>
      </c>
      <c r="M2" s="12" t="s">
        <v>33</v>
      </c>
    </row>
    <row r="3" spans="1:13" x14ac:dyDescent="0.2">
      <c r="A3" s="12" t="s">
        <v>23</v>
      </c>
      <c r="B3" s="12"/>
      <c r="C3" t="s">
        <v>40</v>
      </c>
      <c r="E3" t="s">
        <v>8</v>
      </c>
      <c r="G3" t="s">
        <v>39</v>
      </c>
      <c r="I3" t="s">
        <v>39</v>
      </c>
      <c r="K3" s="3" t="s">
        <v>45</v>
      </c>
      <c r="M3" s="13" t="s">
        <v>46</v>
      </c>
    </row>
    <row r="4" spans="1:13" x14ac:dyDescent="0.2">
      <c r="A4" s="12" t="s">
        <v>20</v>
      </c>
      <c r="B4" s="12"/>
      <c r="G4" s="12"/>
      <c r="I4" s="12"/>
      <c r="K4" s="12"/>
      <c r="L4" s="12"/>
    </row>
    <row r="5" spans="1:13" x14ac:dyDescent="0.2">
      <c r="A5" s="12" t="s">
        <v>21</v>
      </c>
      <c r="B5" s="12"/>
      <c r="C5" s="11" t="s">
        <v>137</v>
      </c>
      <c r="E5" t="s">
        <v>41</v>
      </c>
      <c r="G5" s="12"/>
      <c r="I5" s="12"/>
      <c r="K5" s="3" t="s">
        <v>44</v>
      </c>
      <c r="L5" s="12"/>
    </row>
    <row r="6" spans="1:13" x14ac:dyDescent="0.2">
      <c r="A6" s="12" t="s">
        <v>24</v>
      </c>
      <c r="B6" s="12"/>
      <c r="C6" s="11" t="s">
        <v>138</v>
      </c>
      <c r="E6" t="s">
        <v>9</v>
      </c>
      <c r="G6" s="12"/>
      <c r="I6" s="12"/>
      <c r="K6" s="3" t="s">
        <v>47</v>
      </c>
      <c r="L6" s="12"/>
    </row>
    <row r="7" spans="1:13" x14ac:dyDescent="0.2">
      <c r="A7" s="12" t="s">
        <v>25</v>
      </c>
      <c r="B7" s="12"/>
      <c r="C7" s="11"/>
      <c r="G7" s="12" t="s">
        <v>42</v>
      </c>
      <c r="I7" s="12" t="s">
        <v>34</v>
      </c>
      <c r="K7" s="12"/>
      <c r="L7" s="12"/>
    </row>
    <row r="8" spans="1:13" x14ac:dyDescent="0.2">
      <c r="A8" s="12" t="s">
        <v>48</v>
      </c>
      <c r="B8" s="12"/>
      <c r="C8" s="2" t="s">
        <v>79</v>
      </c>
      <c r="E8" s="1" t="s">
        <v>81</v>
      </c>
      <c r="G8" s="12" t="s">
        <v>8</v>
      </c>
      <c r="I8" s="12" t="s">
        <v>49</v>
      </c>
      <c r="K8" s="12"/>
      <c r="L8" s="12"/>
    </row>
    <row r="9" spans="1:13" x14ac:dyDescent="0.2">
      <c r="A9" s="12" t="s">
        <v>26</v>
      </c>
      <c r="B9" s="12"/>
      <c r="C9" s="18" t="s">
        <v>80</v>
      </c>
      <c r="E9" s="18" t="s">
        <v>9</v>
      </c>
      <c r="I9" s="12"/>
      <c r="K9" s="12"/>
      <c r="L9" s="12"/>
    </row>
    <row r="10" spans="1:13" x14ac:dyDescent="0.2">
      <c r="A10" s="12" t="s">
        <v>27</v>
      </c>
      <c r="B10" s="12"/>
      <c r="I10" s="12"/>
      <c r="K10" s="12"/>
      <c r="L10" s="12"/>
    </row>
    <row r="11" spans="1:13" x14ac:dyDescent="0.2">
      <c r="A11" s="12" t="s">
        <v>28</v>
      </c>
      <c r="B11" s="12"/>
      <c r="C11" s="18" t="s">
        <v>95</v>
      </c>
      <c r="E11" s="18" t="s">
        <v>42</v>
      </c>
      <c r="G11" s="18" t="s">
        <v>82</v>
      </c>
      <c r="I11" s="12"/>
      <c r="K11" s="12"/>
      <c r="L11" s="12"/>
    </row>
    <row r="12" spans="1:13" x14ac:dyDescent="0.2">
      <c r="C12" s="18" t="s">
        <v>96</v>
      </c>
      <c r="E12" s="18" t="s">
        <v>8</v>
      </c>
      <c r="G12" s="18" t="s">
        <v>83</v>
      </c>
      <c r="I12" s="12"/>
      <c r="K12" s="12"/>
      <c r="L12" s="12"/>
    </row>
    <row r="13" spans="1:13" x14ac:dyDescent="0.2">
      <c r="G13" s="18" t="s">
        <v>84</v>
      </c>
      <c r="I13" s="12"/>
      <c r="K13" s="12"/>
      <c r="L13" s="12"/>
    </row>
    <row r="14" spans="1:13" x14ac:dyDescent="0.2">
      <c r="C14" s="18" t="s">
        <v>85</v>
      </c>
      <c r="I14" s="12"/>
      <c r="K14" s="12"/>
      <c r="L14" s="12"/>
    </row>
    <row r="15" spans="1:13" x14ac:dyDescent="0.2">
      <c r="C15" s="18" t="s">
        <v>86</v>
      </c>
      <c r="L15" s="12"/>
    </row>
    <row r="16" spans="1:13" x14ac:dyDescent="0.2">
      <c r="L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130" zoomScaleNormal="130" workbookViewId="0">
      <selection activeCell="J21" sqref="J21"/>
    </sheetView>
  </sheetViews>
  <sheetFormatPr baseColWidth="10" defaultColWidth="8.5" defaultRowHeight="15" x14ac:dyDescent="0.2"/>
  <cols>
    <col min="2" max="2" width="11.1640625" bestFit="1" customWidth="1"/>
  </cols>
  <sheetData>
    <row r="1" spans="1:4" x14ac:dyDescent="0.2">
      <c r="A1" t="s">
        <v>13</v>
      </c>
      <c r="B1" t="s">
        <v>69</v>
      </c>
    </row>
    <row r="2" spans="1:4" x14ac:dyDescent="0.2">
      <c r="A2">
        <v>2015</v>
      </c>
      <c r="B2">
        <v>30</v>
      </c>
    </row>
    <row r="3" spans="1:4" x14ac:dyDescent="0.2">
      <c r="A3">
        <v>2016</v>
      </c>
      <c r="B3">
        <v>30</v>
      </c>
    </row>
    <row r="4" spans="1:4" x14ac:dyDescent="0.2">
      <c r="A4">
        <v>2017</v>
      </c>
      <c r="B4">
        <v>30</v>
      </c>
    </row>
    <row r="5" spans="1:4" x14ac:dyDescent="0.2">
      <c r="A5">
        <v>2018</v>
      </c>
      <c r="B5">
        <v>30</v>
      </c>
    </row>
    <row r="6" spans="1:4" x14ac:dyDescent="0.2">
      <c r="A6">
        <v>2019</v>
      </c>
      <c r="B6">
        <v>30</v>
      </c>
    </row>
    <row r="7" spans="1:4" x14ac:dyDescent="0.2">
      <c r="A7">
        <v>2020</v>
      </c>
      <c r="B7">
        <v>30</v>
      </c>
    </row>
    <row r="8" spans="1:4" x14ac:dyDescent="0.2">
      <c r="A8">
        <v>2021</v>
      </c>
      <c r="B8">
        <v>30</v>
      </c>
    </row>
    <row r="9" spans="1:4" x14ac:dyDescent="0.2">
      <c r="A9">
        <v>2022</v>
      </c>
      <c r="B9">
        <v>30</v>
      </c>
    </row>
    <row r="10" spans="1:4" x14ac:dyDescent="0.2">
      <c r="A10">
        <v>2023</v>
      </c>
      <c r="B10">
        <v>30</v>
      </c>
    </row>
    <row r="11" spans="1:4" x14ac:dyDescent="0.2">
      <c r="A11">
        <v>2024</v>
      </c>
      <c r="B11">
        <v>30</v>
      </c>
    </row>
    <row r="12" spans="1:4" x14ac:dyDescent="0.2">
      <c r="A12">
        <v>2025</v>
      </c>
      <c r="B12">
        <v>30</v>
      </c>
    </row>
    <row r="13" spans="1:4" x14ac:dyDescent="0.2">
      <c r="A13">
        <v>2026</v>
      </c>
      <c r="B13">
        <v>30</v>
      </c>
    </row>
    <row r="14" spans="1:4" x14ac:dyDescent="0.2">
      <c r="A14">
        <v>2027</v>
      </c>
      <c r="B14">
        <v>30</v>
      </c>
    </row>
    <row r="15" spans="1:4" x14ac:dyDescent="0.2">
      <c r="A15">
        <v>2028</v>
      </c>
      <c r="B15">
        <v>30</v>
      </c>
      <c r="D15" t="s">
        <v>139</v>
      </c>
    </row>
    <row r="16" spans="1:4" x14ac:dyDescent="0.2">
      <c r="A16">
        <v>2029</v>
      </c>
      <c r="B16">
        <v>30</v>
      </c>
    </row>
    <row r="17" spans="1:2" x14ac:dyDescent="0.2">
      <c r="A17">
        <v>2030</v>
      </c>
      <c r="B17">
        <v>30</v>
      </c>
    </row>
    <row r="18" spans="1:2" x14ac:dyDescent="0.2">
      <c r="A18">
        <v>2031</v>
      </c>
      <c r="B18">
        <v>30</v>
      </c>
    </row>
    <row r="19" spans="1:2" x14ac:dyDescent="0.2">
      <c r="A19">
        <v>2032</v>
      </c>
      <c r="B19">
        <v>30</v>
      </c>
    </row>
    <row r="20" spans="1:2" x14ac:dyDescent="0.2">
      <c r="A20">
        <v>2033</v>
      </c>
      <c r="B20">
        <v>30</v>
      </c>
    </row>
    <row r="21" spans="1:2" x14ac:dyDescent="0.2">
      <c r="A21">
        <v>2034</v>
      </c>
      <c r="B21">
        <v>30</v>
      </c>
    </row>
    <row r="22" spans="1:2" x14ac:dyDescent="0.2">
      <c r="A22">
        <v>2035</v>
      </c>
      <c r="B22">
        <v>30</v>
      </c>
    </row>
    <row r="23" spans="1:2" x14ac:dyDescent="0.2">
      <c r="A23">
        <v>2036</v>
      </c>
      <c r="B23">
        <v>30</v>
      </c>
    </row>
    <row r="24" spans="1:2" x14ac:dyDescent="0.2">
      <c r="A24">
        <v>2037</v>
      </c>
      <c r="B24">
        <v>30</v>
      </c>
    </row>
    <row r="25" spans="1:2" x14ac:dyDescent="0.2">
      <c r="A25">
        <v>2038</v>
      </c>
      <c r="B25">
        <v>30</v>
      </c>
    </row>
    <row r="26" spans="1:2" x14ac:dyDescent="0.2">
      <c r="A26">
        <v>2039</v>
      </c>
      <c r="B26">
        <v>30</v>
      </c>
    </row>
    <row r="27" spans="1:2" x14ac:dyDescent="0.2">
      <c r="A27">
        <v>2040</v>
      </c>
      <c r="B27">
        <v>30</v>
      </c>
    </row>
    <row r="28" spans="1:2" x14ac:dyDescent="0.2">
      <c r="A28">
        <v>2041</v>
      </c>
      <c r="B28">
        <v>30</v>
      </c>
    </row>
    <row r="29" spans="1:2" x14ac:dyDescent="0.2">
      <c r="A29">
        <v>2042</v>
      </c>
      <c r="B29">
        <v>30</v>
      </c>
    </row>
    <row r="30" spans="1:2" x14ac:dyDescent="0.2">
      <c r="A30">
        <v>2043</v>
      </c>
      <c r="B30">
        <v>30</v>
      </c>
    </row>
    <row r="31" spans="1:2" x14ac:dyDescent="0.2">
      <c r="A31">
        <v>2044</v>
      </c>
      <c r="B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zoomScale="130" zoomScaleNormal="130" workbookViewId="0">
      <selection activeCell="B2" sqref="B2:B62"/>
    </sheetView>
  </sheetViews>
  <sheetFormatPr baseColWidth="10" defaultColWidth="8.5" defaultRowHeight="15" x14ac:dyDescent="0.2"/>
  <sheetData>
    <row r="1" spans="1:2" x14ac:dyDescent="0.2">
      <c r="A1" t="s">
        <v>13</v>
      </c>
      <c r="B1" t="s">
        <v>69</v>
      </c>
    </row>
    <row r="2" spans="1:2" x14ac:dyDescent="0.2">
      <c r="A2">
        <v>2021</v>
      </c>
      <c r="B2">
        <v>30</v>
      </c>
    </row>
    <row r="3" spans="1:2" x14ac:dyDescent="0.2">
      <c r="A3">
        <v>2022</v>
      </c>
      <c r="B3">
        <v>30</v>
      </c>
    </row>
    <row r="4" spans="1:2" x14ac:dyDescent="0.2">
      <c r="A4">
        <v>2023</v>
      </c>
      <c r="B4">
        <v>30</v>
      </c>
    </row>
    <row r="5" spans="1:2" x14ac:dyDescent="0.2">
      <c r="A5">
        <v>2024</v>
      </c>
      <c r="B5">
        <v>30</v>
      </c>
    </row>
    <row r="6" spans="1:2" x14ac:dyDescent="0.2">
      <c r="A6">
        <v>2025</v>
      </c>
      <c r="B6">
        <v>30</v>
      </c>
    </row>
    <row r="7" spans="1:2" x14ac:dyDescent="0.2">
      <c r="A7">
        <v>2026</v>
      </c>
      <c r="B7">
        <v>30</v>
      </c>
    </row>
    <row r="8" spans="1:2" x14ac:dyDescent="0.2">
      <c r="A8">
        <v>2027</v>
      </c>
      <c r="B8">
        <v>30</v>
      </c>
    </row>
    <row r="9" spans="1:2" x14ac:dyDescent="0.2">
      <c r="A9">
        <v>2028</v>
      </c>
      <c r="B9">
        <v>30</v>
      </c>
    </row>
    <row r="10" spans="1:2" x14ac:dyDescent="0.2">
      <c r="A10">
        <v>2029</v>
      </c>
      <c r="B10">
        <v>30</v>
      </c>
    </row>
    <row r="11" spans="1:2" x14ac:dyDescent="0.2">
      <c r="A11">
        <v>2030</v>
      </c>
      <c r="B11">
        <v>30</v>
      </c>
    </row>
    <row r="12" spans="1:2" x14ac:dyDescent="0.2">
      <c r="A12">
        <v>2031</v>
      </c>
      <c r="B12">
        <v>30</v>
      </c>
    </row>
    <row r="13" spans="1:2" x14ac:dyDescent="0.2">
      <c r="A13">
        <v>2032</v>
      </c>
      <c r="B13">
        <v>30</v>
      </c>
    </row>
    <row r="14" spans="1:2" x14ac:dyDescent="0.2">
      <c r="A14">
        <v>2033</v>
      </c>
      <c r="B14">
        <v>30</v>
      </c>
    </row>
    <row r="15" spans="1:2" x14ac:dyDescent="0.2">
      <c r="A15">
        <v>2034</v>
      </c>
      <c r="B15">
        <v>30</v>
      </c>
    </row>
    <row r="16" spans="1:2" x14ac:dyDescent="0.2">
      <c r="A16">
        <v>2035</v>
      </c>
      <c r="B16">
        <v>30</v>
      </c>
    </row>
    <row r="17" spans="1:2" x14ac:dyDescent="0.2">
      <c r="A17">
        <v>2036</v>
      </c>
      <c r="B17">
        <v>30</v>
      </c>
    </row>
    <row r="18" spans="1:2" x14ac:dyDescent="0.2">
      <c r="A18">
        <v>2037</v>
      </c>
      <c r="B18">
        <v>30</v>
      </c>
    </row>
    <row r="19" spans="1:2" x14ac:dyDescent="0.2">
      <c r="A19">
        <v>2038</v>
      </c>
      <c r="B19">
        <v>30</v>
      </c>
    </row>
    <row r="20" spans="1:2" x14ac:dyDescent="0.2">
      <c r="A20">
        <v>2039</v>
      </c>
      <c r="B20">
        <v>30</v>
      </c>
    </row>
    <row r="21" spans="1:2" x14ac:dyDescent="0.2">
      <c r="A21">
        <v>2040</v>
      </c>
      <c r="B21">
        <v>30</v>
      </c>
    </row>
    <row r="22" spans="1:2" x14ac:dyDescent="0.2">
      <c r="A22">
        <v>2041</v>
      </c>
      <c r="B22">
        <v>30</v>
      </c>
    </row>
    <row r="23" spans="1:2" x14ac:dyDescent="0.2">
      <c r="A23">
        <v>2042</v>
      </c>
      <c r="B23">
        <v>30</v>
      </c>
    </row>
    <row r="24" spans="1:2" x14ac:dyDescent="0.2">
      <c r="A24">
        <v>2043</v>
      </c>
      <c r="B24">
        <v>30</v>
      </c>
    </row>
    <row r="25" spans="1:2" x14ac:dyDescent="0.2">
      <c r="A25">
        <v>2044</v>
      </c>
      <c r="B25">
        <v>30</v>
      </c>
    </row>
    <row r="26" spans="1:2" x14ac:dyDescent="0.2">
      <c r="A26">
        <v>2045</v>
      </c>
      <c r="B26">
        <v>30</v>
      </c>
    </row>
    <row r="27" spans="1:2" x14ac:dyDescent="0.2">
      <c r="A27">
        <v>2046</v>
      </c>
      <c r="B27">
        <v>30</v>
      </c>
    </row>
    <row r="28" spans="1:2" x14ac:dyDescent="0.2">
      <c r="A28">
        <v>2047</v>
      </c>
      <c r="B28">
        <v>30</v>
      </c>
    </row>
    <row r="29" spans="1:2" x14ac:dyDescent="0.2">
      <c r="A29">
        <v>2048</v>
      </c>
      <c r="B29">
        <v>30</v>
      </c>
    </row>
    <row r="30" spans="1:2" x14ac:dyDescent="0.2">
      <c r="A30">
        <v>2049</v>
      </c>
      <c r="B30">
        <v>30</v>
      </c>
    </row>
    <row r="31" spans="1:2" x14ac:dyDescent="0.2">
      <c r="A31">
        <v>2050</v>
      </c>
      <c r="B31">
        <v>30</v>
      </c>
    </row>
    <row r="32" spans="1:2" x14ac:dyDescent="0.2">
      <c r="A32">
        <v>2051</v>
      </c>
      <c r="B32">
        <v>30</v>
      </c>
    </row>
    <row r="33" spans="1:2" x14ac:dyDescent="0.2">
      <c r="A33">
        <v>2052</v>
      </c>
      <c r="B33">
        <v>30</v>
      </c>
    </row>
    <row r="34" spans="1:2" x14ac:dyDescent="0.2">
      <c r="A34">
        <v>2053</v>
      </c>
      <c r="B34">
        <v>30</v>
      </c>
    </row>
    <row r="35" spans="1:2" x14ac:dyDescent="0.2">
      <c r="A35">
        <v>2054</v>
      </c>
      <c r="B35">
        <v>30</v>
      </c>
    </row>
    <row r="36" spans="1:2" x14ac:dyDescent="0.2">
      <c r="A36">
        <v>2055</v>
      </c>
      <c r="B36">
        <v>30</v>
      </c>
    </row>
    <row r="37" spans="1:2" x14ac:dyDescent="0.2">
      <c r="A37">
        <v>2056</v>
      </c>
      <c r="B37">
        <v>30</v>
      </c>
    </row>
    <row r="38" spans="1:2" x14ac:dyDescent="0.2">
      <c r="A38">
        <v>2057</v>
      </c>
      <c r="B38">
        <v>30</v>
      </c>
    </row>
    <row r="39" spans="1:2" x14ac:dyDescent="0.2">
      <c r="A39">
        <v>2058</v>
      </c>
      <c r="B39">
        <v>30</v>
      </c>
    </row>
    <row r="40" spans="1:2" x14ac:dyDescent="0.2">
      <c r="A40">
        <v>2059</v>
      </c>
      <c r="B40">
        <v>30</v>
      </c>
    </row>
    <row r="41" spans="1:2" x14ac:dyDescent="0.2">
      <c r="A41">
        <v>2060</v>
      </c>
      <c r="B41">
        <v>30</v>
      </c>
    </row>
    <row r="42" spans="1:2" x14ac:dyDescent="0.2">
      <c r="A42">
        <v>2061</v>
      </c>
      <c r="B42">
        <v>30</v>
      </c>
    </row>
    <row r="43" spans="1:2" x14ac:dyDescent="0.2">
      <c r="A43">
        <v>2062</v>
      </c>
      <c r="B43">
        <v>30</v>
      </c>
    </row>
    <row r="44" spans="1:2" x14ac:dyDescent="0.2">
      <c r="A44">
        <v>2063</v>
      </c>
      <c r="B44">
        <v>30</v>
      </c>
    </row>
    <row r="45" spans="1:2" x14ac:dyDescent="0.2">
      <c r="A45">
        <v>2064</v>
      </c>
      <c r="B45">
        <v>30</v>
      </c>
    </row>
    <row r="46" spans="1:2" x14ac:dyDescent="0.2">
      <c r="A46">
        <v>2065</v>
      </c>
      <c r="B46">
        <v>30</v>
      </c>
    </row>
    <row r="47" spans="1:2" x14ac:dyDescent="0.2">
      <c r="A47">
        <v>2066</v>
      </c>
      <c r="B47">
        <v>30</v>
      </c>
    </row>
    <row r="48" spans="1:2" x14ac:dyDescent="0.2">
      <c r="A48">
        <v>2067</v>
      </c>
      <c r="B48">
        <v>30</v>
      </c>
    </row>
    <row r="49" spans="1:2" x14ac:dyDescent="0.2">
      <c r="A49">
        <v>2068</v>
      </c>
      <c r="B49">
        <v>30</v>
      </c>
    </row>
    <row r="50" spans="1:2" x14ac:dyDescent="0.2">
      <c r="A50">
        <v>2069</v>
      </c>
      <c r="B50">
        <v>30</v>
      </c>
    </row>
    <row r="51" spans="1:2" x14ac:dyDescent="0.2">
      <c r="A51">
        <v>2070</v>
      </c>
      <c r="B51">
        <v>30</v>
      </c>
    </row>
    <row r="52" spans="1:2" x14ac:dyDescent="0.2">
      <c r="A52">
        <v>2071</v>
      </c>
      <c r="B52">
        <v>30</v>
      </c>
    </row>
    <row r="53" spans="1:2" x14ac:dyDescent="0.2">
      <c r="A53">
        <v>2072</v>
      </c>
      <c r="B53">
        <v>30</v>
      </c>
    </row>
    <row r="54" spans="1:2" x14ac:dyDescent="0.2">
      <c r="A54">
        <v>2073</v>
      </c>
      <c r="B54">
        <v>30</v>
      </c>
    </row>
    <row r="55" spans="1:2" x14ac:dyDescent="0.2">
      <c r="A55">
        <v>2074</v>
      </c>
      <c r="B55">
        <v>30</v>
      </c>
    </row>
    <row r="56" spans="1:2" x14ac:dyDescent="0.2">
      <c r="A56">
        <v>2075</v>
      </c>
      <c r="B56">
        <v>30</v>
      </c>
    </row>
    <row r="57" spans="1:2" x14ac:dyDescent="0.2">
      <c r="A57">
        <v>2076</v>
      </c>
      <c r="B57">
        <v>30</v>
      </c>
    </row>
    <row r="58" spans="1:2" x14ac:dyDescent="0.2">
      <c r="A58">
        <v>2077</v>
      </c>
      <c r="B58">
        <v>30</v>
      </c>
    </row>
    <row r="59" spans="1:2" x14ac:dyDescent="0.2">
      <c r="A59">
        <v>2078</v>
      </c>
      <c r="B59">
        <v>30</v>
      </c>
    </row>
    <row r="60" spans="1:2" x14ac:dyDescent="0.2">
      <c r="A60">
        <v>2079</v>
      </c>
      <c r="B60">
        <v>30</v>
      </c>
    </row>
    <row r="61" spans="1:2" x14ac:dyDescent="0.2">
      <c r="A61">
        <v>2080</v>
      </c>
      <c r="B61">
        <v>30</v>
      </c>
    </row>
    <row r="62" spans="1:2" x14ac:dyDescent="0.2">
      <c r="A62">
        <v>2081</v>
      </c>
      <c r="B6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2"/>
  <sheetViews>
    <sheetView tabSelected="1" zoomScale="150" zoomScaleNormal="150" workbookViewId="0">
      <selection activeCell="G5" sqref="G5"/>
    </sheetView>
  </sheetViews>
  <sheetFormatPr baseColWidth="10" defaultColWidth="8.5" defaultRowHeight="15" x14ac:dyDescent="0.2"/>
  <cols>
    <col min="2" max="2" width="12.5" customWidth="1"/>
    <col min="3" max="3" width="20.5" customWidth="1"/>
    <col min="4" max="4" width="19" customWidth="1"/>
    <col min="5" max="5" width="14" customWidth="1"/>
    <col min="9" max="9" width="20.1640625" bestFit="1" customWidth="1"/>
  </cols>
  <sheetData>
    <row r="1" spans="1:5" x14ac:dyDescent="0.2">
      <c r="A1" s="48" t="s">
        <v>37</v>
      </c>
      <c r="B1" s="48" t="s">
        <v>23</v>
      </c>
      <c r="C1" s="4" t="s">
        <v>24</v>
      </c>
      <c r="D1" s="4" t="s">
        <v>25</v>
      </c>
      <c r="E1" s="5" t="s">
        <v>28</v>
      </c>
    </row>
    <row r="2" spans="1:5" x14ac:dyDescent="0.2">
      <c r="A2" s="49">
        <v>2021</v>
      </c>
      <c r="B2" s="6">
        <f>'Historical Data'!$S$2</f>
        <v>0.32200000000000001</v>
      </c>
      <c r="C2" s="6">
        <f>'Historical Data'!$S$2</f>
        <v>0.32200000000000001</v>
      </c>
      <c r="D2" s="6">
        <f>'Historical Data'!$S$2</f>
        <v>0.32200000000000001</v>
      </c>
      <c r="E2" s="6">
        <f>'Historical Data'!$S$2</f>
        <v>0.32200000000000001</v>
      </c>
    </row>
    <row r="3" spans="1:5" x14ac:dyDescent="0.2">
      <c r="A3" s="49">
        <v>2022</v>
      </c>
      <c r="B3" s="6">
        <f>'Historical Data'!$S$3</f>
        <v>-8.5999999999999993E-2</v>
      </c>
      <c r="C3" s="6">
        <f>'Historical Data'!$S$3</f>
        <v>-8.5999999999999993E-2</v>
      </c>
      <c r="D3" s="6">
        <f>'Historical Data'!$S$3</f>
        <v>-8.5999999999999993E-2</v>
      </c>
      <c r="E3" s="6">
        <f>'Historical Data'!$S$3</f>
        <v>-8.5999999999999993E-2</v>
      </c>
    </row>
    <row r="4" spans="1:5" x14ac:dyDescent="0.2">
      <c r="A4" s="49">
        <v>2023</v>
      </c>
      <c r="B4" s="6">
        <f>'Numeric Inputs'!$C$17</f>
        <v>7.5499999999999998E-2</v>
      </c>
      <c r="C4" s="7">
        <v>-0.24</v>
      </c>
      <c r="D4" s="7">
        <v>-0.24</v>
      </c>
      <c r="E4" s="8">
        <v>0.06</v>
      </c>
    </row>
    <row r="5" spans="1:5" x14ac:dyDescent="0.2">
      <c r="A5" s="49">
        <v>2024</v>
      </c>
      <c r="B5" s="6">
        <f>'Numeric Inputs'!$C$17</f>
        <v>7.5499999999999998E-2</v>
      </c>
      <c r="C5" s="9">
        <v>0.11</v>
      </c>
      <c r="D5" s="9">
        <v>0.11</v>
      </c>
      <c r="E5" s="8">
        <v>0.06</v>
      </c>
    </row>
    <row r="6" spans="1:5" x14ac:dyDescent="0.2">
      <c r="A6" s="49">
        <v>2025</v>
      </c>
      <c r="B6" s="6">
        <f>'Numeric Inputs'!$C$17</f>
        <v>7.5499999999999998E-2</v>
      </c>
      <c r="C6" s="9">
        <v>0.11</v>
      </c>
      <c r="D6" s="9">
        <v>0.11</v>
      </c>
      <c r="E6" s="8">
        <v>0.06</v>
      </c>
    </row>
    <row r="7" spans="1:5" x14ac:dyDescent="0.2">
      <c r="A7" s="49">
        <v>2026</v>
      </c>
      <c r="B7" s="6">
        <f>'Numeric Inputs'!$C$17</f>
        <v>7.5499999999999998E-2</v>
      </c>
      <c r="C7" s="9">
        <v>0.11</v>
      </c>
      <c r="D7" s="9">
        <v>0.11</v>
      </c>
      <c r="E7" s="8">
        <v>0.06</v>
      </c>
    </row>
    <row r="8" spans="1:5" x14ac:dyDescent="0.2">
      <c r="A8" s="49">
        <v>2027</v>
      </c>
      <c r="B8" s="6">
        <f>'Numeric Inputs'!$C$17</f>
        <v>7.5499999999999998E-2</v>
      </c>
      <c r="C8" s="10">
        <f>'Numeric Inputs'!$C$17</f>
        <v>7.5499999999999998E-2</v>
      </c>
      <c r="D8" s="10">
        <f>'Numeric Inputs'!$C$17</f>
        <v>7.5499999999999998E-2</v>
      </c>
      <c r="E8" s="8">
        <v>0.06</v>
      </c>
    </row>
    <row r="9" spans="1:5" x14ac:dyDescent="0.2">
      <c r="A9" s="49">
        <v>2028</v>
      </c>
      <c r="B9" s="6">
        <f>'Numeric Inputs'!$C$17</f>
        <v>7.5499999999999998E-2</v>
      </c>
      <c r="C9" s="10">
        <f>'Numeric Inputs'!$C$17</f>
        <v>7.5499999999999998E-2</v>
      </c>
      <c r="D9" s="10">
        <f>'Numeric Inputs'!$C$17</f>
        <v>7.5499999999999998E-2</v>
      </c>
      <c r="E9" s="8">
        <v>0.06</v>
      </c>
    </row>
    <row r="10" spans="1:5" x14ac:dyDescent="0.2">
      <c r="A10" s="49">
        <v>2029</v>
      </c>
      <c r="B10" s="6">
        <f>'Numeric Inputs'!$C$17</f>
        <v>7.5499999999999998E-2</v>
      </c>
      <c r="C10" s="10">
        <f>'Numeric Inputs'!$C$17</f>
        <v>7.5499999999999998E-2</v>
      </c>
      <c r="D10" s="10">
        <f>'Numeric Inputs'!$C$17</f>
        <v>7.5499999999999998E-2</v>
      </c>
      <c r="E10" s="8">
        <v>0.06</v>
      </c>
    </row>
    <row r="11" spans="1:5" x14ac:dyDescent="0.2">
      <c r="A11" s="49">
        <v>2030</v>
      </c>
      <c r="B11" s="6">
        <f>'Numeric Inputs'!$C$17</f>
        <v>7.5499999999999998E-2</v>
      </c>
      <c r="C11" s="10">
        <f>'Numeric Inputs'!$C$17</f>
        <v>7.5499999999999998E-2</v>
      </c>
      <c r="D11" s="10">
        <f>'Numeric Inputs'!$C$17</f>
        <v>7.5499999999999998E-2</v>
      </c>
      <c r="E11" s="8">
        <v>0.06</v>
      </c>
    </row>
    <row r="12" spans="1:5" x14ac:dyDescent="0.2">
      <c r="A12" s="49">
        <v>2031</v>
      </c>
      <c r="B12" s="6">
        <f>'Numeric Inputs'!$C$17</f>
        <v>7.5499999999999998E-2</v>
      </c>
      <c r="C12" s="10">
        <f>'Numeric Inputs'!$C$17</f>
        <v>7.5499999999999998E-2</v>
      </c>
      <c r="D12" s="10">
        <f>'Numeric Inputs'!$C$17</f>
        <v>7.5499999999999998E-2</v>
      </c>
      <c r="E12" s="8">
        <v>0.06</v>
      </c>
    </row>
    <row r="13" spans="1:5" x14ac:dyDescent="0.2">
      <c r="A13" s="49">
        <v>2032</v>
      </c>
      <c r="B13" s="6">
        <f>'Numeric Inputs'!$C$17</f>
        <v>7.5499999999999998E-2</v>
      </c>
      <c r="C13" s="10">
        <f>'Numeric Inputs'!$C$17</f>
        <v>7.5499999999999998E-2</v>
      </c>
      <c r="D13" s="10">
        <f>'Numeric Inputs'!$C$17</f>
        <v>7.5499999999999998E-2</v>
      </c>
      <c r="E13" s="8">
        <v>0.06</v>
      </c>
    </row>
    <row r="14" spans="1:5" x14ac:dyDescent="0.2">
      <c r="A14" s="49">
        <v>2033</v>
      </c>
      <c r="B14" s="6">
        <f>'Numeric Inputs'!$C$17</f>
        <v>7.5499999999999998E-2</v>
      </c>
      <c r="C14" s="10">
        <f>'Numeric Inputs'!$C$17</f>
        <v>7.5499999999999998E-2</v>
      </c>
      <c r="D14" s="10">
        <f>'Numeric Inputs'!$C$17</f>
        <v>7.5499999999999998E-2</v>
      </c>
      <c r="E14" s="8">
        <v>0.06</v>
      </c>
    </row>
    <row r="15" spans="1:5" x14ac:dyDescent="0.2">
      <c r="A15" s="49">
        <v>2034</v>
      </c>
      <c r="B15" s="6">
        <f>'Numeric Inputs'!$C$17</f>
        <v>7.5499999999999998E-2</v>
      </c>
      <c r="C15" s="10">
        <f>'Numeric Inputs'!$C$17</f>
        <v>7.5499999999999998E-2</v>
      </c>
      <c r="D15" s="10">
        <f>'Numeric Inputs'!$C$17</f>
        <v>7.5499999999999998E-2</v>
      </c>
      <c r="E15" s="8">
        <v>0.06</v>
      </c>
    </row>
    <row r="16" spans="1:5" x14ac:dyDescent="0.2">
      <c r="A16" s="49">
        <v>2035</v>
      </c>
      <c r="B16" s="6">
        <f>'Numeric Inputs'!$C$17</f>
        <v>7.5499999999999998E-2</v>
      </c>
      <c r="C16" s="10">
        <f>'Numeric Inputs'!$C$17</f>
        <v>7.5499999999999998E-2</v>
      </c>
      <c r="D16" s="10">
        <f>'Numeric Inputs'!$C$17</f>
        <v>7.5499999999999998E-2</v>
      </c>
      <c r="E16" s="8">
        <v>0.06</v>
      </c>
    </row>
    <row r="17" spans="1:10" x14ac:dyDescent="0.2">
      <c r="A17" s="49">
        <v>2036</v>
      </c>
      <c r="B17" s="6">
        <f>'Numeric Inputs'!$C$17</f>
        <v>7.5499999999999998E-2</v>
      </c>
      <c r="C17" s="10">
        <f>'Numeric Inputs'!$C$17</f>
        <v>7.5499999999999998E-2</v>
      </c>
      <c r="D17" s="10">
        <f>'Numeric Inputs'!$C$17</f>
        <v>7.5499999999999998E-2</v>
      </c>
      <c r="E17" s="8">
        <v>0.06</v>
      </c>
    </row>
    <row r="18" spans="1:10" x14ac:dyDescent="0.2">
      <c r="A18" s="49">
        <v>2037</v>
      </c>
      <c r="B18" s="6">
        <f>'Numeric Inputs'!$C$17</f>
        <v>7.5499999999999998E-2</v>
      </c>
      <c r="C18" s="10">
        <f>'Numeric Inputs'!$C$17</f>
        <v>7.5499999999999998E-2</v>
      </c>
      <c r="D18" s="10">
        <f>'Numeric Inputs'!$C$17</f>
        <v>7.5499999999999998E-2</v>
      </c>
      <c r="E18" s="8">
        <v>0.06</v>
      </c>
    </row>
    <row r="19" spans="1:10" x14ac:dyDescent="0.2">
      <c r="A19" s="49">
        <v>2038</v>
      </c>
      <c r="B19" s="6">
        <f>'Numeric Inputs'!$C$17</f>
        <v>7.5499999999999998E-2</v>
      </c>
      <c r="C19" s="10">
        <f>'Numeric Inputs'!$C$17</f>
        <v>7.5499999999999998E-2</v>
      </c>
      <c r="D19" s="9">
        <v>-0.24</v>
      </c>
      <c r="E19" s="8">
        <v>0.06</v>
      </c>
    </row>
    <row r="20" spans="1:10" x14ac:dyDescent="0.2">
      <c r="A20" s="49">
        <v>2039</v>
      </c>
      <c r="B20" s="6">
        <f>'Numeric Inputs'!$C$17</f>
        <v>7.5499999999999998E-2</v>
      </c>
      <c r="C20" s="10">
        <f>'Numeric Inputs'!$C$17</f>
        <v>7.5499999999999998E-2</v>
      </c>
      <c r="D20" s="9">
        <v>0.11</v>
      </c>
      <c r="E20" s="8">
        <v>0.06</v>
      </c>
    </row>
    <row r="21" spans="1:10" x14ac:dyDescent="0.2">
      <c r="A21" s="49">
        <v>2040</v>
      </c>
      <c r="B21" s="6">
        <f>'Numeric Inputs'!$C$17</f>
        <v>7.5499999999999998E-2</v>
      </c>
      <c r="C21" s="10">
        <f>'Numeric Inputs'!$C$17</f>
        <v>7.5499999999999998E-2</v>
      </c>
      <c r="D21" s="9">
        <v>0.11</v>
      </c>
      <c r="E21" s="8">
        <v>0.06</v>
      </c>
    </row>
    <row r="22" spans="1:10" x14ac:dyDescent="0.2">
      <c r="A22" s="49">
        <v>2041</v>
      </c>
      <c r="B22" s="6">
        <f>'Numeric Inputs'!$C$17</f>
        <v>7.5499999999999998E-2</v>
      </c>
      <c r="C22" s="10">
        <f>'Numeric Inputs'!$C$17</f>
        <v>7.5499999999999998E-2</v>
      </c>
      <c r="D22" s="9">
        <v>0.11</v>
      </c>
      <c r="E22" s="8">
        <v>0.06</v>
      </c>
    </row>
    <row r="23" spans="1:10" x14ac:dyDescent="0.2">
      <c r="A23" s="49">
        <v>2042</v>
      </c>
      <c r="B23" s="6">
        <f>'Numeric Inputs'!$C$17</f>
        <v>7.5499999999999998E-2</v>
      </c>
      <c r="C23" s="10">
        <f>'Numeric Inputs'!$C$17</f>
        <v>7.5499999999999998E-2</v>
      </c>
      <c r="D23" s="10">
        <f>'Numeric Inputs'!$C$17</f>
        <v>7.5499999999999998E-2</v>
      </c>
      <c r="E23" s="8">
        <v>0.06</v>
      </c>
    </row>
    <row r="24" spans="1:10" x14ac:dyDescent="0.2">
      <c r="A24" s="49">
        <v>2043</v>
      </c>
      <c r="B24" s="6">
        <f>'Numeric Inputs'!$C$17</f>
        <v>7.5499999999999998E-2</v>
      </c>
      <c r="C24" s="10">
        <f>'Numeric Inputs'!$C$17</f>
        <v>7.5499999999999998E-2</v>
      </c>
      <c r="D24" s="10">
        <f>'Numeric Inputs'!$C$17</f>
        <v>7.5499999999999998E-2</v>
      </c>
      <c r="E24" s="8">
        <v>0.06</v>
      </c>
    </row>
    <row r="25" spans="1:10" x14ac:dyDescent="0.2">
      <c r="A25" s="49">
        <v>2044</v>
      </c>
      <c r="B25" s="6">
        <f>'Numeric Inputs'!$C$17</f>
        <v>7.5499999999999998E-2</v>
      </c>
      <c r="C25" s="10">
        <f>'Numeric Inputs'!$C$17</f>
        <v>7.5499999999999998E-2</v>
      </c>
      <c r="D25" s="10">
        <f>'Numeric Inputs'!$C$17</f>
        <v>7.5499999999999998E-2</v>
      </c>
      <c r="E25" s="8">
        <v>0.06</v>
      </c>
    </row>
    <row r="26" spans="1:10" x14ac:dyDescent="0.2">
      <c r="A26" s="49">
        <v>2045</v>
      </c>
      <c r="B26" s="6">
        <f>'Numeric Inputs'!$C$17</f>
        <v>7.5499999999999998E-2</v>
      </c>
      <c r="C26" s="10">
        <f>'Numeric Inputs'!$C$17</f>
        <v>7.5499999999999998E-2</v>
      </c>
      <c r="D26" s="10">
        <f>'Numeric Inputs'!$C$17</f>
        <v>7.5499999999999998E-2</v>
      </c>
      <c r="E26" s="8">
        <v>0.06</v>
      </c>
    </row>
    <row r="27" spans="1:10" x14ac:dyDescent="0.2">
      <c r="A27" s="49">
        <v>2046</v>
      </c>
      <c r="B27" s="6">
        <f>'Numeric Inputs'!$C$17</f>
        <v>7.5499999999999998E-2</v>
      </c>
      <c r="C27" s="10">
        <f>'Numeric Inputs'!$C$17</f>
        <v>7.5499999999999998E-2</v>
      </c>
      <c r="D27" s="10">
        <f>'Numeric Inputs'!$C$17</f>
        <v>7.5499999999999998E-2</v>
      </c>
      <c r="E27" s="8">
        <v>0.06</v>
      </c>
    </row>
    <row r="28" spans="1:10" x14ac:dyDescent="0.2">
      <c r="A28" s="49">
        <v>2047</v>
      </c>
      <c r="B28" s="6">
        <f>'Numeric Inputs'!$C$17</f>
        <v>7.5499999999999998E-2</v>
      </c>
      <c r="C28" s="10">
        <f>'Numeric Inputs'!$C$17</f>
        <v>7.5499999999999998E-2</v>
      </c>
      <c r="D28" s="10">
        <f>'Numeric Inputs'!$C$17</f>
        <v>7.5499999999999998E-2</v>
      </c>
      <c r="E28" s="8">
        <v>0.06</v>
      </c>
    </row>
    <row r="29" spans="1:10" x14ac:dyDescent="0.2">
      <c r="A29" s="49">
        <v>2048</v>
      </c>
      <c r="B29" s="6">
        <f>'Numeric Inputs'!$C$17</f>
        <v>7.5499999999999998E-2</v>
      </c>
      <c r="C29" s="10">
        <f>'Numeric Inputs'!$C$17</f>
        <v>7.5499999999999998E-2</v>
      </c>
      <c r="D29" s="10">
        <f>'Numeric Inputs'!$C$17</f>
        <v>7.5499999999999998E-2</v>
      </c>
      <c r="E29" s="8">
        <v>0.06</v>
      </c>
    </row>
    <row r="30" spans="1:10" x14ac:dyDescent="0.2">
      <c r="A30" s="49">
        <v>2049</v>
      </c>
      <c r="B30" s="6">
        <f>'Numeric Inputs'!$C$17</f>
        <v>7.5499999999999998E-2</v>
      </c>
      <c r="C30" s="10">
        <f>'Numeric Inputs'!$C$17</f>
        <v>7.5499999999999998E-2</v>
      </c>
      <c r="D30" s="10">
        <f>'Numeric Inputs'!$C$17</f>
        <v>7.5499999999999998E-2</v>
      </c>
      <c r="E30" s="8">
        <v>0.06</v>
      </c>
    </row>
    <row r="31" spans="1:10" x14ac:dyDescent="0.2">
      <c r="A31" s="49">
        <v>2050</v>
      </c>
      <c r="B31" s="6">
        <f>'Numeric Inputs'!$C$17</f>
        <v>7.5499999999999998E-2</v>
      </c>
      <c r="C31" s="10">
        <f>'Numeric Inputs'!$C$17</f>
        <v>7.5499999999999998E-2</v>
      </c>
      <c r="D31" s="10">
        <f>'Numeric Inputs'!$C$17</f>
        <v>7.5499999999999998E-2</v>
      </c>
      <c r="E31" s="8">
        <v>0.06</v>
      </c>
      <c r="I31" s="22"/>
      <c r="J31" s="15"/>
    </row>
    <row r="32" spans="1:10" x14ac:dyDescent="0.2">
      <c r="A32" s="49">
        <v>2051</v>
      </c>
      <c r="B32" s="6">
        <f>'Numeric Inputs'!$C$17</f>
        <v>7.5499999999999998E-2</v>
      </c>
      <c r="C32" s="10">
        <f>'Numeric Inputs'!$C$17</f>
        <v>7.5499999999999998E-2</v>
      </c>
      <c r="D32" s="10">
        <f>'Numeric Inputs'!$C$17</f>
        <v>7.5499999999999998E-2</v>
      </c>
      <c r="E32" s="8">
        <v>0.06</v>
      </c>
    </row>
    <row r="33" spans="1:5" x14ac:dyDescent="0.2">
      <c r="A33" s="49">
        <v>2052</v>
      </c>
      <c r="B33" s="6">
        <f>'Numeric Inputs'!$C$17</f>
        <v>7.5499999999999998E-2</v>
      </c>
      <c r="C33" s="10">
        <f>'Numeric Inputs'!$C$17</f>
        <v>7.5499999999999998E-2</v>
      </c>
      <c r="D33" s="10">
        <f>'Numeric Inputs'!$C$17</f>
        <v>7.5499999999999998E-2</v>
      </c>
      <c r="E33" s="8">
        <v>0.06</v>
      </c>
    </row>
    <row r="34" spans="1:5" x14ac:dyDescent="0.2">
      <c r="A34" s="49">
        <v>2053</v>
      </c>
      <c r="B34" s="6">
        <f>'Numeric Inputs'!$C$17</f>
        <v>7.5499999999999998E-2</v>
      </c>
      <c r="C34" s="10">
        <f>'Numeric Inputs'!$C$17</f>
        <v>7.5499999999999998E-2</v>
      </c>
      <c r="D34" s="10">
        <f>'Numeric Inputs'!$C$17</f>
        <v>7.5499999999999998E-2</v>
      </c>
      <c r="E34" s="8">
        <v>0.06</v>
      </c>
    </row>
    <row r="35" spans="1:5" x14ac:dyDescent="0.2">
      <c r="A35" s="49">
        <v>2054</v>
      </c>
      <c r="B35" s="6">
        <f>'Numeric Inputs'!$C$17</f>
        <v>7.5499999999999998E-2</v>
      </c>
      <c r="C35" s="10">
        <f>'Numeric Inputs'!$C$17</f>
        <v>7.5499999999999998E-2</v>
      </c>
      <c r="D35" s="10">
        <f>'Numeric Inputs'!$C$17</f>
        <v>7.5499999999999998E-2</v>
      </c>
      <c r="E35" s="8">
        <v>0.06</v>
      </c>
    </row>
    <row r="36" spans="1:5" x14ac:dyDescent="0.2">
      <c r="A36" s="49">
        <v>2055</v>
      </c>
      <c r="B36" s="6">
        <f>'Numeric Inputs'!$C$17</f>
        <v>7.5499999999999998E-2</v>
      </c>
      <c r="C36" s="10">
        <f>'Numeric Inputs'!$C$17</f>
        <v>7.5499999999999998E-2</v>
      </c>
      <c r="D36" s="10">
        <f>'Numeric Inputs'!$C$17</f>
        <v>7.5499999999999998E-2</v>
      </c>
      <c r="E36" s="8">
        <v>0.06</v>
      </c>
    </row>
    <row r="37" spans="1:5" x14ac:dyDescent="0.2">
      <c r="A37" s="49">
        <v>2056</v>
      </c>
      <c r="B37" s="6">
        <f>'Numeric Inputs'!$C$17</f>
        <v>7.5499999999999998E-2</v>
      </c>
      <c r="C37" s="10">
        <f>'Numeric Inputs'!$C$17</f>
        <v>7.5499999999999998E-2</v>
      </c>
      <c r="D37" s="10">
        <f>'Numeric Inputs'!$C$17</f>
        <v>7.5499999999999998E-2</v>
      </c>
      <c r="E37" s="8">
        <v>0.06</v>
      </c>
    </row>
    <row r="38" spans="1:5" x14ac:dyDescent="0.2">
      <c r="A38" s="49">
        <v>2057</v>
      </c>
      <c r="B38" s="6">
        <f>'Numeric Inputs'!$C$17</f>
        <v>7.5499999999999998E-2</v>
      </c>
      <c r="C38" s="10">
        <f>'Numeric Inputs'!$C$17</f>
        <v>7.5499999999999998E-2</v>
      </c>
      <c r="D38" s="10">
        <f>'Numeric Inputs'!$C$17</f>
        <v>7.5499999999999998E-2</v>
      </c>
      <c r="E38" s="8">
        <v>0.06</v>
      </c>
    </row>
    <row r="39" spans="1:5" x14ac:dyDescent="0.2">
      <c r="A39" s="49">
        <v>2058</v>
      </c>
      <c r="B39" s="6">
        <f>'Numeric Inputs'!$C$17</f>
        <v>7.5499999999999998E-2</v>
      </c>
      <c r="C39" s="10">
        <f>'Numeric Inputs'!$C$17</f>
        <v>7.5499999999999998E-2</v>
      </c>
      <c r="D39" s="10">
        <f>'Numeric Inputs'!$C$17</f>
        <v>7.5499999999999998E-2</v>
      </c>
      <c r="E39" s="8">
        <v>0.06</v>
      </c>
    </row>
    <row r="40" spans="1:5" x14ac:dyDescent="0.2">
      <c r="A40" s="49">
        <v>2059</v>
      </c>
      <c r="B40" s="6">
        <f>'Numeric Inputs'!$C$17</f>
        <v>7.5499999999999998E-2</v>
      </c>
      <c r="C40" s="10">
        <f>'Numeric Inputs'!$C$17</f>
        <v>7.5499999999999998E-2</v>
      </c>
      <c r="D40" s="10">
        <f>'Numeric Inputs'!$C$17</f>
        <v>7.5499999999999998E-2</v>
      </c>
      <c r="E40" s="8">
        <v>0.06</v>
      </c>
    </row>
    <row r="41" spans="1:5" x14ac:dyDescent="0.2">
      <c r="A41" s="49">
        <v>2060</v>
      </c>
      <c r="B41" s="6">
        <f>'Numeric Inputs'!$C$17</f>
        <v>7.5499999999999998E-2</v>
      </c>
      <c r="C41" s="10">
        <f>'Numeric Inputs'!$C$17</f>
        <v>7.5499999999999998E-2</v>
      </c>
      <c r="D41" s="10">
        <f>'Numeric Inputs'!$C$17</f>
        <v>7.5499999999999998E-2</v>
      </c>
      <c r="E41" s="8">
        <v>0.06</v>
      </c>
    </row>
    <row r="42" spans="1:5" x14ac:dyDescent="0.2">
      <c r="A42" s="49">
        <v>2061</v>
      </c>
      <c r="B42" s="6">
        <f>'Numeric Inputs'!$C$17</f>
        <v>7.5499999999999998E-2</v>
      </c>
      <c r="C42" s="10">
        <f>'Numeric Inputs'!$C$17</f>
        <v>7.5499999999999998E-2</v>
      </c>
      <c r="D42" s="10">
        <f>'Numeric Inputs'!$C$17</f>
        <v>7.5499999999999998E-2</v>
      </c>
      <c r="E42" s="8">
        <v>0.06</v>
      </c>
    </row>
    <row r="43" spans="1:5" x14ac:dyDescent="0.2">
      <c r="A43" s="49">
        <v>2062</v>
      </c>
      <c r="B43" s="6">
        <f>'Numeric Inputs'!$C$17</f>
        <v>7.5499999999999998E-2</v>
      </c>
      <c r="C43" s="10">
        <f>'Numeric Inputs'!$C$17</f>
        <v>7.5499999999999998E-2</v>
      </c>
      <c r="D43" s="10">
        <f>'Numeric Inputs'!$C$17</f>
        <v>7.5499999999999998E-2</v>
      </c>
      <c r="E43" s="8">
        <v>0.06</v>
      </c>
    </row>
    <row r="44" spans="1:5" x14ac:dyDescent="0.2">
      <c r="A44" s="49">
        <v>2063</v>
      </c>
      <c r="B44" s="6">
        <f>'Numeric Inputs'!$C$17</f>
        <v>7.5499999999999998E-2</v>
      </c>
      <c r="C44" s="10">
        <f>'Numeric Inputs'!$C$17</f>
        <v>7.5499999999999998E-2</v>
      </c>
      <c r="D44" s="10">
        <f>'Numeric Inputs'!$C$17</f>
        <v>7.5499999999999998E-2</v>
      </c>
      <c r="E44" s="8">
        <v>0.06</v>
      </c>
    </row>
    <row r="45" spans="1:5" x14ac:dyDescent="0.2">
      <c r="A45" s="49">
        <v>2064</v>
      </c>
      <c r="B45" s="6">
        <f>'Numeric Inputs'!$C$17</f>
        <v>7.5499999999999998E-2</v>
      </c>
      <c r="C45" s="10">
        <f>'Numeric Inputs'!$C$17</f>
        <v>7.5499999999999998E-2</v>
      </c>
      <c r="D45" s="10">
        <f>'Numeric Inputs'!$C$17</f>
        <v>7.5499999999999998E-2</v>
      </c>
      <c r="E45" s="8">
        <v>0.06</v>
      </c>
    </row>
    <row r="46" spans="1:5" x14ac:dyDescent="0.2">
      <c r="A46" s="49">
        <v>2065</v>
      </c>
      <c r="B46" s="6">
        <f>'Numeric Inputs'!$C$17</f>
        <v>7.5499999999999998E-2</v>
      </c>
      <c r="C46" s="10">
        <f>'Numeric Inputs'!$C$17</f>
        <v>7.5499999999999998E-2</v>
      </c>
      <c r="D46" s="10">
        <f>'Numeric Inputs'!$C$17</f>
        <v>7.5499999999999998E-2</v>
      </c>
      <c r="E46" s="8">
        <v>0.06</v>
      </c>
    </row>
    <row r="47" spans="1:5" x14ac:dyDescent="0.2">
      <c r="A47" s="49">
        <v>2066</v>
      </c>
      <c r="B47" s="6">
        <f>'Numeric Inputs'!$C$17</f>
        <v>7.5499999999999998E-2</v>
      </c>
      <c r="C47" s="10">
        <f>'Numeric Inputs'!$C$17</f>
        <v>7.5499999999999998E-2</v>
      </c>
      <c r="D47" s="10">
        <f>'Numeric Inputs'!$C$17</f>
        <v>7.5499999999999998E-2</v>
      </c>
      <c r="E47" s="8">
        <v>0.06</v>
      </c>
    </row>
    <row r="48" spans="1:5" x14ac:dyDescent="0.2">
      <c r="A48" s="49">
        <v>2067</v>
      </c>
      <c r="B48" s="6">
        <f>'Numeric Inputs'!$C$17</f>
        <v>7.5499999999999998E-2</v>
      </c>
      <c r="C48" s="10">
        <f>'Numeric Inputs'!$C$17</f>
        <v>7.5499999999999998E-2</v>
      </c>
      <c r="D48" s="10">
        <f>'Numeric Inputs'!$C$17</f>
        <v>7.5499999999999998E-2</v>
      </c>
      <c r="E48" s="8">
        <v>0.06</v>
      </c>
    </row>
    <row r="49" spans="1:5" x14ac:dyDescent="0.2">
      <c r="A49" s="49">
        <v>2068</v>
      </c>
      <c r="B49" s="6">
        <f>'Numeric Inputs'!$C$17</f>
        <v>7.5499999999999998E-2</v>
      </c>
      <c r="C49" s="10">
        <f>'Numeric Inputs'!$C$17</f>
        <v>7.5499999999999998E-2</v>
      </c>
      <c r="D49" s="10">
        <f>'Numeric Inputs'!$C$17</f>
        <v>7.5499999999999998E-2</v>
      </c>
      <c r="E49" s="8">
        <v>0.06</v>
      </c>
    </row>
    <row r="50" spans="1:5" x14ac:dyDescent="0.2">
      <c r="A50" s="49">
        <v>2069</v>
      </c>
      <c r="B50" s="6">
        <f>'Numeric Inputs'!$C$17</f>
        <v>7.5499999999999998E-2</v>
      </c>
      <c r="C50" s="10">
        <f>'Numeric Inputs'!$C$17</f>
        <v>7.5499999999999998E-2</v>
      </c>
      <c r="D50" s="10">
        <f>'Numeric Inputs'!$C$17</f>
        <v>7.5499999999999998E-2</v>
      </c>
      <c r="E50" s="8">
        <v>0.06</v>
      </c>
    </row>
    <row r="51" spans="1:5" x14ac:dyDescent="0.2">
      <c r="A51" s="49">
        <v>2070</v>
      </c>
      <c r="B51" s="6">
        <f>'Numeric Inputs'!$C$17</f>
        <v>7.5499999999999998E-2</v>
      </c>
      <c r="C51" s="10">
        <f>'Numeric Inputs'!$C$17</f>
        <v>7.5499999999999998E-2</v>
      </c>
      <c r="D51" s="10">
        <f>'Numeric Inputs'!$C$17</f>
        <v>7.5499999999999998E-2</v>
      </c>
      <c r="E51" s="8">
        <v>0.06</v>
      </c>
    </row>
    <row r="52" spans="1:5" x14ac:dyDescent="0.2">
      <c r="A52" s="49">
        <v>2071</v>
      </c>
      <c r="B52" s="6">
        <f>'Numeric Inputs'!$C$17</f>
        <v>7.5499999999999998E-2</v>
      </c>
      <c r="C52" s="10">
        <f>'Numeric Inputs'!$C$17</f>
        <v>7.5499999999999998E-2</v>
      </c>
      <c r="D52" s="10">
        <f>'Numeric Inputs'!$C$17</f>
        <v>7.5499999999999998E-2</v>
      </c>
      <c r="E52" s="8">
        <v>0.06</v>
      </c>
    </row>
    <row r="53" spans="1:5" x14ac:dyDescent="0.2">
      <c r="A53" s="49">
        <v>2072</v>
      </c>
      <c r="B53" s="6">
        <f>'Numeric Inputs'!$C$17</f>
        <v>7.5499999999999998E-2</v>
      </c>
      <c r="C53" s="10">
        <f>'Numeric Inputs'!$C$17</f>
        <v>7.5499999999999998E-2</v>
      </c>
      <c r="D53" s="10">
        <f>'Numeric Inputs'!$C$17</f>
        <v>7.5499999999999998E-2</v>
      </c>
      <c r="E53" s="8">
        <v>0.06</v>
      </c>
    </row>
    <row r="54" spans="1:5" x14ac:dyDescent="0.2">
      <c r="A54" s="49">
        <v>2073</v>
      </c>
      <c r="B54" s="6">
        <f>'Numeric Inputs'!$C$17</f>
        <v>7.5499999999999998E-2</v>
      </c>
      <c r="C54" s="10">
        <f>'Numeric Inputs'!$C$17</f>
        <v>7.5499999999999998E-2</v>
      </c>
      <c r="D54" s="10">
        <f>'Numeric Inputs'!$C$17</f>
        <v>7.5499999999999998E-2</v>
      </c>
      <c r="E54" s="8">
        <v>0.06</v>
      </c>
    </row>
    <row r="55" spans="1:5" x14ac:dyDescent="0.2">
      <c r="A55" s="49">
        <v>2074</v>
      </c>
      <c r="B55" s="6">
        <f>'Numeric Inputs'!$C$17</f>
        <v>7.5499999999999998E-2</v>
      </c>
      <c r="C55" s="10">
        <f>'Numeric Inputs'!$C$17</f>
        <v>7.5499999999999998E-2</v>
      </c>
      <c r="D55" s="10">
        <f>'Numeric Inputs'!$C$17</f>
        <v>7.5499999999999998E-2</v>
      </c>
      <c r="E55" s="8">
        <v>0.06</v>
      </c>
    </row>
    <row r="56" spans="1:5" x14ac:dyDescent="0.2">
      <c r="A56" s="49">
        <v>2075</v>
      </c>
      <c r="B56" s="6">
        <f>'Numeric Inputs'!$C$17</f>
        <v>7.5499999999999998E-2</v>
      </c>
      <c r="C56" s="10">
        <f>'Numeric Inputs'!$C$17</f>
        <v>7.5499999999999998E-2</v>
      </c>
      <c r="D56" s="10">
        <f>'Numeric Inputs'!$C$17</f>
        <v>7.5499999999999998E-2</v>
      </c>
      <c r="E56" s="8">
        <v>0.06</v>
      </c>
    </row>
    <row r="57" spans="1:5" x14ac:dyDescent="0.2">
      <c r="A57" s="49">
        <v>2076</v>
      </c>
      <c r="B57" s="6">
        <f>'Numeric Inputs'!$C$17</f>
        <v>7.5499999999999998E-2</v>
      </c>
      <c r="C57" s="10">
        <f>'Numeric Inputs'!$C$17</f>
        <v>7.5499999999999998E-2</v>
      </c>
      <c r="D57" s="10">
        <f>'Numeric Inputs'!$C$17</f>
        <v>7.5499999999999998E-2</v>
      </c>
      <c r="E57" s="8">
        <v>0.06</v>
      </c>
    </row>
    <row r="58" spans="1:5" x14ac:dyDescent="0.2">
      <c r="A58" s="49">
        <v>2077</v>
      </c>
      <c r="B58" s="6">
        <f>'Numeric Inputs'!$C$17</f>
        <v>7.5499999999999998E-2</v>
      </c>
      <c r="C58" s="10">
        <f>'Numeric Inputs'!$C$17</f>
        <v>7.5499999999999998E-2</v>
      </c>
      <c r="D58" s="10">
        <f>'Numeric Inputs'!$C$17</f>
        <v>7.5499999999999998E-2</v>
      </c>
      <c r="E58" s="8">
        <v>0.06</v>
      </c>
    </row>
    <row r="59" spans="1:5" x14ac:dyDescent="0.2">
      <c r="A59" s="49">
        <v>2078</v>
      </c>
      <c r="B59" s="6">
        <f>'Numeric Inputs'!$C$17</f>
        <v>7.5499999999999998E-2</v>
      </c>
      <c r="C59" s="10">
        <f>'Numeric Inputs'!$C$17</f>
        <v>7.5499999999999998E-2</v>
      </c>
      <c r="D59" s="10">
        <f>'Numeric Inputs'!$C$17</f>
        <v>7.5499999999999998E-2</v>
      </c>
      <c r="E59" s="8">
        <v>0.06</v>
      </c>
    </row>
    <row r="60" spans="1:5" x14ac:dyDescent="0.2">
      <c r="A60" s="49">
        <v>2079</v>
      </c>
      <c r="B60" s="6">
        <f>'Numeric Inputs'!$C$17</f>
        <v>7.5499999999999998E-2</v>
      </c>
      <c r="C60" s="10">
        <f>'Numeric Inputs'!$C$17</f>
        <v>7.5499999999999998E-2</v>
      </c>
      <c r="D60" s="10">
        <f>'Numeric Inputs'!$C$17</f>
        <v>7.5499999999999998E-2</v>
      </c>
      <c r="E60" s="8">
        <v>0.06</v>
      </c>
    </row>
    <row r="61" spans="1:5" x14ac:dyDescent="0.2">
      <c r="A61" s="49">
        <v>2080</v>
      </c>
      <c r="B61" s="6">
        <f>'Numeric Inputs'!$C$17</f>
        <v>7.5499999999999998E-2</v>
      </c>
      <c r="C61" s="10">
        <f>'Numeric Inputs'!$C$17</f>
        <v>7.5499999999999998E-2</v>
      </c>
      <c r="D61" s="10">
        <f>'Numeric Inputs'!$C$17</f>
        <v>7.5499999999999998E-2</v>
      </c>
      <c r="E61" s="8">
        <v>0.06</v>
      </c>
    </row>
    <row r="62" spans="1:5" x14ac:dyDescent="0.2">
      <c r="C62" s="10">
        <f>'Numeric Inputs'!$C$17</f>
        <v>7.5499999999999998E-2</v>
      </c>
      <c r="D62" s="10">
        <f>'Numeric Inputs'!$C$17</f>
        <v>7.5499999999999998E-2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7"/>
  <sheetViews>
    <sheetView zoomScale="140" zoomScaleNormal="140" workbookViewId="0">
      <pane xSplit="1" topLeftCell="AU1" activePane="topRight" state="frozen"/>
      <selection pane="topRight" activeCell="AY20" sqref="AY20"/>
    </sheetView>
  </sheetViews>
  <sheetFormatPr baseColWidth="10" defaultColWidth="8.5" defaultRowHeight="14" x14ac:dyDescent="0.2"/>
  <cols>
    <col min="1" max="1" width="4.5" style="21" bestFit="1" customWidth="1"/>
    <col min="2" max="2" width="12.83203125" style="21" bestFit="1" customWidth="1"/>
    <col min="3" max="3" width="12.5" style="21" bestFit="1" customWidth="1"/>
    <col min="4" max="4" width="12.6640625" style="21" bestFit="1" customWidth="1"/>
    <col min="5" max="5" width="13.6640625" style="21" bestFit="1" customWidth="1"/>
    <col min="6" max="6" width="13.83203125" style="21" bestFit="1" customWidth="1"/>
    <col min="7" max="7" width="16.1640625" style="21" bestFit="1" customWidth="1"/>
    <col min="8" max="9" width="15.83203125" style="21" bestFit="1" customWidth="1"/>
    <col min="10" max="10" width="20" style="21" customWidth="1"/>
    <col min="11" max="11" width="21" style="21" bestFit="1" customWidth="1"/>
    <col min="12" max="12" width="21" style="21" customWidth="1"/>
    <col min="13" max="13" width="10.83203125" style="21" bestFit="1" customWidth="1"/>
    <col min="14" max="14" width="10.33203125" style="21" bestFit="1" customWidth="1"/>
    <col min="15" max="15" width="10.6640625" style="21" bestFit="1" customWidth="1"/>
    <col min="16" max="16" width="16.33203125" style="21" bestFit="1" customWidth="1"/>
    <col min="17" max="17" width="16.5" style="21" bestFit="1" customWidth="1"/>
    <col min="18" max="18" width="16" style="21" bestFit="1" customWidth="1"/>
    <col min="19" max="19" width="9.1640625" style="21" bestFit="1" customWidth="1"/>
    <col min="20" max="20" width="13.6640625" style="21" bestFit="1" customWidth="1"/>
    <col min="21" max="21" width="13.1640625" style="21" bestFit="1" customWidth="1"/>
    <col min="22" max="22" width="13.5" style="21" bestFit="1" customWidth="1"/>
    <col min="23" max="23" width="13.33203125" style="21" bestFit="1" customWidth="1"/>
    <col min="24" max="24" width="13.6640625" style="21" bestFit="1" customWidth="1"/>
    <col min="25" max="25" width="14" style="21" bestFit="1" customWidth="1"/>
    <col min="26" max="26" width="13" style="21" bestFit="1" customWidth="1"/>
    <col min="27" max="27" width="13.5" style="21" bestFit="1" customWidth="1"/>
    <col min="28" max="28" width="6.1640625" style="21" bestFit="1" customWidth="1"/>
    <col min="29" max="30" width="17.6640625" style="21" bestFit="1" customWidth="1"/>
    <col min="31" max="31" width="17.83203125" style="21" bestFit="1" customWidth="1"/>
    <col min="32" max="32" width="15.83203125" style="21" bestFit="1" customWidth="1"/>
    <col min="33" max="33" width="18" style="21" bestFit="1" customWidth="1"/>
    <col min="34" max="34" width="16" style="21" bestFit="1" customWidth="1"/>
    <col min="35" max="35" width="16" style="21" customWidth="1"/>
    <col min="36" max="36" width="17.33203125" style="21" bestFit="1" customWidth="1"/>
    <col min="37" max="37" width="17.5" style="21" bestFit="1" customWidth="1"/>
    <col min="38" max="40" width="17.5" style="21" customWidth="1"/>
    <col min="41" max="41" width="13.1640625" style="21" bestFit="1" customWidth="1"/>
    <col min="42" max="42" width="12.6640625" style="21" bestFit="1" customWidth="1"/>
    <col min="43" max="44" width="12.83203125" style="21" bestFit="1" customWidth="1"/>
    <col min="45" max="45" width="12.33203125" style="21" bestFit="1" customWidth="1"/>
    <col min="46" max="46" width="12.5" style="21" bestFit="1" customWidth="1"/>
    <col min="47" max="47" width="15.83203125" style="21" bestFit="1" customWidth="1"/>
    <col min="48" max="48" width="15.33203125" style="21" bestFit="1" customWidth="1"/>
    <col min="49" max="49" width="15.5" style="21" bestFit="1" customWidth="1"/>
    <col min="50" max="50" width="16.33203125" style="21" bestFit="1" customWidth="1"/>
    <col min="51" max="53" width="16.5" style="21" bestFit="1" customWidth="1"/>
    <col min="54" max="54" width="18.6640625" style="21" bestFit="1" customWidth="1"/>
    <col min="55" max="55" width="18.33203125" style="21" bestFit="1" customWidth="1"/>
    <col min="56" max="58" width="18" style="21" bestFit="1" customWidth="1"/>
    <col min="59" max="59" width="18.33203125" style="21" bestFit="1" customWidth="1"/>
    <col min="60" max="60" width="17.83203125" style="21" bestFit="1" customWidth="1"/>
    <col min="61" max="61" width="18" style="21" bestFit="1" customWidth="1"/>
    <col min="62" max="62" width="19.1640625" style="21" bestFit="1" customWidth="1"/>
    <col min="63" max="63" width="18.6640625" style="21" bestFit="1" customWidth="1"/>
    <col min="64" max="64" width="19" style="21" bestFit="1" customWidth="1"/>
    <col min="65" max="65" width="14.5" style="21" bestFit="1" customWidth="1"/>
    <col min="66" max="66" width="14" style="21" bestFit="1" customWidth="1"/>
    <col min="67" max="67" width="14.33203125" style="21" bestFit="1" customWidth="1"/>
    <col min="68" max="68" width="14.5" style="21" bestFit="1" customWidth="1"/>
    <col min="69" max="69" width="24.33203125" style="21" bestFit="1" customWidth="1"/>
    <col min="70" max="70" width="24.83203125" style="21" bestFit="1" customWidth="1"/>
    <col min="71" max="73" width="24.5" style="21" bestFit="1" customWidth="1"/>
    <col min="74" max="74" width="23.33203125" style="21" bestFit="1" customWidth="1"/>
    <col min="75" max="75" width="14" style="21" bestFit="1" customWidth="1"/>
    <col min="76" max="76" width="23.83203125" style="21" bestFit="1" customWidth="1"/>
    <col min="77" max="77" width="24.33203125" style="21" bestFit="1" customWidth="1"/>
    <col min="78" max="80" width="24.1640625" style="21" bestFit="1" customWidth="1"/>
    <col min="81" max="81" width="22.83203125" style="21" bestFit="1" customWidth="1"/>
    <col min="82" max="82" width="14.33203125" style="21" bestFit="1" customWidth="1"/>
    <col min="83" max="83" width="24.1640625" style="21" bestFit="1" customWidth="1"/>
    <col min="84" max="84" width="24.6640625" style="21" bestFit="1" customWidth="1"/>
    <col min="85" max="87" width="24.33203125" style="21" bestFit="1" customWidth="1"/>
    <col min="88" max="88" width="23" style="21" bestFit="1" customWidth="1"/>
    <col min="89" max="89" width="9.6640625" style="21" bestFit="1" customWidth="1"/>
    <col min="90" max="16384" width="8.5" style="21"/>
  </cols>
  <sheetData>
    <row r="1" spans="1:89" x14ac:dyDescent="0.2">
      <c r="A1" s="27" t="s">
        <v>37</v>
      </c>
      <c r="B1" s="27" t="s">
        <v>214</v>
      </c>
      <c r="C1" s="27" t="s">
        <v>215</v>
      </c>
      <c r="D1" s="27" t="s">
        <v>216</v>
      </c>
      <c r="E1" s="27" t="s">
        <v>156</v>
      </c>
      <c r="F1" s="27" t="s">
        <v>158</v>
      </c>
      <c r="G1" s="27" t="s">
        <v>224</v>
      </c>
      <c r="H1" s="27" t="s">
        <v>225</v>
      </c>
      <c r="I1" s="27" t="s">
        <v>226</v>
      </c>
      <c r="J1" s="27" t="s">
        <v>221</v>
      </c>
      <c r="K1" s="27" t="s">
        <v>222</v>
      </c>
      <c r="L1" s="27" t="s">
        <v>223</v>
      </c>
      <c r="M1" s="27" t="s">
        <v>260</v>
      </c>
      <c r="N1" s="27" t="s">
        <v>178</v>
      </c>
      <c r="O1" s="27" t="s">
        <v>179</v>
      </c>
      <c r="P1" s="27" t="s">
        <v>231</v>
      </c>
      <c r="Q1" s="27" t="s">
        <v>230</v>
      </c>
      <c r="R1" s="27" t="s">
        <v>232</v>
      </c>
      <c r="S1" s="27" t="s">
        <v>180</v>
      </c>
      <c r="T1" s="27" t="s">
        <v>261</v>
      </c>
      <c r="U1" s="27" t="s">
        <v>262</v>
      </c>
      <c r="V1" s="27" t="s">
        <v>263</v>
      </c>
      <c r="W1" s="27" t="s">
        <v>266</v>
      </c>
      <c r="X1" s="27" t="s">
        <v>264</v>
      </c>
      <c r="Y1" s="27" t="s">
        <v>265</v>
      </c>
      <c r="Z1" s="27" t="s">
        <v>181</v>
      </c>
      <c r="AA1" s="27" t="s">
        <v>182</v>
      </c>
      <c r="AB1" s="27" t="s">
        <v>220</v>
      </c>
      <c r="AC1" s="27" t="s">
        <v>184</v>
      </c>
      <c r="AD1" s="27" t="s">
        <v>185</v>
      </c>
      <c r="AE1" s="27" t="s">
        <v>186</v>
      </c>
      <c r="AF1" s="27" t="s">
        <v>187</v>
      </c>
      <c r="AG1" s="27" t="s">
        <v>188</v>
      </c>
      <c r="AH1" s="27" t="s">
        <v>189</v>
      </c>
      <c r="AI1" s="27" t="s">
        <v>190</v>
      </c>
      <c r="AJ1" s="27" t="s">
        <v>201</v>
      </c>
      <c r="AK1" s="27" t="s">
        <v>202</v>
      </c>
      <c r="AL1" s="27" t="s">
        <v>267</v>
      </c>
      <c r="AM1" s="27" t="s">
        <v>203</v>
      </c>
      <c r="AN1" s="27" t="s">
        <v>204</v>
      </c>
      <c r="AO1" s="27" t="s">
        <v>210</v>
      </c>
      <c r="AP1" s="27" t="s">
        <v>209</v>
      </c>
      <c r="AQ1" s="27" t="s">
        <v>208</v>
      </c>
      <c r="AR1" s="27" t="s">
        <v>207</v>
      </c>
      <c r="AS1" s="27" t="s">
        <v>206</v>
      </c>
      <c r="AT1" s="27" t="s">
        <v>205</v>
      </c>
      <c r="AU1" s="27" t="s">
        <v>217</v>
      </c>
      <c r="AV1" s="27" t="s">
        <v>218</v>
      </c>
      <c r="AW1" s="27" t="s">
        <v>219</v>
      </c>
      <c r="AX1" s="27" t="s">
        <v>191</v>
      </c>
      <c r="AY1" s="27" t="s">
        <v>192</v>
      </c>
      <c r="AZ1" s="27" t="s">
        <v>193</v>
      </c>
      <c r="BA1" s="27" t="s">
        <v>194</v>
      </c>
      <c r="BB1" s="27" t="s">
        <v>268</v>
      </c>
      <c r="BC1" s="27" t="s">
        <v>195</v>
      </c>
      <c r="BD1" s="27" t="s">
        <v>196</v>
      </c>
      <c r="BE1" s="27" t="s">
        <v>197</v>
      </c>
      <c r="BF1" s="27" t="s">
        <v>198</v>
      </c>
      <c r="BG1" s="27" t="s">
        <v>227</v>
      </c>
      <c r="BH1" s="27" t="s">
        <v>228</v>
      </c>
      <c r="BI1" s="27" t="s">
        <v>229</v>
      </c>
      <c r="BJ1" s="37" t="s">
        <v>233</v>
      </c>
      <c r="BK1" s="37" t="s">
        <v>234</v>
      </c>
      <c r="BL1" s="37" t="s">
        <v>235</v>
      </c>
      <c r="BM1" s="37" t="s">
        <v>236</v>
      </c>
      <c r="BN1" s="37" t="s">
        <v>237</v>
      </c>
      <c r="BO1" s="37" t="s">
        <v>238</v>
      </c>
      <c r="BP1" s="37" t="s">
        <v>239</v>
      </c>
      <c r="BQ1" s="37" t="s">
        <v>240</v>
      </c>
      <c r="BR1" s="37" t="s">
        <v>241</v>
      </c>
      <c r="BS1" s="37" t="s">
        <v>242</v>
      </c>
      <c r="BT1" s="37" t="s">
        <v>243</v>
      </c>
      <c r="BU1" s="37" t="s">
        <v>244</v>
      </c>
      <c r="BV1" s="37" t="s">
        <v>245</v>
      </c>
      <c r="BW1" s="37" t="s">
        <v>252</v>
      </c>
      <c r="BX1" s="37" t="s">
        <v>246</v>
      </c>
      <c r="BY1" s="37" t="s">
        <v>247</v>
      </c>
      <c r="BZ1" s="37" t="s">
        <v>248</v>
      </c>
      <c r="CA1" s="37" t="s">
        <v>249</v>
      </c>
      <c r="CB1" s="37" t="s">
        <v>250</v>
      </c>
      <c r="CC1" s="37" t="s">
        <v>251</v>
      </c>
      <c r="CD1" s="37" t="s">
        <v>253</v>
      </c>
      <c r="CE1" s="37" t="s">
        <v>254</v>
      </c>
      <c r="CF1" s="37" t="s">
        <v>255</v>
      </c>
      <c r="CG1" s="37" t="s">
        <v>256</v>
      </c>
      <c r="CH1" s="37" t="s">
        <v>257</v>
      </c>
      <c r="CI1" s="37" t="s">
        <v>258</v>
      </c>
      <c r="CJ1" s="37" t="s">
        <v>259</v>
      </c>
      <c r="CK1" s="37" t="s">
        <v>213</v>
      </c>
    </row>
    <row r="2" spans="1:89" x14ac:dyDescent="0.2">
      <c r="A2" s="28">
        <v>2021</v>
      </c>
      <c r="B2" s="35">
        <v>6246</v>
      </c>
      <c r="C2" s="35">
        <v>6246</v>
      </c>
      <c r="D2" s="35">
        <v>0</v>
      </c>
      <c r="E2" s="29">
        <v>7.7499999999999999E-2</v>
      </c>
      <c r="F2" s="29">
        <v>7.7499999999999999E-2</v>
      </c>
      <c r="G2" s="26">
        <v>50204</v>
      </c>
      <c r="H2" s="26">
        <f>G2</f>
        <v>50204</v>
      </c>
      <c r="I2" s="26">
        <v>0</v>
      </c>
      <c r="J2" s="26"/>
      <c r="K2" s="25">
        <v>0</v>
      </c>
      <c r="L2" s="25"/>
      <c r="M2" s="26">
        <v>30768.251</v>
      </c>
      <c r="N2" s="26">
        <f>M2</f>
        <v>30768.251</v>
      </c>
      <c r="O2" s="41">
        <v>0</v>
      </c>
      <c r="P2" s="26">
        <v>35216.597000000002</v>
      </c>
      <c r="Q2" s="26">
        <f>P2</f>
        <v>35216.597000000002</v>
      </c>
      <c r="R2" s="26">
        <v>0</v>
      </c>
      <c r="S2" s="34">
        <v>0.32200000000000001</v>
      </c>
      <c r="T2" s="26">
        <f t="shared" ref="T2:V3" si="0">-M2+G2</f>
        <v>19435.749</v>
      </c>
      <c r="U2" s="26">
        <f t="shared" si="0"/>
        <v>19435.749</v>
      </c>
      <c r="V2" s="26">
        <f t="shared" si="0"/>
        <v>0</v>
      </c>
      <c r="W2" s="26">
        <f>-P2+G2</f>
        <v>14987.402999999998</v>
      </c>
      <c r="X2" s="26">
        <f>-Q2+H2</f>
        <v>14987.402999999998</v>
      </c>
      <c r="Y2" s="26">
        <f t="shared" ref="Y2:Y3" si="1">R2-I2</f>
        <v>0</v>
      </c>
      <c r="Z2" s="34">
        <f>M2/G2</f>
        <v>0.61286453270655727</v>
      </c>
      <c r="AA2" s="34">
        <f>P2/G2</f>
        <v>0.70146994263405305</v>
      </c>
      <c r="AB2" s="29">
        <v>2.8E-3</v>
      </c>
      <c r="AC2" s="29">
        <v>0.10489999999999999</v>
      </c>
      <c r="AD2" s="29">
        <v>0.10489999999999999</v>
      </c>
      <c r="AE2" s="29">
        <v>0.09</v>
      </c>
      <c r="AF2" s="29">
        <v>0.09</v>
      </c>
      <c r="AG2" s="29">
        <f>AC2-AE2</f>
        <v>1.4899999999999997E-2</v>
      </c>
      <c r="AH2" s="29">
        <f>AD2-AF2</f>
        <v>1.4899999999999997E-2</v>
      </c>
      <c r="AI2" s="29">
        <v>2.8E-3</v>
      </c>
      <c r="AJ2" s="29">
        <v>0.15629999999999999</v>
      </c>
      <c r="AK2" s="29">
        <v>0.15629999999999999</v>
      </c>
      <c r="AL2" s="29">
        <v>0.17399999999999999</v>
      </c>
      <c r="AM2" s="29">
        <v>0.17399999999999999</v>
      </c>
      <c r="AN2" s="29">
        <v>0.17399999999999999</v>
      </c>
      <c r="AO2" s="36">
        <f>-2995.255</f>
        <v>-2995.2550000000001</v>
      </c>
      <c r="AP2" s="36">
        <f>-2995.255</f>
        <v>-2995.2550000000001</v>
      </c>
      <c r="AQ2" s="36">
        <v>0</v>
      </c>
      <c r="AR2" s="26">
        <f>-(101.044)</f>
        <v>-101.044</v>
      </c>
      <c r="AS2" s="26">
        <f>-(101.044)</f>
        <v>-101.044</v>
      </c>
      <c r="AT2" s="26">
        <v>0</v>
      </c>
      <c r="AU2" s="26">
        <v>-15.691000000000001</v>
      </c>
      <c r="AV2" s="26">
        <v>-15.691000000000001</v>
      </c>
      <c r="AW2" s="26">
        <v>0</v>
      </c>
      <c r="AX2" s="26">
        <f>C2*AE2</f>
        <v>562.14</v>
      </c>
      <c r="AY2" s="41">
        <v>0</v>
      </c>
      <c r="AZ2" s="26">
        <f>C2*(AG2+AI2)</f>
        <v>110.55419999999998</v>
      </c>
      <c r="BA2" s="41">
        <v>0</v>
      </c>
      <c r="BB2" s="26">
        <v>1086.8039999999999</v>
      </c>
      <c r="BC2" s="26">
        <f>AZ2+BE2</f>
        <v>1086.8039999999999</v>
      </c>
      <c r="BD2" s="41"/>
      <c r="BE2" s="26">
        <f>C2*AJ2</f>
        <v>976.24979999999994</v>
      </c>
      <c r="BF2" s="41">
        <f>BD2-BA2</f>
        <v>0</v>
      </c>
      <c r="BG2" s="26">
        <v>-1347.4349999999999</v>
      </c>
      <c r="BH2" s="26">
        <v>-1347.4349999999999</v>
      </c>
      <c r="BI2" s="26">
        <v>0</v>
      </c>
      <c r="BJ2" s="40"/>
      <c r="BK2" s="40"/>
      <c r="BL2" s="40"/>
      <c r="BM2" s="40"/>
      <c r="BN2" s="40"/>
      <c r="BO2" s="40"/>
      <c r="BP2" s="45">
        <v>2104.41</v>
      </c>
      <c r="BQ2" s="45">
        <v>1326.4456</v>
      </c>
      <c r="BR2" s="45">
        <v>-256.23099999999999</v>
      </c>
      <c r="BS2" s="45">
        <v>-81.275000000000006</v>
      </c>
      <c r="BT2" s="45">
        <v>73.801000000000002</v>
      </c>
      <c r="BU2" s="45">
        <v>319.33</v>
      </c>
      <c r="BV2" s="45">
        <f>SUM(BQ2:BU2)</f>
        <v>1382.0706</v>
      </c>
      <c r="BW2" s="45">
        <v>2104.41</v>
      </c>
      <c r="BX2" s="45">
        <v>1326.4456</v>
      </c>
      <c r="BY2" s="45">
        <v>-256.23099999999999</v>
      </c>
      <c r="BZ2" s="45">
        <v>-81.275000000000006</v>
      </c>
      <c r="CA2" s="45">
        <v>73.801000000000002</v>
      </c>
      <c r="CB2" s="45">
        <v>319.33</v>
      </c>
      <c r="CC2" s="45">
        <f>SUM(BX2:CB2)</f>
        <v>1382.0706</v>
      </c>
      <c r="CD2" s="45">
        <v>0</v>
      </c>
      <c r="CE2" s="45">
        <v>0</v>
      </c>
      <c r="CF2" s="45">
        <v>0</v>
      </c>
      <c r="CG2" s="45">
        <v>0</v>
      </c>
      <c r="CH2" s="45">
        <v>0</v>
      </c>
      <c r="CI2" s="45">
        <v>0</v>
      </c>
      <c r="CJ2" s="45">
        <v>0</v>
      </c>
      <c r="CK2" s="29">
        <v>0.61299999999999999</v>
      </c>
    </row>
    <row r="3" spans="1:89" x14ac:dyDescent="0.2">
      <c r="A3" s="28">
        <v>2022</v>
      </c>
      <c r="B3" s="35">
        <v>6455</v>
      </c>
      <c r="C3" s="35">
        <v>6455</v>
      </c>
      <c r="D3" s="35">
        <v>0</v>
      </c>
      <c r="E3" s="29">
        <v>7.5499999999999998E-2</v>
      </c>
      <c r="F3" s="29">
        <v>7.5499999999999998E-2</v>
      </c>
      <c r="G3" s="26">
        <v>52000</v>
      </c>
      <c r="H3" s="26">
        <f>G3</f>
        <v>52000</v>
      </c>
      <c r="I3" s="26">
        <v>0</v>
      </c>
      <c r="J3" s="26"/>
      <c r="K3" s="25">
        <v>0</v>
      </c>
      <c r="L3" s="25"/>
      <c r="M3" s="26">
        <v>31873.200000000001</v>
      </c>
      <c r="N3" s="26">
        <f>M3</f>
        <v>31873.200000000001</v>
      </c>
      <c r="O3" s="41">
        <v>0</v>
      </c>
      <c r="P3" s="26">
        <v>30791.115000000002</v>
      </c>
      <c r="Q3" s="26">
        <f>P3</f>
        <v>30791.115000000002</v>
      </c>
      <c r="R3" s="26">
        <v>0</v>
      </c>
      <c r="S3" s="34">
        <v>-8.5999999999999993E-2</v>
      </c>
      <c r="T3" s="26">
        <f t="shared" si="0"/>
        <v>20126.8</v>
      </c>
      <c r="U3" s="26">
        <f t="shared" si="0"/>
        <v>20126.8</v>
      </c>
      <c r="V3" s="26">
        <f t="shared" si="0"/>
        <v>0</v>
      </c>
      <c r="W3" s="26">
        <f>-P3+G3</f>
        <v>21208.884999999998</v>
      </c>
      <c r="X3" s="26">
        <f>-Q3+H3</f>
        <v>21208.884999999998</v>
      </c>
      <c r="Y3" s="26">
        <f t="shared" si="1"/>
        <v>0</v>
      </c>
      <c r="Z3" s="34">
        <f>M3/G3</f>
        <v>0.61294615384615381</v>
      </c>
      <c r="AA3" s="34">
        <f>P3/G3</f>
        <v>0.59213682692307701</v>
      </c>
      <c r="AB3" s="29">
        <v>2.8E-3</v>
      </c>
      <c r="AC3" s="29">
        <v>0.1032</v>
      </c>
      <c r="AD3" s="29">
        <v>0.1032</v>
      </c>
      <c r="AE3" s="29">
        <v>0.09</v>
      </c>
      <c r="AF3" s="29">
        <v>0.09</v>
      </c>
      <c r="AG3" s="29">
        <f>AC3-AE3</f>
        <v>1.3200000000000003E-2</v>
      </c>
      <c r="AH3" s="29">
        <f>AD3-AF3</f>
        <v>1.3200000000000003E-2</v>
      </c>
      <c r="AI3" s="29">
        <v>2.8E-3</v>
      </c>
      <c r="AJ3" s="29">
        <v>0.158</v>
      </c>
      <c r="AK3" s="29">
        <v>0.158</v>
      </c>
      <c r="AL3" s="29">
        <v>0.17399999999999999</v>
      </c>
      <c r="AM3" s="29">
        <v>0.17399999999999999</v>
      </c>
      <c r="AN3" s="29">
        <v>0.17399999999999999</v>
      </c>
      <c r="AO3" s="36">
        <f>-3134.86</f>
        <v>-3134.86</v>
      </c>
      <c r="AP3" s="36">
        <f>-3134.86</f>
        <v>-3134.86</v>
      </c>
      <c r="AQ3" s="36">
        <v>0</v>
      </c>
      <c r="AR3" s="26">
        <f>-(120.806)</f>
        <v>-120.806</v>
      </c>
      <c r="AS3" s="26">
        <f>-(120.806)</f>
        <v>-120.806</v>
      </c>
      <c r="AT3" s="26">
        <v>0</v>
      </c>
      <c r="AU3" s="26">
        <v>-15.926</v>
      </c>
      <c r="AV3" s="26">
        <v>-15.926</v>
      </c>
      <c r="AW3" s="26">
        <v>0</v>
      </c>
      <c r="AX3" s="26">
        <f>C3*AE3</f>
        <v>580.94999999999993</v>
      </c>
      <c r="AY3" s="41">
        <v>0</v>
      </c>
      <c r="AZ3" s="26">
        <f>C3*(AG3+AI3)</f>
        <v>103.28000000000003</v>
      </c>
      <c r="BA3" s="41">
        <v>0</v>
      </c>
      <c r="BB3" s="26">
        <v>1123.17</v>
      </c>
      <c r="BC3" s="26">
        <f>AZ3+BE3</f>
        <v>1123.17</v>
      </c>
      <c r="BD3" s="41"/>
      <c r="BE3" s="26">
        <f>C3*AJ3</f>
        <v>1019.89</v>
      </c>
      <c r="BF3" s="41">
        <f>BD3-BA3</f>
        <v>0</v>
      </c>
      <c r="BG3" s="26">
        <v>-1445.1679999999999</v>
      </c>
      <c r="BH3" s="26">
        <v>-1445.1679999999999</v>
      </c>
      <c r="BI3" s="26">
        <v>0</v>
      </c>
      <c r="BJ3" s="40"/>
      <c r="BK3" s="40"/>
      <c r="BL3" s="40"/>
      <c r="BM3" s="40"/>
      <c r="BN3" s="40"/>
      <c r="BO3" s="40"/>
      <c r="BP3" s="45">
        <v>2604.2979999999998</v>
      </c>
      <c r="BQ3" s="45">
        <v>-1116.9224000000002</v>
      </c>
      <c r="BR3" s="45">
        <v>1326.4459999999999</v>
      </c>
      <c r="BS3" s="45">
        <v>-256.23099999999999</v>
      </c>
      <c r="BT3" s="45">
        <v>-81.275000000000006</v>
      </c>
      <c r="BU3" s="45">
        <v>73.801000000000002</v>
      </c>
      <c r="BV3" s="45">
        <f>SUM(BQ3:BU3)</f>
        <v>-54.181400000000238</v>
      </c>
      <c r="BW3" s="45">
        <v>2604.2979999999998</v>
      </c>
      <c r="BX3" s="45">
        <v>-1116.9224000000002</v>
      </c>
      <c r="BY3" s="45">
        <v>1326.4459999999999</v>
      </c>
      <c r="BZ3" s="45">
        <v>-256.23099999999999</v>
      </c>
      <c r="CA3" s="45">
        <v>-81.275000000000006</v>
      </c>
      <c r="CB3" s="45">
        <v>73.801000000000002</v>
      </c>
      <c r="CC3" s="45">
        <f>SUM(BX3:CB3)</f>
        <v>-54.181400000000238</v>
      </c>
      <c r="CD3" s="45">
        <v>0</v>
      </c>
      <c r="CE3" s="45">
        <v>0</v>
      </c>
      <c r="CF3" s="45">
        <v>0</v>
      </c>
      <c r="CG3" s="45">
        <v>0</v>
      </c>
      <c r="CH3" s="45">
        <v>0</v>
      </c>
      <c r="CI3" s="45">
        <v>0</v>
      </c>
      <c r="CJ3" s="45">
        <v>0</v>
      </c>
      <c r="CK3" s="29">
        <v>0.61299999999999999</v>
      </c>
    </row>
    <row r="5" spans="1:89" x14ac:dyDescent="0.2">
      <c r="CK5" s="47"/>
    </row>
    <row r="6" spans="1:89" x14ac:dyDescent="0.2">
      <c r="AU6" s="42"/>
      <c r="AV6" s="42"/>
      <c r="AW6" s="42"/>
      <c r="BD6" s="43"/>
    </row>
    <row r="7" spans="1:89" x14ac:dyDescent="0.2">
      <c r="AU7" s="42"/>
      <c r="AV7" s="42"/>
      <c r="AW7" s="42"/>
      <c r="BD7" s="4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C7AC-6165-AE40-99F6-B3295F1517B5}">
  <dimension ref="A1:B6"/>
  <sheetViews>
    <sheetView zoomScale="190" zoomScaleNormal="190" workbookViewId="0">
      <selection activeCell="A24" sqref="A24"/>
    </sheetView>
  </sheetViews>
  <sheetFormatPr baseColWidth="10" defaultRowHeight="15" x14ac:dyDescent="0.2"/>
  <cols>
    <col min="2" max="2" width="12" bestFit="1" customWidth="1"/>
  </cols>
  <sheetData>
    <row r="1" spans="1:2" x14ac:dyDescent="0.2">
      <c r="B1" t="s">
        <v>183</v>
      </c>
    </row>
    <row r="2" spans="1:2" x14ac:dyDescent="0.2">
      <c r="A2">
        <v>2022</v>
      </c>
      <c r="B2" s="44">
        <v>561.96600000000001</v>
      </c>
    </row>
    <row r="3" spans="1:2" x14ac:dyDescent="0.2">
      <c r="A3">
        <v>2021</v>
      </c>
      <c r="B3" s="44">
        <v>508.78300000000002</v>
      </c>
    </row>
    <row r="4" spans="1:2" x14ac:dyDescent="0.2">
      <c r="A4">
        <v>2020</v>
      </c>
      <c r="B4" s="44">
        <v>529.55999999999995</v>
      </c>
    </row>
    <row r="5" spans="1:2" x14ac:dyDescent="0.2">
      <c r="A5">
        <v>2019</v>
      </c>
      <c r="B5" s="44">
        <v>795.83299999999997</v>
      </c>
    </row>
    <row r="6" spans="1:2" x14ac:dyDescent="0.2">
      <c r="A6">
        <v>2018</v>
      </c>
      <c r="B6" s="44">
        <v>17730.800999999999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Numeric Inputs</vt:lpstr>
      <vt:lpstr>Sheet1</vt:lpstr>
      <vt:lpstr>Character Inputs</vt:lpstr>
      <vt:lpstr>List Box</vt:lpstr>
      <vt:lpstr>Amortization_CurrentHires</vt:lpstr>
      <vt:lpstr>Amortization_NewHires</vt:lpstr>
      <vt:lpstr>Inv_Returns</vt:lpstr>
      <vt:lpstr>Historical Data</vt:lpstr>
      <vt:lpstr>Remaining 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Anh Tu Vu</cp:lastModifiedBy>
  <dcterms:created xsi:type="dcterms:W3CDTF">2021-01-07T15:43:46Z</dcterms:created>
  <dcterms:modified xsi:type="dcterms:W3CDTF">2023-05-05T20:15:13Z</dcterms:modified>
</cp:coreProperties>
</file>