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Pollastri\Downloads\"/>
    </mc:Choice>
  </mc:AlternateContent>
  <xr:revisionPtr revIDLastSave="0" documentId="8_{4D589D88-ADAD-4B4D-8229-9F02DD5FE547}" xr6:coauthVersionLast="47" xr6:coauthVersionMax="47" xr10:uidLastSave="{00000000-0000-0000-0000-000000000000}"/>
  <bookViews>
    <workbookView xWindow="-108" yWindow="-108" windowWidth="23256" windowHeight="12576" xr2:uid="{900642A9-89DC-4D30-B901-BBE896A4084F}"/>
  </bookViews>
  <sheets>
    <sheet name="MASTERFILE" sheetId="1" r:id="rId1"/>
  </sheets>
  <externalReferences>
    <externalReference r:id="rId2"/>
  </externalReferences>
  <definedNames>
    <definedName name="_xlnm._FilterDatabase" localSheetId="0" hidden="1">MASTERFILE!$A$4:$DI$4</definedName>
    <definedName name="begin" localSheetId="0">MASTERFILE!#REF!</definedName>
    <definedName name="begin">'[1]Exported data 17Mar24'!#REF!</definedName>
    <definedName name="header" localSheetId="0">MASTERFILE!#REF!</definedName>
    <definedName name="header">'[1]Exported data 17Mar24'!#REF!</definedName>
    <definedName name="_xlnm.Print_Titles" localSheetId="0">MASTERFILE!$1:$1</definedName>
    <definedName name="TOP" localSheetId="0">MASTERFILE!#REF!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Z94" i="1" l="1"/>
  <c r="IY94" i="1"/>
  <c r="IX94" i="1"/>
  <c r="IW94" i="1"/>
  <c r="IV94" i="1"/>
  <c r="IU94" i="1"/>
  <c r="IT94" i="1"/>
  <c r="IS94" i="1"/>
  <c r="IR94" i="1"/>
  <c r="IQ94" i="1"/>
  <c r="IP94" i="1"/>
  <c r="IO94" i="1"/>
  <c r="IN94" i="1"/>
  <c r="IM94" i="1"/>
  <c r="IL94" i="1"/>
  <c r="IK94" i="1"/>
  <c r="IG94" i="1"/>
  <c r="IC94" i="1"/>
  <c r="IB94" i="1"/>
  <c r="IA94" i="1"/>
  <c r="HZ94" i="1"/>
  <c r="HY94" i="1"/>
  <c r="HX94" i="1"/>
  <c r="HW94" i="1"/>
  <c r="HV94" i="1"/>
  <c r="HU94" i="1"/>
  <c r="HS94" i="1"/>
  <c r="FU93" i="1"/>
  <c r="EY93" i="1"/>
  <c r="FT93" i="1" s="1"/>
  <c r="EX93" i="1"/>
  <c r="FS93" i="1" s="1"/>
  <c r="EW93" i="1"/>
  <c r="FR93" i="1" s="1"/>
  <c r="EV93" i="1"/>
  <c r="FQ93" i="1" s="1"/>
  <c r="EU93" i="1"/>
  <c r="FP93" i="1" s="1"/>
  <c r="ET93" i="1"/>
  <c r="FO93" i="1" s="1"/>
  <c r="ES93" i="1"/>
  <c r="FN93" i="1" s="1"/>
  <c r="ER93" i="1"/>
  <c r="FM93" i="1" s="1"/>
  <c r="EQ93" i="1"/>
  <c r="FL93" i="1" s="1"/>
  <c r="EP93" i="1"/>
  <c r="FK93" i="1" s="1"/>
  <c r="EO93" i="1"/>
  <c r="FJ93" i="1" s="1"/>
  <c r="EN93" i="1"/>
  <c r="FI93" i="1" s="1"/>
  <c r="EM93" i="1"/>
  <c r="FH93" i="1" s="1"/>
  <c r="EL93" i="1"/>
  <c r="FG93" i="1" s="1"/>
  <c r="EK93" i="1"/>
  <c r="FF93" i="1" s="1"/>
  <c r="EJ93" i="1"/>
  <c r="FE93" i="1" s="1"/>
  <c r="EI93" i="1"/>
  <c r="FD93" i="1" s="1"/>
  <c r="EH93" i="1"/>
  <c r="FC93" i="1" s="1"/>
  <c r="EG93" i="1"/>
  <c r="FB93" i="1" s="1"/>
  <c r="EF93" i="1"/>
  <c r="FA93" i="1" s="1"/>
  <c r="EE93" i="1"/>
  <c r="EZ93" i="1" s="1"/>
  <c r="ED93" i="1"/>
  <c r="EC93" i="1"/>
  <c r="EB93" i="1"/>
  <c r="EA93" i="1"/>
  <c r="DZ93" i="1"/>
  <c r="DY93" i="1"/>
  <c r="DX93" i="1"/>
  <c r="DW93" i="1"/>
  <c r="DV93" i="1"/>
  <c r="DU93" i="1"/>
  <c r="DT93" i="1"/>
  <c r="DS93" i="1"/>
  <c r="DR93" i="1"/>
  <c r="DQ93" i="1"/>
  <c r="DP93" i="1"/>
  <c r="DO93" i="1"/>
  <c r="DN93" i="1"/>
  <c r="DM93" i="1"/>
  <c r="DL93" i="1"/>
  <c r="DK93" i="1"/>
  <c r="DJ93" i="1"/>
  <c r="FU92" i="1"/>
  <c r="EY92" i="1"/>
  <c r="FT92" i="1" s="1"/>
  <c r="EX92" i="1"/>
  <c r="FS92" i="1" s="1"/>
  <c r="EW92" i="1"/>
  <c r="FR92" i="1" s="1"/>
  <c r="EV92" i="1"/>
  <c r="FQ92" i="1" s="1"/>
  <c r="EU92" i="1"/>
  <c r="FP92" i="1" s="1"/>
  <c r="ET92" i="1"/>
  <c r="FO92" i="1" s="1"/>
  <c r="ES92" i="1"/>
  <c r="FN92" i="1" s="1"/>
  <c r="ER92" i="1"/>
  <c r="FM92" i="1" s="1"/>
  <c r="EQ92" i="1"/>
  <c r="FL92" i="1" s="1"/>
  <c r="EP92" i="1"/>
  <c r="FK92" i="1" s="1"/>
  <c r="EO92" i="1"/>
  <c r="FJ92" i="1" s="1"/>
  <c r="EN92" i="1"/>
  <c r="FI92" i="1" s="1"/>
  <c r="EM92" i="1"/>
  <c r="FH92" i="1" s="1"/>
  <c r="EL92" i="1"/>
  <c r="FG92" i="1" s="1"/>
  <c r="EK92" i="1"/>
  <c r="FF92" i="1" s="1"/>
  <c r="EJ92" i="1"/>
  <c r="FE92" i="1" s="1"/>
  <c r="EI92" i="1"/>
  <c r="FD92" i="1" s="1"/>
  <c r="EH92" i="1"/>
  <c r="FC92" i="1" s="1"/>
  <c r="EG92" i="1"/>
  <c r="FB92" i="1" s="1"/>
  <c r="EF92" i="1"/>
  <c r="FA92" i="1" s="1"/>
  <c r="EE92" i="1"/>
  <c r="EZ92" i="1" s="1"/>
  <c r="ED92" i="1"/>
  <c r="EC92" i="1"/>
  <c r="EB92" i="1"/>
  <c r="EA92" i="1"/>
  <c r="DZ92" i="1"/>
  <c r="DY92" i="1"/>
  <c r="DX92" i="1"/>
  <c r="DW92" i="1"/>
  <c r="DV92" i="1"/>
  <c r="DU92" i="1"/>
  <c r="DT92" i="1"/>
  <c r="DS92" i="1"/>
  <c r="DR92" i="1"/>
  <c r="DQ92" i="1"/>
  <c r="DP92" i="1"/>
  <c r="DO92" i="1"/>
  <c r="DN92" i="1"/>
  <c r="DM92" i="1"/>
  <c r="DL92" i="1"/>
  <c r="DK92" i="1"/>
  <c r="DJ92" i="1"/>
  <c r="FU91" i="1"/>
  <c r="EY91" i="1"/>
  <c r="FT91" i="1" s="1"/>
  <c r="EX91" i="1"/>
  <c r="FS91" i="1" s="1"/>
  <c r="EW91" i="1"/>
  <c r="FR91" i="1" s="1"/>
  <c r="EV91" i="1"/>
  <c r="FQ91" i="1" s="1"/>
  <c r="EU91" i="1"/>
  <c r="FP91" i="1" s="1"/>
  <c r="ET91" i="1"/>
  <c r="FO91" i="1" s="1"/>
  <c r="ES91" i="1"/>
  <c r="FN91" i="1" s="1"/>
  <c r="ER91" i="1"/>
  <c r="FM91" i="1" s="1"/>
  <c r="EQ91" i="1"/>
  <c r="FL91" i="1" s="1"/>
  <c r="EP91" i="1"/>
  <c r="FK91" i="1" s="1"/>
  <c r="EO91" i="1"/>
  <c r="FJ91" i="1" s="1"/>
  <c r="EN91" i="1"/>
  <c r="FI91" i="1" s="1"/>
  <c r="EM91" i="1"/>
  <c r="FH91" i="1" s="1"/>
  <c r="EL91" i="1"/>
  <c r="FG91" i="1" s="1"/>
  <c r="EK91" i="1"/>
  <c r="FF91" i="1" s="1"/>
  <c r="EJ91" i="1"/>
  <c r="FE91" i="1" s="1"/>
  <c r="EI91" i="1"/>
  <c r="FD91" i="1" s="1"/>
  <c r="EH91" i="1"/>
  <c r="FC91" i="1" s="1"/>
  <c r="EG91" i="1"/>
  <c r="FB91" i="1" s="1"/>
  <c r="EF91" i="1"/>
  <c r="FA91" i="1" s="1"/>
  <c r="EE91" i="1"/>
  <c r="EZ91" i="1" s="1"/>
  <c r="ED91" i="1"/>
  <c r="EC91" i="1"/>
  <c r="EB91" i="1"/>
  <c r="EA91" i="1"/>
  <c r="DZ91" i="1"/>
  <c r="DY91" i="1"/>
  <c r="DX91" i="1"/>
  <c r="DW91" i="1"/>
  <c r="DV91" i="1"/>
  <c r="DU91" i="1"/>
  <c r="DT91" i="1"/>
  <c r="DS91" i="1"/>
  <c r="DR91" i="1"/>
  <c r="DQ91" i="1"/>
  <c r="DP91" i="1"/>
  <c r="DO91" i="1"/>
  <c r="DN91" i="1"/>
  <c r="DM91" i="1"/>
  <c r="DL91" i="1"/>
  <c r="DK91" i="1"/>
  <c r="DJ91" i="1"/>
  <c r="FU90" i="1"/>
  <c r="EY90" i="1"/>
  <c r="FT90" i="1" s="1"/>
  <c r="EX90" i="1"/>
  <c r="FS90" i="1" s="1"/>
  <c r="EW90" i="1"/>
  <c r="FR90" i="1" s="1"/>
  <c r="EV90" i="1"/>
  <c r="FQ90" i="1" s="1"/>
  <c r="EU90" i="1"/>
  <c r="FP90" i="1" s="1"/>
  <c r="ET90" i="1"/>
  <c r="FO90" i="1" s="1"/>
  <c r="ES90" i="1"/>
  <c r="FN90" i="1" s="1"/>
  <c r="ER90" i="1"/>
  <c r="FM90" i="1" s="1"/>
  <c r="EQ90" i="1"/>
  <c r="FL90" i="1" s="1"/>
  <c r="EP90" i="1"/>
  <c r="FK90" i="1" s="1"/>
  <c r="EO90" i="1"/>
  <c r="FJ90" i="1" s="1"/>
  <c r="EN90" i="1"/>
  <c r="FI90" i="1" s="1"/>
  <c r="EM90" i="1"/>
  <c r="FH90" i="1" s="1"/>
  <c r="EL90" i="1"/>
  <c r="FG90" i="1" s="1"/>
  <c r="EK90" i="1"/>
  <c r="FF90" i="1" s="1"/>
  <c r="EJ90" i="1"/>
  <c r="FE90" i="1" s="1"/>
  <c r="EI90" i="1"/>
  <c r="FD90" i="1" s="1"/>
  <c r="EH90" i="1"/>
  <c r="FC90" i="1" s="1"/>
  <c r="EG90" i="1"/>
  <c r="FB90" i="1" s="1"/>
  <c r="EF90" i="1"/>
  <c r="FA90" i="1" s="1"/>
  <c r="EE90" i="1"/>
  <c r="EZ90" i="1" s="1"/>
  <c r="ED90" i="1"/>
  <c r="EC90" i="1"/>
  <c r="EB90" i="1"/>
  <c r="EA90" i="1"/>
  <c r="DZ90" i="1"/>
  <c r="DY90" i="1"/>
  <c r="DX90" i="1"/>
  <c r="DW90" i="1"/>
  <c r="DV90" i="1"/>
  <c r="DU90" i="1"/>
  <c r="DT90" i="1"/>
  <c r="DS90" i="1"/>
  <c r="DR90" i="1"/>
  <c r="DQ90" i="1"/>
  <c r="DP90" i="1"/>
  <c r="DO90" i="1"/>
  <c r="DN90" i="1"/>
  <c r="DM90" i="1"/>
  <c r="DL90" i="1"/>
  <c r="DK90" i="1"/>
  <c r="DJ90" i="1"/>
  <c r="FU89" i="1"/>
  <c r="EY89" i="1"/>
  <c r="FT89" i="1" s="1"/>
  <c r="EX89" i="1"/>
  <c r="FS89" i="1" s="1"/>
  <c r="EW89" i="1"/>
  <c r="FR89" i="1" s="1"/>
  <c r="EV89" i="1"/>
  <c r="FQ89" i="1" s="1"/>
  <c r="EU89" i="1"/>
  <c r="FP89" i="1" s="1"/>
  <c r="ET89" i="1"/>
  <c r="FO89" i="1" s="1"/>
  <c r="ES89" i="1"/>
  <c r="FN89" i="1" s="1"/>
  <c r="ER89" i="1"/>
  <c r="FM89" i="1" s="1"/>
  <c r="EQ89" i="1"/>
  <c r="FL89" i="1" s="1"/>
  <c r="EP89" i="1"/>
  <c r="FK89" i="1" s="1"/>
  <c r="EO89" i="1"/>
  <c r="FJ89" i="1" s="1"/>
  <c r="EN89" i="1"/>
  <c r="FI89" i="1" s="1"/>
  <c r="EM89" i="1"/>
  <c r="FH89" i="1" s="1"/>
  <c r="EL89" i="1"/>
  <c r="FG89" i="1" s="1"/>
  <c r="EK89" i="1"/>
  <c r="FF89" i="1" s="1"/>
  <c r="EJ89" i="1"/>
  <c r="FE89" i="1" s="1"/>
  <c r="EI89" i="1"/>
  <c r="FD89" i="1" s="1"/>
  <c r="EH89" i="1"/>
  <c r="FC89" i="1" s="1"/>
  <c r="EG89" i="1"/>
  <c r="FB89" i="1" s="1"/>
  <c r="EF89" i="1"/>
  <c r="FA89" i="1" s="1"/>
  <c r="EE89" i="1"/>
  <c r="EZ89" i="1" s="1"/>
  <c r="ED89" i="1"/>
  <c r="EC89" i="1"/>
  <c r="EB89" i="1"/>
  <c r="EA89" i="1"/>
  <c r="DZ89" i="1"/>
  <c r="DY89" i="1"/>
  <c r="DX89" i="1"/>
  <c r="DW89" i="1"/>
  <c r="DV89" i="1"/>
  <c r="DU89" i="1"/>
  <c r="DT89" i="1"/>
  <c r="DS89" i="1"/>
  <c r="DR89" i="1"/>
  <c r="DQ89" i="1"/>
  <c r="DP89" i="1"/>
  <c r="DO89" i="1"/>
  <c r="DN89" i="1"/>
  <c r="DM89" i="1"/>
  <c r="DL89" i="1"/>
  <c r="DK89" i="1"/>
  <c r="DJ89" i="1"/>
  <c r="FU88" i="1"/>
  <c r="EY88" i="1"/>
  <c r="FT88" i="1" s="1"/>
  <c r="EX88" i="1"/>
  <c r="FS88" i="1" s="1"/>
  <c r="EW88" i="1"/>
  <c r="FR88" i="1" s="1"/>
  <c r="EV88" i="1"/>
  <c r="FQ88" i="1" s="1"/>
  <c r="EU88" i="1"/>
  <c r="FP88" i="1" s="1"/>
  <c r="ET88" i="1"/>
  <c r="FO88" i="1" s="1"/>
  <c r="ES88" i="1"/>
  <c r="FN88" i="1" s="1"/>
  <c r="ER88" i="1"/>
  <c r="FM88" i="1" s="1"/>
  <c r="EQ88" i="1"/>
  <c r="FL88" i="1" s="1"/>
  <c r="EP88" i="1"/>
  <c r="FK88" i="1" s="1"/>
  <c r="EO88" i="1"/>
  <c r="FJ88" i="1" s="1"/>
  <c r="EN88" i="1"/>
  <c r="FI88" i="1" s="1"/>
  <c r="EM88" i="1"/>
  <c r="FH88" i="1" s="1"/>
  <c r="EL88" i="1"/>
  <c r="FG88" i="1" s="1"/>
  <c r="EK88" i="1"/>
  <c r="FF88" i="1" s="1"/>
  <c r="EJ88" i="1"/>
  <c r="FE88" i="1" s="1"/>
  <c r="EI88" i="1"/>
  <c r="FD88" i="1" s="1"/>
  <c r="EH88" i="1"/>
  <c r="FC88" i="1" s="1"/>
  <c r="EG88" i="1"/>
  <c r="FB88" i="1" s="1"/>
  <c r="EF88" i="1"/>
  <c r="FA88" i="1" s="1"/>
  <c r="EE88" i="1"/>
  <c r="EZ88" i="1" s="1"/>
  <c r="ED88" i="1"/>
  <c r="EC88" i="1"/>
  <c r="EB88" i="1"/>
  <c r="EA88" i="1"/>
  <c r="DZ88" i="1"/>
  <c r="DY88" i="1"/>
  <c r="DX88" i="1"/>
  <c r="DW88" i="1"/>
  <c r="DV88" i="1"/>
  <c r="DU88" i="1"/>
  <c r="DT88" i="1"/>
  <c r="DS88" i="1"/>
  <c r="DR88" i="1"/>
  <c r="DQ88" i="1"/>
  <c r="DP88" i="1"/>
  <c r="DO88" i="1"/>
  <c r="DN88" i="1"/>
  <c r="DM88" i="1"/>
  <c r="DL88" i="1"/>
  <c r="DK88" i="1"/>
  <c r="DJ88" i="1"/>
  <c r="FU87" i="1"/>
  <c r="EY87" i="1"/>
  <c r="FT87" i="1" s="1"/>
  <c r="EX87" i="1"/>
  <c r="FS87" i="1" s="1"/>
  <c r="EW87" i="1"/>
  <c r="FR87" i="1" s="1"/>
  <c r="EV87" i="1"/>
  <c r="FQ87" i="1" s="1"/>
  <c r="EU87" i="1"/>
  <c r="FP87" i="1" s="1"/>
  <c r="ET87" i="1"/>
  <c r="FO87" i="1" s="1"/>
  <c r="ES87" i="1"/>
  <c r="FN87" i="1" s="1"/>
  <c r="ER87" i="1"/>
  <c r="FM87" i="1" s="1"/>
  <c r="EQ87" i="1"/>
  <c r="FL87" i="1" s="1"/>
  <c r="EP87" i="1"/>
  <c r="FK87" i="1" s="1"/>
  <c r="EO87" i="1"/>
  <c r="FJ87" i="1" s="1"/>
  <c r="EN87" i="1"/>
  <c r="FI87" i="1" s="1"/>
  <c r="EM87" i="1"/>
  <c r="FH87" i="1" s="1"/>
  <c r="EL87" i="1"/>
  <c r="FG87" i="1" s="1"/>
  <c r="EK87" i="1"/>
  <c r="FF87" i="1" s="1"/>
  <c r="EJ87" i="1"/>
  <c r="FE87" i="1" s="1"/>
  <c r="EI87" i="1"/>
  <c r="FD87" i="1" s="1"/>
  <c r="EH87" i="1"/>
  <c r="FC87" i="1" s="1"/>
  <c r="EG87" i="1"/>
  <c r="FB87" i="1" s="1"/>
  <c r="EF87" i="1"/>
  <c r="FA87" i="1" s="1"/>
  <c r="EE87" i="1"/>
  <c r="EZ87" i="1" s="1"/>
  <c r="ED87" i="1"/>
  <c r="EC87" i="1"/>
  <c r="EB87" i="1"/>
  <c r="EA87" i="1"/>
  <c r="DZ87" i="1"/>
  <c r="DY87" i="1"/>
  <c r="DX87" i="1"/>
  <c r="DW87" i="1"/>
  <c r="DV87" i="1"/>
  <c r="DU87" i="1"/>
  <c r="DT87" i="1"/>
  <c r="DS87" i="1"/>
  <c r="DR87" i="1"/>
  <c r="DQ87" i="1"/>
  <c r="DP87" i="1"/>
  <c r="DO87" i="1"/>
  <c r="DN87" i="1"/>
  <c r="DM87" i="1"/>
  <c r="DL87" i="1"/>
  <c r="DK87" i="1"/>
  <c r="DJ87" i="1"/>
  <c r="FU86" i="1"/>
  <c r="EY86" i="1"/>
  <c r="FT86" i="1" s="1"/>
  <c r="EX86" i="1"/>
  <c r="FS86" i="1" s="1"/>
  <c r="EW86" i="1"/>
  <c r="FR86" i="1" s="1"/>
  <c r="EV86" i="1"/>
  <c r="FQ86" i="1" s="1"/>
  <c r="EU86" i="1"/>
  <c r="FP86" i="1" s="1"/>
  <c r="ET86" i="1"/>
  <c r="FO86" i="1" s="1"/>
  <c r="ES86" i="1"/>
  <c r="FN86" i="1" s="1"/>
  <c r="ER86" i="1"/>
  <c r="FM86" i="1" s="1"/>
  <c r="EQ86" i="1"/>
  <c r="FL86" i="1" s="1"/>
  <c r="EP86" i="1"/>
  <c r="FK86" i="1" s="1"/>
  <c r="EO86" i="1"/>
  <c r="FJ86" i="1" s="1"/>
  <c r="EN86" i="1"/>
  <c r="FI86" i="1" s="1"/>
  <c r="EM86" i="1"/>
  <c r="FH86" i="1" s="1"/>
  <c r="EL86" i="1"/>
  <c r="FG86" i="1" s="1"/>
  <c r="EK86" i="1"/>
  <c r="FF86" i="1" s="1"/>
  <c r="EJ86" i="1"/>
  <c r="FE86" i="1" s="1"/>
  <c r="EI86" i="1"/>
  <c r="FD86" i="1" s="1"/>
  <c r="EH86" i="1"/>
  <c r="FC86" i="1" s="1"/>
  <c r="EG86" i="1"/>
  <c r="FB86" i="1" s="1"/>
  <c r="EF86" i="1"/>
  <c r="FA86" i="1" s="1"/>
  <c r="EE86" i="1"/>
  <c r="EZ86" i="1" s="1"/>
  <c r="ED86" i="1"/>
  <c r="EC86" i="1"/>
  <c r="EB86" i="1"/>
  <c r="EA86" i="1"/>
  <c r="DZ86" i="1"/>
  <c r="DY86" i="1"/>
  <c r="DX86" i="1"/>
  <c r="DW86" i="1"/>
  <c r="DV86" i="1"/>
  <c r="DU86" i="1"/>
  <c r="DT86" i="1"/>
  <c r="DS86" i="1"/>
  <c r="DR86" i="1"/>
  <c r="DQ86" i="1"/>
  <c r="DP86" i="1"/>
  <c r="DO86" i="1"/>
  <c r="DN86" i="1"/>
  <c r="DM86" i="1"/>
  <c r="DL86" i="1"/>
  <c r="DK86" i="1"/>
  <c r="DJ86" i="1"/>
  <c r="FU85" i="1"/>
  <c r="EY85" i="1"/>
  <c r="FT85" i="1" s="1"/>
  <c r="EX85" i="1"/>
  <c r="FS85" i="1" s="1"/>
  <c r="EW85" i="1"/>
  <c r="FR85" i="1" s="1"/>
  <c r="EV85" i="1"/>
  <c r="FQ85" i="1" s="1"/>
  <c r="EU85" i="1"/>
  <c r="FP85" i="1" s="1"/>
  <c r="ET85" i="1"/>
  <c r="FO85" i="1" s="1"/>
  <c r="ES85" i="1"/>
  <c r="FN85" i="1" s="1"/>
  <c r="ER85" i="1"/>
  <c r="FM85" i="1" s="1"/>
  <c r="EQ85" i="1"/>
  <c r="FL85" i="1" s="1"/>
  <c r="EP85" i="1"/>
  <c r="FK85" i="1" s="1"/>
  <c r="EO85" i="1"/>
  <c r="FJ85" i="1" s="1"/>
  <c r="EN85" i="1"/>
  <c r="FI85" i="1" s="1"/>
  <c r="EM85" i="1"/>
  <c r="FH85" i="1" s="1"/>
  <c r="EL85" i="1"/>
  <c r="FG85" i="1" s="1"/>
  <c r="EK85" i="1"/>
  <c r="FF85" i="1" s="1"/>
  <c r="EJ85" i="1"/>
  <c r="FE85" i="1" s="1"/>
  <c r="EI85" i="1"/>
  <c r="FD85" i="1" s="1"/>
  <c r="EH85" i="1"/>
  <c r="FC85" i="1" s="1"/>
  <c r="EG85" i="1"/>
  <c r="FB85" i="1" s="1"/>
  <c r="EF85" i="1"/>
  <c r="FA85" i="1" s="1"/>
  <c r="EE85" i="1"/>
  <c r="EZ85" i="1" s="1"/>
  <c r="ED85" i="1"/>
  <c r="EC85" i="1"/>
  <c r="EB85" i="1"/>
  <c r="EA85" i="1"/>
  <c r="DZ85" i="1"/>
  <c r="DY85" i="1"/>
  <c r="DX85" i="1"/>
  <c r="DW85" i="1"/>
  <c r="DV85" i="1"/>
  <c r="DU85" i="1"/>
  <c r="DT85" i="1"/>
  <c r="DS85" i="1"/>
  <c r="DR85" i="1"/>
  <c r="DQ85" i="1"/>
  <c r="DP85" i="1"/>
  <c r="DO85" i="1"/>
  <c r="DN85" i="1"/>
  <c r="DM85" i="1"/>
  <c r="DL85" i="1"/>
  <c r="DK85" i="1"/>
  <c r="DJ85" i="1"/>
  <c r="FU84" i="1"/>
  <c r="EY84" i="1"/>
  <c r="FT84" i="1" s="1"/>
  <c r="EX84" i="1"/>
  <c r="FS84" i="1" s="1"/>
  <c r="EW84" i="1"/>
  <c r="FR84" i="1" s="1"/>
  <c r="EV84" i="1"/>
  <c r="FQ84" i="1" s="1"/>
  <c r="EU84" i="1"/>
  <c r="FP84" i="1" s="1"/>
  <c r="ET84" i="1"/>
  <c r="FO84" i="1" s="1"/>
  <c r="ES84" i="1"/>
  <c r="FN84" i="1" s="1"/>
  <c r="ER84" i="1"/>
  <c r="FM84" i="1" s="1"/>
  <c r="EQ84" i="1"/>
  <c r="FL84" i="1" s="1"/>
  <c r="EP84" i="1"/>
  <c r="FK84" i="1" s="1"/>
  <c r="EO84" i="1"/>
  <c r="FJ84" i="1" s="1"/>
  <c r="EN84" i="1"/>
  <c r="FI84" i="1" s="1"/>
  <c r="EM84" i="1"/>
  <c r="FH84" i="1" s="1"/>
  <c r="EL84" i="1"/>
  <c r="FG84" i="1" s="1"/>
  <c r="EK84" i="1"/>
  <c r="FF84" i="1" s="1"/>
  <c r="EJ84" i="1"/>
  <c r="FE84" i="1" s="1"/>
  <c r="EI84" i="1"/>
  <c r="FD84" i="1" s="1"/>
  <c r="EH84" i="1"/>
  <c r="FC84" i="1" s="1"/>
  <c r="EG84" i="1"/>
  <c r="FB84" i="1" s="1"/>
  <c r="EF84" i="1"/>
  <c r="FA84" i="1" s="1"/>
  <c r="EE84" i="1"/>
  <c r="EZ84" i="1" s="1"/>
  <c r="ED84" i="1"/>
  <c r="EC84" i="1"/>
  <c r="EB84" i="1"/>
  <c r="EA84" i="1"/>
  <c r="DZ84" i="1"/>
  <c r="DY84" i="1"/>
  <c r="DX84" i="1"/>
  <c r="DW84" i="1"/>
  <c r="DV84" i="1"/>
  <c r="DU84" i="1"/>
  <c r="DT84" i="1"/>
  <c r="DS84" i="1"/>
  <c r="DR84" i="1"/>
  <c r="DQ84" i="1"/>
  <c r="DP84" i="1"/>
  <c r="DO84" i="1"/>
  <c r="DN84" i="1"/>
  <c r="DM84" i="1"/>
  <c r="DL84" i="1"/>
  <c r="DK84" i="1"/>
  <c r="DJ84" i="1"/>
  <c r="FU83" i="1"/>
  <c r="EY83" i="1"/>
  <c r="FT83" i="1" s="1"/>
  <c r="EX83" i="1"/>
  <c r="FS83" i="1" s="1"/>
  <c r="EW83" i="1"/>
  <c r="FR83" i="1" s="1"/>
  <c r="EV83" i="1"/>
  <c r="FQ83" i="1" s="1"/>
  <c r="EU83" i="1"/>
  <c r="FP83" i="1" s="1"/>
  <c r="ET83" i="1"/>
  <c r="FO83" i="1" s="1"/>
  <c r="ES83" i="1"/>
  <c r="FN83" i="1" s="1"/>
  <c r="ER83" i="1"/>
  <c r="FM83" i="1" s="1"/>
  <c r="EQ83" i="1"/>
  <c r="FL83" i="1" s="1"/>
  <c r="EP83" i="1"/>
  <c r="FK83" i="1" s="1"/>
  <c r="EO83" i="1"/>
  <c r="FJ83" i="1" s="1"/>
  <c r="EN83" i="1"/>
  <c r="FI83" i="1" s="1"/>
  <c r="EM83" i="1"/>
  <c r="FH83" i="1" s="1"/>
  <c r="EL83" i="1"/>
  <c r="FG83" i="1" s="1"/>
  <c r="EK83" i="1"/>
  <c r="FF83" i="1" s="1"/>
  <c r="EJ83" i="1"/>
  <c r="FE83" i="1" s="1"/>
  <c r="EI83" i="1"/>
  <c r="FD83" i="1" s="1"/>
  <c r="EH83" i="1"/>
  <c r="FC83" i="1" s="1"/>
  <c r="EG83" i="1"/>
  <c r="FB83" i="1" s="1"/>
  <c r="EF83" i="1"/>
  <c r="FA83" i="1" s="1"/>
  <c r="EE83" i="1"/>
  <c r="EZ83" i="1" s="1"/>
  <c r="ED83" i="1"/>
  <c r="EC83" i="1"/>
  <c r="EB83" i="1"/>
  <c r="EA83" i="1"/>
  <c r="DZ83" i="1"/>
  <c r="DY83" i="1"/>
  <c r="DX83" i="1"/>
  <c r="DW83" i="1"/>
  <c r="DV83" i="1"/>
  <c r="DU83" i="1"/>
  <c r="DT83" i="1"/>
  <c r="DS83" i="1"/>
  <c r="DR83" i="1"/>
  <c r="DQ83" i="1"/>
  <c r="DP83" i="1"/>
  <c r="DO83" i="1"/>
  <c r="DN83" i="1"/>
  <c r="DM83" i="1"/>
  <c r="DL83" i="1"/>
  <c r="DK83" i="1"/>
  <c r="DJ83" i="1"/>
  <c r="FU82" i="1"/>
  <c r="EY82" i="1"/>
  <c r="FT82" i="1" s="1"/>
  <c r="EX82" i="1"/>
  <c r="FS82" i="1" s="1"/>
  <c r="EW82" i="1"/>
  <c r="FR82" i="1" s="1"/>
  <c r="EV82" i="1"/>
  <c r="FQ82" i="1" s="1"/>
  <c r="EU82" i="1"/>
  <c r="FP82" i="1" s="1"/>
  <c r="ET82" i="1"/>
  <c r="FO82" i="1" s="1"/>
  <c r="ES82" i="1"/>
  <c r="FN82" i="1" s="1"/>
  <c r="ER82" i="1"/>
  <c r="FM82" i="1" s="1"/>
  <c r="EQ82" i="1"/>
  <c r="FL82" i="1" s="1"/>
  <c r="EP82" i="1"/>
  <c r="FK82" i="1" s="1"/>
  <c r="EO82" i="1"/>
  <c r="FJ82" i="1" s="1"/>
  <c r="EN82" i="1"/>
  <c r="FI82" i="1" s="1"/>
  <c r="EM82" i="1"/>
  <c r="FH82" i="1" s="1"/>
  <c r="EL82" i="1"/>
  <c r="FG82" i="1" s="1"/>
  <c r="EK82" i="1"/>
  <c r="FF82" i="1" s="1"/>
  <c r="EJ82" i="1"/>
  <c r="FE82" i="1" s="1"/>
  <c r="EI82" i="1"/>
  <c r="FD82" i="1" s="1"/>
  <c r="EH82" i="1"/>
  <c r="FC82" i="1" s="1"/>
  <c r="EG82" i="1"/>
  <c r="FB82" i="1" s="1"/>
  <c r="EF82" i="1"/>
  <c r="FA82" i="1" s="1"/>
  <c r="EE82" i="1"/>
  <c r="EZ82" i="1" s="1"/>
  <c r="ED82" i="1"/>
  <c r="EC82" i="1"/>
  <c r="EB82" i="1"/>
  <c r="EA82" i="1"/>
  <c r="DZ82" i="1"/>
  <c r="DY82" i="1"/>
  <c r="DX82" i="1"/>
  <c r="DW82" i="1"/>
  <c r="DV82" i="1"/>
  <c r="DU82" i="1"/>
  <c r="DT82" i="1"/>
  <c r="DS82" i="1"/>
  <c r="DR82" i="1"/>
  <c r="DQ82" i="1"/>
  <c r="DP82" i="1"/>
  <c r="DO82" i="1"/>
  <c r="DN82" i="1"/>
  <c r="DM82" i="1"/>
  <c r="DL82" i="1"/>
  <c r="DK82" i="1"/>
  <c r="DJ82" i="1"/>
  <c r="FU81" i="1"/>
  <c r="EY81" i="1"/>
  <c r="FT81" i="1" s="1"/>
  <c r="EX81" i="1"/>
  <c r="FS81" i="1" s="1"/>
  <c r="EW81" i="1"/>
  <c r="FR81" i="1" s="1"/>
  <c r="EV81" i="1"/>
  <c r="FQ81" i="1" s="1"/>
  <c r="EU81" i="1"/>
  <c r="FP81" i="1" s="1"/>
  <c r="ET81" i="1"/>
  <c r="FO81" i="1" s="1"/>
  <c r="ES81" i="1"/>
  <c r="FN81" i="1" s="1"/>
  <c r="ER81" i="1"/>
  <c r="FM81" i="1" s="1"/>
  <c r="EQ81" i="1"/>
  <c r="FL81" i="1" s="1"/>
  <c r="EP81" i="1"/>
  <c r="FK81" i="1" s="1"/>
  <c r="EO81" i="1"/>
  <c r="FJ81" i="1" s="1"/>
  <c r="EN81" i="1"/>
  <c r="FI81" i="1" s="1"/>
  <c r="EM81" i="1"/>
  <c r="FH81" i="1" s="1"/>
  <c r="EL81" i="1"/>
  <c r="FG81" i="1" s="1"/>
  <c r="EK81" i="1"/>
  <c r="FF81" i="1" s="1"/>
  <c r="EJ81" i="1"/>
  <c r="FE81" i="1" s="1"/>
  <c r="EI81" i="1"/>
  <c r="FD81" i="1" s="1"/>
  <c r="EH81" i="1"/>
  <c r="FC81" i="1" s="1"/>
  <c r="EG81" i="1"/>
  <c r="FB81" i="1" s="1"/>
  <c r="EF81" i="1"/>
  <c r="FA81" i="1" s="1"/>
  <c r="EE81" i="1"/>
  <c r="EZ81" i="1" s="1"/>
  <c r="ED81" i="1"/>
  <c r="EC81" i="1"/>
  <c r="EB81" i="1"/>
  <c r="EA81" i="1"/>
  <c r="DZ81" i="1"/>
  <c r="DY81" i="1"/>
  <c r="DX81" i="1"/>
  <c r="DW81" i="1"/>
  <c r="DV81" i="1"/>
  <c r="DU81" i="1"/>
  <c r="DT81" i="1"/>
  <c r="DS81" i="1"/>
  <c r="DR81" i="1"/>
  <c r="DQ81" i="1"/>
  <c r="DP81" i="1"/>
  <c r="DO81" i="1"/>
  <c r="DN81" i="1"/>
  <c r="DM81" i="1"/>
  <c r="DL81" i="1"/>
  <c r="DK81" i="1"/>
  <c r="DJ81" i="1"/>
  <c r="FU80" i="1"/>
  <c r="EY80" i="1"/>
  <c r="FT80" i="1" s="1"/>
  <c r="EX80" i="1"/>
  <c r="FS80" i="1" s="1"/>
  <c r="EW80" i="1"/>
  <c r="FR80" i="1" s="1"/>
  <c r="EV80" i="1"/>
  <c r="FQ80" i="1" s="1"/>
  <c r="EU80" i="1"/>
  <c r="FP80" i="1" s="1"/>
  <c r="ET80" i="1"/>
  <c r="FO80" i="1" s="1"/>
  <c r="ES80" i="1"/>
  <c r="FN80" i="1" s="1"/>
  <c r="ER80" i="1"/>
  <c r="FM80" i="1" s="1"/>
  <c r="EQ80" i="1"/>
  <c r="FL80" i="1" s="1"/>
  <c r="EP80" i="1"/>
  <c r="FK80" i="1" s="1"/>
  <c r="EO80" i="1"/>
  <c r="FJ80" i="1" s="1"/>
  <c r="EN80" i="1"/>
  <c r="FI80" i="1" s="1"/>
  <c r="EM80" i="1"/>
  <c r="FH80" i="1" s="1"/>
  <c r="EL80" i="1"/>
  <c r="FG80" i="1" s="1"/>
  <c r="EK80" i="1"/>
  <c r="FF80" i="1" s="1"/>
  <c r="EJ80" i="1"/>
  <c r="FE80" i="1" s="1"/>
  <c r="EI80" i="1"/>
  <c r="FD80" i="1" s="1"/>
  <c r="EH80" i="1"/>
  <c r="FC80" i="1" s="1"/>
  <c r="EG80" i="1"/>
  <c r="FB80" i="1" s="1"/>
  <c r="EF80" i="1"/>
  <c r="FA80" i="1" s="1"/>
  <c r="EE80" i="1"/>
  <c r="EZ80" i="1" s="1"/>
  <c r="ED80" i="1"/>
  <c r="EC80" i="1"/>
  <c r="EB80" i="1"/>
  <c r="EA80" i="1"/>
  <c r="DZ80" i="1"/>
  <c r="DY80" i="1"/>
  <c r="DX80" i="1"/>
  <c r="DW80" i="1"/>
  <c r="DV80" i="1"/>
  <c r="DU80" i="1"/>
  <c r="DT80" i="1"/>
  <c r="DS80" i="1"/>
  <c r="DR80" i="1"/>
  <c r="DQ80" i="1"/>
  <c r="DP80" i="1"/>
  <c r="DO80" i="1"/>
  <c r="DN80" i="1"/>
  <c r="DM80" i="1"/>
  <c r="DL80" i="1"/>
  <c r="DK80" i="1"/>
  <c r="DJ80" i="1"/>
  <c r="FU79" i="1"/>
  <c r="EY79" i="1"/>
  <c r="FT79" i="1" s="1"/>
  <c r="EX79" i="1"/>
  <c r="FS79" i="1" s="1"/>
  <c r="EW79" i="1"/>
  <c r="FR79" i="1" s="1"/>
  <c r="EV79" i="1"/>
  <c r="FQ79" i="1" s="1"/>
  <c r="EU79" i="1"/>
  <c r="FP79" i="1" s="1"/>
  <c r="ET79" i="1"/>
  <c r="FO79" i="1" s="1"/>
  <c r="ES79" i="1"/>
  <c r="FN79" i="1" s="1"/>
  <c r="ER79" i="1"/>
  <c r="FM79" i="1" s="1"/>
  <c r="EQ79" i="1"/>
  <c r="FL79" i="1" s="1"/>
  <c r="EP79" i="1"/>
  <c r="FK79" i="1" s="1"/>
  <c r="EO79" i="1"/>
  <c r="FJ79" i="1" s="1"/>
  <c r="EN79" i="1"/>
  <c r="FI79" i="1" s="1"/>
  <c r="EM79" i="1"/>
  <c r="FH79" i="1" s="1"/>
  <c r="EL79" i="1"/>
  <c r="FG79" i="1" s="1"/>
  <c r="EK79" i="1"/>
  <c r="FF79" i="1" s="1"/>
  <c r="EJ79" i="1"/>
  <c r="FE79" i="1" s="1"/>
  <c r="EI79" i="1"/>
  <c r="FD79" i="1" s="1"/>
  <c r="EH79" i="1"/>
  <c r="FC79" i="1" s="1"/>
  <c r="EG79" i="1"/>
  <c r="FB79" i="1" s="1"/>
  <c r="EF79" i="1"/>
  <c r="FA79" i="1" s="1"/>
  <c r="EE79" i="1"/>
  <c r="EZ79" i="1" s="1"/>
  <c r="ED79" i="1"/>
  <c r="EC79" i="1"/>
  <c r="EB79" i="1"/>
  <c r="EA79" i="1"/>
  <c r="DZ79" i="1"/>
  <c r="DY79" i="1"/>
  <c r="DX79" i="1"/>
  <c r="DW79" i="1"/>
  <c r="DV79" i="1"/>
  <c r="DU79" i="1"/>
  <c r="DT79" i="1"/>
  <c r="DS79" i="1"/>
  <c r="DR79" i="1"/>
  <c r="DQ79" i="1"/>
  <c r="DP79" i="1"/>
  <c r="DO79" i="1"/>
  <c r="DN79" i="1"/>
  <c r="DM79" i="1"/>
  <c r="DL79" i="1"/>
  <c r="DK79" i="1"/>
  <c r="DJ79" i="1"/>
  <c r="FU78" i="1"/>
  <c r="EY78" i="1"/>
  <c r="FT78" i="1" s="1"/>
  <c r="EX78" i="1"/>
  <c r="FS78" i="1" s="1"/>
  <c r="EW78" i="1"/>
  <c r="FR78" i="1" s="1"/>
  <c r="EV78" i="1"/>
  <c r="FQ78" i="1" s="1"/>
  <c r="EU78" i="1"/>
  <c r="FP78" i="1" s="1"/>
  <c r="ET78" i="1"/>
  <c r="FO78" i="1" s="1"/>
  <c r="ES78" i="1"/>
  <c r="FN78" i="1" s="1"/>
  <c r="ER78" i="1"/>
  <c r="FM78" i="1" s="1"/>
  <c r="EQ78" i="1"/>
  <c r="FL78" i="1" s="1"/>
  <c r="EP78" i="1"/>
  <c r="FK78" i="1" s="1"/>
  <c r="EO78" i="1"/>
  <c r="FJ78" i="1" s="1"/>
  <c r="EN78" i="1"/>
  <c r="FI78" i="1" s="1"/>
  <c r="EM78" i="1"/>
  <c r="FH78" i="1" s="1"/>
  <c r="EL78" i="1"/>
  <c r="FG78" i="1" s="1"/>
  <c r="EK78" i="1"/>
  <c r="FF78" i="1" s="1"/>
  <c r="EJ78" i="1"/>
  <c r="FE78" i="1" s="1"/>
  <c r="EI78" i="1"/>
  <c r="FD78" i="1" s="1"/>
  <c r="EH78" i="1"/>
  <c r="FC78" i="1" s="1"/>
  <c r="EG78" i="1"/>
  <c r="FB78" i="1" s="1"/>
  <c r="EF78" i="1"/>
  <c r="FA78" i="1" s="1"/>
  <c r="EE78" i="1"/>
  <c r="EZ78" i="1" s="1"/>
  <c r="ED78" i="1"/>
  <c r="EC78" i="1"/>
  <c r="EB78" i="1"/>
  <c r="EA78" i="1"/>
  <c r="DZ78" i="1"/>
  <c r="DY78" i="1"/>
  <c r="DX78" i="1"/>
  <c r="DW78" i="1"/>
  <c r="DV78" i="1"/>
  <c r="DU78" i="1"/>
  <c r="DT78" i="1"/>
  <c r="DS78" i="1"/>
  <c r="DR78" i="1"/>
  <c r="DQ78" i="1"/>
  <c r="DP78" i="1"/>
  <c r="DO78" i="1"/>
  <c r="DN78" i="1"/>
  <c r="DM78" i="1"/>
  <c r="DL78" i="1"/>
  <c r="DK78" i="1"/>
  <c r="DJ78" i="1"/>
  <c r="FU77" i="1"/>
  <c r="FC77" i="1"/>
  <c r="EY77" i="1"/>
  <c r="FT77" i="1" s="1"/>
  <c r="EX77" i="1"/>
  <c r="FS77" i="1" s="1"/>
  <c r="EW77" i="1"/>
  <c r="FR77" i="1" s="1"/>
  <c r="EV77" i="1"/>
  <c r="FQ77" i="1" s="1"/>
  <c r="EU77" i="1"/>
  <c r="FP77" i="1" s="1"/>
  <c r="ET77" i="1"/>
  <c r="FO77" i="1" s="1"/>
  <c r="ES77" i="1"/>
  <c r="FN77" i="1" s="1"/>
  <c r="ER77" i="1"/>
  <c r="FM77" i="1" s="1"/>
  <c r="EQ77" i="1"/>
  <c r="FL77" i="1" s="1"/>
  <c r="EP77" i="1"/>
  <c r="FK77" i="1" s="1"/>
  <c r="EO77" i="1"/>
  <c r="FJ77" i="1" s="1"/>
  <c r="EN77" i="1"/>
  <c r="FI77" i="1" s="1"/>
  <c r="EM77" i="1"/>
  <c r="FH77" i="1" s="1"/>
  <c r="EL77" i="1"/>
  <c r="FG77" i="1" s="1"/>
  <c r="EK77" i="1"/>
  <c r="FF77" i="1" s="1"/>
  <c r="EJ77" i="1"/>
  <c r="FE77" i="1" s="1"/>
  <c r="EI77" i="1"/>
  <c r="FD77" i="1" s="1"/>
  <c r="EH77" i="1"/>
  <c r="EG77" i="1"/>
  <c r="FB77" i="1" s="1"/>
  <c r="EF77" i="1"/>
  <c r="FA77" i="1" s="1"/>
  <c r="EE77" i="1"/>
  <c r="EZ77" i="1" s="1"/>
  <c r="ED77" i="1"/>
  <c r="EC77" i="1"/>
  <c r="EB77" i="1"/>
  <c r="EA77" i="1"/>
  <c r="DZ77" i="1"/>
  <c r="DY77" i="1"/>
  <c r="DX77" i="1"/>
  <c r="DW77" i="1"/>
  <c r="DV77" i="1"/>
  <c r="DU77" i="1"/>
  <c r="DT77" i="1"/>
  <c r="DS77" i="1"/>
  <c r="DR77" i="1"/>
  <c r="DQ77" i="1"/>
  <c r="DP77" i="1"/>
  <c r="DO77" i="1"/>
  <c r="DN77" i="1"/>
  <c r="DM77" i="1"/>
  <c r="DL77" i="1"/>
  <c r="DK77" i="1"/>
  <c r="DJ77" i="1"/>
  <c r="FU76" i="1"/>
  <c r="EY76" i="1"/>
  <c r="FT76" i="1" s="1"/>
  <c r="EX76" i="1"/>
  <c r="FS76" i="1" s="1"/>
  <c r="EW76" i="1"/>
  <c r="FR76" i="1" s="1"/>
  <c r="EV76" i="1"/>
  <c r="FQ76" i="1" s="1"/>
  <c r="EU76" i="1"/>
  <c r="FP76" i="1" s="1"/>
  <c r="ET76" i="1"/>
  <c r="FO76" i="1" s="1"/>
  <c r="ES76" i="1"/>
  <c r="FN76" i="1" s="1"/>
  <c r="ER76" i="1"/>
  <c r="FM76" i="1" s="1"/>
  <c r="EQ76" i="1"/>
  <c r="FL76" i="1" s="1"/>
  <c r="EP76" i="1"/>
  <c r="FK76" i="1" s="1"/>
  <c r="EO76" i="1"/>
  <c r="FJ76" i="1" s="1"/>
  <c r="EN76" i="1"/>
  <c r="FI76" i="1" s="1"/>
  <c r="EM76" i="1"/>
  <c r="FH76" i="1" s="1"/>
  <c r="EL76" i="1"/>
  <c r="FG76" i="1" s="1"/>
  <c r="EK76" i="1"/>
  <c r="FF76" i="1" s="1"/>
  <c r="EJ76" i="1"/>
  <c r="FE76" i="1" s="1"/>
  <c r="EI76" i="1"/>
  <c r="FD76" i="1" s="1"/>
  <c r="EH76" i="1"/>
  <c r="FC76" i="1" s="1"/>
  <c r="EG76" i="1"/>
  <c r="FB76" i="1" s="1"/>
  <c r="EF76" i="1"/>
  <c r="FA76" i="1" s="1"/>
  <c r="EE76" i="1"/>
  <c r="EZ76" i="1" s="1"/>
  <c r="ED76" i="1"/>
  <c r="EC76" i="1"/>
  <c r="EB76" i="1"/>
  <c r="EA76" i="1"/>
  <c r="DZ76" i="1"/>
  <c r="DY76" i="1"/>
  <c r="DX76" i="1"/>
  <c r="DW76" i="1"/>
  <c r="DV76" i="1"/>
  <c r="DU76" i="1"/>
  <c r="DT76" i="1"/>
  <c r="DS76" i="1"/>
  <c r="DR76" i="1"/>
  <c r="DQ76" i="1"/>
  <c r="DP76" i="1"/>
  <c r="DO76" i="1"/>
  <c r="DN76" i="1"/>
  <c r="DM76" i="1"/>
  <c r="DL76" i="1"/>
  <c r="DK76" i="1"/>
  <c r="DJ76" i="1"/>
  <c r="FU75" i="1"/>
  <c r="FD75" i="1"/>
  <c r="EY75" i="1"/>
  <c r="FT75" i="1" s="1"/>
  <c r="EX75" i="1"/>
  <c r="FS75" i="1" s="1"/>
  <c r="EW75" i="1"/>
  <c r="FR75" i="1" s="1"/>
  <c r="EV75" i="1"/>
  <c r="FQ75" i="1" s="1"/>
  <c r="EU75" i="1"/>
  <c r="FP75" i="1" s="1"/>
  <c r="ET75" i="1"/>
  <c r="FO75" i="1" s="1"/>
  <c r="ES75" i="1"/>
  <c r="FN75" i="1" s="1"/>
  <c r="ER75" i="1"/>
  <c r="FM75" i="1" s="1"/>
  <c r="EQ75" i="1"/>
  <c r="FL75" i="1" s="1"/>
  <c r="EP75" i="1"/>
  <c r="FK75" i="1" s="1"/>
  <c r="EO75" i="1"/>
  <c r="FJ75" i="1" s="1"/>
  <c r="EN75" i="1"/>
  <c r="FI75" i="1" s="1"/>
  <c r="EM75" i="1"/>
  <c r="FH75" i="1" s="1"/>
  <c r="EL75" i="1"/>
  <c r="FG75" i="1" s="1"/>
  <c r="EK75" i="1"/>
  <c r="FF75" i="1" s="1"/>
  <c r="EJ75" i="1"/>
  <c r="FE75" i="1" s="1"/>
  <c r="EI75" i="1"/>
  <c r="EH75" i="1"/>
  <c r="FC75" i="1" s="1"/>
  <c r="EG75" i="1"/>
  <c r="FB75" i="1" s="1"/>
  <c r="EF75" i="1"/>
  <c r="FA75" i="1" s="1"/>
  <c r="EE75" i="1"/>
  <c r="EZ75" i="1" s="1"/>
  <c r="ED75" i="1"/>
  <c r="EC75" i="1"/>
  <c r="EB75" i="1"/>
  <c r="EA75" i="1"/>
  <c r="DZ75" i="1"/>
  <c r="DY75" i="1"/>
  <c r="DX75" i="1"/>
  <c r="DW75" i="1"/>
  <c r="DV75" i="1"/>
  <c r="DU75" i="1"/>
  <c r="DT75" i="1"/>
  <c r="DS75" i="1"/>
  <c r="DR75" i="1"/>
  <c r="DQ75" i="1"/>
  <c r="DP75" i="1"/>
  <c r="DO75" i="1"/>
  <c r="DN75" i="1"/>
  <c r="DM75" i="1"/>
  <c r="DL75" i="1"/>
  <c r="DK75" i="1"/>
  <c r="DJ75" i="1"/>
  <c r="FU74" i="1"/>
  <c r="FD74" i="1"/>
  <c r="EY74" i="1"/>
  <c r="FT74" i="1" s="1"/>
  <c r="EX74" i="1"/>
  <c r="FS74" i="1" s="1"/>
  <c r="EW74" i="1"/>
  <c r="FR74" i="1" s="1"/>
  <c r="EV74" i="1"/>
  <c r="FQ74" i="1" s="1"/>
  <c r="EU74" i="1"/>
  <c r="FP74" i="1" s="1"/>
  <c r="ET74" i="1"/>
  <c r="FO74" i="1" s="1"/>
  <c r="ES74" i="1"/>
  <c r="FN74" i="1" s="1"/>
  <c r="ER74" i="1"/>
  <c r="FM74" i="1" s="1"/>
  <c r="EQ74" i="1"/>
  <c r="FL74" i="1" s="1"/>
  <c r="EP74" i="1"/>
  <c r="FK74" i="1" s="1"/>
  <c r="EO74" i="1"/>
  <c r="FJ74" i="1" s="1"/>
  <c r="EN74" i="1"/>
  <c r="FI74" i="1" s="1"/>
  <c r="EM74" i="1"/>
  <c r="FH74" i="1" s="1"/>
  <c r="EL74" i="1"/>
  <c r="FG74" i="1" s="1"/>
  <c r="EK74" i="1"/>
  <c r="FF74" i="1" s="1"/>
  <c r="EJ74" i="1"/>
  <c r="FE74" i="1" s="1"/>
  <c r="EI74" i="1"/>
  <c r="EH74" i="1"/>
  <c r="FC74" i="1" s="1"/>
  <c r="EG74" i="1"/>
  <c r="FB74" i="1" s="1"/>
  <c r="EF74" i="1"/>
  <c r="FA74" i="1" s="1"/>
  <c r="EE74" i="1"/>
  <c r="EZ74" i="1" s="1"/>
  <c r="ED74" i="1"/>
  <c r="EC74" i="1"/>
  <c r="EB74" i="1"/>
  <c r="EA74" i="1"/>
  <c r="DZ74" i="1"/>
  <c r="DY74" i="1"/>
  <c r="DX74" i="1"/>
  <c r="DW74" i="1"/>
  <c r="DV74" i="1"/>
  <c r="DU74" i="1"/>
  <c r="DT74" i="1"/>
  <c r="DS74" i="1"/>
  <c r="DR74" i="1"/>
  <c r="DQ74" i="1"/>
  <c r="DP74" i="1"/>
  <c r="DO74" i="1"/>
  <c r="DN74" i="1"/>
  <c r="DM74" i="1"/>
  <c r="DL74" i="1"/>
  <c r="DK74" i="1"/>
  <c r="DJ74" i="1"/>
  <c r="FU73" i="1"/>
  <c r="EY73" i="1"/>
  <c r="FT73" i="1" s="1"/>
  <c r="EX73" i="1"/>
  <c r="FS73" i="1" s="1"/>
  <c r="EW73" i="1"/>
  <c r="FR73" i="1" s="1"/>
  <c r="EV73" i="1"/>
  <c r="FQ73" i="1" s="1"/>
  <c r="EU73" i="1"/>
  <c r="FP73" i="1" s="1"/>
  <c r="ET73" i="1"/>
  <c r="FO73" i="1" s="1"/>
  <c r="ES73" i="1"/>
  <c r="FN73" i="1" s="1"/>
  <c r="ER73" i="1"/>
  <c r="FM73" i="1" s="1"/>
  <c r="EQ73" i="1"/>
  <c r="FL73" i="1" s="1"/>
  <c r="EP73" i="1"/>
  <c r="FK73" i="1" s="1"/>
  <c r="EO73" i="1"/>
  <c r="FJ73" i="1" s="1"/>
  <c r="EN73" i="1"/>
  <c r="FI73" i="1" s="1"/>
  <c r="EM73" i="1"/>
  <c r="FH73" i="1" s="1"/>
  <c r="EL73" i="1"/>
  <c r="FG73" i="1" s="1"/>
  <c r="EK73" i="1"/>
  <c r="FF73" i="1" s="1"/>
  <c r="EJ73" i="1"/>
  <c r="FE73" i="1" s="1"/>
  <c r="EI73" i="1"/>
  <c r="FD73" i="1" s="1"/>
  <c r="EH73" i="1"/>
  <c r="FC73" i="1" s="1"/>
  <c r="EG73" i="1"/>
  <c r="FB73" i="1" s="1"/>
  <c r="EF73" i="1"/>
  <c r="FA73" i="1" s="1"/>
  <c r="EE73" i="1"/>
  <c r="EZ73" i="1" s="1"/>
  <c r="ED73" i="1"/>
  <c r="EC73" i="1"/>
  <c r="EB73" i="1"/>
  <c r="EA73" i="1"/>
  <c r="DZ73" i="1"/>
  <c r="DY73" i="1"/>
  <c r="DX73" i="1"/>
  <c r="DW73" i="1"/>
  <c r="DV73" i="1"/>
  <c r="DU73" i="1"/>
  <c r="DT73" i="1"/>
  <c r="DS73" i="1"/>
  <c r="DR73" i="1"/>
  <c r="DQ73" i="1"/>
  <c r="DP73" i="1"/>
  <c r="DO73" i="1"/>
  <c r="DN73" i="1"/>
  <c r="DM73" i="1"/>
  <c r="DL73" i="1"/>
  <c r="DK73" i="1"/>
  <c r="DJ73" i="1"/>
  <c r="FU72" i="1"/>
  <c r="FD72" i="1"/>
  <c r="EY72" i="1"/>
  <c r="FT72" i="1" s="1"/>
  <c r="EX72" i="1"/>
  <c r="FS72" i="1" s="1"/>
  <c r="EW72" i="1"/>
  <c r="FR72" i="1" s="1"/>
  <c r="EV72" i="1"/>
  <c r="FQ72" i="1" s="1"/>
  <c r="EU72" i="1"/>
  <c r="FP72" i="1" s="1"/>
  <c r="ET72" i="1"/>
  <c r="FO72" i="1" s="1"/>
  <c r="ES72" i="1"/>
  <c r="FN72" i="1" s="1"/>
  <c r="ER72" i="1"/>
  <c r="FM72" i="1" s="1"/>
  <c r="EQ72" i="1"/>
  <c r="FL72" i="1" s="1"/>
  <c r="EP72" i="1"/>
  <c r="FK72" i="1" s="1"/>
  <c r="EO72" i="1"/>
  <c r="FJ72" i="1" s="1"/>
  <c r="EN72" i="1"/>
  <c r="FI72" i="1" s="1"/>
  <c r="EM72" i="1"/>
  <c r="FH72" i="1" s="1"/>
  <c r="EL72" i="1"/>
  <c r="FG72" i="1" s="1"/>
  <c r="EK72" i="1"/>
  <c r="FF72" i="1" s="1"/>
  <c r="EJ72" i="1"/>
  <c r="FE72" i="1" s="1"/>
  <c r="EI72" i="1"/>
  <c r="EH72" i="1"/>
  <c r="FC72" i="1" s="1"/>
  <c r="EG72" i="1"/>
  <c r="FB72" i="1" s="1"/>
  <c r="EF72" i="1"/>
  <c r="FA72" i="1" s="1"/>
  <c r="EE72" i="1"/>
  <c r="EZ72" i="1" s="1"/>
  <c r="ED72" i="1"/>
  <c r="EC72" i="1"/>
  <c r="EB72" i="1"/>
  <c r="EA72" i="1"/>
  <c r="DZ72" i="1"/>
  <c r="DY72" i="1"/>
  <c r="DX72" i="1"/>
  <c r="DW72" i="1"/>
  <c r="DV72" i="1"/>
  <c r="DU72" i="1"/>
  <c r="DT72" i="1"/>
  <c r="DS72" i="1"/>
  <c r="DR72" i="1"/>
  <c r="DQ72" i="1"/>
  <c r="DP72" i="1"/>
  <c r="DO72" i="1"/>
  <c r="DN72" i="1"/>
  <c r="DM72" i="1"/>
  <c r="DL72" i="1"/>
  <c r="DK72" i="1"/>
  <c r="DJ72" i="1"/>
  <c r="FU71" i="1"/>
  <c r="FS71" i="1"/>
  <c r="FR71" i="1"/>
  <c r="EY71" i="1"/>
  <c r="FT71" i="1" s="1"/>
  <c r="EX71" i="1"/>
  <c r="EW71" i="1"/>
  <c r="EV71" i="1"/>
  <c r="FQ71" i="1" s="1"/>
  <c r="EU71" i="1"/>
  <c r="FP71" i="1" s="1"/>
  <c r="ET71" i="1"/>
  <c r="FO71" i="1" s="1"/>
  <c r="ES71" i="1"/>
  <c r="FN71" i="1" s="1"/>
  <c r="ER71" i="1"/>
  <c r="FM71" i="1" s="1"/>
  <c r="EQ71" i="1"/>
  <c r="FL71" i="1" s="1"/>
  <c r="EP71" i="1"/>
  <c r="FK71" i="1" s="1"/>
  <c r="EO71" i="1"/>
  <c r="FJ71" i="1" s="1"/>
  <c r="EN71" i="1"/>
  <c r="FI71" i="1" s="1"/>
  <c r="EM71" i="1"/>
  <c r="FH71" i="1" s="1"/>
  <c r="EL71" i="1"/>
  <c r="FG71" i="1" s="1"/>
  <c r="EK71" i="1"/>
  <c r="FF71" i="1" s="1"/>
  <c r="EJ71" i="1"/>
  <c r="FE71" i="1" s="1"/>
  <c r="EI71" i="1"/>
  <c r="FD71" i="1" s="1"/>
  <c r="EH71" i="1"/>
  <c r="FC71" i="1" s="1"/>
  <c r="EG71" i="1"/>
  <c r="FB71" i="1" s="1"/>
  <c r="EF71" i="1"/>
  <c r="FA71" i="1" s="1"/>
  <c r="EE71" i="1"/>
  <c r="EZ71" i="1" s="1"/>
  <c r="ED71" i="1"/>
  <c r="EC71" i="1"/>
  <c r="EB71" i="1"/>
  <c r="EA71" i="1"/>
  <c r="DZ71" i="1"/>
  <c r="DY71" i="1"/>
  <c r="DX71" i="1"/>
  <c r="DW71" i="1"/>
  <c r="DV71" i="1"/>
  <c r="DU71" i="1"/>
  <c r="DT71" i="1"/>
  <c r="DS71" i="1"/>
  <c r="DR71" i="1"/>
  <c r="DQ71" i="1"/>
  <c r="DP71" i="1"/>
  <c r="DO71" i="1"/>
  <c r="DN71" i="1"/>
  <c r="DM71" i="1"/>
  <c r="DL71" i="1"/>
  <c r="DK71" i="1"/>
  <c r="DJ71" i="1"/>
  <c r="FU70" i="1"/>
  <c r="FT70" i="1"/>
  <c r="EY70" i="1"/>
  <c r="EX70" i="1"/>
  <c r="FS70" i="1" s="1"/>
  <c r="EW70" i="1"/>
  <c r="FR70" i="1" s="1"/>
  <c r="EV70" i="1"/>
  <c r="FQ70" i="1" s="1"/>
  <c r="EU70" i="1"/>
  <c r="FP70" i="1" s="1"/>
  <c r="ET70" i="1"/>
  <c r="FO70" i="1" s="1"/>
  <c r="ES70" i="1"/>
  <c r="FN70" i="1" s="1"/>
  <c r="ER70" i="1"/>
  <c r="FM70" i="1" s="1"/>
  <c r="EQ70" i="1"/>
  <c r="FL70" i="1" s="1"/>
  <c r="EP70" i="1"/>
  <c r="FK70" i="1" s="1"/>
  <c r="EO70" i="1"/>
  <c r="FJ70" i="1" s="1"/>
  <c r="EN70" i="1"/>
  <c r="FI70" i="1" s="1"/>
  <c r="EM70" i="1"/>
  <c r="FH70" i="1" s="1"/>
  <c r="EL70" i="1"/>
  <c r="FG70" i="1" s="1"/>
  <c r="EK70" i="1"/>
  <c r="FF70" i="1" s="1"/>
  <c r="EJ70" i="1"/>
  <c r="FE70" i="1" s="1"/>
  <c r="EI70" i="1"/>
  <c r="FD70" i="1" s="1"/>
  <c r="EH70" i="1"/>
  <c r="FC70" i="1" s="1"/>
  <c r="EG70" i="1"/>
  <c r="FB70" i="1" s="1"/>
  <c r="EF70" i="1"/>
  <c r="FA70" i="1" s="1"/>
  <c r="EE70" i="1"/>
  <c r="EZ70" i="1" s="1"/>
  <c r="ED70" i="1"/>
  <c r="EC70" i="1"/>
  <c r="EB70" i="1"/>
  <c r="EA70" i="1"/>
  <c r="DZ70" i="1"/>
  <c r="DY70" i="1"/>
  <c r="DX70" i="1"/>
  <c r="DW70" i="1"/>
  <c r="DV70" i="1"/>
  <c r="DU70" i="1"/>
  <c r="DT70" i="1"/>
  <c r="DS70" i="1"/>
  <c r="DR70" i="1"/>
  <c r="DQ70" i="1"/>
  <c r="DP70" i="1"/>
  <c r="DO70" i="1"/>
  <c r="DN70" i="1"/>
  <c r="DM70" i="1"/>
  <c r="DL70" i="1"/>
  <c r="DK70" i="1"/>
  <c r="DJ70" i="1"/>
  <c r="FU69" i="1"/>
  <c r="EY69" i="1"/>
  <c r="FT69" i="1" s="1"/>
  <c r="EX69" i="1"/>
  <c r="FS69" i="1" s="1"/>
  <c r="EW69" i="1"/>
  <c r="FR69" i="1" s="1"/>
  <c r="EV69" i="1"/>
  <c r="FQ69" i="1" s="1"/>
  <c r="EU69" i="1"/>
  <c r="FP69" i="1" s="1"/>
  <c r="ET69" i="1"/>
  <c r="FO69" i="1" s="1"/>
  <c r="ES69" i="1"/>
  <c r="FN69" i="1" s="1"/>
  <c r="ER69" i="1"/>
  <c r="FM69" i="1" s="1"/>
  <c r="EQ69" i="1"/>
  <c r="FL69" i="1" s="1"/>
  <c r="EP69" i="1"/>
  <c r="FK69" i="1" s="1"/>
  <c r="EO69" i="1"/>
  <c r="FJ69" i="1" s="1"/>
  <c r="EN69" i="1"/>
  <c r="FI69" i="1" s="1"/>
  <c r="EM69" i="1"/>
  <c r="FH69" i="1" s="1"/>
  <c r="EL69" i="1"/>
  <c r="FG69" i="1" s="1"/>
  <c r="EK69" i="1"/>
  <c r="FF69" i="1" s="1"/>
  <c r="EJ69" i="1"/>
  <c r="FE69" i="1" s="1"/>
  <c r="EI69" i="1"/>
  <c r="FD69" i="1" s="1"/>
  <c r="EH69" i="1"/>
  <c r="FC69" i="1" s="1"/>
  <c r="EG69" i="1"/>
  <c r="FB69" i="1" s="1"/>
  <c r="EF69" i="1"/>
  <c r="FA69" i="1" s="1"/>
  <c r="EE69" i="1"/>
  <c r="EZ69" i="1" s="1"/>
  <c r="ED69" i="1"/>
  <c r="EC69" i="1"/>
  <c r="EB69" i="1"/>
  <c r="EA69" i="1"/>
  <c r="DZ69" i="1"/>
  <c r="DY69" i="1"/>
  <c r="DX69" i="1"/>
  <c r="DW69" i="1"/>
  <c r="DV69" i="1"/>
  <c r="DU69" i="1"/>
  <c r="DT69" i="1"/>
  <c r="DS69" i="1"/>
  <c r="DR69" i="1"/>
  <c r="DQ69" i="1"/>
  <c r="DP69" i="1"/>
  <c r="DO69" i="1"/>
  <c r="DN69" i="1"/>
  <c r="DM69" i="1"/>
  <c r="DL69" i="1"/>
  <c r="DK69" i="1"/>
  <c r="DJ69" i="1"/>
  <c r="FU68" i="1"/>
  <c r="FT68" i="1"/>
  <c r="FL68" i="1"/>
  <c r="FD68" i="1"/>
  <c r="EY68" i="1"/>
  <c r="EX68" i="1"/>
  <c r="FS68" i="1" s="1"/>
  <c r="EW68" i="1"/>
  <c r="FR68" i="1" s="1"/>
  <c r="EV68" i="1"/>
  <c r="FQ68" i="1" s="1"/>
  <c r="EU68" i="1"/>
  <c r="FP68" i="1" s="1"/>
  <c r="ET68" i="1"/>
  <c r="FO68" i="1" s="1"/>
  <c r="ES68" i="1"/>
  <c r="FN68" i="1" s="1"/>
  <c r="ER68" i="1"/>
  <c r="FM68" i="1" s="1"/>
  <c r="EQ68" i="1"/>
  <c r="EP68" i="1"/>
  <c r="FK68" i="1" s="1"/>
  <c r="EO68" i="1"/>
  <c r="FJ68" i="1" s="1"/>
  <c r="EN68" i="1"/>
  <c r="FI68" i="1" s="1"/>
  <c r="EM68" i="1"/>
  <c r="FH68" i="1" s="1"/>
  <c r="EL68" i="1"/>
  <c r="FG68" i="1" s="1"/>
  <c r="EK68" i="1"/>
  <c r="FF68" i="1" s="1"/>
  <c r="EJ68" i="1"/>
  <c r="FE68" i="1" s="1"/>
  <c r="EI68" i="1"/>
  <c r="EH68" i="1"/>
  <c r="FC68" i="1" s="1"/>
  <c r="EG68" i="1"/>
  <c r="FB68" i="1" s="1"/>
  <c r="EF68" i="1"/>
  <c r="FA68" i="1" s="1"/>
  <c r="EE68" i="1"/>
  <c r="EZ68" i="1" s="1"/>
  <c r="ED68" i="1"/>
  <c r="EC68" i="1"/>
  <c r="EB68" i="1"/>
  <c r="EA68" i="1"/>
  <c r="DZ68" i="1"/>
  <c r="DY68" i="1"/>
  <c r="DX68" i="1"/>
  <c r="DW68" i="1"/>
  <c r="DV68" i="1"/>
  <c r="DU68" i="1"/>
  <c r="DT68" i="1"/>
  <c r="DS68" i="1"/>
  <c r="DR68" i="1"/>
  <c r="DQ68" i="1"/>
  <c r="DP68" i="1"/>
  <c r="DO68" i="1"/>
  <c r="DN68" i="1"/>
  <c r="DM68" i="1"/>
  <c r="DL68" i="1"/>
  <c r="DK68" i="1"/>
  <c r="DJ68" i="1"/>
  <c r="FU67" i="1"/>
  <c r="FK67" i="1"/>
  <c r="FE67" i="1"/>
  <c r="EY67" i="1"/>
  <c r="FT67" i="1" s="1"/>
  <c r="EX67" i="1"/>
  <c r="FS67" i="1" s="1"/>
  <c r="EW67" i="1"/>
  <c r="FR67" i="1" s="1"/>
  <c r="EV67" i="1"/>
  <c r="FQ67" i="1" s="1"/>
  <c r="EU67" i="1"/>
  <c r="FP67" i="1" s="1"/>
  <c r="ET67" i="1"/>
  <c r="FO67" i="1" s="1"/>
  <c r="ES67" i="1"/>
  <c r="FN67" i="1" s="1"/>
  <c r="ER67" i="1"/>
  <c r="FM67" i="1" s="1"/>
  <c r="EQ67" i="1"/>
  <c r="FL67" i="1" s="1"/>
  <c r="EP67" i="1"/>
  <c r="EO67" i="1"/>
  <c r="FJ67" i="1" s="1"/>
  <c r="EN67" i="1"/>
  <c r="FI67" i="1" s="1"/>
  <c r="EM67" i="1"/>
  <c r="FH67" i="1" s="1"/>
  <c r="EL67" i="1"/>
  <c r="FG67" i="1" s="1"/>
  <c r="EK67" i="1"/>
  <c r="FF67" i="1" s="1"/>
  <c r="EJ67" i="1"/>
  <c r="EI67" i="1"/>
  <c r="FD67" i="1" s="1"/>
  <c r="EH67" i="1"/>
  <c r="FC67" i="1" s="1"/>
  <c r="EG67" i="1"/>
  <c r="FB67" i="1" s="1"/>
  <c r="EF67" i="1"/>
  <c r="FA67" i="1" s="1"/>
  <c r="EE67" i="1"/>
  <c r="EZ67" i="1" s="1"/>
  <c r="ED67" i="1"/>
  <c r="EC67" i="1"/>
  <c r="EB67" i="1"/>
  <c r="EA67" i="1"/>
  <c r="DZ67" i="1"/>
  <c r="DY67" i="1"/>
  <c r="DX67" i="1"/>
  <c r="DW67" i="1"/>
  <c r="DV67" i="1"/>
  <c r="DU67" i="1"/>
  <c r="DT67" i="1"/>
  <c r="DS67" i="1"/>
  <c r="DR67" i="1"/>
  <c r="DQ67" i="1"/>
  <c r="DP67" i="1"/>
  <c r="DO67" i="1"/>
  <c r="DN67" i="1"/>
  <c r="DM67" i="1"/>
  <c r="DL67" i="1"/>
  <c r="DK67" i="1"/>
  <c r="DJ67" i="1"/>
  <c r="FU66" i="1"/>
  <c r="FC66" i="1"/>
  <c r="EY66" i="1"/>
  <c r="FT66" i="1" s="1"/>
  <c r="EX66" i="1"/>
  <c r="FS66" i="1" s="1"/>
  <c r="EW66" i="1"/>
  <c r="FR66" i="1" s="1"/>
  <c r="EV66" i="1"/>
  <c r="FQ66" i="1" s="1"/>
  <c r="EU66" i="1"/>
  <c r="FP66" i="1" s="1"/>
  <c r="ET66" i="1"/>
  <c r="FO66" i="1" s="1"/>
  <c r="ES66" i="1"/>
  <c r="FN66" i="1" s="1"/>
  <c r="ER66" i="1"/>
  <c r="FM66" i="1" s="1"/>
  <c r="EQ66" i="1"/>
  <c r="FL66" i="1" s="1"/>
  <c r="EP66" i="1"/>
  <c r="FK66" i="1" s="1"/>
  <c r="EO66" i="1"/>
  <c r="FJ66" i="1" s="1"/>
  <c r="EN66" i="1"/>
  <c r="FI66" i="1" s="1"/>
  <c r="EM66" i="1"/>
  <c r="FH66" i="1" s="1"/>
  <c r="EL66" i="1"/>
  <c r="FG66" i="1" s="1"/>
  <c r="EK66" i="1"/>
  <c r="FF66" i="1" s="1"/>
  <c r="EJ66" i="1"/>
  <c r="FE66" i="1" s="1"/>
  <c r="EI66" i="1"/>
  <c r="FD66" i="1" s="1"/>
  <c r="EH66" i="1"/>
  <c r="EG66" i="1"/>
  <c r="FB66" i="1" s="1"/>
  <c r="EF66" i="1"/>
  <c r="FA66" i="1" s="1"/>
  <c r="EE66" i="1"/>
  <c r="EZ66" i="1" s="1"/>
  <c r="ED66" i="1"/>
  <c r="EC66" i="1"/>
  <c r="EB66" i="1"/>
  <c r="EA66" i="1"/>
  <c r="DZ66" i="1"/>
  <c r="DY66" i="1"/>
  <c r="DX66" i="1"/>
  <c r="DW66" i="1"/>
  <c r="DV66" i="1"/>
  <c r="DU66" i="1"/>
  <c r="DT66" i="1"/>
  <c r="DS66" i="1"/>
  <c r="DR66" i="1"/>
  <c r="DQ66" i="1"/>
  <c r="DP66" i="1"/>
  <c r="DO66" i="1"/>
  <c r="DN66" i="1"/>
  <c r="DM66" i="1"/>
  <c r="DL66" i="1"/>
  <c r="DK66" i="1"/>
  <c r="DJ66" i="1"/>
  <c r="FU65" i="1"/>
  <c r="FB65" i="1"/>
  <c r="EY65" i="1"/>
  <c r="FT65" i="1" s="1"/>
  <c r="EX65" i="1"/>
  <c r="FS65" i="1" s="1"/>
  <c r="EW65" i="1"/>
  <c r="FR65" i="1" s="1"/>
  <c r="EV65" i="1"/>
  <c r="FQ65" i="1" s="1"/>
  <c r="EU65" i="1"/>
  <c r="FP65" i="1" s="1"/>
  <c r="ET65" i="1"/>
  <c r="FO65" i="1" s="1"/>
  <c r="ES65" i="1"/>
  <c r="FN65" i="1" s="1"/>
  <c r="ER65" i="1"/>
  <c r="FM65" i="1" s="1"/>
  <c r="EQ65" i="1"/>
  <c r="FL65" i="1" s="1"/>
  <c r="EP65" i="1"/>
  <c r="FK65" i="1" s="1"/>
  <c r="EO65" i="1"/>
  <c r="FJ65" i="1" s="1"/>
  <c r="EN65" i="1"/>
  <c r="FI65" i="1" s="1"/>
  <c r="EM65" i="1"/>
  <c r="FH65" i="1" s="1"/>
  <c r="EL65" i="1"/>
  <c r="FG65" i="1" s="1"/>
  <c r="EK65" i="1"/>
  <c r="FF65" i="1" s="1"/>
  <c r="EJ65" i="1"/>
  <c r="FE65" i="1" s="1"/>
  <c r="EI65" i="1"/>
  <c r="FD65" i="1" s="1"/>
  <c r="EH65" i="1"/>
  <c r="FC65" i="1" s="1"/>
  <c r="EG65" i="1"/>
  <c r="EF65" i="1"/>
  <c r="FA65" i="1" s="1"/>
  <c r="EE65" i="1"/>
  <c r="EZ65" i="1" s="1"/>
  <c r="ED65" i="1"/>
  <c r="EC65" i="1"/>
  <c r="EB65" i="1"/>
  <c r="EA65" i="1"/>
  <c r="DZ65" i="1"/>
  <c r="DY65" i="1"/>
  <c r="DX65" i="1"/>
  <c r="DW65" i="1"/>
  <c r="DV65" i="1"/>
  <c r="DU65" i="1"/>
  <c r="DT65" i="1"/>
  <c r="DS65" i="1"/>
  <c r="DR65" i="1"/>
  <c r="DQ65" i="1"/>
  <c r="DP65" i="1"/>
  <c r="DO65" i="1"/>
  <c r="DN65" i="1"/>
  <c r="DM65" i="1"/>
  <c r="DL65" i="1"/>
  <c r="DK65" i="1"/>
  <c r="DJ65" i="1"/>
  <c r="FU64" i="1"/>
  <c r="EY64" i="1"/>
  <c r="FT64" i="1" s="1"/>
  <c r="EX64" i="1"/>
  <c r="FS64" i="1" s="1"/>
  <c r="EW64" i="1"/>
  <c r="FR64" i="1" s="1"/>
  <c r="EV64" i="1"/>
  <c r="FQ64" i="1" s="1"/>
  <c r="EU64" i="1"/>
  <c r="FP64" i="1" s="1"/>
  <c r="ET64" i="1"/>
  <c r="FO64" i="1" s="1"/>
  <c r="ES64" i="1"/>
  <c r="FN64" i="1" s="1"/>
  <c r="ER64" i="1"/>
  <c r="FM64" i="1" s="1"/>
  <c r="EQ64" i="1"/>
  <c r="FL64" i="1" s="1"/>
  <c r="EP64" i="1"/>
  <c r="FK64" i="1" s="1"/>
  <c r="EO64" i="1"/>
  <c r="FJ64" i="1" s="1"/>
  <c r="EN64" i="1"/>
  <c r="FI64" i="1" s="1"/>
  <c r="EM64" i="1"/>
  <c r="FH64" i="1" s="1"/>
  <c r="EL64" i="1"/>
  <c r="FG64" i="1" s="1"/>
  <c r="EK64" i="1"/>
  <c r="FF64" i="1" s="1"/>
  <c r="EJ64" i="1"/>
  <c r="FE64" i="1" s="1"/>
  <c r="EI64" i="1"/>
  <c r="FD64" i="1" s="1"/>
  <c r="EH64" i="1"/>
  <c r="FC64" i="1" s="1"/>
  <c r="EG64" i="1"/>
  <c r="FB64" i="1" s="1"/>
  <c r="EF64" i="1"/>
  <c r="FA64" i="1" s="1"/>
  <c r="EE64" i="1"/>
  <c r="EZ64" i="1" s="1"/>
  <c r="ED64" i="1"/>
  <c r="EC64" i="1"/>
  <c r="EB64" i="1"/>
  <c r="EA64" i="1"/>
  <c r="DZ64" i="1"/>
  <c r="DY64" i="1"/>
  <c r="DX64" i="1"/>
  <c r="DW64" i="1"/>
  <c r="DV64" i="1"/>
  <c r="DU64" i="1"/>
  <c r="DT64" i="1"/>
  <c r="DS64" i="1"/>
  <c r="DR64" i="1"/>
  <c r="DQ64" i="1"/>
  <c r="DP64" i="1"/>
  <c r="DO64" i="1"/>
  <c r="DN64" i="1"/>
  <c r="DM64" i="1"/>
  <c r="DL64" i="1"/>
  <c r="DK64" i="1"/>
  <c r="DJ64" i="1"/>
  <c r="FU63" i="1"/>
  <c r="EY63" i="1"/>
  <c r="FT63" i="1" s="1"/>
  <c r="EX63" i="1"/>
  <c r="FS63" i="1" s="1"/>
  <c r="EW63" i="1"/>
  <c r="FR63" i="1" s="1"/>
  <c r="EV63" i="1"/>
  <c r="FQ63" i="1" s="1"/>
  <c r="EU63" i="1"/>
  <c r="FP63" i="1" s="1"/>
  <c r="ET63" i="1"/>
  <c r="FO63" i="1" s="1"/>
  <c r="ES63" i="1"/>
  <c r="FN63" i="1" s="1"/>
  <c r="ER63" i="1"/>
  <c r="FM63" i="1" s="1"/>
  <c r="EQ63" i="1"/>
  <c r="FL63" i="1" s="1"/>
  <c r="EP63" i="1"/>
  <c r="FK63" i="1" s="1"/>
  <c r="EO63" i="1"/>
  <c r="FJ63" i="1" s="1"/>
  <c r="EN63" i="1"/>
  <c r="FI63" i="1" s="1"/>
  <c r="EM63" i="1"/>
  <c r="FH63" i="1" s="1"/>
  <c r="EL63" i="1"/>
  <c r="FG63" i="1" s="1"/>
  <c r="EK63" i="1"/>
  <c r="FF63" i="1" s="1"/>
  <c r="EJ63" i="1"/>
  <c r="FE63" i="1" s="1"/>
  <c r="EI63" i="1"/>
  <c r="FD63" i="1" s="1"/>
  <c r="EH63" i="1"/>
  <c r="FC63" i="1" s="1"/>
  <c r="EG63" i="1"/>
  <c r="FB63" i="1" s="1"/>
  <c r="EF63" i="1"/>
  <c r="FA63" i="1" s="1"/>
  <c r="EE63" i="1"/>
  <c r="EZ63" i="1" s="1"/>
  <c r="ED63" i="1"/>
  <c r="EC63" i="1"/>
  <c r="EB63" i="1"/>
  <c r="EA63" i="1"/>
  <c r="DZ63" i="1"/>
  <c r="DY63" i="1"/>
  <c r="DX63" i="1"/>
  <c r="DW63" i="1"/>
  <c r="DV63" i="1"/>
  <c r="DU63" i="1"/>
  <c r="DT63" i="1"/>
  <c r="DS63" i="1"/>
  <c r="DR63" i="1"/>
  <c r="DQ63" i="1"/>
  <c r="DP63" i="1"/>
  <c r="DO63" i="1"/>
  <c r="DN63" i="1"/>
  <c r="DM63" i="1"/>
  <c r="DL63" i="1"/>
  <c r="DK63" i="1"/>
  <c r="DJ63" i="1"/>
  <c r="FU62" i="1"/>
  <c r="FS62" i="1"/>
  <c r="EY62" i="1"/>
  <c r="FT62" i="1" s="1"/>
  <c r="EX62" i="1"/>
  <c r="EW62" i="1"/>
  <c r="FR62" i="1" s="1"/>
  <c r="EV62" i="1"/>
  <c r="FQ62" i="1" s="1"/>
  <c r="EU62" i="1"/>
  <c r="FP62" i="1" s="1"/>
  <c r="ET62" i="1"/>
  <c r="FO62" i="1" s="1"/>
  <c r="ES62" i="1"/>
  <c r="FN62" i="1" s="1"/>
  <c r="ER62" i="1"/>
  <c r="FM62" i="1" s="1"/>
  <c r="EQ62" i="1"/>
  <c r="FL62" i="1" s="1"/>
  <c r="EP62" i="1"/>
  <c r="FK62" i="1" s="1"/>
  <c r="EO62" i="1"/>
  <c r="FJ62" i="1" s="1"/>
  <c r="EN62" i="1"/>
  <c r="FI62" i="1" s="1"/>
  <c r="EM62" i="1"/>
  <c r="FH62" i="1" s="1"/>
  <c r="EL62" i="1"/>
  <c r="FG62" i="1" s="1"/>
  <c r="EK62" i="1"/>
  <c r="FF62" i="1" s="1"/>
  <c r="EJ62" i="1"/>
  <c r="FE62" i="1" s="1"/>
  <c r="EI62" i="1"/>
  <c r="FD62" i="1" s="1"/>
  <c r="EH62" i="1"/>
  <c r="FC62" i="1" s="1"/>
  <c r="EG62" i="1"/>
  <c r="FB62" i="1" s="1"/>
  <c r="EF62" i="1"/>
  <c r="FA62" i="1" s="1"/>
  <c r="EE62" i="1"/>
  <c r="EZ62" i="1" s="1"/>
  <c r="ED62" i="1"/>
  <c r="EC62" i="1"/>
  <c r="EB62" i="1"/>
  <c r="EA62" i="1"/>
  <c r="DZ62" i="1"/>
  <c r="DY62" i="1"/>
  <c r="DX62" i="1"/>
  <c r="DW62" i="1"/>
  <c r="DV62" i="1"/>
  <c r="DU62" i="1"/>
  <c r="DT62" i="1"/>
  <c r="DS62" i="1"/>
  <c r="DR62" i="1"/>
  <c r="DQ62" i="1"/>
  <c r="DP62" i="1"/>
  <c r="DO62" i="1"/>
  <c r="DN62" i="1"/>
  <c r="DM62" i="1"/>
  <c r="DL62" i="1"/>
  <c r="DK62" i="1"/>
  <c r="DJ62" i="1"/>
  <c r="FU61" i="1"/>
  <c r="FA61" i="1"/>
  <c r="EY61" i="1"/>
  <c r="FT61" i="1" s="1"/>
  <c r="EX61" i="1"/>
  <c r="FS61" i="1" s="1"/>
  <c r="EW61" i="1"/>
  <c r="FR61" i="1" s="1"/>
  <c r="EV61" i="1"/>
  <c r="FQ61" i="1" s="1"/>
  <c r="EU61" i="1"/>
  <c r="FP61" i="1" s="1"/>
  <c r="ET61" i="1"/>
  <c r="FO61" i="1" s="1"/>
  <c r="ES61" i="1"/>
  <c r="FN61" i="1" s="1"/>
  <c r="ER61" i="1"/>
  <c r="FM61" i="1" s="1"/>
  <c r="EQ61" i="1"/>
  <c r="FL61" i="1" s="1"/>
  <c r="EP61" i="1"/>
  <c r="FK61" i="1" s="1"/>
  <c r="EO61" i="1"/>
  <c r="FJ61" i="1" s="1"/>
  <c r="EN61" i="1"/>
  <c r="FI61" i="1" s="1"/>
  <c r="EM61" i="1"/>
  <c r="FH61" i="1" s="1"/>
  <c r="EL61" i="1"/>
  <c r="FG61" i="1" s="1"/>
  <c r="EK61" i="1"/>
  <c r="FF61" i="1" s="1"/>
  <c r="EJ61" i="1"/>
  <c r="FE61" i="1" s="1"/>
  <c r="EI61" i="1"/>
  <c r="FD61" i="1" s="1"/>
  <c r="EH61" i="1"/>
  <c r="FC61" i="1" s="1"/>
  <c r="EG61" i="1"/>
  <c r="FB61" i="1" s="1"/>
  <c r="EF61" i="1"/>
  <c r="EE61" i="1"/>
  <c r="EZ61" i="1" s="1"/>
  <c r="ED61" i="1"/>
  <c r="EC61" i="1"/>
  <c r="EB61" i="1"/>
  <c r="EA61" i="1"/>
  <c r="DZ61" i="1"/>
  <c r="DY61" i="1"/>
  <c r="DX61" i="1"/>
  <c r="DW61" i="1"/>
  <c r="DV61" i="1"/>
  <c r="DU61" i="1"/>
  <c r="DT61" i="1"/>
  <c r="DS61" i="1"/>
  <c r="DR61" i="1"/>
  <c r="DQ61" i="1"/>
  <c r="DP61" i="1"/>
  <c r="DO61" i="1"/>
  <c r="DN61" i="1"/>
  <c r="DM61" i="1"/>
  <c r="DL61" i="1"/>
  <c r="DK61" i="1"/>
  <c r="DJ61" i="1"/>
  <c r="FU60" i="1"/>
  <c r="EY60" i="1"/>
  <c r="FT60" i="1" s="1"/>
  <c r="EX60" i="1"/>
  <c r="FS60" i="1" s="1"/>
  <c r="EW60" i="1"/>
  <c r="FR60" i="1" s="1"/>
  <c r="EV60" i="1"/>
  <c r="FQ60" i="1" s="1"/>
  <c r="EU60" i="1"/>
  <c r="FP60" i="1" s="1"/>
  <c r="ET60" i="1"/>
  <c r="FO60" i="1" s="1"/>
  <c r="ES60" i="1"/>
  <c r="FN60" i="1" s="1"/>
  <c r="ER60" i="1"/>
  <c r="FM60" i="1" s="1"/>
  <c r="EQ60" i="1"/>
  <c r="FL60" i="1" s="1"/>
  <c r="EP60" i="1"/>
  <c r="FK60" i="1" s="1"/>
  <c r="EO60" i="1"/>
  <c r="FJ60" i="1" s="1"/>
  <c r="EN60" i="1"/>
  <c r="FI60" i="1" s="1"/>
  <c r="EM60" i="1"/>
  <c r="FH60" i="1" s="1"/>
  <c r="EL60" i="1"/>
  <c r="FG60" i="1" s="1"/>
  <c r="EK60" i="1"/>
  <c r="FF60" i="1" s="1"/>
  <c r="EJ60" i="1"/>
  <c r="FE60" i="1" s="1"/>
  <c r="EI60" i="1"/>
  <c r="FD60" i="1" s="1"/>
  <c r="EH60" i="1"/>
  <c r="FC60" i="1" s="1"/>
  <c r="EG60" i="1"/>
  <c r="FB60" i="1" s="1"/>
  <c r="EF60" i="1"/>
  <c r="FA60" i="1" s="1"/>
  <c r="EE60" i="1"/>
  <c r="EZ60" i="1" s="1"/>
  <c r="ED60" i="1"/>
  <c r="EC60" i="1"/>
  <c r="EB60" i="1"/>
  <c r="EA60" i="1"/>
  <c r="DZ60" i="1"/>
  <c r="DY60" i="1"/>
  <c r="DX60" i="1"/>
  <c r="DW60" i="1"/>
  <c r="DV60" i="1"/>
  <c r="DU60" i="1"/>
  <c r="DT60" i="1"/>
  <c r="DS60" i="1"/>
  <c r="DR60" i="1"/>
  <c r="DQ60" i="1"/>
  <c r="DP60" i="1"/>
  <c r="DO60" i="1"/>
  <c r="DN60" i="1"/>
  <c r="DM60" i="1"/>
  <c r="DL60" i="1"/>
  <c r="DK60" i="1"/>
  <c r="DJ60" i="1"/>
  <c r="FU59" i="1"/>
  <c r="FR59" i="1"/>
  <c r="FC59" i="1"/>
  <c r="FB59" i="1"/>
  <c r="EY59" i="1"/>
  <c r="FT59" i="1" s="1"/>
  <c r="EX59" i="1"/>
  <c r="FS59" i="1" s="1"/>
  <c r="EW59" i="1"/>
  <c r="EV59" i="1"/>
  <c r="FQ59" i="1" s="1"/>
  <c r="EU59" i="1"/>
  <c r="FP59" i="1" s="1"/>
  <c r="ET59" i="1"/>
  <c r="FO59" i="1" s="1"/>
  <c r="ES59" i="1"/>
  <c r="FN59" i="1" s="1"/>
  <c r="ER59" i="1"/>
  <c r="FM59" i="1" s="1"/>
  <c r="EQ59" i="1"/>
  <c r="FL59" i="1" s="1"/>
  <c r="EP59" i="1"/>
  <c r="FK59" i="1" s="1"/>
  <c r="EO59" i="1"/>
  <c r="FJ59" i="1" s="1"/>
  <c r="EN59" i="1"/>
  <c r="FI59" i="1" s="1"/>
  <c r="EM59" i="1"/>
  <c r="FH59" i="1" s="1"/>
  <c r="EL59" i="1"/>
  <c r="FG59" i="1" s="1"/>
  <c r="EK59" i="1"/>
  <c r="FF59" i="1" s="1"/>
  <c r="EJ59" i="1"/>
  <c r="FE59" i="1" s="1"/>
  <c r="EI59" i="1"/>
  <c r="FD59" i="1" s="1"/>
  <c r="EH59" i="1"/>
  <c r="EG59" i="1"/>
  <c r="EF59" i="1"/>
  <c r="FA59" i="1" s="1"/>
  <c r="EE59" i="1"/>
  <c r="EZ59" i="1" s="1"/>
  <c r="ED59" i="1"/>
  <c r="EC59" i="1"/>
  <c r="EB59" i="1"/>
  <c r="EA59" i="1"/>
  <c r="DZ59" i="1"/>
  <c r="DY59" i="1"/>
  <c r="DX59" i="1"/>
  <c r="DW59" i="1"/>
  <c r="DV59" i="1"/>
  <c r="DU59" i="1"/>
  <c r="DT59" i="1"/>
  <c r="DS59" i="1"/>
  <c r="DR59" i="1"/>
  <c r="DQ59" i="1"/>
  <c r="DP59" i="1"/>
  <c r="DO59" i="1"/>
  <c r="DN59" i="1"/>
  <c r="DM59" i="1"/>
  <c r="DL59" i="1"/>
  <c r="DK59" i="1"/>
  <c r="DJ59" i="1"/>
  <c r="FU58" i="1"/>
  <c r="FR58" i="1"/>
  <c r="FC58" i="1"/>
  <c r="FB58" i="1"/>
  <c r="EY58" i="1"/>
  <c r="FT58" i="1" s="1"/>
  <c r="EX58" i="1"/>
  <c r="FS58" i="1" s="1"/>
  <c r="EW58" i="1"/>
  <c r="EV58" i="1"/>
  <c r="FQ58" i="1" s="1"/>
  <c r="EU58" i="1"/>
  <c r="FP58" i="1" s="1"/>
  <c r="ET58" i="1"/>
  <c r="FO58" i="1" s="1"/>
  <c r="ES58" i="1"/>
  <c r="FN58" i="1" s="1"/>
  <c r="ER58" i="1"/>
  <c r="FM58" i="1" s="1"/>
  <c r="EQ58" i="1"/>
  <c r="FL58" i="1" s="1"/>
  <c r="EP58" i="1"/>
  <c r="FK58" i="1" s="1"/>
  <c r="EO58" i="1"/>
  <c r="FJ58" i="1" s="1"/>
  <c r="EN58" i="1"/>
  <c r="FI58" i="1" s="1"/>
  <c r="EM58" i="1"/>
  <c r="FH58" i="1" s="1"/>
  <c r="EL58" i="1"/>
  <c r="FG58" i="1" s="1"/>
  <c r="EK58" i="1"/>
  <c r="FF58" i="1" s="1"/>
  <c r="EJ58" i="1"/>
  <c r="FE58" i="1" s="1"/>
  <c r="EI58" i="1"/>
  <c r="FD58" i="1" s="1"/>
  <c r="EH58" i="1"/>
  <c r="EG58" i="1"/>
  <c r="EF58" i="1"/>
  <c r="FA58" i="1" s="1"/>
  <c r="EE58" i="1"/>
  <c r="EZ58" i="1" s="1"/>
  <c r="ED58" i="1"/>
  <c r="EC58" i="1"/>
  <c r="EB58" i="1"/>
  <c r="EA58" i="1"/>
  <c r="DZ58" i="1"/>
  <c r="DY58" i="1"/>
  <c r="DX58" i="1"/>
  <c r="DW58" i="1"/>
  <c r="DV58" i="1"/>
  <c r="DU58" i="1"/>
  <c r="DT58" i="1"/>
  <c r="DS58" i="1"/>
  <c r="DR58" i="1"/>
  <c r="DQ58" i="1"/>
  <c r="DP58" i="1"/>
  <c r="DO58" i="1"/>
  <c r="DN58" i="1"/>
  <c r="DM58" i="1"/>
  <c r="DL58" i="1"/>
  <c r="DK58" i="1"/>
  <c r="DJ58" i="1"/>
  <c r="FU57" i="1"/>
  <c r="FM57" i="1"/>
  <c r="EY57" i="1"/>
  <c r="FT57" i="1" s="1"/>
  <c r="EX57" i="1"/>
  <c r="FS57" i="1" s="1"/>
  <c r="EW57" i="1"/>
  <c r="FR57" i="1" s="1"/>
  <c r="EV57" i="1"/>
  <c r="FQ57" i="1" s="1"/>
  <c r="EU57" i="1"/>
  <c r="FP57" i="1" s="1"/>
  <c r="ET57" i="1"/>
  <c r="FO57" i="1" s="1"/>
  <c r="ES57" i="1"/>
  <c r="FN57" i="1" s="1"/>
  <c r="ER57" i="1"/>
  <c r="EQ57" i="1"/>
  <c r="FL57" i="1" s="1"/>
  <c r="EP57" i="1"/>
  <c r="FK57" i="1" s="1"/>
  <c r="EO57" i="1"/>
  <c r="FJ57" i="1" s="1"/>
  <c r="EN57" i="1"/>
  <c r="FI57" i="1" s="1"/>
  <c r="EM57" i="1"/>
  <c r="FH57" i="1" s="1"/>
  <c r="EL57" i="1"/>
  <c r="FG57" i="1" s="1"/>
  <c r="EK57" i="1"/>
  <c r="FF57" i="1" s="1"/>
  <c r="EJ57" i="1"/>
  <c r="FE57" i="1" s="1"/>
  <c r="EI57" i="1"/>
  <c r="FD57" i="1" s="1"/>
  <c r="EH57" i="1"/>
  <c r="FC57" i="1" s="1"/>
  <c r="EG57" i="1"/>
  <c r="FB57" i="1" s="1"/>
  <c r="EF57" i="1"/>
  <c r="FA57" i="1" s="1"/>
  <c r="EE57" i="1"/>
  <c r="EZ57" i="1" s="1"/>
  <c r="ED57" i="1"/>
  <c r="EC57" i="1"/>
  <c r="EB57" i="1"/>
  <c r="EA57" i="1"/>
  <c r="DZ57" i="1"/>
  <c r="DY57" i="1"/>
  <c r="DX57" i="1"/>
  <c r="DW57" i="1"/>
  <c r="DV57" i="1"/>
  <c r="DU57" i="1"/>
  <c r="DT57" i="1"/>
  <c r="DS57" i="1"/>
  <c r="DR57" i="1"/>
  <c r="DQ57" i="1"/>
  <c r="DP57" i="1"/>
  <c r="DO57" i="1"/>
  <c r="DN57" i="1"/>
  <c r="DM57" i="1"/>
  <c r="DL57" i="1"/>
  <c r="DK57" i="1"/>
  <c r="DJ57" i="1"/>
  <c r="FU56" i="1"/>
  <c r="EY56" i="1"/>
  <c r="FT56" i="1" s="1"/>
  <c r="EX56" i="1"/>
  <c r="FS56" i="1" s="1"/>
  <c r="EW56" i="1"/>
  <c r="FR56" i="1" s="1"/>
  <c r="EV56" i="1"/>
  <c r="FQ56" i="1" s="1"/>
  <c r="EU56" i="1"/>
  <c r="FP56" i="1" s="1"/>
  <c r="ET56" i="1"/>
  <c r="FO56" i="1" s="1"/>
  <c r="ES56" i="1"/>
  <c r="FN56" i="1" s="1"/>
  <c r="ER56" i="1"/>
  <c r="FM56" i="1" s="1"/>
  <c r="EQ56" i="1"/>
  <c r="FL56" i="1" s="1"/>
  <c r="EP56" i="1"/>
  <c r="FK56" i="1" s="1"/>
  <c r="EO56" i="1"/>
  <c r="FJ56" i="1" s="1"/>
  <c r="EN56" i="1"/>
  <c r="FI56" i="1" s="1"/>
  <c r="EM56" i="1"/>
  <c r="FH56" i="1" s="1"/>
  <c r="EL56" i="1"/>
  <c r="FG56" i="1" s="1"/>
  <c r="EK56" i="1"/>
  <c r="FF56" i="1" s="1"/>
  <c r="EJ56" i="1"/>
  <c r="FE56" i="1" s="1"/>
  <c r="EI56" i="1"/>
  <c r="FD56" i="1" s="1"/>
  <c r="EH56" i="1"/>
  <c r="FC56" i="1" s="1"/>
  <c r="EG56" i="1"/>
  <c r="FB56" i="1" s="1"/>
  <c r="EF56" i="1"/>
  <c r="FA56" i="1" s="1"/>
  <c r="EE56" i="1"/>
  <c r="EZ56" i="1" s="1"/>
  <c r="ED56" i="1"/>
  <c r="EC56" i="1"/>
  <c r="EB56" i="1"/>
  <c r="EA56" i="1"/>
  <c r="DZ56" i="1"/>
  <c r="DY56" i="1"/>
  <c r="DX56" i="1"/>
  <c r="DW56" i="1"/>
  <c r="DV56" i="1"/>
  <c r="DU56" i="1"/>
  <c r="DT56" i="1"/>
  <c r="DS56" i="1"/>
  <c r="DR56" i="1"/>
  <c r="DQ56" i="1"/>
  <c r="DP56" i="1"/>
  <c r="DO56" i="1"/>
  <c r="DN56" i="1"/>
  <c r="DM56" i="1"/>
  <c r="DL56" i="1"/>
  <c r="DK56" i="1"/>
  <c r="DJ56" i="1"/>
  <c r="FU55" i="1"/>
  <c r="EY55" i="1"/>
  <c r="FT55" i="1" s="1"/>
  <c r="EX55" i="1"/>
  <c r="FS55" i="1" s="1"/>
  <c r="EW55" i="1"/>
  <c r="FR55" i="1" s="1"/>
  <c r="EV55" i="1"/>
  <c r="FQ55" i="1" s="1"/>
  <c r="EU55" i="1"/>
  <c r="FP55" i="1" s="1"/>
  <c r="ET55" i="1"/>
  <c r="FO55" i="1" s="1"/>
  <c r="ES55" i="1"/>
  <c r="FN55" i="1" s="1"/>
  <c r="ER55" i="1"/>
  <c r="FM55" i="1" s="1"/>
  <c r="EQ55" i="1"/>
  <c r="FL55" i="1" s="1"/>
  <c r="EP55" i="1"/>
  <c r="FK55" i="1" s="1"/>
  <c r="EO55" i="1"/>
  <c r="FJ55" i="1" s="1"/>
  <c r="EN55" i="1"/>
  <c r="FI55" i="1" s="1"/>
  <c r="EM55" i="1"/>
  <c r="FH55" i="1" s="1"/>
  <c r="EL55" i="1"/>
  <c r="FG55" i="1" s="1"/>
  <c r="EK55" i="1"/>
  <c r="FF55" i="1" s="1"/>
  <c r="EJ55" i="1"/>
  <c r="FE55" i="1" s="1"/>
  <c r="EI55" i="1"/>
  <c r="FD55" i="1" s="1"/>
  <c r="EH55" i="1"/>
  <c r="FC55" i="1" s="1"/>
  <c r="EG55" i="1"/>
  <c r="FB55" i="1" s="1"/>
  <c r="EF55" i="1"/>
  <c r="FA55" i="1" s="1"/>
  <c r="EE55" i="1"/>
  <c r="EZ55" i="1" s="1"/>
  <c r="ED55" i="1"/>
  <c r="EC55" i="1"/>
  <c r="EB55" i="1"/>
  <c r="EA55" i="1"/>
  <c r="DZ55" i="1"/>
  <c r="DY55" i="1"/>
  <c r="DX55" i="1"/>
  <c r="DW55" i="1"/>
  <c r="DV55" i="1"/>
  <c r="DU55" i="1"/>
  <c r="DT55" i="1"/>
  <c r="DS55" i="1"/>
  <c r="DR55" i="1"/>
  <c r="DQ55" i="1"/>
  <c r="DP55" i="1"/>
  <c r="DO55" i="1"/>
  <c r="DN55" i="1"/>
  <c r="DM55" i="1"/>
  <c r="DL55" i="1"/>
  <c r="DK55" i="1"/>
  <c r="DJ55" i="1"/>
  <c r="FU54" i="1"/>
  <c r="FA54" i="1"/>
  <c r="EY54" i="1"/>
  <c r="FT54" i="1" s="1"/>
  <c r="EX54" i="1"/>
  <c r="FS54" i="1" s="1"/>
  <c r="EW54" i="1"/>
  <c r="FR54" i="1" s="1"/>
  <c r="EV54" i="1"/>
  <c r="FQ54" i="1" s="1"/>
  <c r="EU54" i="1"/>
  <c r="FP54" i="1" s="1"/>
  <c r="ET54" i="1"/>
  <c r="FO54" i="1" s="1"/>
  <c r="ES54" i="1"/>
  <c r="FN54" i="1" s="1"/>
  <c r="ER54" i="1"/>
  <c r="FM54" i="1" s="1"/>
  <c r="EQ54" i="1"/>
  <c r="FL54" i="1" s="1"/>
  <c r="EP54" i="1"/>
  <c r="FK54" i="1" s="1"/>
  <c r="EO54" i="1"/>
  <c r="FJ54" i="1" s="1"/>
  <c r="EN54" i="1"/>
  <c r="FI54" i="1" s="1"/>
  <c r="EM54" i="1"/>
  <c r="FH54" i="1" s="1"/>
  <c r="EL54" i="1"/>
  <c r="FG54" i="1" s="1"/>
  <c r="EK54" i="1"/>
  <c r="FF54" i="1" s="1"/>
  <c r="EJ54" i="1"/>
  <c r="FE54" i="1" s="1"/>
  <c r="EI54" i="1"/>
  <c r="FD54" i="1" s="1"/>
  <c r="EH54" i="1"/>
  <c r="FC54" i="1" s="1"/>
  <c r="EG54" i="1"/>
  <c r="FB54" i="1" s="1"/>
  <c r="EF54" i="1"/>
  <c r="EE54" i="1"/>
  <c r="EZ54" i="1" s="1"/>
  <c r="ED54" i="1"/>
  <c r="EC54" i="1"/>
  <c r="EB54" i="1"/>
  <c r="EA54" i="1"/>
  <c r="DZ54" i="1"/>
  <c r="DY54" i="1"/>
  <c r="DX54" i="1"/>
  <c r="DW54" i="1"/>
  <c r="DV54" i="1"/>
  <c r="DU54" i="1"/>
  <c r="DT54" i="1"/>
  <c r="DS54" i="1"/>
  <c r="DR54" i="1"/>
  <c r="DQ54" i="1"/>
  <c r="DP54" i="1"/>
  <c r="DO54" i="1"/>
  <c r="DN54" i="1"/>
  <c r="DM54" i="1"/>
  <c r="DL54" i="1"/>
  <c r="DK54" i="1"/>
  <c r="DJ54" i="1"/>
  <c r="FU53" i="1"/>
  <c r="EY53" i="1"/>
  <c r="FT53" i="1" s="1"/>
  <c r="EX53" i="1"/>
  <c r="FS53" i="1" s="1"/>
  <c r="EW53" i="1"/>
  <c r="FR53" i="1" s="1"/>
  <c r="EV53" i="1"/>
  <c r="FQ53" i="1" s="1"/>
  <c r="EU53" i="1"/>
  <c r="FP53" i="1" s="1"/>
  <c r="ET53" i="1"/>
  <c r="FO53" i="1" s="1"/>
  <c r="ES53" i="1"/>
  <c r="FN53" i="1" s="1"/>
  <c r="ER53" i="1"/>
  <c r="FM53" i="1" s="1"/>
  <c r="EQ53" i="1"/>
  <c r="FL53" i="1" s="1"/>
  <c r="EP53" i="1"/>
  <c r="FK53" i="1" s="1"/>
  <c r="EO53" i="1"/>
  <c r="FJ53" i="1" s="1"/>
  <c r="EN53" i="1"/>
  <c r="FI53" i="1" s="1"/>
  <c r="EM53" i="1"/>
  <c r="FH53" i="1" s="1"/>
  <c r="EL53" i="1"/>
  <c r="FG53" i="1" s="1"/>
  <c r="EK53" i="1"/>
  <c r="FF53" i="1" s="1"/>
  <c r="EJ53" i="1"/>
  <c r="FE53" i="1" s="1"/>
  <c r="EI53" i="1"/>
  <c r="FD53" i="1" s="1"/>
  <c r="EH53" i="1"/>
  <c r="FC53" i="1" s="1"/>
  <c r="EG53" i="1"/>
  <c r="FB53" i="1" s="1"/>
  <c r="EF53" i="1"/>
  <c r="FA53" i="1" s="1"/>
  <c r="EE53" i="1"/>
  <c r="EZ53" i="1" s="1"/>
  <c r="ED53" i="1"/>
  <c r="EC53" i="1"/>
  <c r="EB53" i="1"/>
  <c r="EA53" i="1"/>
  <c r="DZ53" i="1"/>
  <c r="DY53" i="1"/>
  <c r="DX53" i="1"/>
  <c r="DW53" i="1"/>
  <c r="DV53" i="1"/>
  <c r="DU53" i="1"/>
  <c r="DT53" i="1"/>
  <c r="DS53" i="1"/>
  <c r="DR53" i="1"/>
  <c r="DQ53" i="1"/>
  <c r="DP53" i="1"/>
  <c r="DO53" i="1"/>
  <c r="DN53" i="1"/>
  <c r="DM53" i="1"/>
  <c r="DL53" i="1"/>
  <c r="DK53" i="1"/>
  <c r="DJ53" i="1"/>
  <c r="FU52" i="1"/>
  <c r="EY52" i="1"/>
  <c r="FT52" i="1" s="1"/>
  <c r="EX52" i="1"/>
  <c r="FS52" i="1" s="1"/>
  <c r="EW52" i="1"/>
  <c r="FR52" i="1" s="1"/>
  <c r="EV52" i="1"/>
  <c r="FQ52" i="1" s="1"/>
  <c r="EU52" i="1"/>
  <c r="FP52" i="1" s="1"/>
  <c r="ET52" i="1"/>
  <c r="FO52" i="1" s="1"/>
  <c r="ES52" i="1"/>
  <c r="FN52" i="1" s="1"/>
  <c r="ER52" i="1"/>
  <c r="FM52" i="1" s="1"/>
  <c r="EQ52" i="1"/>
  <c r="FL52" i="1" s="1"/>
  <c r="EP52" i="1"/>
  <c r="FK52" i="1" s="1"/>
  <c r="EO52" i="1"/>
  <c r="FJ52" i="1" s="1"/>
  <c r="EN52" i="1"/>
  <c r="FI52" i="1" s="1"/>
  <c r="EM52" i="1"/>
  <c r="FH52" i="1" s="1"/>
  <c r="EL52" i="1"/>
  <c r="FG52" i="1" s="1"/>
  <c r="EK52" i="1"/>
  <c r="FF52" i="1" s="1"/>
  <c r="EJ52" i="1"/>
  <c r="FE52" i="1" s="1"/>
  <c r="EI52" i="1"/>
  <c r="FD52" i="1" s="1"/>
  <c r="EH52" i="1"/>
  <c r="FC52" i="1" s="1"/>
  <c r="EG52" i="1"/>
  <c r="FB52" i="1" s="1"/>
  <c r="EF52" i="1"/>
  <c r="FA52" i="1" s="1"/>
  <c r="EE52" i="1"/>
  <c r="EZ52" i="1" s="1"/>
  <c r="ED52" i="1"/>
  <c r="EC52" i="1"/>
  <c r="EB52" i="1"/>
  <c r="EA52" i="1"/>
  <c r="DZ52" i="1"/>
  <c r="DY52" i="1"/>
  <c r="DX52" i="1"/>
  <c r="DW52" i="1"/>
  <c r="DV52" i="1"/>
  <c r="DU52" i="1"/>
  <c r="DT52" i="1"/>
  <c r="DS52" i="1"/>
  <c r="DR52" i="1"/>
  <c r="DQ52" i="1"/>
  <c r="DP52" i="1"/>
  <c r="DO52" i="1"/>
  <c r="DN52" i="1"/>
  <c r="DM52" i="1"/>
  <c r="DL52" i="1"/>
  <c r="DK52" i="1"/>
  <c r="DJ52" i="1"/>
  <c r="FU51" i="1"/>
  <c r="FQ51" i="1"/>
  <c r="EY51" i="1"/>
  <c r="FT51" i="1" s="1"/>
  <c r="EX51" i="1"/>
  <c r="FS51" i="1" s="1"/>
  <c r="EW51" i="1"/>
  <c r="FR51" i="1" s="1"/>
  <c r="EV51" i="1"/>
  <c r="EU51" i="1"/>
  <c r="FP51" i="1" s="1"/>
  <c r="ET51" i="1"/>
  <c r="FO51" i="1" s="1"/>
  <c r="ES51" i="1"/>
  <c r="FN51" i="1" s="1"/>
  <c r="ER51" i="1"/>
  <c r="FM51" i="1" s="1"/>
  <c r="EQ51" i="1"/>
  <c r="FL51" i="1" s="1"/>
  <c r="EP51" i="1"/>
  <c r="FK51" i="1" s="1"/>
  <c r="EO51" i="1"/>
  <c r="FJ51" i="1" s="1"/>
  <c r="EN51" i="1"/>
  <c r="FI51" i="1" s="1"/>
  <c r="EM51" i="1"/>
  <c r="FH51" i="1" s="1"/>
  <c r="EL51" i="1"/>
  <c r="FG51" i="1" s="1"/>
  <c r="EK51" i="1"/>
  <c r="FF51" i="1" s="1"/>
  <c r="EJ51" i="1"/>
  <c r="FE51" i="1" s="1"/>
  <c r="EI51" i="1"/>
  <c r="FD51" i="1" s="1"/>
  <c r="EH51" i="1"/>
  <c r="FC51" i="1" s="1"/>
  <c r="EG51" i="1"/>
  <c r="FB51" i="1" s="1"/>
  <c r="EF51" i="1"/>
  <c r="FA51" i="1" s="1"/>
  <c r="EE51" i="1"/>
  <c r="EZ51" i="1" s="1"/>
  <c r="ED51" i="1"/>
  <c r="EC51" i="1"/>
  <c r="EB51" i="1"/>
  <c r="EA51" i="1"/>
  <c r="DZ51" i="1"/>
  <c r="DY51" i="1"/>
  <c r="DX51" i="1"/>
  <c r="DW51" i="1"/>
  <c r="DV51" i="1"/>
  <c r="DU51" i="1"/>
  <c r="DT51" i="1"/>
  <c r="DS51" i="1"/>
  <c r="DR51" i="1"/>
  <c r="DQ51" i="1"/>
  <c r="DP51" i="1"/>
  <c r="DO51" i="1"/>
  <c r="DN51" i="1"/>
  <c r="DM51" i="1"/>
  <c r="DL51" i="1"/>
  <c r="DK51" i="1"/>
  <c r="DJ51" i="1"/>
  <c r="FU50" i="1"/>
  <c r="EY50" i="1"/>
  <c r="FT50" i="1" s="1"/>
  <c r="EX50" i="1"/>
  <c r="FS50" i="1" s="1"/>
  <c r="EW50" i="1"/>
  <c r="FR50" i="1" s="1"/>
  <c r="EV50" i="1"/>
  <c r="FQ50" i="1" s="1"/>
  <c r="EU50" i="1"/>
  <c r="FP50" i="1" s="1"/>
  <c r="ET50" i="1"/>
  <c r="FO50" i="1" s="1"/>
  <c r="ES50" i="1"/>
  <c r="FN50" i="1" s="1"/>
  <c r="ER50" i="1"/>
  <c r="FM50" i="1" s="1"/>
  <c r="EQ50" i="1"/>
  <c r="FL50" i="1" s="1"/>
  <c r="EP50" i="1"/>
  <c r="FK50" i="1" s="1"/>
  <c r="EO50" i="1"/>
  <c r="FJ50" i="1" s="1"/>
  <c r="EN50" i="1"/>
  <c r="FI50" i="1" s="1"/>
  <c r="EM50" i="1"/>
  <c r="FH50" i="1" s="1"/>
  <c r="EL50" i="1"/>
  <c r="FG50" i="1" s="1"/>
  <c r="EK50" i="1"/>
  <c r="FF50" i="1" s="1"/>
  <c r="EJ50" i="1"/>
  <c r="FE50" i="1" s="1"/>
  <c r="EI50" i="1"/>
  <c r="FD50" i="1" s="1"/>
  <c r="EH50" i="1"/>
  <c r="FC50" i="1" s="1"/>
  <c r="EG50" i="1"/>
  <c r="FB50" i="1" s="1"/>
  <c r="EF50" i="1"/>
  <c r="FA50" i="1" s="1"/>
  <c r="EE50" i="1"/>
  <c r="EZ50" i="1" s="1"/>
  <c r="ED50" i="1"/>
  <c r="EC50" i="1"/>
  <c r="EB50" i="1"/>
  <c r="EA50" i="1"/>
  <c r="DZ50" i="1"/>
  <c r="DY50" i="1"/>
  <c r="DX50" i="1"/>
  <c r="DW50" i="1"/>
  <c r="DV50" i="1"/>
  <c r="DU50" i="1"/>
  <c r="DT50" i="1"/>
  <c r="DS50" i="1"/>
  <c r="DR50" i="1"/>
  <c r="DQ50" i="1"/>
  <c r="DP50" i="1"/>
  <c r="DO50" i="1"/>
  <c r="DN50" i="1"/>
  <c r="DM50" i="1"/>
  <c r="DL50" i="1"/>
  <c r="DK50" i="1"/>
  <c r="DJ50" i="1"/>
  <c r="FU49" i="1"/>
  <c r="FR49" i="1"/>
  <c r="FB49" i="1"/>
  <c r="EY49" i="1"/>
  <c r="FT49" i="1" s="1"/>
  <c r="EX49" i="1"/>
  <c r="FS49" i="1" s="1"/>
  <c r="EW49" i="1"/>
  <c r="EV49" i="1"/>
  <c r="FQ49" i="1" s="1"/>
  <c r="EU49" i="1"/>
  <c r="FP49" i="1" s="1"/>
  <c r="ET49" i="1"/>
  <c r="FO49" i="1" s="1"/>
  <c r="ES49" i="1"/>
  <c r="FN49" i="1" s="1"/>
  <c r="ER49" i="1"/>
  <c r="FM49" i="1" s="1"/>
  <c r="EQ49" i="1"/>
  <c r="FL49" i="1" s="1"/>
  <c r="EP49" i="1"/>
  <c r="FK49" i="1" s="1"/>
  <c r="EO49" i="1"/>
  <c r="FJ49" i="1" s="1"/>
  <c r="EN49" i="1"/>
  <c r="FI49" i="1" s="1"/>
  <c r="EM49" i="1"/>
  <c r="FH49" i="1" s="1"/>
  <c r="EL49" i="1"/>
  <c r="FG49" i="1" s="1"/>
  <c r="EK49" i="1"/>
  <c r="FF49" i="1" s="1"/>
  <c r="EJ49" i="1"/>
  <c r="FE49" i="1" s="1"/>
  <c r="EI49" i="1"/>
  <c r="FD49" i="1" s="1"/>
  <c r="EH49" i="1"/>
  <c r="FC49" i="1" s="1"/>
  <c r="EG49" i="1"/>
  <c r="EF49" i="1"/>
  <c r="FA49" i="1" s="1"/>
  <c r="EE49" i="1"/>
  <c r="EZ49" i="1" s="1"/>
  <c r="ED49" i="1"/>
  <c r="EC49" i="1"/>
  <c r="EB49" i="1"/>
  <c r="EA49" i="1"/>
  <c r="DZ49" i="1"/>
  <c r="DY49" i="1"/>
  <c r="DX49" i="1"/>
  <c r="DW49" i="1"/>
  <c r="DV49" i="1"/>
  <c r="DU49" i="1"/>
  <c r="DT49" i="1"/>
  <c r="DS49" i="1"/>
  <c r="DR49" i="1"/>
  <c r="DQ49" i="1"/>
  <c r="DP49" i="1"/>
  <c r="DO49" i="1"/>
  <c r="DN49" i="1"/>
  <c r="DM49" i="1"/>
  <c r="DL49" i="1"/>
  <c r="DK49" i="1"/>
  <c r="DJ49" i="1"/>
  <c r="FU48" i="1"/>
  <c r="FK48" i="1"/>
  <c r="FI48" i="1"/>
  <c r="EY48" i="1"/>
  <c r="FT48" i="1" s="1"/>
  <c r="EX48" i="1"/>
  <c r="FS48" i="1" s="1"/>
  <c r="EW48" i="1"/>
  <c r="FR48" i="1" s="1"/>
  <c r="EV48" i="1"/>
  <c r="FQ48" i="1" s="1"/>
  <c r="EU48" i="1"/>
  <c r="FP48" i="1" s="1"/>
  <c r="ET48" i="1"/>
  <c r="FO48" i="1" s="1"/>
  <c r="ES48" i="1"/>
  <c r="FN48" i="1" s="1"/>
  <c r="ER48" i="1"/>
  <c r="FM48" i="1" s="1"/>
  <c r="EQ48" i="1"/>
  <c r="FL48" i="1" s="1"/>
  <c r="EP48" i="1"/>
  <c r="EO48" i="1"/>
  <c r="FJ48" i="1" s="1"/>
  <c r="EN48" i="1"/>
  <c r="EM48" i="1"/>
  <c r="FH48" i="1" s="1"/>
  <c r="EL48" i="1"/>
  <c r="FG48" i="1" s="1"/>
  <c r="EK48" i="1"/>
  <c r="FF48" i="1" s="1"/>
  <c r="EJ48" i="1"/>
  <c r="FE48" i="1" s="1"/>
  <c r="EI48" i="1"/>
  <c r="FD48" i="1" s="1"/>
  <c r="EH48" i="1"/>
  <c r="FC48" i="1" s="1"/>
  <c r="EG48" i="1"/>
  <c r="FB48" i="1" s="1"/>
  <c r="EF48" i="1"/>
  <c r="FA48" i="1" s="1"/>
  <c r="EE48" i="1"/>
  <c r="EZ48" i="1" s="1"/>
  <c r="ED48" i="1"/>
  <c r="EC48" i="1"/>
  <c r="EB48" i="1"/>
  <c r="EA48" i="1"/>
  <c r="DZ48" i="1"/>
  <c r="DY48" i="1"/>
  <c r="DX48" i="1"/>
  <c r="DW48" i="1"/>
  <c r="DV48" i="1"/>
  <c r="DU48" i="1"/>
  <c r="DT48" i="1"/>
  <c r="DS48" i="1"/>
  <c r="DR48" i="1"/>
  <c r="DQ48" i="1"/>
  <c r="DP48" i="1"/>
  <c r="DO48" i="1"/>
  <c r="DN48" i="1"/>
  <c r="DM48" i="1"/>
  <c r="DL48" i="1"/>
  <c r="DK48" i="1"/>
  <c r="DJ48" i="1"/>
  <c r="FU47" i="1"/>
  <c r="FA47" i="1"/>
  <c r="EY47" i="1"/>
  <c r="FT47" i="1" s="1"/>
  <c r="EX47" i="1"/>
  <c r="FS47" i="1" s="1"/>
  <c r="EW47" i="1"/>
  <c r="FR47" i="1" s="1"/>
  <c r="EV47" i="1"/>
  <c r="FQ47" i="1" s="1"/>
  <c r="EU47" i="1"/>
  <c r="FP47" i="1" s="1"/>
  <c r="ET47" i="1"/>
  <c r="FO47" i="1" s="1"/>
  <c r="ES47" i="1"/>
  <c r="FN47" i="1" s="1"/>
  <c r="ER47" i="1"/>
  <c r="FM47" i="1" s="1"/>
  <c r="EQ47" i="1"/>
  <c r="FL47" i="1" s="1"/>
  <c r="EP47" i="1"/>
  <c r="FK47" i="1" s="1"/>
  <c r="EO47" i="1"/>
  <c r="FJ47" i="1" s="1"/>
  <c r="EN47" i="1"/>
  <c r="FI47" i="1" s="1"/>
  <c r="EM47" i="1"/>
  <c r="FH47" i="1" s="1"/>
  <c r="EL47" i="1"/>
  <c r="FG47" i="1" s="1"/>
  <c r="EK47" i="1"/>
  <c r="FF47" i="1" s="1"/>
  <c r="EJ47" i="1"/>
  <c r="FE47" i="1" s="1"/>
  <c r="EI47" i="1"/>
  <c r="FD47" i="1" s="1"/>
  <c r="EH47" i="1"/>
  <c r="FC47" i="1" s="1"/>
  <c r="EG47" i="1"/>
  <c r="FB47" i="1" s="1"/>
  <c r="EF47" i="1"/>
  <c r="EE47" i="1"/>
  <c r="EZ47" i="1" s="1"/>
  <c r="ED47" i="1"/>
  <c r="EC47" i="1"/>
  <c r="EB47" i="1"/>
  <c r="EA47" i="1"/>
  <c r="DZ47" i="1"/>
  <c r="DY47" i="1"/>
  <c r="DX47" i="1"/>
  <c r="DW47" i="1"/>
  <c r="DV47" i="1"/>
  <c r="DU47" i="1"/>
  <c r="DT47" i="1"/>
  <c r="DS47" i="1"/>
  <c r="DR47" i="1"/>
  <c r="DQ47" i="1"/>
  <c r="DP47" i="1"/>
  <c r="DO47" i="1"/>
  <c r="DN47" i="1"/>
  <c r="DM47" i="1"/>
  <c r="DL47" i="1"/>
  <c r="DK47" i="1"/>
  <c r="DJ47" i="1"/>
  <c r="FU46" i="1"/>
  <c r="EY46" i="1"/>
  <c r="FT46" i="1" s="1"/>
  <c r="EX46" i="1"/>
  <c r="FS46" i="1" s="1"/>
  <c r="EW46" i="1"/>
  <c r="FR46" i="1" s="1"/>
  <c r="EV46" i="1"/>
  <c r="FQ46" i="1" s="1"/>
  <c r="EU46" i="1"/>
  <c r="FP46" i="1" s="1"/>
  <c r="ET46" i="1"/>
  <c r="FO46" i="1" s="1"/>
  <c r="ES46" i="1"/>
  <c r="FN46" i="1" s="1"/>
  <c r="ER46" i="1"/>
  <c r="FM46" i="1" s="1"/>
  <c r="EQ46" i="1"/>
  <c r="FL46" i="1" s="1"/>
  <c r="EP46" i="1"/>
  <c r="FK46" i="1" s="1"/>
  <c r="EO46" i="1"/>
  <c r="FJ46" i="1" s="1"/>
  <c r="EN46" i="1"/>
  <c r="FI46" i="1" s="1"/>
  <c r="EM46" i="1"/>
  <c r="FH46" i="1" s="1"/>
  <c r="EL46" i="1"/>
  <c r="FG46" i="1" s="1"/>
  <c r="EK46" i="1"/>
  <c r="FF46" i="1" s="1"/>
  <c r="EJ46" i="1"/>
  <c r="FE46" i="1" s="1"/>
  <c r="EI46" i="1"/>
  <c r="FD46" i="1" s="1"/>
  <c r="EH46" i="1"/>
  <c r="FC46" i="1" s="1"/>
  <c r="EG46" i="1"/>
  <c r="FB46" i="1" s="1"/>
  <c r="EF46" i="1"/>
  <c r="FA46" i="1" s="1"/>
  <c r="EE46" i="1"/>
  <c r="EZ46" i="1" s="1"/>
  <c r="ED46" i="1"/>
  <c r="EC46" i="1"/>
  <c r="EB46" i="1"/>
  <c r="EA46" i="1"/>
  <c r="DZ46" i="1"/>
  <c r="DY46" i="1"/>
  <c r="DX46" i="1"/>
  <c r="DW46" i="1"/>
  <c r="DV46" i="1"/>
  <c r="DU46" i="1"/>
  <c r="DT46" i="1"/>
  <c r="DS46" i="1"/>
  <c r="DR46" i="1"/>
  <c r="DQ46" i="1"/>
  <c r="DP46" i="1"/>
  <c r="DO46" i="1"/>
  <c r="DN46" i="1"/>
  <c r="DM46" i="1"/>
  <c r="DL46" i="1"/>
  <c r="DK46" i="1"/>
  <c r="DJ46" i="1"/>
  <c r="FU45" i="1"/>
  <c r="FC45" i="1"/>
  <c r="FA45" i="1"/>
  <c r="EY45" i="1"/>
  <c r="FT45" i="1" s="1"/>
  <c r="EX45" i="1"/>
  <c r="FS45" i="1" s="1"/>
  <c r="EW45" i="1"/>
  <c r="FR45" i="1" s="1"/>
  <c r="EV45" i="1"/>
  <c r="FQ45" i="1" s="1"/>
  <c r="EU45" i="1"/>
  <c r="FP45" i="1" s="1"/>
  <c r="ET45" i="1"/>
  <c r="FO45" i="1" s="1"/>
  <c r="ES45" i="1"/>
  <c r="FN45" i="1" s="1"/>
  <c r="ER45" i="1"/>
  <c r="FM45" i="1" s="1"/>
  <c r="EQ45" i="1"/>
  <c r="FL45" i="1" s="1"/>
  <c r="EP45" i="1"/>
  <c r="FK45" i="1" s="1"/>
  <c r="EO45" i="1"/>
  <c r="FJ45" i="1" s="1"/>
  <c r="EN45" i="1"/>
  <c r="FI45" i="1" s="1"/>
  <c r="EM45" i="1"/>
  <c r="FH45" i="1" s="1"/>
  <c r="EL45" i="1"/>
  <c r="FG45" i="1" s="1"/>
  <c r="EK45" i="1"/>
  <c r="FF45" i="1" s="1"/>
  <c r="EJ45" i="1"/>
  <c r="FE45" i="1" s="1"/>
  <c r="EI45" i="1"/>
  <c r="FD45" i="1" s="1"/>
  <c r="EH45" i="1"/>
  <c r="EG45" i="1"/>
  <c r="FB45" i="1" s="1"/>
  <c r="EF45" i="1"/>
  <c r="EE45" i="1"/>
  <c r="EZ45" i="1" s="1"/>
  <c r="ED45" i="1"/>
  <c r="EC45" i="1"/>
  <c r="EB45" i="1"/>
  <c r="EA45" i="1"/>
  <c r="DZ45" i="1"/>
  <c r="DY45" i="1"/>
  <c r="DX45" i="1"/>
  <c r="DW45" i="1"/>
  <c r="DV45" i="1"/>
  <c r="DU45" i="1"/>
  <c r="DT45" i="1"/>
  <c r="DS45" i="1"/>
  <c r="DR45" i="1"/>
  <c r="DQ45" i="1"/>
  <c r="DP45" i="1"/>
  <c r="DO45" i="1"/>
  <c r="DN45" i="1"/>
  <c r="DM45" i="1"/>
  <c r="DL45" i="1"/>
  <c r="DK45" i="1"/>
  <c r="DJ45" i="1"/>
  <c r="FU44" i="1"/>
  <c r="FE44" i="1"/>
  <c r="EY44" i="1"/>
  <c r="FT44" i="1" s="1"/>
  <c r="EX44" i="1"/>
  <c r="FS44" i="1" s="1"/>
  <c r="EW44" i="1"/>
  <c r="FR44" i="1" s="1"/>
  <c r="EV44" i="1"/>
  <c r="FQ44" i="1" s="1"/>
  <c r="EU44" i="1"/>
  <c r="FP44" i="1" s="1"/>
  <c r="ET44" i="1"/>
  <c r="FO44" i="1" s="1"/>
  <c r="ES44" i="1"/>
  <c r="FN44" i="1" s="1"/>
  <c r="ER44" i="1"/>
  <c r="FM44" i="1" s="1"/>
  <c r="EQ44" i="1"/>
  <c r="FL44" i="1" s="1"/>
  <c r="EP44" i="1"/>
  <c r="FK44" i="1" s="1"/>
  <c r="EO44" i="1"/>
  <c r="FJ44" i="1" s="1"/>
  <c r="EN44" i="1"/>
  <c r="FI44" i="1" s="1"/>
  <c r="EM44" i="1"/>
  <c r="FH44" i="1" s="1"/>
  <c r="EL44" i="1"/>
  <c r="FG44" i="1" s="1"/>
  <c r="EK44" i="1"/>
  <c r="FF44" i="1" s="1"/>
  <c r="EJ44" i="1"/>
  <c r="EI44" i="1"/>
  <c r="FD44" i="1" s="1"/>
  <c r="EH44" i="1"/>
  <c r="FC44" i="1" s="1"/>
  <c r="EG44" i="1"/>
  <c r="FB44" i="1" s="1"/>
  <c r="EF44" i="1"/>
  <c r="FA44" i="1" s="1"/>
  <c r="EE44" i="1"/>
  <c r="EZ44" i="1" s="1"/>
  <c r="ED44" i="1"/>
  <c r="EC44" i="1"/>
  <c r="EB44" i="1"/>
  <c r="EA44" i="1"/>
  <c r="DZ44" i="1"/>
  <c r="DY44" i="1"/>
  <c r="DX44" i="1"/>
  <c r="DW44" i="1"/>
  <c r="DV44" i="1"/>
  <c r="DU44" i="1"/>
  <c r="DT44" i="1"/>
  <c r="DS44" i="1"/>
  <c r="DR44" i="1"/>
  <c r="DQ44" i="1"/>
  <c r="DP44" i="1"/>
  <c r="DO44" i="1"/>
  <c r="DN44" i="1"/>
  <c r="DM44" i="1"/>
  <c r="DL44" i="1"/>
  <c r="DK44" i="1"/>
  <c r="DJ44" i="1"/>
  <c r="FU43" i="1"/>
  <c r="EY43" i="1"/>
  <c r="FT43" i="1" s="1"/>
  <c r="EX43" i="1"/>
  <c r="FS43" i="1" s="1"/>
  <c r="EW43" i="1"/>
  <c r="FR43" i="1" s="1"/>
  <c r="EV43" i="1"/>
  <c r="FQ43" i="1" s="1"/>
  <c r="EU43" i="1"/>
  <c r="FP43" i="1" s="1"/>
  <c r="ET43" i="1"/>
  <c r="FO43" i="1" s="1"/>
  <c r="ES43" i="1"/>
  <c r="FN43" i="1" s="1"/>
  <c r="ER43" i="1"/>
  <c r="FM43" i="1" s="1"/>
  <c r="EQ43" i="1"/>
  <c r="FL43" i="1" s="1"/>
  <c r="EP43" i="1"/>
  <c r="FK43" i="1" s="1"/>
  <c r="EO43" i="1"/>
  <c r="FJ43" i="1" s="1"/>
  <c r="EN43" i="1"/>
  <c r="FI43" i="1" s="1"/>
  <c r="EM43" i="1"/>
  <c r="FH43" i="1" s="1"/>
  <c r="EL43" i="1"/>
  <c r="FG43" i="1" s="1"/>
  <c r="EK43" i="1"/>
  <c r="FF43" i="1" s="1"/>
  <c r="EJ43" i="1"/>
  <c r="FE43" i="1" s="1"/>
  <c r="EI43" i="1"/>
  <c r="FD43" i="1" s="1"/>
  <c r="EH43" i="1"/>
  <c r="FC43" i="1" s="1"/>
  <c r="EG43" i="1"/>
  <c r="FB43" i="1" s="1"/>
  <c r="EF43" i="1"/>
  <c r="FA43" i="1" s="1"/>
  <c r="EE43" i="1"/>
  <c r="EZ43" i="1" s="1"/>
  <c r="ED43" i="1"/>
  <c r="EC43" i="1"/>
  <c r="EB43" i="1"/>
  <c r="EA43" i="1"/>
  <c r="DZ43" i="1"/>
  <c r="DY43" i="1"/>
  <c r="DX43" i="1"/>
  <c r="DW43" i="1"/>
  <c r="DV43" i="1"/>
  <c r="DU43" i="1"/>
  <c r="DT43" i="1"/>
  <c r="DS43" i="1"/>
  <c r="DR43" i="1"/>
  <c r="DQ43" i="1"/>
  <c r="DP43" i="1"/>
  <c r="DO43" i="1"/>
  <c r="DN43" i="1"/>
  <c r="DM43" i="1"/>
  <c r="DL43" i="1"/>
  <c r="DK43" i="1"/>
  <c r="DJ43" i="1"/>
  <c r="FU42" i="1"/>
  <c r="FK42" i="1"/>
  <c r="FI42" i="1"/>
  <c r="FC42" i="1"/>
  <c r="EY42" i="1"/>
  <c r="FT42" i="1" s="1"/>
  <c r="EX42" i="1"/>
  <c r="FS42" i="1" s="1"/>
  <c r="EW42" i="1"/>
  <c r="FR42" i="1" s="1"/>
  <c r="EV42" i="1"/>
  <c r="FQ42" i="1" s="1"/>
  <c r="EU42" i="1"/>
  <c r="FP42" i="1" s="1"/>
  <c r="ET42" i="1"/>
  <c r="FO42" i="1" s="1"/>
  <c r="ES42" i="1"/>
  <c r="FN42" i="1" s="1"/>
  <c r="ER42" i="1"/>
  <c r="FM42" i="1" s="1"/>
  <c r="EQ42" i="1"/>
  <c r="FL42" i="1" s="1"/>
  <c r="EP42" i="1"/>
  <c r="EO42" i="1"/>
  <c r="FJ42" i="1" s="1"/>
  <c r="EN42" i="1"/>
  <c r="EM42" i="1"/>
  <c r="FH42" i="1" s="1"/>
  <c r="EL42" i="1"/>
  <c r="FG42" i="1" s="1"/>
  <c r="EK42" i="1"/>
  <c r="FF42" i="1" s="1"/>
  <c r="EJ42" i="1"/>
  <c r="FE42" i="1" s="1"/>
  <c r="EI42" i="1"/>
  <c r="FD42" i="1" s="1"/>
  <c r="EH42" i="1"/>
  <c r="EG42" i="1"/>
  <c r="FB42" i="1" s="1"/>
  <c r="EF42" i="1"/>
  <c r="FA42" i="1" s="1"/>
  <c r="EE42" i="1"/>
  <c r="EZ42" i="1" s="1"/>
  <c r="ED42" i="1"/>
  <c r="EC42" i="1"/>
  <c r="EB42" i="1"/>
  <c r="EA42" i="1"/>
  <c r="DZ42" i="1"/>
  <c r="DY42" i="1"/>
  <c r="DX42" i="1"/>
  <c r="DW42" i="1"/>
  <c r="DV42" i="1"/>
  <c r="DU42" i="1"/>
  <c r="DT42" i="1"/>
  <c r="DS42" i="1"/>
  <c r="DR42" i="1"/>
  <c r="DQ42" i="1"/>
  <c r="DP42" i="1"/>
  <c r="DO42" i="1"/>
  <c r="DN42" i="1"/>
  <c r="DM42" i="1"/>
  <c r="DL42" i="1"/>
  <c r="DK42" i="1"/>
  <c r="DJ42" i="1"/>
  <c r="FU41" i="1"/>
  <c r="FC41" i="1"/>
  <c r="EY41" i="1"/>
  <c r="FT41" i="1" s="1"/>
  <c r="EX41" i="1"/>
  <c r="FS41" i="1" s="1"/>
  <c r="EW41" i="1"/>
  <c r="FR41" i="1" s="1"/>
  <c r="EV41" i="1"/>
  <c r="FQ41" i="1" s="1"/>
  <c r="EU41" i="1"/>
  <c r="FP41" i="1" s="1"/>
  <c r="ET41" i="1"/>
  <c r="FO41" i="1" s="1"/>
  <c r="ES41" i="1"/>
  <c r="FN41" i="1" s="1"/>
  <c r="ER41" i="1"/>
  <c r="FM41" i="1" s="1"/>
  <c r="EQ41" i="1"/>
  <c r="FL41" i="1" s="1"/>
  <c r="EP41" i="1"/>
  <c r="FK41" i="1" s="1"/>
  <c r="EO41" i="1"/>
  <c r="FJ41" i="1" s="1"/>
  <c r="EN41" i="1"/>
  <c r="FI41" i="1" s="1"/>
  <c r="EM41" i="1"/>
  <c r="FH41" i="1" s="1"/>
  <c r="EL41" i="1"/>
  <c r="FG41" i="1" s="1"/>
  <c r="EK41" i="1"/>
  <c r="FF41" i="1" s="1"/>
  <c r="EJ41" i="1"/>
  <c r="FE41" i="1" s="1"/>
  <c r="EI41" i="1"/>
  <c r="FD41" i="1" s="1"/>
  <c r="EH41" i="1"/>
  <c r="EG41" i="1"/>
  <c r="FB41" i="1" s="1"/>
  <c r="EF41" i="1"/>
  <c r="FA41" i="1" s="1"/>
  <c r="EE41" i="1"/>
  <c r="EZ41" i="1" s="1"/>
  <c r="ED41" i="1"/>
  <c r="EC41" i="1"/>
  <c r="EB41" i="1"/>
  <c r="EA41" i="1"/>
  <c r="DZ41" i="1"/>
  <c r="DY41" i="1"/>
  <c r="DX41" i="1"/>
  <c r="DW41" i="1"/>
  <c r="DV41" i="1"/>
  <c r="DU41" i="1"/>
  <c r="DT41" i="1"/>
  <c r="DS41" i="1"/>
  <c r="DR41" i="1"/>
  <c r="DQ41" i="1"/>
  <c r="DP41" i="1"/>
  <c r="DO41" i="1"/>
  <c r="DN41" i="1"/>
  <c r="DM41" i="1"/>
  <c r="DL41" i="1"/>
  <c r="DK41" i="1"/>
  <c r="DJ41" i="1"/>
  <c r="FU40" i="1"/>
  <c r="EY40" i="1"/>
  <c r="FT40" i="1" s="1"/>
  <c r="EX40" i="1"/>
  <c r="FS40" i="1" s="1"/>
  <c r="EW40" i="1"/>
  <c r="FR40" i="1" s="1"/>
  <c r="EV40" i="1"/>
  <c r="FQ40" i="1" s="1"/>
  <c r="EU40" i="1"/>
  <c r="FP40" i="1" s="1"/>
  <c r="ET40" i="1"/>
  <c r="FO40" i="1" s="1"/>
  <c r="ES40" i="1"/>
  <c r="FN40" i="1" s="1"/>
  <c r="ER40" i="1"/>
  <c r="FM40" i="1" s="1"/>
  <c r="EQ40" i="1"/>
  <c r="FL40" i="1" s="1"/>
  <c r="EP40" i="1"/>
  <c r="FK40" i="1" s="1"/>
  <c r="EO40" i="1"/>
  <c r="FJ40" i="1" s="1"/>
  <c r="EN40" i="1"/>
  <c r="FI40" i="1" s="1"/>
  <c r="EM40" i="1"/>
  <c r="FH40" i="1" s="1"/>
  <c r="EL40" i="1"/>
  <c r="FG40" i="1" s="1"/>
  <c r="EK40" i="1"/>
  <c r="FF40" i="1" s="1"/>
  <c r="EJ40" i="1"/>
  <c r="FE40" i="1" s="1"/>
  <c r="EI40" i="1"/>
  <c r="FD40" i="1" s="1"/>
  <c r="EH40" i="1"/>
  <c r="FC40" i="1" s="1"/>
  <c r="EG40" i="1"/>
  <c r="FB40" i="1" s="1"/>
  <c r="EF40" i="1"/>
  <c r="FA40" i="1" s="1"/>
  <c r="EE40" i="1"/>
  <c r="EZ40" i="1" s="1"/>
  <c r="ED40" i="1"/>
  <c r="EC40" i="1"/>
  <c r="EB40" i="1"/>
  <c r="EA40" i="1"/>
  <c r="DZ40" i="1"/>
  <c r="DY40" i="1"/>
  <c r="DX40" i="1"/>
  <c r="DW40" i="1"/>
  <c r="DV40" i="1"/>
  <c r="DU40" i="1"/>
  <c r="DT40" i="1"/>
  <c r="DS40" i="1"/>
  <c r="DR40" i="1"/>
  <c r="DQ40" i="1"/>
  <c r="DP40" i="1"/>
  <c r="DO40" i="1"/>
  <c r="DN40" i="1"/>
  <c r="DM40" i="1"/>
  <c r="DL40" i="1"/>
  <c r="DK40" i="1"/>
  <c r="DJ40" i="1"/>
  <c r="FU39" i="1"/>
  <c r="FA39" i="1"/>
  <c r="EY39" i="1"/>
  <c r="FT39" i="1" s="1"/>
  <c r="EX39" i="1"/>
  <c r="FS39" i="1" s="1"/>
  <c r="EW39" i="1"/>
  <c r="FR39" i="1" s="1"/>
  <c r="EV39" i="1"/>
  <c r="FQ39" i="1" s="1"/>
  <c r="EU39" i="1"/>
  <c r="FP39" i="1" s="1"/>
  <c r="ET39" i="1"/>
  <c r="FO39" i="1" s="1"/>
  <c r="ES39" i="1"/>
  <c r="FN39" i="1" s="1"/>
  <c r="ER39" i="1"/>
  <c r="FM39" i="1" s="1"/>
  <c r="EQ39" i="1"/>
  <c r="FL39" i="1" s="1"/>
  <c r="EP39" i="1"/>
  <c r="FK39" i="1" s="1"/>
  <c r="EO39" i="1"/>
  <c r="FJ39" i="1" s="1"/>
  <c r="EN39" i="1"/>
  <c r="FI39" i="1" s="1"/>
  <c r="EM39" i="1"/>
  <c r="FH39" i="1" s="1"/>
  <c r="EL39" i="1"/>
  <c r="FG39" i="1" s="1"/>
  <c r="EK39" i="1"/>
  <c r="FF39" i="1" s="1"/>
  <c r="EJ39" i="1"/>
  <c r="FE39" i="1" s="1"/>
  <c r="EI39" i="1"/>
  <c r="FD39" i="1" s="1"/>
  <c r="EH39" i="1"/>
  <c r="FC39" i="1" s="1"/>
  <c r="EG39" i="1"/>
  <c r="FB39" i="1" s="1"/>
  <c r="EF39" i="1"/>
  <c r="EE39" i="1"/>
  <c r="EZ39" i="1" s="1"/>
  <c r="ED39" i="1"/>
  <c r="EC39" i="1"/>
  <c r="EB39" i="1"/>
  <c r="EA39" i="1"/>
  <c r="DZ39" i="1"/>
  <c r="DY39" i="1"/>
  <c r="DX39" i="1"/>
  <c r="DW39" i="1"/>
  <c r="DV39" i="1"/>
  <c r="DU39" i="1"/>
  <c r="DT39" i="1"/>
  <c r="DS39" i="1"/>
  <c r="DR39" i="1"/>
  <c r="DQ39" i="1"/>
  <c r="DP39" i="1"/>
  <c r="DO39" i="1"/>
  <c r="DN39" i="1"/>
  <c r="DM39" i="1"/>
  <c r="DL39" i="1"/>
  <c r="DK39" i="1"/>
  <c r="DJ39" i="1"/>
  <c r="FU38" i="1"/>
  <c r="FG38" i="1"/>
  <c r="EY38" i="1"/>
  <c r="FT38" i="1" s="1"/>
  <c r="EX38" i="1"/>
  <c r="FS38" i="1" s="1"/>
  <c r="EW38" i="1"/>
  <c r="FR38" i="1" s="1"/>
  <c r="EV38" i="1"/>
  <c r="FQ38" i="1" s="1"/>
  <c r="EU38" i="1"/>
  <c r="FP38" i="1" s="1"/>
  <c r="ET38" i="1"/>
  <c r="FO38" i="1" s="1"/>
  <c r="ES38" i="1"/>
  <c r="FN38" i="1" s="1"/>
  <c r="ER38" i="1"/>
  <c r="FM38" i="1" s="1"/>
  <c r="EQ38" i="1"/>
  <c r="FL38" i="1" s="1"/>
  <c r="EP38" i="1"/>
  <c r="FK38" i="1" s="1"/>
  <c r="EO38" i="1"/>
  <c r="FJ38" i="1" s="1"/>
  <c r="EN38" i="1"/>
  <c r="FI38" i="1" s="1"/>
  <c r="EM38" i="1"/>
  <c r="FH38" i="1" s="1"/>
  <c r="EL38" i="1"/>
  <c r="EK38" i="1"/>
  <c r="FF38" i="1" s="1"/>
  <c r="EJ38" i="1"/>
  <c r="FE38" i="1" s="1"/>
  <c r="EI38" i="1"/>
  <c r="FD38" i="1" s="1"/>
  <c r="EH38" i="1"/>
  <c r="FC38" i="1" s="1"/>
  <c r="EG38" i="1"/>
  <c r="FB38" i="1" s="1"/>
  <c r="EF38" i="1"/>
  <c r="FA38" i="1" s="1"/>
  <c r="EE38" i="1"/>
  <c r="EZ38" i="1" s="1"/>
  <c r="ED38" i="1"/>
  <c r="EC38" i="1"/>
  <c r="EB38" i="1"/>
  <c r="EA38" i="1"/>
  <c r="DZ38" i="1"/>
  <c r="DY38" i="1"/>
  <c r="DX38" i="1"/>
  <c r="DW38" i="1"/>
  <c r="DV38" i="1"/>
  <c r="DU38" i="1"/>
  <c r="DT38" i="1"/>
  <c r="DS38" i="1"/>
  <c r="DR38" i="1"/>
  <c r="DQ38" i="1"/>
  <c r="DP38" i="1"/>
  <c r="DO38" i="1"/>
  <c r="DN38" i="1"/>
  <c r="DM38" i="1"/>
  <c r="DL38" i="1"/>
  <c r="DK38" i="1"/>
  <c r="DJ38" i="1"/>
  <c r="FU37" i="1"/>
  <c r="FK37" i="1"/>
  <c r="EY37" i="1"/>
  <c r="FT37" i="1" s="1"/>
  <c r="EX37" i="1"/>
  <c r="FS37" i="1" s="1"/>
  <c r="EW37" i="1"/>
  <c r="FR37" i="1" s="1"/>
  <c r="EV37" i="1"/>
  <c r="FQ37" i="1" s="1"/>
  <c r="EU37" i="1"/>
  <c r="FP37" i="1" s="1"/>
  <c r="ET37" i="1"/>
  <c r="FO37" i="1" s="1"/>
  <c r="ES37" i="1"/>
  <c r="FN37" i="1" s="1"/>
  <c r="ER37" i="1"/>
  <c r="FM37" i="1" s="1"/>
  <c r="EQ37" i="1"/>
  <c r="FL37" i="1" s="1"/>
  <c r="EP37" i="1"/>
  <c r="EO37" i="1"/>
  <c r="FJ37" i="1" s="1"/>
  <c r="EN37" i="1"/>
  <c r="FI37" i="1" s="1"/>
  <c r="EM37" i="1"/>
  <c r="FH37" i="1" s="1"/>
  <c r="EL37" i="1"/>
  <c r="FG37" i="1" s="1"/>
  <c r="EK37" i="1"/>
  <c r="FF37" i="1" s="1"/>
  <c r="EJ37" i="1"/>
  <c r="FE37" i="1" s="1"/>
  <c r="EI37" i="1"/>
  <c r="FD37" i="1" s="1"/>
  <c r="EH37" i="1"/>
  <c r="FC37" i="1" s="1"/>
  <c r="EG37" i="1"/>
  <c r="FB37" i="1" s="1"/>
  <c r="EF37" i="1"/>
  <c r="FA37" i="1" s="1"/>
  <c r="EE37" i="1"/>
  <c r="EZ37" i="1" s="1"/>
  <c r="ED37" i="1"/>
  <c r="EC37" i="1"/>
  <c r="EB37" i="1"/>
  <c r="EA37" i="1"/>
  <c r="DZ37" i="1"/>
  <c r="DY37" i="1"/>
  <c r="DX37" i="1"/>
  <c r="DW37" i="1"/>
  <c r="DV37" i="1"/>
  <c r="DU37" i="1"/>
  <c r="DT37" i="1"/>
  <c r="DS37" i="1"/>
  <c r="DR37" i="1"/>
  <c r="DQ37" i="1"/>
  <c r="DP37" i="1"/>
  <c r="DO37" i="1"/>
  <c r="DN37" i="1"/>
  <c r="DM37" i="1"/>
  <c r="DL37" i="1"/>
  <c r="DK37" i="1"/>
  <c r="DJ37" i="1"/>
  <c r="FU36" i="1"/>
  <c r="FC36" i="1"/>
  <c r="EY36" i="1"/>
  <c r="FT36" i="1" s="1"/>
  <c r="EX36" i="1"/>
  <c r="FS36" i="1" s="1"/>
  <c r="EW36" i="1"/>
  <c r="FR36" i="1" s="1"/>
  <c r="EV36" i="1"/>
  <c r="FQ36" i="1" s="1"/>
  <c r="EU36" i="1"/>
  <c r="FP36" i="1" s="1"/>
  <c r="ET36" i="1"/>
  <c r="FO36" i="1" s="1"/>
  <c r="ES36" i="1"/>
  <c r="FN36" i="1" s="1"/>
  <c r="ER36" i="1"/>
  <c r="FM36" i="1" s="1"/>
  <c r="EQ36" i="1"/>
  <c r="FL36" i="1" s="1"/>
  <c r="EP36" i="1"/>
  <c r="FK36" i="1" s="1"/>
  <c r="EO36" i="1"/>
  <c r="FJ36" i="1" s="1"/>
  <c r="EN36" i="1"/>
  <c r="FI36" i="1" s="1"/>
  <c r="EM36" i="1"/>
  <c r="FH36" i="1" s="1"/>
  <c r="EL36" i="1"/>
  <c r="FG36" i="1" s="1"/>
  <c r="EK36" i="1"/>
  <c r="FF36" i="1" s="1"/>
  <c r="EJ36" i="1"/>
  <c r="FE36" i="1" s="1"/>
  <c r="EI36" i="1"/>
  <c r="FD36" i="1" s="1"/>
  <c r="EH36" i="1"/>
  <c r="EG36" i="1"/>
  <c r="FB36" i="1" s="1"/>
  <c r="EF36" i="1"/>
  <c r="FA36" i="1" s="1"/>
  <c r="EE36" i="1"/>
  <c r="EZ36" i="1" s="1"/>
  <c r="ED36" i="1"/>
  <c r="EC36" i="1"/>
  <c r="EB36" i="1"/>
  <c r="EA36" i="1"/>
  <c r="DZ36" i="1"/>
  <c r="DY36" i="1"/>
  <c r="DX36" i="1"/>
  <c r="DW36" i="1"/>
  <c r="DV36" i="1"/>
  <c r="DU36" i="1"/>
  <c r="DT36" i="1"/>
  <c r="DS36" i="1"/>
  <c r="DR36" i="1"/>
  <c r="DQ36" i="1"/>
  <c r="DP36" i="1"/>
  <c r="DO36" i="1"/>
  <c r="DN36" i="1"/>
  <c r="DM36" i="1"/>
  <c r="DL36" i="1"/>
  <c r="DK36" i="1"/>
  <c r="DJ36" i="1"/>
  <c r="FU35" i="1"/>
  <c r="EY35" i="1"/>
  <c r="FT35" i="1" s="1"/>
  <c r="EX35" i="1"/>
  <c r="FS35" i="1" s="1"/>
  <c r="EW35" i="1"/>
  <c r="FR35" i="1" s="1"/>
  <c r="EV35" i="1"/>
  <c r="FQ35" i="1" s="1"/>
  <c r="EU35" i="1"/>
  <c r="FP35" i="1" s="1"/>
  <c r="ET35" i="1"/>
  <c r="FO35" i="1" s="1"/>
  <c r="ES35" i="1"/>
  <c r="FN35" i="1" s="1"/>
  <c r="ER35" i="1"/>
  <c r="FM35" i="1" s="1"/>
  <c r="EQ35" i="1"/>
  <c r="FL35" i="1" s="1"/>
  <c r="EP35" i="1"/>
  <c r="FK35" i="1" s="1"/>
  <c r="EO35" i="1"/>
  <c r="FJ35" i="1" s="1"/>
  <c r="EN35" i="1"/>
  <c r="FI35" i="1" s="1"/>
  <c r="EM35" i="1"/>
  <c r="FH35" i="1" s="1"/>
  <c r="EL35" i="1"/>
  <c r="FG35" i="1" s="1"/>
  <c r="EK35" i="1"/>
  <c r="FF35" i="1" s="1"/>
  <c r="EJ35" i="1"/>
  <c r="FE35" i="1" s="1"/>
  <c r="EI35" i="1"/>
  <c r="FD35" i="1" s="1"/>
  <c r="EH35" i="1"/>
  <c r="FC35" i="1" s="1"/>
  <c r="EG35" i="1"/>
  <c r="FB35" i="1" s="1"/>
  <c r="EF35" i="1"/>
  <c r="FA35" i="1" s="1"/>
  <c r="EE35" i="1"/>
  <c r="EZ35" i="1" s="1"/>
  <c r="ED35" i="1"/>
  <c r="EC35" i="1"/>
  <c r="EB35" i="1"/>
  <c r="EA35" i="1"/>
  <c r="DZ35" i="1"/>
  <c r="DY35" i="1"/>
  <c r="DX35" i="1"/>
  <c r="DW35" i="1"/>
  <c r="DV35" i="1"/>
  <c r="DU35" i="1"/>
  <c r="DT35" i="1"/>
  <c r="DS35" i="1"/>
  <c r="DR35" i="1"/>
  <c r="DQ35" i="1"/>
  <c r="DP35" i="1"/>
  <c r="DO35" i="1"/>
  <c r="DN35" i="1"/>
  <c r="DM35" i="1"/>
  <c r="DL35" i="1"/>
  <c r="DK35" i="1"/>
  <c r="DJ35" i="1"/>
  <c r="FU34" i="1"/>
  <c r="EY34" i="1"/>
  <c r="FT34" i="1" s="1"/>
  <c r="EX34" i="1"/>
  <c r="FS34" i="1" s="1"/>
  <c r="EW34" i="1"/>
  <c r="FR34" i="1" s="1"/>
  <c r="EV34" i="1"/>
  <c r="FQ34" i="1" s="1"/>
  <c r="EU34" i="1"/>
  <c r="FP34" i="1" s="1"/>
  <c r="ET34" i="1"/>
  <c r="FO34" i="1" s="1"/>
  <c r="ES34" i="1"/>
  <c r="FN34" i="1" s="1"/>
  <c r="ER34" i="1"/>
  <c r="FM34" i="1" s="1"/>
  <c r="EQ34" i="1"/>
  <c r="FL34" i="1" s="1"/>
  <c r="EP34" i="1"/>
  <c r="FK34" i="1" s="1"/>
  <c r="EO34" i="1"/>
  <c r="FJ34" i="1" s="1"/>
  <c r="EN34" i="1"/>
  <c r="FI34" i="1" s="1"/>
  <c r="EM34" i="1"/>
  <c r="FH34" i="1" s="1"/>
  <c r="EL34" i="1"/>
  <c r="FG34" i="1" s="1"/>
  <c r="EK34" i="1"/>
  <c r="FF34" i="1" s="1"/>
  <c r="EJ34" i="1"/>
  <c r="FE34" i="1" s="1"/>
  <c r="EI34" i="1"/>
  <c r="FD34" i="1" s="1"/>
  <c r="EH34" i="1"/>
  <c r="FC34" i="1" s="1"/>
  <c r="EG34" i="1"/>
  <c r="FB34" i="1" s="1"/>
  <c r="EF34" i="1"/>
  <c r="FA34" i="1" s="1"/>
  <c r="EE34" i="1"/>
  <c r="EZ34" i="1" s="1"/>
  <c r="ED34" i="1"/>
  <c r="EC34" i="1"/>
  <c r="EB34" i="1"/>
  <c r="EA34" i="1"/>
  <c r="DZ34" i="1"/>
  <c r="DY34" i="1"/>
  <c r="DX34" i="1"/>
  <c r="DW34" i="1"/>
  <c r="DV34" i="1"/>
  <c r="DU34" i="1"/>
  <c r="DT34" i="1"/>
  <c r="DS34" i="1"/>
  <c r="DR34" i="1"/>
  <c r="DQ34" i="1"/>
  <c r="DP34" i="1"/>
  <c r="DO34" i="1"/>
  <c r="DN34" i="1"/>
  <c r="DM34" i="1"/>
  <c r="DL34" i="1"/>
  <c r="DK34" i="1"/>
  <c r="DJ34" i="1"/>
  <c r="FU33" i="1"/>
  <c r="FM33" i="1"/>
  <c r="FI33" i="1"/>
  <c r="EY33" i="1"/>
  <c r="FT33" i="1" s="1"/>
  <c r="EX33" i="1"/>
  <c r="FS33" i="1" s="1"/>
  <c r="EW33" i="1"/>
  <c r="FR33" i="1" s="1"/>
  <c r="EV33" i="1"/>
  <c r="FQ33" i="1" s="1"/>
  <c r="EU33" i="1"/>
  <c r="FP33" i="1" s="1"/>
  <c r="ET33" i="1"/>
  <c r="FO33" i="1" s="1"/>
  <c r="ES33" i="1"/>
  <c r="FN33" i="1" s="1"/>
  <c r="ER33" i="1"/>
  <c r="EQ33" i="1"/>
  <c r="FL33" i="1" s="1"/>
  <c r="EP33" i="1"/>
  <c r="FK33" i="1" s="1"/>
  <c r="EO33" i="1"/>
  <c r="FJ33" i="1" s="1"/>
  <c r="EN33" i="1"/>
  <c r="EM33" i="1"/>
  <c r="FH33" i="1" s="1"/>
  <c r="EL33" i="1"/>
  <c r="FG33" i="1" s="1"/>
  <c r="EK33" i="1"/>
  <c r="FF33" i="1" s="1"/>
  <c r="EJ33" i="1"/>
  <c r="FE33" i="1" s="1"/>
  <c r="EI33" i="1"/>
  <c r="FD33" i="1" s="1"/>
  <c r="EH33" i="1"/>
  <c r="FC33" i="1" s="1"/>
  <c r="EG33" i="1"/>
  <c r="FB33" i="1" s="1"/>
  <c r="EF33" i="1"/>
  <c r="FA33" i="1" s="1"/>
  <c r="EE33" i="1"/>
  <c r="EZ33" i="1" s="1"/>
  <c r="ED33" i="1"/>
  <c r="EC33" i="1"/>
  <c r="EB33" i="1"/>
  <c r="EA33" i="1"/>
  <c r="DZ33" i="1"/>
  <c r="DY33" i="1"/>
  <c r="DX33" i="1"/>
  <c r="DW33" i="1"/>
  <c r="DV33" i="1"/>
  <c r="DU33" i="1"/>
  <c r="DT33" i="1"/>
  <c r="DS33" i="1"/>
  <c r="DR33" i="1"/>
  <c r="DQ33" i="1"/>
  <c r="DP33" i="1"/>
  <c r="DO33" i="1"/>
  <c r="DN33" i="1"/>
  <c r="DM33" i="1"/>
  <c r="DL33" i="1"/>
  <c r="DK33" i="1"/>
  <c r="DJ33" i="1"/>
  <c r="FU32" i="1"/>
  <c r="FG32" i="1"/>
  <c r="EY32" i="1"/>
  <c r="FT32" i="1" s="1"/>
  <c r="EX32" i="1"/>
  <c r="FS32" i="1" s="1"/>
  <c r="EW32" i="1"/>
  <c r="FR32" i="1" s="1"/>
  <c r="EV32" i="1"/>
  <c r="FQ32" i="1" s="1"/>
  <c r="EU32" i="1"/>
  <c r="FP32" i="1" s="1"/>
  <c r="ET32" i="1"/>
  <c r="FO32" i="1" s="1"/>
  <c r="ES32" i="1"/>
  <c r="FN32" i="1" s="1"/>
  <c r="ER32" i="1"/>
  <c r="FM32" i="1" s="1"/>
  <c r="EQ32" i="1"/>
  <c r="FL32" i="1" s="1"/>
  <c r="EP32" i="1"/>
  <c r="FK32" i="1" s="1"/>
  <c r="EO32" i="1"/>
  <c r="FJ32" i="1" s="1"/>
  <c r="EN32" i="1"/>
  <c r="FI32" i="1" s="1"/>
  <c r="EM32" i="1"/>
  <c r="FH32" i="1" s="1"/>
  <c r="EL32" i="1"/>
  <c r="EK32" i="1"/>
  <c r="FF32" i="1" s="1"/>
  <c r="EJ32" i="1"/>
  <c r="FE32" i="1" s="1"/>
  <c r="EI32" i="1"/>
  <c r="FD32" i="1" s="1"/>
  <c r="EH32" i="1"/>
  <c r="FC32" i="1" s="1"/>
  <c r="EG32" i="1"/>
  <c r="FB32" i="1" s="1"/>
  <c r="EF32" i="1"/>
  <c r="FA32" i="1" s="1"/>
  <c r="EE32" i="1"/>
  <c r="EZ32" i="1" s="1"/>
  <c r="ED32" i="1"/>
  <c r="EC32" i="1"/>
  <c r="EB32" i="1"/>
  <c r="EA32" i="1"/>
  <c r="DZ32" i="1"/>
  <c r="DY32" i="1"/>
  <c r="DX32" i="1"/>
  <c r="DW32" i="1"/>
  <c r="DV32" i="1"/>
  <c r="DU32" i="1"/>
  <c r="DT32" i="1"/>
  <c r="DS32" i="1"/>
  <c r="DR32" i="1"/>
  <c r="DQ32" i="1"/>
  <c r="DP32" i="1"/>
  <c r="DO32" i="1"/>
  <c r="DN32" i="1"/>
  <c r="DM32" i="1"/>
  <c r="DL32" i="1"/>
  <c r="DK32" i="1"/>
  <c r="DJ32" i="1"/>
  <c r="FU31" i="1"/>
  <c r="EY31" i="1"/>
  <c r="FT31" i="1" s="1"/>
  <c r="EX31" i="1"/>
  <c r="FS31" i="1" s="1"/>
  <c r="EW31" i="1"/>
  <c r="FR31" i="1" s="1"/>
  <c r="EV31" i="1"/>
  <c r="FQ31" i="1" s="1"/>
  <c r="EU31" i="1"/>
  <c r="FP31" i="1" s="1"/>
  <c r="ET31" i="1"/>
  <c r="FO31" i="1" s="1"/>
  <c r="ES31" i="1"/>
  <c r="FN31" i="1" s="1"/>
  <c r="ER31" i="1"/>
  <c r="FM31" i="1" s="1"/>
  <c r="EQ31" i="1"/>
  <c r="FL31" i="1" s="1"/>
  <c r="EP31" i="1"/>
  <c r="FK31" i="1" s="1"/>
  <c r="EO31" i="1"/>
  <c r="FJ31" i="1" s="1"/>
  <c r="EN31" i="1"/>
  <c r="FI31" i="1" s="1"/>
  <c r="EM31" i="1"/>
  <c r="FH31" i="1" s="1"/>
  <c r="EL31" i="1"/>
  <c r="FG31" i="1" s="1"/>
  <c r="EK31" i="1"/>
  <c r="FF31" i="1" s="1"/>
  <c r="EJ31" i="1"/>
  <c r="FE31" i="1" s="1"/>
  <c r="EI31" i="1"/>
  <c r="FD31" i="1" s="1"/>
  <c r="EH31" i="1"/>
  <c r="FC31" i="1" s="1"/>
  <c r="EG31" i="1"/>
  <c r="FB31" i="1" s="1"/>
  <c r="EF31" i="1"/>
  <c r="FA31" i="1" s="1"/>
  <c r="EE31" i="1"/>
  <c r="EZ31" i="1" s="1"/>
  <c r="ED31" i="1"/>
  <c r="EC31" i="1"/>
  <c r="EB31" i="1"/>
  <c r="EA31" i="1"/>
  <c r="DZ31" i="1"/>
  <c r="DY31" i="1"/>
  <c r="DX31" i="1"/>
  <c r="DW31" i="1"/>
  <c r="DV31" i="1"/>
  <c r="DU31" i="1"/>
  <c r="DT31" i="1"/>
  <c r="DS31" i="1"/>
  <c r="DR31" i="1"/>
  <c r="DQ31" i="1"/>
  <c r="DP31" i="1"/>
  <c r="DO31" i="1"/>
  <c r="DN31" i="1"/>
  <c r="DM31" i="1"/>
  <c r="DL31" i="1"/>
  <c r="DK31" i="1"/>
  <c r="DJ31" i="1"/>
  <c r="FU30" i="1"/>
  <c r="EY30" i="1"/>
  <c r="FT30" i="1" s="1"/>
  <c r="EX30" i="1"/>
  <c r="FS30" i="1" s="1"/>
  <c r="EW30" i="1"/>
  <c r="FR30" i="1" s="1"/>
  <c r="EV30" i="1"/>
  <c r="FQ30" i="1" s="1"/>
  <c r="EU30" i="1"/>
  <c r="FP30" i="1" s="1"/>
  <c r="ET30" i="1"/>
  <c r="FO30" i="1" s="1"/>
  <c r="ES30" i="1"/>
  <c r="FN30" i="1" s="1"/>
  <c r="ER30" i="1"/>
  <c r="FM30" i="1" s="1"/>
  <c r="EQ30" i="1"/>
  <c r="FL30" i="1" s="1"/>
  <c r="EP30" i="1"/>
  <c r="FK30" i="1" s="1"/>
  <c r="EO30" i="1"/>
  <c r="FJ30" i="1" s="1"/>
  <c r="EN30" i="1"/>
  <c r="FI30" i="1" s="1"/>
  <c r="EM30" i="1"/>
  <c r="FH30" i="1" s="1"/>
  <c r="EL30" i="1"/>
  <c r="FG30" i="1" s="1"/>
  <c r="EK30" i="1"/>
  <c r="FF30" i="1" s="1"/>
  <c r="EJ30" i="1"/>
  <c r="FE30" i="1" s="1"/>
  <c r="EI30" i="1"/>
  <c r="FD30" i="1" s="1"/>
  <c r="EH30" i="1"/>
  <c r="FC30" i="1" s="1"/>
  <c r="EG30" i="1"/>
  <c r="FB30" i="1" s="1"/>
  <c r="EF30" i="1"/>
  <c r="FA30" i="1" s="1"/>
  <c r="EE30" i="1"/>
  <c r="EZ30" i="1" s="1"/>
  <c r="ED30" i="1"/>
  <c r="EC30" i="1"/>
  <c r="EB30" i="1"/>
  <c r="EA30" i="1"/>
  <c r="DZ30" i="1"/>
  <c r="DY30" i="1"/>
  <c r="DX30" i="1"/>
  <c r="DW30" i="1"/>
  <c r="DV30" i="1"/>
  <c r="DU30" i="1"/>
  <c r="DT30" i="1"/>
  <c r="DS30" i="1"/>
  <c r="DR30" i="1"/>
  <c r="DQ30" i="1"/>
  <c r="DP30" i="1"/>
  <c r="DO30" i="1"/>
  <c r="DN30" i="1"/>
  <c r="DM30" i="1"/>
  <c r="DL30" i="1"/>
  <c r="DK30" i="1"/>
  <c r="DJ30" i="1"/>
  <c r="FU29" i="1"/>
  <c r="FA29" i="1"/>
  <c r="EY29" i="1"/>
  <c r="FT29" i="1" s="1"/>
  <c r="EX29" i="1"/>
  <c r="FS29" i="1" s="1"/>
  <c r="EW29" i="1"/>
  <c r="FR29" i="1" s="1"/>
  <c r="EV29" i="1"/>
  <c r="FQ29" i="1" s="1"/>
  <c r="EU29" i="1"/>
  <c r="FP29" i="1" s="1"/>
  <c r="ET29" i="1"/>
  <c r="FO29" i="1" s="1"/>
  <c r="ES29" i="1"/>
  <c r="FN29" i="1" s="1"/>
  <c r="ER29" i="1"/>
  <c r="FM29" i="1" s="1"/>
  <c r="EQ29" i="1"/>
  <c r="FL29" i="1" s="1"/>
  <c r="EP29" i="1"/>
  <c r="FK29" i="1" s="1"/>
  <c r="EO29" i="1"/>
  <c r="FJ29" i="1" s="1"/>
  <c r="EN29" i="1"/>
  <c r="FI29" i="1" s="1"/>
  <c r="EM29" i="1"/>
  <c r="FH29" i="1" s="1"/>
  <c r="EL29" i="1"/>
  <c r="FG29" i="1" s="1"/>
  <c r="EK29" i="1"/>
  <c r="FF29" i="1" s="1"/>
  <c r="EJ29" i="1"/>
  <c r="FE29" i="1" s="1"/>
  <c r="EI29" i="1"/>
  <c r="FD29" i="1" s="1"/>
  <c r="EH29" i="1"/>
  <c r="FC29" i="1" s="1"/>
  <c r="EG29" i="1"/>
  <c r="FB29" i="1" s="1"/>
  <c r="EF29" i="1"/>
  <c r="EE29" i="1"/>
  <c r="EZ29" i="1" s="1"/>
  <c r="ED29" i="1"/>
  <c r="EC29" i="1"/>
  <c r="EB29" i="1"/>
  <c r="EA29" i="1"/>
  <c r="DZ29" i="1"/>
  <c r="DY29" i="1"/>
  <c r="DX29" i="1"/>
  <c r="DW29" i="1"/>
  <c r="DV29" i="1"/>
  <c r="DU29" i="1"/>
  <c r="DT29" i="1"/>
  <c r="DS29" i="1"/>
  <c r="DR29" i="1"/>
  <c r="DQ29" i="1"/>
  <c r="DP29" i="1"/>
  <c r="DO29" i="1"/>
  <c r="DN29" i="1"/>
  <c r="DM29" i="1"/>
  <c r="DL29" i="1"/>
  <c r="DK29" i="1"/>
  <c r="DJ29" i="1"/>
  <c r="FU28" i="1"/>
  <c r="EY28" i="1"/>
  <c r="FT28" i="1" s="1"/>
  <c r="EX28" i="1"/>
  <c r="FS28" i="1" s="1"/>
  <c r="EW28" i="1"/>
  <c r="FR28" i="1" s="1"/>
  <c r="EV28" i="1"/>
  <c r="FQ28" i="1" s="1"/>
  <c r="EU28" i="1"/>
  <c r="FP28" i="1" s="1"/>
  <c r="ET28" i="1"/>
  <c r="FO28" i="1" s="1"/>
  <c r="ES28" i="1"/>
  <c r="FN28" i="1" s="1"/>
  <c r="ER28" i="1"/>
  <c r="FM28" i="1" s="1"/>
  <c r="EQ28" i="1"/>
  <c r="FL28" i="1" s="1"/>
  <c r="EP28" i="1"/>
  <c r="FK28" i="1" s="1"/>
  <c r="EO28" i="1"/>
  <c r="FJ28" i="1" s="1"/>
  <c r="EN28" i="1"/>
  <c r="FI28" i="1" s="1"/>
  <c r="EM28" i="1"/>
  <c r="FH28" i="1" s="1"/>
  <c r="EL28" i="1"/>
  <c r="FG28" i="1" s="1"/>
  <c r="EK28" i="1"/>
  <c r="FF28" i="1" s="1"/>
  <c r="EJ28" i="1"/>
  <c r="FE28" i="1" s="1"/>
  <c r="EI28" i="1"/>
  <c r="FD28" i="1" s="1"/>
  <c r="EH28" i="1"/>
  <c r="FC28" i="1" s="1"/>
  <c r="EG28" i="1"/>
  <c r="FB28" i="1" s="1"/>
  <c r="EF28" i="1"/>
  <c r="FA28" i="1" s="1"/>
  <c r="EE28" i="1"/>
  <c r="EZ28" i="1" s="1"/>
  <c r="ED28" i="1"/>
  <c r="EC28" i="1"/>
  <c r="EB28" i="1"/>
  <c r="EA28" i="1"/>
  <c r="DZ28" i="1"/>
  <c r="DY28" i="1"/>
  <c r="DX28" i="1"/>
  <c r="DW28" i="1"/>
  <c r="DV28" i="1"/>
  <c r="DU28" i="1"/>
  <c r="DT28" i="1"/>
  <c r="DS28" i="1"/>
  <c r="DR28" i="1"/>
  <c r="DQ28" i="1"/>
  <c r="DP28" i="1"/>
  <c r="DO28" i="1"/>
  <c r="DN28" i="1"/>
  <c r="DM28" i="1"/>
  <c r="DL28" i="1"/>
  <c r="DK28" i="1"/>
  <c r="DJ28" i="1"/>
  <c r="FU27" i="1"/>
  <c r="FO27" i="1"/>
  <c r="FC27" i="1"/>
  <c r="EY27" i="1"/>
  <c r="FT27" i="1" s="1"/>
  <c r="EX27" i="1"/>
  <c r="FS27" i="1" s="1"/>
  <c r="EW27" i="1"/>
  <c r="FR27" i="1" s="1"/>
  <c r="EV27" i="1"/>
  <c r="FQ27" i="1" s="1"/>
  <c r="EU27" i="1"/>
  <c r="FP27" i="1" s="1"/>
  <c r="ET27" i="1"/>
  <c r="ES27" i="1"/>
  <c r="FN27" i="1" s="1"/>
  <c r="ER27" i="1"/>
  <c r="FM27" i="1" s="1"/>
  <c r="EQ27" i="1"/>
  <c r="FL27" i="1" s="1"/>
  <c r="EP27" i="1"/>
  <c r="FK27" i="1" s="1"/>
  <c r="EO27" i="1"/>
  <c r="FJ27" i="1" s="1"/>
  <c r="EN27" i="1"/>
  <c r="FI27" i="1" s="1"/>
  <c r="EM27" i="1"/>
  <c r="FH27" i="1" s="1"/>
  <c r="EL27" i="1"/>
  <c r="FG27" i="1" s="1"/>
  <c r="EK27" i="1"/>
  <c r="FF27" i="1" s="1"/>
  <c r="EJ27" i="1"/>
  <c r="FE27" i="1" s="1"/>
  <c r="EI27" i="1"/>
  <c r="FD27" i="1" s="1"/>
  <c r="EH27" i="1"/>
  <c r="EG27" i="1"/>
  <c r="FB27" i="1" s="1"/>
  <c r="EF27" i="1"/>
  <c r="FA27" i="1" s="1"/>
  <c r="EE27" i="1"/>
  <c r="EZ27" i="1" s="1"/>
  <c r="ED27" i="1"/>
  <c r="EC27" i="1"/>
  <c r="EB27" i="1"/>
  <c r="EA27" i="1"/>
  <c r="DZ27" i="1"/>
  <c r="DY27" i="1"/>
  <c r="DX27" i="1"/>
  <c r="DW27" i="1"/>
  <c r="DV27" i="1"/>
  <c r="DU27" i="1"/>
  <c r="DT27" i="1"/>
  <c r="DS27" i="1"/>
  <c r="DR27" i="1"/>
  <c r="DQ27" i="1"/>
  <c r="DP27" i="1"/>
  <c r="DO27" i="1"/>
  <c r="DN27" i="1"/>
  <c r="DM27" i="1"/>
  <c r="DL27" i="1"/>
  <c r="DK27" i="1"/>
  <c r="DJ27" i="1"/>
  <c r="FU26" i="1"/>
  <c r="EY26" i="1"/>
  <c r="FT26" i="1" s="1"/>
  <c r="EX26" i="1"/>
  <c r="FS26" i="1" s="1"/>
  <c r="EW26" i="1"/>
  <c r="FR26" i="1" s="1"/>
  <c r="EV26" i="1"/>
  <c r="FQ26" i="1" s="1"/>
  <c r="EU26" i="1"/>
  <c r="FP26" i="1" s="1"/>
  <c r="ET26" i="1"/>
  <c r="FO26" i="1" s="1"/>
  <c r="ES26" i="1"/>
  <c r="FN26" i="1" s="1"/>
  <c r="ER26" i="1"/>
  <c r="FM26" i="1" s="1"/>
  <c r="EQ26" i="1"/>
  <c r="FL26" i="1" s="1"/>
  <c r="EP26" i="1"/>
  <c r="FK26" i="1" s="1"/>
  <c r="EO26" i="1"/>
  <c r="FJ26" i="1" s="1"/>
  <c r="EN26" i="1"/>
  <c r="FI26" i="1" s="1"/>
  <c r="EM26" i="1"/>
  <c r="FH26" i="1" s="1"/>
  <c r="EL26" i="1"/>
  <c r="FG26" i="1" s="1"/>
  <c r="EK26" i="1"/>
  <c r="FF26" i="1" s="1"/>
  <c r="EJ26" i="1"/>
  <c r="FE26" i="1" s="1"/>
  <c r="EI26" i="1"/>
  <c r="FD26" i="1" s="1"/>
  <c r="EH26" i="1"/>
  <c r="FC26" i="1" s="1"/>
  <c r="EG26" i="1"/>
  <c r="FB26" i="1" s="1"/>
  <c r="EF26" i="1"/>
  <c r="FA26" i="1" s="1"/>
  <c r="EE26" i="1"/>
  <c r="EZ26" i="1" s="1"/>
  <c r="ED26" i="1"/>
  <c r="EC26" i="1"/>
  <c r="EB26" i="1"/>
  <c r="EA26" i="1"/>
  <c r="DZ26" i="1"/>
  <c r="DY26" i="1"/>
  <c r="DX26" i="1"/>
  <c r="DW26" i="1"/>
  <c r="DV26" i="1"/>
  <c r="DU26" i="1"/>
  <c r="DT26" i="1"/>
  <c r="DS26" i="1"/>
  <c r="DR26" i="1"/>
  <c r="DQ26" i="1"/>
  <c r="DP26" i="1"/>
  <c r="DO26" i="1"/>
  <c r="DN26" i="1"/>
  <c r="DM26" i="1"/>
  <c r="DL26" i="1"/>
  <c r="DK26" i="1"/>
  <c r="DJ26" i="1"/>
  <c r="FU25" i="1"/>
  <c r="FQ25" i="1"/>
  <c r="FG25" i="1"/>
  <c r="EY25" i="1"/>
  <c r="FT25" i="1" s="1"/>
  <c r="EX25" i="1"/>
  <c r="FS25" i="1" s="1"/>
  <c r="EW25" i="1"/>
  <c r="FR25" i="1" s="1"/>
  <c r="EV25" i="1"/>
  <c r="EU25" i="1"/>
  <c r="FP25" i="1" s="1"/>
  <c r="ET25" i="1"/>
  <c r="FO25" i="1" s="1"/>
  <c r="ES25" i="1"/>
  <c r="FN25" i="1" s="1"/>
  <c r="ER25" i="1"/>
  <c r="FM25" i="1" s="1"/>
  <c r="EQ25" i="1"/>
  <c r="FL25" i="1" s="1"/>
  <c r="EP25" i="1"/>
  <c r="FK25" i="1" s="1"/>
  <c r="EO25" i="1"/>
  <c r="FJ25" i="1" s="1"/>
  <c r="EN25" i="1"/>
  <c r="FI25" i="1" s="1"/>
  <c r="EM25" i="1"/>
  <c r="FH25" i="1" s="1"/>
  <c r="EL25" i="1"/>
  <c r="EK25" i="1"/>
  <c r="FF25" i="1" s="1"/>
  <c r="EJ25" i="1"/>
  <c r="FE25" i="1" s="1"/>
  <c r="EI25" i="1"/>
  <c r="FD25" i="1" s="1"/>
  <c r="EH25" i="1"/>
  <c r="FC25" i="1" s="1"/>
  <c r="EG25" i="1"/>
  <c r="FB25" i="1" s="1"/>
  <c r="EF25" i="1"/>
  <c r="FA25" i="1" s="1"/>
  <c r="EE25" i="1"/>
  <c r="EZ25" i="1" s="1"/>
  <c r="ED25" i="1"/>
  <c r="EC25" i="1"/>
  <c r="EB25" i="1"/>
  <c r="EA25" i="1"/>
  <c r="DZ25" i="1"/>
  <c r="DY25" i="1"/>
  <c r="DX25" i="1"/>
  <c r="DW25" i="1"/>
  <c r="DV25" i="1"/>
  <c r="DU25" i="1"/>
  <c r="DT25" i="1"/>
  <c r="DS25" i="1"/>
  <c r="DR25" i="1"/>
  <c r="DQ25" i="1"/>
  <c r="DP25" i="1"/>
  <c r="DO25" i="1"/>
  <c r="DN25" i="1"/>
  <c r="DM25" i="1"/>
  <c r="DL25" i="1"/>
  <c r="DK25" i="1"/>
  <c r="DJ25" i="1"/>
  <c r="FU24" i="1"/>
  <c r="EY24" i="1"/>
  <c r="FT24" i="1" s="1"/>
  <c r="EX24" i="1"/>
  <c r="FS24" i="1" s="1"/>
  <c r="EW24" i="1"/>
  <c r="FR24" i="1" s="1"/>
  <c r="EV24" i="1"/>
  <c r="FQ24" i="1" s="1"/>
  <c r="EU24" i="1"/>
  <c r="FP24" i="1" s="1"/>
  <c r="ET24" i="1"/>
  <c r="FO24" i="1" s="1"/>
  <c r="ES24" i="1"/>
  <c r="FN24" i="1" s="1"/>
  <c r="ER24" i="1"/>
  <c r="FM24" i="1" s="1"/>
  <c r="EQ24" i="1"/>
  <c r="FL24" i="1" s="1"/>
  <c r="EP24" i="1"/>
  <c r="FK24" i="1" s="1"/>
  <c r="EO24" i="1"/>
  <c r="FJ24" i="1" s="1"/>
  <c r="EN24" i="1"/>
  <c r="FI24" i="1" s="1"/>
  <c r="EM24" i="1"/>
  <c r="FH24" i="1" s="1"/>
  <c r="EL24" i="1"/>
  <c r="FG24" i="1" s="1"/>
  <c r="EK24" i="1"/>
  <c r="FF24" i="1" s="1"/>
  <c r="EJ24" i="1"/>
  <c r="FE24" i="1" s="1"/>
  <c r="EI24" i="1"/>
  <c r="FD24" i="1" s="1"/>
  <c r="EH24" i="1"/>
  <c r="FC24" i="1" s="1"/>
  <c r="EG24" i="1"/>
  <c r="FB24" i="1" s="1"/>
  <c r="EF24" i="1"/>
  <c r="FA24" i="1" s="1"/>
  <c r="EE24" i="1"/>
  <c r="EZ24" i="1" s="1"/>
  <c r="ED24" i="1"/>
  <c r="EC24" i="1"/>
  <c r="EB24" i="1"/>
  <c r="EA24" i="1"/>
  <c r="DZ24" i="1"/>
  <c r="DY24" i="1"/>
  <c r="DX24" i="1"/>
  <c r="DW24" i="1"/>
  <c r="DV24" i="1"/>
  <c r="DU24" i="1"/>
  <c r="DT24" i="1"/>
  <c r="DS24" i="1"/>
  <c r="DR24" i="1"/>
  <c r="DQ24" i="1"/>
  <c r="DP24" i="1"/>
  <c r="DO24" i="1"/>
  <c r="DN24" i="1"/>
  <c r="DM24" i="1"/>
  <c r="DL24" i="1"/>
  <c r="DK24" i="1"/>
  <c r="DJ24" i="1"/>
  <c r="FU23" i="1"/>
  <c r="EZ23" i="1"/>
  <c r="EY23" i="1"/>
  <c r="FT23" i="1" s="1"/>
  <c r="EX23" i="1"/>
  <c r="FS23" i="1" s="1"/>
  <c r="EW23" i="1"/>
  <c r="FR23" i="1" s="1"/>
  <c r="EV23" i="1"/>
  <c r="FQ23" i="1" s="1"/>
  <c r="EU23" i="1"/>
  <c r="FP23" i="1" s="1"/>
  <c r="ET23" i="1"/>
  <c r="FO23" i="1" s="1"/>
  <c r="ES23" i="1"/>
  <c r="FN23" i="1" s="1"/>
  <c r="ER23" i="1"/>
  <c r="FM23" i="1" s="1"/>
  <c r="EQ23" i="1"/>
  <c r="FL23" i="1" s="1"/>
  <c r="EP23" i="1"/>
  <c r="FK23" i="1" s="1"/>
  <c r="EO23" i="1"/>
  <c r="FJ23" i="1" s="1"/>
  <c r="EN23" i="1"/>
  <c r="FI23" i="1" s="1"/>
  <c r="EM23" i="1"/>
  <c r="FH23" i="1" s="1"/>
  <c r="EL23" i="1"/>
  <c r="FG23" i="1" s="1"/>
  <c r="EK23" i="1"/>
  <c r="FF23" i="1" s="1"/>
  <c r="EJ23" i="1"/>
  <c r="FE23" i="1" s="1"/>
  <c r="EI23" i="1"/>
  <c r="FD23" i="1" s="1"/>
  <c r="EH23" i="1"/>
  <c r="FC23" i="1" s="1"/>
  <c r="EG23" i="1"/>
  <c r="FB23" i="1" s="1"/>
  <c r="EF23" i="1"/>
  <c r="FA23" i="1" s="1"/>
  <c r="EE23" i="1"/>
  <c r="ED23" i="1"/>
  <c r="EC23" i="1"/>
  <c r="EB23" i="1"/>
  <c r="EA23" i="1"/>
  <c r="DZ23" i="1"/>
  <c r="DY23" i="1"/>
  <c r="DX23" i="1"/>
  <c r="DW23" i="1"/>
  <c r="DV23" i="1"/>
  <c r="DU23" i="1"/>
  <c r="DT23" i="1"/>
  <c r="DS23" i="1"/>
  <c r="DR23" i="1"/>
  <c r="DQ23" i="1"/>
  <c r="DP23" i="1"/>
  <c r="DO23" i="1"/>
  <c r="DN23" i="1"/>
  <c r="DM23" i="1"/>
  <c r="DL23" i="1"/>
  <c r="DK23" i="1"/>
  <c r="DJ23" i="1"/>
  <c r="FU22" i="1"/>
  <c r="EY22" i="1"/>
  <c r="FT22" i="1" s="1"/>
  <c r="EX22" i="1"/>
  <c r="FS22" i="1" s="1"/>
  <c r="EW22" i="1"/>
  <c r="FR22" i="1" s="1"/>
  <c r="EV22" i="1"/>
  <c r="FQ22" i="1" s="1"/>
  <c r="EU22" i="1"/>
  <c r="FP22" i="1" s="1"/>
  <c r="ET22" i="1"/>
  <c r="FO22" i="1" s="1"/>
  <c r="ES22" i="1"/>
  <c r="FN22" i="1" s="1"/>
  <c r="ER22" i="1"/>
  <c r="FM22" i="1" s="1"/>
  <c r="EQ22" i="1"/>
  <c r="FL22" i="1" s="1"/>
  <c r="EP22" i="1"/>
  <c r="FK22" i="1" s="1"/>
  <c r="EO22" i="1"/>
  <c r="FJ22" i="1" s="1"/>
  <c r="EN22" i="1"/>
  <c r="FI22" i="1" s="1"/>
  <c r="EM22" i="1"/>
  <c r="FH22" i="1" s="1"/>
  <c r="EL22" i="1"/>
  <c r="FG22" i="1" s="1"/>
  <c r="EK22" i="1"/>
  <c r="FF22" i="1" s="1"/>
  <c r="EJ22" i="1"/>
  <c r="FE22" i="1" s="1"/>
  <c r="EI22" i="1"/>
  <c r="FD22" i="1" s="1"/>
  <c r="EH22" i="1"/>
  <c r="FC22" i="1" s="1"/>
  <c r="EG22" i="1"/>
  <c r="FB22" i="1" s="1"/>
  <c r="EF22" i="1"/>
  <c r="FA22" i="1" s="1"/>
  <c r="EE22" i="1"/>
  <c r="EZ22" i="1" s="1"/>
  <c r="ED22" i="1"/>
  <c r="EC22" i="1"/>
  <c r="EB22" i="1"/>
  <c r="EA22" i="1"/>
  <c r="DZ22" i="1"/>
  <c r="DY22" i="1"/>
  <c r="DX22" i="1"/>
  <c r="DW22" i="1"/>
  <c r="DV22" i="1"/>
  <c r="DU22" i="1"/>
  <c r="DT22" i="1"/>
  <c r="DS22" i="1"/>
  <c r="DR22" i="1"/>
  <c r="DQ22" i="1"/>
  <c r="DP22" i="1"/>
  <c r="DO22" i="1"/>
  <c r="DN22" i="1"/>
  <c r="DM22" i="1"/>
  <c r="DL22" i="1"/>
  <c r="DK22" i="1"/>
  <c r="DJ22" i="1"/>
  <c r="FU21" i="1"/>
  <c r="FC21" i="1"/>
  <c r="EY21" i="1"/>
  <c r="FT21" i="1" s="1"/>
  <c r="EX21" i="1"/>
  <c r="FS21" i="1" s="1"/>
  <c r="EW21" i="1"/>
  <c r="FR21" i="1" s="1"/>
  <c r="EV21" i="1"/>
  <c r="FQ21" i="1" s="1"/>
  <c r="EU21" i="1"/>
  <c r="FP21" i="1" s="1"/>
  <c r="ET21" i="1"/>
  <c r="FO21" i="1" s="1"/>
  <c r="ES21" i="1"/>
  <c r="FN21" i="1" s="1"/>
  <c r="ER21" i="1"/>
  <c r="FM21" i="1" s="1"/>
  <c r="EQ21" i="1"/>
  <c r="FL21" i="1" s="1"/>
  <c r="EP21" i="1"/>
  <c r="FK21" i="1" s="1"/>
  <c r="EO21" i="1"/>
  <c r="FJ21" i="1" s="1"/>
  <c r="EN21" i="1"/>
  <c r="FI21" i="1" s="1"/>
  <c r="EM21" i="1"/>
  <c r="FH21" i="1" s="1"/>
  <c r="EL21" i="1"/>
  <c r="FG21" i="1" s="1"/>
  <c r="EK21" i="1"/>
  <c r="FF21" i="1" s="1"/>
  <c r="EJ21" i="1"/>
  <c r="FE21" i="1" s="1"/>
  <c r="EI21" i="1"/>
  <c r="FD21" i="1" s="1"/>
  <c r="EH21" i="1"/>
  <c r="EG21" i="1"/>
  <c r="FB21" i="1" s="1"/>
  <c r="EF21" i="1"/>
  <c r="FA21" i="1" s="1"/>
  <c r="EE21" i="1"/>
  <c r="EZ21" i="1" s="1"/>
  <c r="ED21" i="1"/>
  <c r="EC21" i="1"/>
  <c r="EB21" i="1"/>
  <c r="EA21" i="1"/>
  <c r="DZ21" i="1"/>
  <c r="DY21" i="1"/>
  <c r="DX21" i="1"/>
  <c r="DW21" i="1"/>
  <c r="DV21" i="1"/>
  <c r="DU21" i="1"/>
  <c r="DT21" i="1"/>
  <c r="DS21" i="1"/>
  <c r="DR21" i="1"/>
  <c r="DQ21" i="1"/>
  <c r="DP21" i="1"/>
  <c r="DO21" i="1"/>
  <c r="DN21" i="1"/>
  <c r="DM21" i="1"/>
  <c r="DL21" i="1"/>
  <c r="DK21" i="1"/>
  <c r="DJ21" i="1"/>
  <c r="FU20" i="1"/>
  <c r="EY20" i="1"/>
  <c r="FT20" i="1" s="1"/>
  <c r="EX20" i="1"/>
  <c r="FS20" i="1" s="1"/>
  <c r="EW20" i="1"/>
  <c r="FR20" i="1" s="1"/>
  <c r="EV20" i="1"/>
  <c r="FQ20" i="1" s="1"/>
  <c r="EU20" i="1"/>
  <c r="FP20" i="1" s="1"/>
  <c r="ET20" i="1"/>
  <c r="FO20" i="1" s="1"/>
  <c r="ES20" i="1"/>
  <c r="FN20" i="1" s="1"/>
  <c r="ER20" i="1"/>
  <c r="FM20" i="1" s="1"/>
  <c r="EQ20" i="1"/>
  <c r="FL20" i="1" s="1"/>
  <c r="EP20" i="1"/>
  <c r="FK20" i="1" s="1"/>
  <c r="EO20" i="1"/>
  <c r="FJ20" i="1" s="1"/>
  <c r="EN20" i="1"/>
  <c r="FI20" i="1" s="1"/>
  <c r="EM20" i="1"/>
  <c r="FH20" i="1" s="1"/>
  <c r="EL20" i="1"/>
  <c r="FG20" i="1" s="1"/>
  <c r="EK20" i="1"/>
  <c r="FF20" i="1" s="1"/>
  <c r="EJ20" i="1"/>
  <c r="FE20" i="1" s="1"/>
  <c r="EI20" i="1"/>
  <c r="FD20" i="1" s="1"/>
  <c r="EH20" i="1"/>
  <c r="FC20" i="1" s="1"/>
  <c r="EG20" i="1"/>
  <c r="FB20" i="1" s="1"/>
  <c r="EF20" i="1"/>
  <c r="FA20" i="1" s="1"/>
  <c r="EE20" i="1"/>
  <c r="EZ20" i="1" s="1"/>
  <c r="ED20" i="1"/>
  <c r="EC20" i="1"/>
  <c r="EB20" i="1"/>
  <c r="EA20" i="1"/>
  <c r="DZ20" i="1"/>
  <c r="DY20" i="1"/>
  <c r="DX20" i="1"/>
  <c r="DW20" i="1"/>
  <c r="DV20" i="1"/>
  <c r="DU20" i="1"/>
  <c r="DT20" i="1"/>
  <c r="DS20" i="1"/>
  <c r="DR20" i="1"/>
  <c r="DQ20" i="1"/>
  <c r="DP20" i="1"/>
  <c r="DO20" i="1"/>
  <c r="DN20" i="1"/>
  <c r="DM20" i="1"/>
  <c r="DL20" i="1"/>
  <c r="DK20" i="1"/>
  <c r="DJ20" i="1"/>
  <c r="FU19" i="1"/>
  <c r="EY19" i="1"/>
  <c r="FT19" i="1" s="1"/>
  <c r="EX19" i="1"/>
  <c r="FS19" i="1" s="1"/>
  <c r="EW19" i="1"/>
  <c r="FR19" i="1" s="1"/>
  <c r="EV19" i="1"/>
  <c r="FQ19" i="1" s="1"/>
  <c r="EU19" i="1"/>
  <c r="FP19" i="1" s="1"/>
  <c r="ET19" i="1"/>
  <c r="FO19" i="1" s="1"/>
  <c r="ES19" i="1"/>
  <c r="FN19" i="1" s="1"/>
  <c r="ER19" i="1"/>
  <c r="FM19" i="1" s="1"/>
  <c r="EQ19" i="1"/>
  <c r="FL19" i="1" s="1"/>
  <c r="EP19" i="1"/>
  <c r="FK19" i="1" s="1"/>
  <c r="EO19" i="1"/>
  <c r="FJ19" i="1" s="1"/>
  <c r="EN19" i="1"/>
  <c r="FI19" i="1" s="1"/>
  <c r="EM19" i="1"/>
  <c r="FH19" i="1" s="1"/>
  <c r="EL19" i="1"/>
  <c r="FG19" i="1" s="1"/>
  <c r="EK19" i="1"/>
  <c r="FF19" i="1" s="1"/>
  <c r="EJ19" i="1"/>
  <c r="FE19" i="1" s="1"/>
  <c r="EI19" i="1"/>
  <c r="FD19" i="1" s="1"/>
  <c r="EH19" i="1"/>
  <c r="FC19" i="1" s="1"/>
  <c r="EG19" i="1"/>
  <c r="FB19" i="1" s="1"/>
  <c r="EF19" i="1"/>
  <c r="FA19" i="1" s="1"/>
  <c r="EE19" i="1"/>
  <c r="EZ19" i="1" s="1"/>
  <c r="ED19" i="1"/>
  <c r="EC19" i="1"/>
  <c r="EB19" i="1"/>
  <c r="EA19" i="1"/>
  <c r="DZ19" i="1"/>
  <c r="DY19" i="1"/>
  <c r="DX19" i="1"/>
  <c r="DW19" i="1"/>
  <c r="DV19" i="1"/>
  <c r="DU19" i="1"/>
  <c r="DT19" i="1"/>
  <c r="DS19" i="1"/>
  <c r="DR19" i="1"/>
  <c r="DQ19" i="1"/>
  <c r="DP19" i="1"/>
  <c r="DO19" i="1"/>
  <c r="DN19" i="1"/>
  <c r="DM19" i="1"/>
  <c r="DL19" i="1"/>
  <c r="DK19" i="1"/>
  <c r="DJ19" i="1"/>
  <c r="FU18" i="1"/>
  <c r="FK18" i="1"/>
  <c r="EY18" i="1"/>
  <c r="FT18" i="1" s="1"/>
  <c r="EX18" i="1"/>
  <c r="FS18" i="1" s="1"/>
  <c r="EW18" i="1"/>
  <c r="FR18" i="1" s="1"/>
  <c r="EV18" i="1"/>
  <c r="FQ18" i="1" s="1"/>
  <c r="EU18" i="1"/>
  <c r="FP18" i="1" s="1"/>
  <c r="ET18" i="1"/>
  <c r="FO18" i="1" s="1"/>
  <c r="ES18" i="1"/>
  <c r="FN18" i="1" s="1"/>
  <c r="ER18" i="1"/>
  <c r="FM18" i="1" s="1"/>
  <c r="EQ18" i="1"/>
  <c r="FL18" i="1" s="1"/>
  <c r="EP18" i="1"/>
  <c r="EO18" i="1"/>
  <c r="FJ18" i="1" s="1"/>
  <c r="EN18" i="1"/>
  <c r="FI18" i="1" s="1"/>
  <c r="EM18" i="1"/>
  <c r="FH18" i="1" s="1"/>
  <c r="EL18" i="1"/>
  <c r="FG18" i="1" s="1"/>
  <c r="EK18" i="1"/>
  <c r="FF18" i="1" s="1"/>
  <c r="EJ18" i="1"/>
  <c r="FE18" i="1" s="1"/>
  <c r="EI18" i="1"/>
  <c r="FD18" i="1" s="1"/>
  <c r="EH18" i="1"/>
  <c r="FC18" i="1" s="1"/>
  <c r="EG18" i="1"/>
  <c r="FB18" i="1" s="1"/>
  <c r="EF18" i="1"/>
  <c r="FA18" i="1" s="1"/>
  <c r="EE18" i="1"/>
  <c r="EZ18" i="1" s="1"/>
  <c r="ED18" i="1"/>
  <c r="EC18" i="1"/>
  <c r="EB18" i="1"/>
  <c r="EA18" i="1"/>
  <c r="DZ18" i="1"/>
  <c r="DY18" i="1"/>
  <c r="DX18" i="1"/>
  <c r="DW18" i="1"/>
  <c r="DV18" i="1"/>
  <c r="DU18" i="1"/>
  <c r="DT18" i="1"/>
  <c r="DS18" i="1"/>
  <c r="DR18" i="1"/>
  <c r="DQ18" i="1"/>
  <c r="DP18" i="1"/>
  <c r="DO18" i="1"/>
  <c r="DN18" i="1"/>
  <c r="DM18" i="1"/>
  <c r="DL18" i="1"/>
  <c r="DK18" i="1"/>
  <c r="DJ18" i="1"/>
  <c r="FU17" i="1"/>
  <c r="EY17" i="1"/>
  <c r="FT17" i="1" s="1"/>
  <c r="EX17" i="1"/>
  <c r="FS17" i="1" s="1"/>
  <c r="EW17" i="1"/>
  <c r="FR17" i="1" s="1"/>
  <c r="EV17" i="1"/>
  <c r="FQ17" i="1" s="1"/>
  <c r="EU17" i="1"/>
  <c r="FP17" i="1" s="1"/>
  <c r="ET17" i="1"/>
  <c r="FO17" i="1" s="1"/>
  <c r="ES17" i="1"/>
  <c r="FN17" i="1" s="1"/>
  <c r="ER17" i="1"/>
  <c r="FM17" i="1" s="1"/>
  <c r="EQ17" i="1"/>
  <c r="FL17" i="1" s="1"/>
  <c r="EP17" i="1"/>
  <c r="FK17" i="1" s="1"/>
  <c r="EO17" i="1"/>
  <c r="FJ17" i="1" s="1"/>
  <c r="EN17" i="1"/>
  <c r="FI17" i="1" s="1"/>
  <c r="EM17" i="1"/>
  <c r="FH17" i="1" s="1"/>
  <c r="EL17" i="1"/>
  <c r="FG17" i="1" s="1"/>
  <c r="EK17" i="1"/>
  <c r="FF17" i="1" s="1"/>
  <c r="EJ17" i="1"/>
  <c r="FE17" i="1" s="1"/>
  <c r="EI17" i="1"/>
  <c r="FD17" i="1" s="1"/>
  <c r="EH17" i="1"/>
  <c r="FC17" i="1" s="1"/>
  <c r="EG17" i="1"/>
  <c r="FB17" i="1" s="1"/>
  <c r="EF17" i="1"/>
  <c r="FA17" i="1" s="1"/>
  <c r="EE17" i="1"/>
  <c r="EZ17" i="1" s="1"/>
  <c r="ED17" i="1"/>
  <c r="EC17" i="1"/>
  <c r="EB17" i="1"/>
  <c r="EA17" i="1"/>
  <c r="DZ17" i="1"/>
  <c r="DY17" i="1"/>
  <c r="DX17" i="1"/>
  <c r="DW17" i="1"/>
  <c r="DV17" i="1"/>
  <c r="DU17" i="1"/>
  <c r="DT17" i="1"/>
  <c r="DS17" i="1"/>
  <c r="DR17" i="1"/>
  <c r="DQ17" i="1"/>
  <c r="DP17" i="1"/>
  <c r="DO17" i="1"/>
  <c r="DN17" i="1"/>
  <c r="DM17" i="1"/>
  <c r="DL17" i="1"/>
  <c r="DK17" i="1"/>
  <c r="DJ17" i="1"/>
  <c r="FU16" i="1"/>
  <c r="FQ16" i="1"/>
  <c r="FC16" i="1"/>
  <c r="EY16" i="1"/>
  <c r="FT16" i="1" s="1"/>
  <c r="EX16" i="1"/>
  <c r="FS16" i="1" s="1"/>
  <c r="EW16" i="1"/>
  <c r="FR16" i="1" s="1"/>
  <c r="EV16" i="1"/>
  <c r="EU16" i="1"/>
  <c r="FP16" i="1" s="1"/>
  <c r="ET16" i="1"/>
  <c r="FO16" i="1" s="1"/>
  <c r="ES16" i="1"/>
  <c r="FN16" i="1" s="1"/>
  <c r="ER16" i="1"/>
  <c r="FM16" i="1" s="1"/>
  <c r="EQ16" i="1"/>
  <c r="FL16" i="1" s="1"/>
  <c r="EP16" i="1"/>
  <c r="FK16" i="1" s="1"/>
  <c r="EO16" i="1"/>
  <c r="FJ16" i="1" s="1"/>
  <c r="EN16" i="1"/>
  <c r="FI16" i="1" s="1"/>
  <c r="EM16" i="1"/>
  <c r="FH16" i="1" s="1"/>
  <c r="EL16" i="1"/>
  <c r="FG16" i="1" s="1"/>
  <c r="EK16" i="1"/>
  <c r="FF16" i="1" s="1"/>
  <c r="EJ16" i="1"/>
  <c r="FE16" i="1" s="1"/>
  <c r="EI16" i="1"/>
  <c r="FD16" i="1" s="1"/>
  <c r="EH16" i="1"/>
  <c r="EG16" i="1"/>
  <c r="FB16" i="1" s="1"/>
  <c r="EF16" i="1"/>
  <c r="FA16" i="1" s="1"/>
  <c r="EE16" i="1"/>
  <c r="EZ16" i="1" s="1"/>
  <c r="ED16" i="1"/>
  <c r="EC16" i="1"/>
  <c r="EB16" i="1"/>
  <c r="EA16" i="1"/>
  <c r="DZ16" i="1"/>
  <c r="DY16" i="1"/>
  <c r="DX16" i="1"/>
  <c r="DW16" i="1"/>
  <c r="DV16" i="1"/>
  <c r="DU16" i="1"/>
  <c r="DT16" i="1"/>
  <c r="DS16" i="1"/>
  <c r="DR16" i="1"/>
  <c r="DQ16" i="1"/>
  <c r="DP16" i="1"/>
  <c r="DO16" i="1"/>
  <c r="DN16" i="1"/>
  <c r="DM16" i="1"/>
  <c r="DL16" i="1"/>
  <c r="DK16" i="1"/>
  <c r="DJ16" i="1"/>
  <c r="FU15" i="1"/>
  <c r="FQ15" i="1"/>
  <c r="FK15" i="1"/>
  <c r="FG15" i="1"/>
  <c r="EY15" i="1"/>
  <c r="FT15" i="1" s="1"/>
  <c r="EX15" i="1"/>
  <c r="FS15" i="1" s="1"/>
  <c r="EW15" i="1"/>
  <c r="FR15" i="1" s="1"/>
  <c r="EV15" i="1"/>
  <c r="EU15" i="1"/>
  <c r="FP15" i="1" s="1"/>
  <c r="ET15" i="1"/>
  <c r="FO15" i="1" s="1"/>
  <c r="ES15" i="1"/>
  <c r="FN15" i="1" s="1"/>
  <c r="ER15" i="1"/>
  <c r="FM15" i="1" s="1"/>
  <c r="EQ15" i="1"/>
  <c r="FL15" i="1" s="1"/>
  <c r="EP15" i="1"/>
  <c r="EO15" i="1"/>
  <c r="FJ15" i="1" s="1"/>
  <c r="EN15" i="1"/>
  <c r="FI15" i="1" s="1"/>
  <c r="EM15" i="1"/>
  <c r="FH15" i="1" s="1"/>
  <c r="EL15" i="1"/>
  <c r="EK15" i="1"/>
  <c r="FF15" i="1" s="1"/>
  <c r="EJ15" i="1"/>
  <c r="FE15" i="1" s="1"/>
  <c r="EI15" i="1"/>
  <c r="FD15" i="1" s="1"/>
  <c r="EH15" i="1"/>
  <c r="FC15" i="1" s="1"/>
  <c r="EG15" i="1"/>
  <c r="FB15" i="1" s="1"/>
  <c r="EF15" i="1"/>
  <c r="FA15" i="1" s="1"/>
  <c r="EE15" i="1"/>
  <c r="EZ15" i="1" s="1"/>
  <c r="ED15" i="1"/>
  <c r="EC15" i="1"/>
  <c r="EB15" i="1"/>
  <c r="EA15" i="1"/>
  <c r="DZ15" i="1"/>
  <c r="DY15" i="1"/>
  <c r="DX15" i="1"/>
  <c r="DW15" i="1"/>
  <c r="DV15" i="1"/>
  <c r="DU15" i="1"/>
  <c r="DT15" i="1"/>
  <c r="DS15" i="1"/>
  <c r="DR15" i="1"/>
  <c r="DQ15" i="1"/>
  <c r="DP15" i="1"/>
  <c r="DO15" i="1"/>
  <c r="DN15" i="1"/>
  <c r="DM15" i="1"/>
  <c r="DL15" i="1"/>
  <c r="DK15" i="1"/>
  <c r="DJ15" i="1"/>
  <c r="FU14" i="1"/>
  <c r="EY14" i="1"/>
  <c r="FT14" i="1" s="1"/>
  <c r="EX14" i="1"/>
  <c r="FS14" i="1" s="1"/>
  <c r="EW14" i="1"/>
  <c r="FR14" i="1" s="1"/>
  <c r="EV14" i="1"/>
  <c r="FQ14" i="1" s="1"/>
  <c r="EU14" i="1"/>
  <c r="FP14" i="1" s="1"/>
  <c r="ET14" i="1"/>
  <c r="FO14" i="1" s="1"/>
  <c r="ES14" i="1"/>
  <c r="FN14" i="1" s="1"/>
  <c r="ER14" i="1"/>
  <c r="FM14" i="1" s="1"/>
  <c r="EQ14" i="1"/>
  <c r="FL14" i="1" s="1"/>
  <c r="EP14" i="1"/>
  <c r="FK14" i="1" s="1"/>
  <c r="EO14" i="1"/>
  <c r="FJ14" i="1" s="1"/>
  <c r="EN14" i="1"/>
  <c r="FI14" i="1" s="1"/>
  <c r="EM14" i="1"/>
  <c r="FH14" i="1" s="1"/>
  <c r="EL14" i="1"/>
  <c r="FG14" i="1" s="1"/>
  <c r="EK14" i="1"/>
  <c r="FF14" i="1" s="1"/>
  <c r="EJ14" i="1"/>
  <c r="FE14" i="1" s="1"/>
  <c r="EI14" i="1"/>
  <c r="FD14" i="1" s="1"/>
  <c r="EH14" i="1"/>
  <c r="FC14" i="1" s="1"/>
  <c r="EG14" i="1"/>
  <c r="FB14" i="1" s="1"/>
  <c r="EF14" i="1"/>
  <c r="FA14" i="1" s="1"/>
  <c r="EE14" i="1"/>
  <c r="EZ14" i="1" s="1"/>
  <c r="ED14" i="1"/>
  <c r="EC14" i="1"/>
  <c r="EB14" i="1"/>
  <c r="EA14" i="1"/>
  <c r="DZ14" i="1"/>
  <c r="DY14" i="1"/>
  <c r="DX14" i="1"/>
  <c r="DW14" i="1"/>
  <c r="DV14" i="1"/>
  <c r="DU14" i="1"/>
  <c r="DT14" i="1"/>
  <c r="DS14" i="1"/>
  <c r="DR14" i="1"/>
  <c r="DQ14" i="1"/>
  <c r="DP14" i="1"/>
  <c r="DO14" i="1"/>
  <c r="DN14" i="1"/>
  <c r="DM14" i="1"/>
  <c r="DL14" i="1"/>
  <c r="DK14" i="1"/>
  <c r="DJ14" i="1"/>
  <c r="FU13" i="1"/>
  <c r="FO13" i="1"/>
  <c r="EY13" i="1"/>
  <c r="FT13" i="1" s="1"/>
  <c r="EX13" i="1"/>
  <c r="FS13" i="1" s="1"/>
  <c r="EW13" i="1"/>
  <c r="FR13" i="1" s="1"/>
  <c r="EV13" i="1"/>
  <c r="FQ13" i="1" s="1"/>
  <c r="EU13" i="1"/>
  <c r="FP13" i="1" s="1"/>
  <c r="ET13" i="1"/>
  <c r="ES13" i="1"/>
  <c r="FN13" i="1" s="1"/>
  <c r="ER13" i="1"/>
  <c r="FM13" i="1" s="1"/>
  <c r="EQ13" i="1"/>
  <c r="FL13" i="1" s="1"/>
  <c r="EP13" i="1"/>
  <c r="FK13" i="1" s="1"/>
  <c r="EO13" i="1"/>
  <c r="FJ13" i="1" s="1"/>
  <c r="EN13" i="1"/>
  <c r="FI13" i="1" s="1"/>
  <c r="EM13" i="1"/>
  <c r="FH13" i="1" s="1"/>
  <c r="EL13" i="1"/>
  <c r="FG13" i="1" s="1"/>
  <c r="EK13" i="1"/>
  <c r="FF13" i="1" s="1"/>
  <c r="EJ13" i="1"/>
  <c r="FE13" i="1" s="1"/>
  <c r="EI13" i="1"/>
  <c r="FD13" i="1" s="1"/>
  <c r="EH13" i="1"/>
  <c r="FC13" i="1" s="1"/>
  <c r="EG13" i="1"/>
  <c r="FB13" i="1" s="1"/>
  <c r="EF13" i="1"/>
  <c r="FA13" i="1" s="1"/>
  <c r="EE13" i="1"/>
  <c r="EZ13" i="1" s="1"/>
  <c r="ED13" i="1"/>
  <c r="EC13" i="1"/>
  <c r="EB13" i="1"/>
  <c r="EA13" i="1"/>
  <c r="DZ13" i="1"/>
  <c r="DY13" i="1"/>
  <c r="DX13" i="1"/>
  <c r="DW13" i="1"/>
  <c r="DV13" i="1"/>
  <c r="DU13" i="1"/>
  <c r="DT13" i="1"/>
  <c r="DS13" i="1"/>
  <c r="DR13" i="1"/>
  <c r="DQ13" i="1"/>
  <c r="DP13" i="1"/>
  <c r="DO13" i="1"/>
  <c r="DN13" i="1"/>
  <c r="DM13" i="1"/>
  <c r="DL13" i="1"/>
  <c r="DK13" i="1"/>
  <c r="DJ13" i="1"/>
  <c r="FU12" i="1"/>
  <c r="FS12" i="1"/>
  <c r="EY12" i="1"/>
  <c r="FT12" i="1" s="1"/>
  <c r="EX12" i="1"/>
  <c r="EW12" i="1"/>
  <c r="FR12" i="1" s="1"/>
  <c r="EV12" i="1"/>
  <c r="FQ12" i="1" s="1"/>
  <c r="EU12" i="1"/>
  <c r="FP12" i="1" s="1"/>
  <c r="ET12" i="1"/>
  <c r="FO12" i="1" s="1"/>
  <c r="ES12" i="1"/>
  <c r="FN12" i="1" s="1"/>
  <c r="ER12" i="1"/>
  <c r="FM12" i="1" s="1"/>
  <c r="EQ12" i="1"/>
  <c r="FL12" i="1" s="1"/>
  <c r="EP12" i="1"/>
  <c r="FK12" i="1" s="1"/>
  <c r="EO12" i="1"/>
  <c r="FJ12" i="1" s="1"/>
  <c r="EN12" i="1"/>
  <c r="FI12" i="1" s="1"/>
  <c r="EM12" i="1"/>
  <c r="FH12" i="1" s="1"/>
  <c r="EL12" i="1"/>
  <c r="FG12" i="1" s="1"/>
  <c r="EK12" i="1"/>
  <c r="FF12" i="1" s="1"/>
  <c r="EJ12" i="1"/>
  <c r="FE12" i="1" s="1"/>
  <c r="EI12" i="1"/>
  <c r="FD12" i="1" s="1"/>
  <c r="EH12" i="1"/>
  <c r="FC12" i="1" s="1"/>
  <c r="EG12" i="1"/>
  <c r="FB12" i="1" s="1"/>
  <c r="EF12" i="1"/>
  <c r="FA12" i="1" s="1"/>
  <c r="EE12" i="1"/>
  <c r="EZ12" i="1" s="1"/>
  <c r="ED12" i="1"/>
  <c r="EC12" i="1"/>
  <c r="EB12" i="1"/>
  <c r="EA12" i="1"/>
  <c r="DZ12" i="1"/>
  <c r="DY12" i="1"/>
  <c r="DX12" i="1"/>
  <c r="DW12" i="1"/>
  <c r="DV12" i="1"/>
  <c r="DU12" i="1"/>
  <c r="DT12" i="1"/>
  <c r="DS12" i="1"/>
  <c r="DR12" i="1"/>
  <c r="DQ12" i="1"/>
  <c r="DP12" i="1"/>
  <c r="DO12" i="1"/>
  <c r="DN12" i="1"/>
  <c r="DM12" i="1"/>
  <c r="DL12" i="1"/>
  <c r="DK12" i="1"/>
  <c r="DJ12" i="1"/>
  <c r="FU11" i="1"/>
  <c r="EY11" i="1"/>
  <c r="FT11" i="1" s="1"/>
  <c r="EX11" i="1"/>
  <c r="FS11" i="1" s="1"/>
  <c r="EW11" i="1"/>
  <c r="FR11" i="1" s="1"/>
  <c r="EV11" i="1"/>
  <c r="FQ11" i="1" s="1"/>
  <c r="EU11" i="1"/>
  <c r="FP11" i="1" s="1"/>
  <c r="ET11" i="1"/>
  <c r="FO11" i="1" s="1"/>
  <c r="ES11" i="1"/>
  <c r="FN11" i="1" s="1"/>
  <c r="ER11" i="1"/>
  <c r="FM11" i="1" s="1"/>
  <c r="EQ11" i="1"/>
  <c r="FL11" i="1" s="1"/>
  <c r="EP11" i="1"/>
  <c r="FK11" i="1" s="1"/>
  <c r="EO11" i="1"/>
  <c r="FJ11" i="1" s="1"/>
  <c r="EN11" i="1"/>
  <c r="FI11" i="1" s="1"/>
  <c r="EM11" i="1"/>
  <c r="FH11" i="1" s="1"/>
  <c r="EL11" i="1"/>
  <c r="FG11" i="1" s="1"/>
  <c r="EK11" i="1"/>
  <c r="FF11" i="1" s="1"/>
  <c r="EJ11" i="1"/>
  <c r="FE11" i="1" s="1"/>
  <c r="EI11" i="1"/>
  <c r="FD11" i="1" s="1"/>
  <c r="EH11" i="1"/>
  <c r="FC11" i="1" s="1"/>
  <c r="EG11" i="1"/>
  <c r="FB11" i="1" s="1"/>
  <c r="EF11" i="1"/>
  <c r="FA11" i="1" s="1"/>
  <c r="EE11" i="1"/>
  <c r="EZ11" i="1" s="1"/>
  <c r="ED11" i="1"/>
  <c r="EC11" i="1"/>
  <c r="EB11" i="1"/>
  <c r="EA11" i="1"/>
  <c r="DZ11" i="1"/>
  <c r="DY11" i="1"/>
  <c r="DX11" i="1"/>
  <c r="DW11" i="1"/>
  <c r="DV11" i="1"/>
  <c r="DU11" i="1"/>
  <c r="DT11" i="1"/>
  <c r="DS11" i="1"/>
  <c r="DR11" i="1"/>
  <c r="DQ11" i="1"/>
  <c r="DP11" i="1"/>
  <c r="DO11" i="1"/>
  <c r="DN11" i="1"/>
  <c r="DM11" i="1"/>
  <c r="DL11" i="1"/>
  <c r="DK11" i="1"/>
  <c r="DJ11" i="1"/>
  <c r="FU10" i="1"/>
  <c r="FS10" i="1"/>
  <c r="FM10" i="1"/>
  <c r="EY10" i="1"/>
  <c r="FT10" i="1" s="1"/>
  <c r="EX10" i="1"/>
  <c r="EW10" i="1"/>
  <c r="FR10" i="1" s="1"/>
  <c r="EV10" i="1"/>
  <c r="FQ10" i="1" s="1"/>
  <c r="EU10" i="1"/>
  <c r="FP10" i="1" s="1"/>
  <c r="ET10" i="1"/>
  <c r="FO10" i="1" s="1"/>
  <c r="ES10" i="1"/>
  <c r="FN10" i="1" s="1"/>
  <c r="ER10" i="1"/>
  <c r="EQ10" i="1"/>
  <c r="FL10" i="1" s="1"/>
  <c r="EP10" i="1"/>
  <c r="FK10" i="1" s="1"/>
  <c r="EO10" i="1"/>
  <c r="FJ10" i="1" s="1"/>
  <c r="EN10" i="1"/>
  <c r="FI10" i="1" s="1"/>
  <c r="EM10" i="1"/>
  <c r="FH10" i="1" s="1"/>
  <c r="EL10" i="1"/>
  <c r="FG10" i="1" s="1"/>
  <c r="EK10" i="1"/>
  <c r="FF10" i="1" s="1"/>
  <c r="EJ10" i="1"/>
  <c r="FE10" i="1" s="1"/>
  <c r="EI10" i="1"/>
  <c r="FD10" i="1" s="1"/>
  <c r="EH10" i="1"/>
  <c r="FC10" i="1" s="1"/>
  <c r="EG10" i="1"/>
  <c r="FB10" i="1" s="1"/>
  <c r="EF10" i="1"/>
  <c r="FA10" i="1" s="1"/>
  <c r="EE10" i="1"/>
  <c r="EZ10" i="1" s="1"/>
  <c r="ED10" i="1"/>
  <c r="EC10" i="1"/>
  <c r="EB10" i="1"/>
  <c r="EA10" i="1"/>
  <c r="DZ10" i="1"/>
  <c r="DY10" i="1"/>
  <c r="DX10" i="1"/>
  <c r="DW10" i="1"/>
  <c r="DV10" i="1"/>
  <c r="DU10" i="1"/>
  <c r="DT10" i="1"/>
  <c r="DS10" i="1"/>
  <c r="DR10" i="1"/>
  <c r="DQ10" i="1"/>
  <c r="DP10" i="1"/>
  <c r="DO10" i="1"/>
  <c r="DN10" i="1"/>
  <c r="DM10" i="1"/>
  <c r="DL10" i="1"/>
  <c r="DK10" i="1"/>
  <c r="DJ10" i="1"/>
  <c r="FU9" i="1"/>
  <c r="EY9" i="1"/>
  <c r="FT9" i="1" s="1"/>
  <c r="EX9" i="1"/>
  <c r="FS9" i="1" s="1"/>
  <c r="EW9" i="1"/>
  <c r="FR9" i="1" s="1"/>
  <c r="EV9" i="1"/>
  <c r="FQ9" i="1" s="1"/>
  <c r="EU9" i="1"/>
  <c r="FP9" i="1" s="1"/>
  <c r="ET9" i="1"/>
  <c r="FO9" i="1" s="1"/>
  <c r="ES9" i="1"/>
  <c r="FN9" i="1" s="1"/>
  <c r="ER9" i="1"/>
  <c r="FM9" i="1" s="1"/>
  <c r="EQ9" i="1"/>
  <c r="FL9" i="1" s="1"/>
  <c r="EP9" i="1"/>
  <c r="FK9" i="1" s="1"/>
  <c r="EO9" i="1"/>
  <c r="FJ9" i="1" s="1"/>
  <c r="EN9" i="1"/>
  <c r="FI9" i="1" s="1"/>
  <c r="EM9" i="1"/>
  <c r="FH9" i="1" s="1"/>
  <c r="EL9" i="1"/>
  <c r="FG9" i="1" s="1"/>
  <c r="EK9" i="1"/>
  <c r="FF9" i="1" s="1"/>
  <c r="EJ9" i="1"/>
  <c r="FE9" i="1" s="1"/>
  <c r="EI9" i="1"/>
  <c r="FD9" i="1" s="1"/>
  <c r="EH9" i="1"/>
  <c r="FC9" i="1" s="1"/>
  <c r="EG9" i="1"/>
  <c r="FB9" i="1" s="1"/>
  <c r="EF9" i="1"/>
  <c r="FA9" i="1" s="1"/>
  <c r="EE9" i="1"/>
  <c r="EZ9" i="1" s="1"/>
  <c r="ED9" i="1"/>
  <c r="EC9" i="1"/>
  <c r="EB9" i="1"/>
  <c r="EA9" i="1"/>
  <c r="DZ9" i="1"/>
  <c r="DY9" i="1"/>
  <c r="DX9" i="1"/>
  <c r="DW9" i="1"/>
  <c r="DV9" i="1"/>
  <c r="DU9" i="1"/>
  <c r="DT9" i="1"/>
  <c r="DS9" i="1"/>
  <c r="DR9" i="1"/>
  <c r="DQ9" i="1"/>
  <c r="DP9" i="1"/>
  <c r="DO9" i="1"/>
  <c r="DN9" i="1"/>
  <c r="DM9" i="1"/>
  <c r="DL9" i="1"/>
  <c r="DK9" i="1"/>
  <c r="DJ9" i="1"/>
  <c r="FU8" i="1"/>
  <c r="EY8" i="1"/>
  <c r="FT8" i="1" s="1"/>
  <c r="EX8" i="1"/>
  <c r="FS8" i="1" s="1"/>
  <c r="EW8" i="1"/>
  <c r="FR8" i="1" s="1"/>
  <c r="EV8" i="1"/>
  <c r="FQ8" i="1" s="1"/>
  <c r="EU8" i="1"/>
  <c r="FP8" i="1" s="1"/>
  <c r="ET8" i="1"/>
  <c r="FO8" i="1" s="1"/>
  <c r="ES8" i="1"/>
  <c r="FN8" i="1" s="1"/>
  <c r="ER8" i="1"/>
  <c r="FM8" i="1" s="1"/>
  <c r="EQ8" i="1"/>
  <c r="FL8" i="1" s="1"/>
  <c r="EP8" i="1"/>
  <c r="FK8" i="1" s="1"/>
  <c r="EO8" i="1"/>
  <c r="FJ8" i="1" s="1"/>
  <c r="EN8" i="1"/>
  <c r="FI8" i="1" s="1"/>
  <c r="EM8" i="1"/>
  <c r="FH8" i="1" s="1"/>
  <c r="EL8" i="1"/>
  <c r="FG8" i="1" s="1"/>
  <c r="EK8" i="1"/>
  <c r="FF8" i="1" s="1"/>
  <c r="EJ8" i="1"/>
  <c r="FE8" i="1" s="1"/>
  <c r="EI8" i="1"/>
  <c r="FD8" i="1" s="1"/>
  <c r="EH8" i="1"/>
  <c r="FC8" i="1" s="1"/>
  <c r="EG8" i="1"/>
  <c r="FB8" i="1" s="1"/>
  <c r="EF8" i="1"/>
  <c r="FA8" i="1" s="1"/>
  <c r="EE8" i="1"/>
  <c r="EZ8" i="1" s="1"/>
  <c r="ED8" i="1"/>
  <c r="EC8" i="1"/>
  <c r="EB8" i="1"/>
  <c r="EA8" i="1"/>
  <c r="DZ8" i="1"/>
  <c r="DY8" i="1"/>
  <c r="DX8" i="1"/>
  <c r="DW8" i="1"/>
  <c r="DV8" i="1"/>
  <c r="DU8" i="1"/>
  <c r="DT8" i="1"/>
  <c r="DS8" i="1"/>
  <c r="DR8" i="1"/>
  <c r="DQ8" i="1"/>
  <c r="DP8" i="1"/>
  <c r="DO8" i="1"/>
  <c r="DN8" i="1"/>
  <c r="DM8" i="1"/>
  <c r="DL8" i="1"/>
  <c r="DK8" i="1"/>
  <c r="DJ8" i="1"/>
  <c r="FU7" i="1"/>
  <c r="EY7" i="1"/>
  <c r="FT7" i="1" s="1"/>
  <c r="EX7" i="1"/>
  <c r="FS7" i="1" s="1"/>
  <c r="EW7" i="1"/>
  <c r="FR7" i="1" s="1"/>
  <c r="EV7" i="1"/>
  <c r="FQ7" i="1" s="1"/>
  <c r="EU7" i="1"/>
  <c r="FP7" i="1" s="1"/>
  <c r="ET7" i="1"/>
  <c r="FO7" i="1" s="1"/>
  <c r="ES7" i="1"/>
  <c r="FN7" i="1" s="1"/>
  <c r="ER7" i="1"/>
  <c r="FM7" i="1" s="1"/>
  <c r="EQ7" i="1"/>
  <c r="FL7" i="1" s="1"/>
  <c r="EP7" i="1"/>
  <c r="FK7" i="1" s="1"/>
  <c r="EO7" i="1"/>
  <c r="FJ7" i="1" s="1"/>
  <c r="EN7" i="1"/>
  <c r="FI7" i="1" s="1"/>
  <c r="EM7" i="1"/>
  <c r="FH7" i="1" s="1"/>
  <c r="EL7" i="1"/>
  <c r="FG7" i="1" s="1"/>
  <c r="EK7" i="1"/>
  <c r="FF7" i="1" s="1"/>
  <c r="EJ7" i="1"/>
  <c r="FE7" i="1" s="1"/>
  <c r="EI7" i="1"/>
  <c r="FD7" i="1" s="1"/>
  <c r="EH7" i="1"/>
  <c r="FC7" i="1" s="1"/>
  <c r="EG7" i="1"/>
  <c r="FB7" i="1" s="1"/>
  <c r="EF7" i="1"/>
  <c r="FA7" i="1" s="1"/>
  <c r="EE7" i="1"/>
  <c r="EZ7" i="1" s="1"/>
  <c r="ED7" i="1"/>
  <c r="EC7" i="1"/>
  <c r="EB7" i="1"/>
  <c r="EA7" i="1"/>
  <c r="DZ7" i="1"/>
  <c r="DY7" i="1"/>
  <c r="DX7" i="1"/>
  <c r="DW7" i="1"/>
  <c r="DV7" i="1"/>
  <c r="DU7" i="1"/>
  <c r="DT7" i="1"/>
  <c r="DS7" i="1"/>
  <c r="DR7" i="1"/>
  <c r="DQ7" i="1"/>
  <c r="DP7" i="1"/>
  <c r="DO7" i="1"/>
  <c r="DN7" i="1"/>
  <c r="DM7" i="1"/>
  <c r="DL7" i="1"/>
  <c r="DK7" i="1"/>
  <c r="DJ7" i="1"/>
  <c r="FU6" i="1"/>
  <c r="EY6" i="1"/>
  <c r="EX6" i="1"/>
  <c r="FS6" i="1" s="1"/>
  <c r="EW6" i="1"/>
  <c r="EV6" i="1"/>
  <c r="FQ6" i="1" s="1"/>
  <c r="EU6" i="1"/>
  <c r="ET6" i="1"/>
  <c r="FO6" i="1" s="1"/>
  <c r="ES6" i="1"/>
  <c r="ER6" i="1"/>
  <c r="FM6" i="1" s="1"/>
  <c r="EQ6" i="1"/>
  <c r="EP6" i="1"/>
  <c r="FK6" i="1" s="1"/>
  <c r="EO6" i="1"/>
  <c r="EN6" i="1"/>
  <c r="EM6" i="1"/>
  <c r="EL6" i="1"/>
  <c r="FG6" i="1" s="1"/>
  <c r="EK6" i="1"/>
  <c r="EJ6" i="1"/>
  <c r="FE6" i="1" s="1"/>
  <c r="EI6" i="1"/>
  <c r="EH6" i="1"/>
  <c r="FC6" i="1" s="1"/>
  <c r="EG6" i="1"/>
  <c r="EF6" i="1"/>
  <c r="FA6" i="1" s="1"/>
  <c r="EE6" i="1"/>
  <c r="ED6" i="1"/>
  <c r="EC6" i="1"/>
  <c r="EB6" i="1"/>
  <c r="EA6" i="1"/>
  <c r="DZ6" i="1"/>
  <c r="DY6" i="1"/>
  <c r="DX6" i="1"/>
  <c r="DW6" i="1"/>
  <c r="DV6" i="1"/>
  <c r="DU6" i="1"/>
  <c r="DT6" i="1"/>
  <c r="DS6" i="1"/>
  <c r="DR6" i="1"/>
  <c r="DQ6" i="1"/>
  <c r="DP6" i="1"/>
  <c r="DO6" i="1"/>
  <c r="DN6" i="1"/>
  <c r="DM6" i="1"/>
  <c r="DL6" i="1"/>
  <c r="DK6" i="1"/>
  <c r="DJ6" i="1"/>
  <c r="FU5" i="1"/>
  <c r="EY5" i="1"/>
  <c r="FT5" i="1" s="1"/>
  <c r="EX5" i="1"/>
  <c r="FS5" i="1" s="1"/>
  <c r="EW5" i="1"/>
  <c r="FR5" i="1" s="1"/>
  <c r="EV5" i="1"/>
  <c r="FQ5" i="1" s="1"/>
  <c r="EU5" i="1"/>
  <c r="FP5" i="1" s="1"/>
  <c r="ET5" i="1"/>
  <c r="FO5" i="1" s="1"/>
  <c r="ES5" i="1"/>
  <c r="FN5" i="1" s="1"/>
  <c r="ER5" i="1"/>
  <c r="FM5" i="1" s="1"/>
  <c r="EQ5" i="1"/>
  <c r="FL5" i="1" s="1"/>
  <c r="EP5" i="1"/>
  <c r="FK5" i="1" s="1"/>
  <c r="EO5" i="1"/>
  <c r="FJ5" i="1" s="1"/>
  <c r="EN5" i="1"/>
  <c r="FI5" i="1" s="1"/>
  <c r="EM5" i="1"/>
  <c r="FH5" i="1" s="1"/>
  <c r="EL5" i="1"/>
  <c r="FG5" i="1" s="1"/>
  <c r="EK5" i="1"/>
  <c r="FF5" i="1" s="1"/>
  <c r="EJ5" i="1"/>
  <c r="FE5" i="1" s="1"/>
  <c r="EI5" i="1"/>
  <c r="FD5" i="1" s="1"/>
  <c r="EH5" i="1"/>
  <c r="FC5" i="1" s="1"/>
  <c r="EG5" i="1"/>
  <c r="FB5" i="1" s="1"/>
  <c r="EF5" i="1"/>
  <c r="FA5" i="1" s="1"/>
  <c r="EE5" i="1"/>
  <c r="EZ5" i="1" s="1"/>
  <c r="ED5" i="1"/>
  <c r="EC5" i="1"/>
  <c r="EB5" i="1"/>
  <c r="EA5" i="1"/>
  <c r="DZ5" i="1"/>
  <c r="DY5" i="1"/>
  <c r="DX5" i="1"/>
  <c r="DW5" i="1"/>
  <c r="DV5" i="1"/>
  <c r="DU5" i="1"/>
  <c r="DT5" i="1"/>
  <c r="DS5" i="1"/>
  <c r="DR5" i="1"/>
  <c r="DQ5" i="1"/>
  <c r="DP5" i="1"/>
  <c r="DO5" i="1"/>
  <c r="DN5" i="1"/>
  <c r="DM5" i="1"/>
  <c r="DL5" i="1"/>
  <c r="DK5" i="1"/>
  <c r="DJ5" i="1"/>
  <c r="DK94" i="1" l="1"/>
  <c r="DS94" i="1"/>
  <c r="EA94" i="1"/>
  <c r="EI94" i="1"/>
  <c r="EQ94" i="1"/>
  <c r="EY94" i="1"/>
  <c r="FO94" i="1"/>
  <c r="DU94" i="1"/>
  <c r="EC94" i="1"/>
  <c r="DN94" i="1"/>
  <c r="DV94" i="1"/>
  <c r="ED94" i="1"/>
  <c r="EL94" i="1"/>
  <c r="ET94" i="1"/>
  <c r="ES94" i="1"/>
  <c r="EE94" i="1"/>
  <c r="DM94" i="1"/>
  <c r="DO94" i="1"/>
  <c r="EU94" i="1"/>
  <c r="DP94" i="1"/>
  <c r="DX94" i="1"/>
  <c r="EF94" i="1"/>
  <c r="EN94" i="1"/>
  <c r="EV94" i="1"/>
  <c r="FI6" i="1"/>
  <c r="FI94" i="1" s="1"/>
  <c r="EK94" i="1"/>
  <c r="EM94" i="1"/>
  <c r="DQ94" i="1"/>
  <c r="EO94" i="1"/>
  <c r="DW94" i="1"/>
  <c r="FG94" i="1"/>
  <c r="DY94" i="1"/>
  <c r="EG94" i="1"/>
  <c r="EW94" i="1"/>
  <c r="DJ94" i="1"/>
  <c r="DR94" i="1"/>
  <c r="DZ94" i="1"/>
  <c r="EH94" i="1"/>
  <c r="EP94" i="1"/>
  <c r="EX94" i="1"/>
  <c r="DL94" i="1"/>
  <c r="DT94" i="1"/>
  <c r="EB94" i="1"/>
  <c r="EJ94" i="1"/>
  <c r="ER94" i="1"/>
  <c r="FA94" i="1"/>
  <c r="FQ94" i="1"/>
  <c r="FC94" i="1"/>
  <c r="FK94" i="1"/>
  <c r="FD6" i="1"/>
  <c r="FD94" i="1" s="1"/>
  <c r="FL6" i="1"/>
  <c r="FL94" i="1" s="1"/>
  <c r="FT6" i="1"/>
  <c r="FT94" i="1" s="1"/>
  <c r="FE94" i="1"/>
  <c r="FM94" i="1"/>
  <c r="FF6" i="1"/>
  <c r="FF94" i="1" s="1"/>
  <c r="FN6" i="1"/>
  <c r="FN94" i="1" s="1"/>
  <c r="EZ6" i="1"/>
  <c r="EZ94" i="1" s="1"/>
  <c r="FH6" i="1"/>
  <c r="FH94" i="1" s="1"/>
  <c r="FP6" i="1"/>
  <c r="FP94" i="1" s="1"/>
  <c r="FB6" i="1"/>
  <c r="FB94" i="1" s="1"/>
  <c r="FJ6" i="1"/>
  <c r="FJ94" i="1" s="1"/>
  <c r="FR6" i="1"/>
  <c r="FR94" i="1" s="1"/>
  <c r="FS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tc={4D707CE6-F30B-4326-A742-487EDCE63AB5}</author>
    <author>tc={3551540D-98B5-43F5-B608-9DA5FC9AE3FE}</author>
  </authors>
  <commentList>
    <comment ref="F75" authorId="0" shapeId="0" xr:uid="{4D707CE6-F30B-4326-A742-487EDCE63AB5}">
      <text>
        <t>[Threaded comment]
Your version of Excel allows you to read this threaded comment; however, any edits to it will get removed if the file is opened in a newer version of Excel. Learn more: https://go.microsoft.com/fwlink/?linkid=870924
Comment:
    Figure manually updated on the 4th of June 2024</t>
      </text>
    </comment>
    <comment ref="F78" authorId="1" shapeId="0" xr:uid="{3551540D-98B5-43F5-B608-9DA5FC9AE3FE}">
      <text>
        <t>[Threaded comment]
Your version of Excel allows you to read this threaded comment; however, any edits to it will get removed if the file is opened in a newer version of Excel. Learn more: https://go.microsoft.com/fwlink/?linkid=870924
Comment:
    Figure manually updated on the 4th of June 2024</t>
      </text>
    </comment>
  </commentList>
</comments>
</file>

<file path=xl/sharedStrings.xml><?xml version="1.0" encoding="utf-8"?>
<sst xmlns="http://schemas.openxmlformats.org/spreadsheetml/2006/main" count="8624" uniqueCount="2545">
  <si>
    <t>FPMIS - Field Programme Management System</t>
  </si>
  <si>
    <t>OED CODING</t>
  </si>
  <si>
    <t>FPMIS Source</t>
  </si>
  <si>
    <t>OED Source 
(Based on FPMIS Data)</t>
  </si>
  <si>
    <t>OED Source
 (Cat. Suggested by the country office)</t>
  </si>
  <si>
    <t>OED Source
 (The country office had suggested Animal Desease Diagnosis)</t>
  </si>
  <si>
    <t>OED Source
 (The country office had suggested commercial forestry)</t>
  </si>
  <si>
    <t>OED Source
 (Cat. Suggested by OED Team)</t>
  </si>
  <si>
    <t xml:space="preserve">CLIMATE CHANGE </t>
  </si>
  <si>
    <t>Sustainable food systems</t>
  </si>
  <si>
    <t>Current CPF Priority Areas</t>
  </si>
  <si>
    <t>OLD CPF Priority Areas</t>
  </si>
  <si>
    <t>Added</t>
  </si>
  <si>
    <t>Entity</t>
  </si>
  <si>
    <t>Symbol</t>
  </si>
  <si>
    <t>Title</t>
  </si>
  <si>
    <t>Status code</t>
  </si>
  <si>
    <t>Total Actuals+HC</t>
  </si>
  <si>
    <t>FPMIS Budget</t>
  </si>
  <si>
    <t>Objectives</t>
  </si>
  <si>
    <t>Status</t>
  </si>
  <si>
    <t>Emergency</t>
  </si>
  <si>
    <t>Operating Unit</t>
  </si>
  <si>
    <t>Fund Group</t>
  </si>
  <si>
    <t>EOD</t>
  </si>
  <si>
    <t>NTE</t>
  </si>
  <si>
    <t>Duration (Years)</t>
  </si>
  <si>
    <t>Qualifier(s)</t>
  </si>
  <si>
    <t>Covid 19</t>
  </si>
  <si>
    <t>Gender marker (FAO)</t>
  </si>
  <si>
    <t>Donor(s)</t>
  </si>
  <si>
    <t>Recipient(s)</t>
  </si>
  <si>
    <t>Recipient region</t>
  </si>
  <si>
    <t>Geo Coverage</t>
  </si>
  <si>
    <t>OECD Sector</t>
  </si>
  <si>
    <t>Budget Holder</t>
  </si>
  <si>
    <t>Funding Liaison Officer</t>
  </si>
  <si>
    <t>LTO Officer</t>
  </si>
  <si>
    <t>Project Task Force</t>
  </si>
  <si>
    <t>Better (22/23)</t>
  </si>
  <si>
    <t>PPA (22/23)</t>
  </si>
  <si>
    <t>SDG (22/23)</t>
  </si>
  <si>
    <t>SDG target (22/23)</t>
  </si>
  <si>
    <t>Outcome (18/19)</t>
  </si>
  <si>
    <t>Output (18/19)</t>
  </si>
  <si>
    <t>Strategic Objective (18/19)</t>
  </si>
  <si>
    <t>Strategic Objectives (20/21)</t>
  </si>
  <si>
    <t>Outcome (20/21)</t>
  </si>
  <si>
    <t>Output (20/21)</t>
  </si>
  <si>
    <t>Field Ind.</t>
  </si>
  <si>
    <t>Operating Division</t>
  </si>
  <si>
    <t>Entity Type</t>
  </si>
  <si>
    <t>Tech Unit</t>
  </si>
  <si>
    <t>Donor reference</t>
  </si>
  <si>
    <t>Donor sources</t>
  </si>
  <si>
    <t>Recipient Subregion</t>
  </si>
  <si>
    <t>Gender (OECD-DAC)</t>
  </si>
  <si>
    <t>Nutrition</t>
  </si>
  <si>
    <t>2024  App + Rev</t>
  </si>
  <si>
    <t>DWH Budget</t>
  </si>
  <si>
    <t>PPA/SDG (22/23)</t>
  </si>
  <si>
    <t>PPA/SDG target (22/23)</t>
  </si>
  <si>
    <t>HQ Technical Officer</t>
  </si>
  <si>
    <t>Project Manager</t>
  </si>
  <si>
    <t>Operationally closed</t>
  </si>
  <si>
    <t>Activities completed</t>
  </si>
  <si>
    <t>Operationally Active</t>
  </si>
  <si>
    <t>Final consultation</t>
  </si>
  <si>
    <t>Active pipeline</t>
  </si>
  <si>
    <t>Concept note/Idea</t>
  </si>
  <si>
    <t>Financially closed</t>
  </si>
  <si>
    <t>Cancelled</t>
  </si>
  <si>
    <t># babies</t>
  </si>
  <si>
    <t>OECD Purpose</t>
  </si>
  <si>
    <t>Bio diversity</t>
  </si>
  <si>
    <t>Climate Change</t>
  </si>
  <si>
    <t>Climate Change Adaptation</t>
  </si>
  <si>
    <t>Climate Change Mitigation</t>
  </si>
  <si>
    <t>Desertification</t>
  </si>
  <si>
    <t>Disaster Risk Reduction</t>
  </si>
  <si>
    <t>Food Security</t>
  </si>
  <si>
    <t>Poverty Reduction</t>
  </si>
  <si>
    <t>Rural Development</t>
  </si>
  <si>
    <t>Better (24/25)</t>
  </si>
  <si>
    <t>PPA (24/25)</t>
  </si>
  <si>
    <t>SDG (24/25)</t>
  </si>
  <si>
    <t>SDG target (24/25)</t>
  </si>
  <si>
    <t>PPA/SDG (24/25)</t>
  </si>
  <si>
    <t>PPA/SDG target (24/25)</t>
  </si>
  <si>
    <t>2024 Actuals+HC</t>
  </si>
  <si>
    <t>2023  App + Rev</t>
  </si>
  <si>
    <t>2023 Actuals</t>
  </si>
  <si>
    <t>2022 App + Rev</t>
  </si>
  <si>
    <t>2022 Actuals</t>
  </si>
  <si>
    <t>2021 App + Rev</t>
  </si>
  <si>
    <t>2021 Actuals</t>
  </si>
  <si>
    <t>2020 App + Rev</t>
  </si>
  <si>
    <t>2020 Actuals</t>
  </si>
  <si>
    <t>2019 App + Rev</t>
  </si>
  <si>
    <t>2019 Actuals</t>
  </si>
  <si>
    <t>2018 App + Rev</t>
  </si>
  <si>
    <t>2018 Actuals</t>
  </si>
  <si>
    <t>Available Budget</t>
  </si>
  <si>
    <t>Total Actuals</t>
  </si>
  <si>
    <t>Total Hard cmt.</t>
  </si>
  <si>
    <t>Total Soft cmt.</t>
  </si>
  <si>
    <t>Approvals up to last month</t>
  </si>
  <si>
    <t>Delivery up to last month</t>
  </si>
  <si>
    <t>Original NTE</t>
  </si>
  <si>
    <t># NTE changes</t>
  </si>
  <si>
    <t>Umbrella programmes</t>
  </si>
  <si>
    <t>Had budget change</t>
  </si>
  <si>
    <t>Had NTE change</t>
  </si>
  <si>
    <t>Estimate 2023</t>
  </si>
  <si>
    <t>Estimate 2024</t>
  </si>
  <si>
    <t>Estimate 2025</t>
  </si>
  <si>
    <t>Estimate 2026</t>
  </si>
  <si>
    <t>Automatic Estimate 2023</t>
  </si>
  <si>
    <t>Automatic Estimate 2024</t>
  </si>
  <si>
    <t>Automatic Estimate 2025</t>
  </si>
  <si>
    <t>Other funds</t>
  </si>
  <si>
    <t>Total funds received</t>
  </si>
  <si>
    <t>Project conditions</t>
  </si>
  <si>
    <t>Approval on</t>
  </si>
  <si>
    <t>Approval date</t>
  </si>
  <si>
    <t>Oracle activity</t>
  </si>
  <si>
    <t>BP 1</t>
  </si>
  <si>
    <t>BP 2</t>
  </si>
  <si>
    <t>BP 3</t>
  </si>
  <si>
    <t>BP 4</t>
  </si>
  <si>
    <t>BP 5</t>
  </si>
  <si>
    <t>BN 1</t>
  </si>
  <si>
    <t>BN2</t>
  </si>
  <si>
    <t>BN 3</t>
  </si>
  <si>
    <t>BN 4</t>
  </si>
  <si>
    <t>BN 5</t>
  </si>
  <si>
    <t>BE 1</t>
  </si>
  <si>
    <t>BE 2</t>
  </si>
  <si>
    <t>BE 3</t>
  </si>
  <si>
    <t>BE 4</t>
  </si>
  <si>
    <t>BL 1</t>
  </si>
  <si>
    <t>BL 2</t>
  </si>
  <si>
    <t>BL 3</t>
  </si>
  <si>
    <t>BL 4</t>
  </si>
  <si>
    <t>BL 5</t>
  </si>
  <si>
    <t>BL 6</t>
  </si>
  <si>
    <t>BL 7</t>
  </si>
  <si>
    <t>BP 1 (Percentage)</t>
  </si>
  <si>
    <t>BP 2 (Percentage)</t>
  </si>
  <si>
    <t>BP 3 (Percentage)</t>
  </si>
  <si>
    <t>BP 4 (Percentage)</t>
  </si>
  <si>
    <t>BP 5 (Percentage)</t>
  </si>
  <si>
    <t>BN 1 (Percentage)</t>
  </si>
  <si>
    <t>BN 2 (Percentage)</t>
  </si>
  <si>
    <t>BN 3 (Percentage)</t>
  </si>
  <si>
    <t>BN 4 (Percentage)</t>
  </si>
  <si>
    <t>BN 5 (Percentage)</t>
  </si>
  <si>
    <t>BE 1 (Percentage)</t>
  </si>
  <si>
    <t>BE 2 (Percentage)</t>
  </si>
  <si>
    <t>BE 3 (Percentage)</t>
  </si>
  <si>
    <t>BE 4 (Percentage)</t>
  </si>
  <si>
    <t>BL 1 (Percentage)</t>
  </si>
  <si>
    <t>BL 2 (Percentage)</t>
  </si>
  <si>
    <t>BL 3 (Percentage)</t>
  </si>
  <si>
    <t>BL 4 (Percentage)</t>
  </si>
  <si>
    <t>BL 5 (Percentage)</t>
  </si>
  <si>
    <t>BL 6 (Percentage)</t>
  </si>
  <si>
    <t>BL 7 (Percentage)</t>
  </si>
  <si>
    <t>BP 1 (Budget Calculated)</t>
  </si>
  <si>
    <t>BP 2 (Budget Calculated)</t>
  </si>
  <si>
    <t>BP 3 (Budget Calculated)</t>
  </si>
  <si>
    <t>BP 4 (Budget Calculated)</t>
  </si>
  <si>
    <t>BP 5 (Budget Calculated)</t>
  </si>
  <si>
    <t>BN 1 (Budget Calculated)</t>
  </si>
  <si>
    <t>BN 2 (Budget Calculated)</t>
  </si>
  <si>
    <t>BN 3 (Budget Calculated)</t>
  </si>
  <si>
    <t>BN 4 (Budget Calculated)</t>
  </si>
  <si>
    <t>BN 5 (Budget Calculated)</t>
  </si>
  <si>
    <t>BE 1 (Budget Calculated)</t>
  </si>
  <si>
    <t>BE 2 (Budget Calculated)</t>
  </si>
  <si>
    <t>BE 3 (Budget Calculated)</t>
  </si>
  <si>
    <t>BE 4 (Budget Calculated)</t>
  </si>
  <si>
    <t>BL 1 (Budget Calculated)</t>
  </si>
  <si>
    <t>BL 2 (Budget Calculated)</t>
  </si>
  <si>
    <t>BL 3 (Budget Calculated)</t>
  </si>
  <si>
    <t>BL 4 (Budget Calculated)</t>
  </si>
  <si>
    <t>BL 5 (Budget Calculated)</t>
  </si>
  <si>
    <t>BL 6 (Budget Calculated)</t>
  </si>
  <si>
    <t>BL 7 (Budget Calculated)</t>
  </si>
  <si>
    <t xml:space="preserve">SDG 1 </t>
  </si>
  <si>
    <t>SDG 2</t>
  </si>
  <si>
    <t>SDG 3</t>
  </si>
  <si>
    <t>SDG 4</t>
  </si>
  <si>
    <t>SDG 5</t>
  </si>
  <si>
    <t>SDG 6</t>
  </si>
  <si>
    <t>SDG 7</t>
  </si>
  <si>
    <t>SDG 8</t>
  </si>
  <si>
    <t>SDG 9</t>
  </si>
  <si>
    <t>SDG 10</t>
  </si>
  <si>
    <t>SDG 11</t>
  </si>
  <si>
    <t>SDG 12</t>
  </si>
  <si>
    <t>SDG 13</t>
  </si>
  <si>
    <t>SDG 14</t>
  </si>
  <si>
    <t>SDG 15</t>
  </si>
  <si>
    <t>SDG 16</t>
  </si>
  <si>
    <t>SDG 17</t>
  </si>
  <si>
    <t>SDG 1 (Percentage)</t>
  </si>
  <si>
    <t>SDG 2 (Percentage)</t>
  </si>
  <si>
    <t>SDG 3 (Percentage)</t>
  </si>
  <si>
    <t>SDG 4 (Percentage)</t>
  </si>
  <si>
    <t>SDG 5 (Percentage)</t>
  </si>
  <si>
    <t>SDG 6 (Percentage)</t>
  </si>
  <si>
    <t>SDG 7 (Percentage)</t>
  </si>
  <si>
    <t>SDG 8 (Percentage)</t>
  </si>
  <si>
    <t>SDG 9 (Percentage)</t>
  </si>
  <si>
    <t>SDG 10 (Percentage)</t>
  </si>
  <si>
    <t>SDG 11 (Percentage)</t>
  </si>
  <si>
    <t>SDG 12 (Percentage)</t>
  </si>
  <si>
    <t>SDG 13 (Percentage)</t>
  </si>
  <si>
    <t>SDG 14 (Percentage)</t>
  </si>
  <si>
    <t>SDG 15 (Percentage)</t>
  </si>
  <si>
    <t>SDG 16 (Percentage)</t>
  </si>
  <si>
    <t>SDG 17 (Percentage)</t>
  </si>
  <si>
    <t>SDG 1 (Budget Calculated)</t>
  </si>
  <si>
    <t>SDG 2 (Budget Calculated)</t>
  </si>
  <si>
    <t>SDG 3 (Budget Calculated)</t>
  </si>
  <si>
    <t>SDG 4 (Budget Calculated)</t>
  </si>
  <si>
    <t>SDG 5 (Budget Calculated)</t>
  </si>
  <si>
    <t>SDG 6 (Budget Calculated)</t>
  </si>
  <si>
    <t>SDG 7 (Budget Calculated)</t>
  </si>
  <si>
    <t>SDG 8 (Budget Calculated)</t>
  </si>
  <si>
    <t>SDG 9 (Budget Calculated)</t>
  </si>
  <si>
    <t>SDG 10 (Budget Calculated)</t>
  </si>
  <si>
    <t>SDG 11 (Budget Calculated)</t>
  </si>
  <si>
    <t>SDG 12 (Budget Calculated)</t>
  </si>
  <si>
    <t>SDG 13 (Budget Calculated)</t>
  </si>
  <si>
    <t>SDG 14 (Budget Calculated)</t>
  </si>
  <si>
    <t>SDG 15 (Budget Calculated)</t>
  </si>
  <si>
    <t>SDG 16 (Budget Calculated)</t>
  </si>
  <si>
    <t>SDG 17 (Budget Calculated)</t>
  </si>
  <si>
    <t>Assigned Coder</t>
  </si>
  <si>
    <t>Anima Health</t>
  </si>
  <si>
    <t>Forestry</t>
  </si>
  <si>
    <t>Emergency.</t>
  </si>
  <si>
    <t>Policy support</t>
  </si>
  <si>
    <t>Digitalization in agriculture</t>
  </si>
  <si>
    <t>Land Management</t>
  </si>
  <si>
    <t>CLIMATE CHANGE (Generic)</t>
  </si>
  <si>
    <t>Adaptation</t>
  </si>
  <si>
    <t>Mitigation</t>
  </si>
  <si>
    <t>CSA</t>
  </si>
  <si>
    <t>Youth</t>
  </si>
  <si>
    <t>Women</t>
  </si>
  <si>
    <t>Refugees</t>
  </si>
  <si>
    <t>Vulnerable people</t>
  </si>
  <si>
    <t>Diversification of livelihood</t>
  </si>
  <si>
    <t>Fishery</t>
  </si>
  <si>
    <t>Capacity building and support for Data reporting/collecting</t>
  </si>
  <si>
    <t>Urban/periurban agriculture</t>
  </si>
  <si>
    <t>Agri Value Chain Development</t>
  </si>
  <si>
    <t>FFS</t>
  </si>
  <si>
    <t>Agriculture as sustainable business</t>
  </si>
  <si>
    <t>Pest and desease</t>
  </si>
  <si>
    <t>Early warning system</t>
  </si>
  <si>
    <t>Private sector engagement</t>
  </si>
  <si>
    <t>Biodiversity</t>
  </si>
  <si>
    <t>Other (Specify)</t>
  </si>
  <si>
    <t>CPF
 Priority Area 1</t>
  </si>
  <si>
    <t>CPF
 Priority Area 2</t>
  </si>
  <si>
    <t>CPF
 Priority Area 3</t>
  </si>
  <si>
    <t>OLD CPF
 Priority Area 1</t>
  </si>
  <si>
    <t>OLD CPF
 Priority Area 2</t>
  </si>
  <si>
    <t>OLD CPF
 Priority Area 3</t>
  </si>
  <si>
    <t>Comments</t>
  </si>
  <si>
    <t>location (type of area e.g. sub-region/district/city area/etc.)</t>
  </si>
  <si>
    <t>Implementing partner</t>
  </si>
  <si>
    <t xml:space="preserve">GCP /UGA/043/LDF         </t>
  </si>
  <si>
    <t>Integrating climate resilience into agricultural and pastoral production in Uganda, through a Farmer/Agro-pastoralist Field School Approach (FSP)</t>
  </si>
  <si>
    <t>OA</t>
  </si>
  <si>
    <t>To build climate resilience into the agricultural sector, as an effective means of reducing vulnerability and disseminating community-level adaptation measures</t>
  </si>
  <si>
    <t xml:space="preserve">Operationally Active                    </t>
  </si>
  <si>
    <t>No</t>
  </si>
  <si>
    <t>FRUGA</t>
  </si>
  <si>
    <t xml:space="preserve">TF/GCP    </t>
  </si>
  <si>
    <t>11/07/2019</t>
  </si>
  <si>
    <t>30/06/2024</t>
  </si>
  <si>
    <t>Actual submission dates for GEF CEO endorsement/approval of the project; Climate Change Adaptation; FAO; FSP; G2a:The project addresses  gender equality in a systematic way, but this is not one of its main objectives; GEF6: July 2014-June 2018</t>
  </si>
  <si>
    <t>G2a:The project addresses  gender equality in a systematic way, but this is not one of its main objectives</t>
  </si>
  <si>
    <t>GEF (FAO) - Global Environment Facility (through FAO)</t>
  </si>
  <si>
    <t>Uganda</t>
  </si>
  <si>
    <t>Africa</t>
  </si>
  <si>
    <t>Country</t>
  </si>
  <si>
    <t/>
  </si>
  <si>
    <t>Querido, Antonio Luis Ferreira (FRUGA)</t>
  </si>
  <si>
    <t>Dottori, Arianna (OCBDD); Dirkmaat, Chris (OCBDD); Bégat, Pierre Jacques Rene Gaston (OCBDD)</t>
  </si>
  <si>
    <t>Calles Ramirez, Teodardo Jose (NSPDD)</t>
  </si>
  <si>
    <t>Project Formulator: Gujadhur, Priya (FRUGA); Budget Holder: Querido, Antonio Luis Ferreira (FRUGA); Alternate Budget Holder: Igbokwe, Kennedy (FNSDN); Alternate Budget Holder: Gujadhur, Priya (FRUGA); Operations Officer: Nampumuza-Rwambugaire, Naome (FRUGA); Operations Officer: Marroni, Annalisa (FRUGA); Task Force Member: Boerstler, Fritjof (NFODD); Funding Liaison Officer: Dottori, Arianna (OCBDD); Funding Liaison Officer: Dirkmaat, Chris (OCBDD); Funding Liaison Officer: Bégat, Pierre Jacques Rene Gaston (OCBDD); LTO Officer: Calles Ramirez, Teodardo Jose (NSPDD); Programme Assistant: Gallagher, Nancy (NSPDD)</t>
  </si>
  <si>
    <t xml:space="preserve">
BE (100%)</t>
  </si>
  <si>
    <t xml:space="preserve">
BE1 (100%)</t>
  </si>
  <si>
    <t xml:space="preserve">
13.Climate action (100%)</t>
  </si>
  <si>
    <t xml:space="preserve">
13.1 (100%)</t>
  </si>
  <si>
    <t>101 (20%); 201 (10%); 402 (10%); 503 (60%)</t>
  </si>
  <si>
    <t>10101 (10%); 10102 (10%); 20101 (5%); 20102 (5%); 40201 (10%); 50301 (55%); 50302 (5%)</t>
  </si>
  <si>
    <t>SO 1 (20%); SO 2 (10%); SO 4 (10%); SO 5 (60%)</t>
  </si>
  <si>
    <t>Yes</t>
  </si>
  <si>
    <t>FRA - FAO Rep offices Africa</t>
  </si>
  <si>
    <t>PROJECT</t>
  </si>
  <si>
    <t>NSPED</t>
  </si>
  <si>
    <t>LDCF - Least Developed Countries Fund for Climate Change</t>
  </si>
  <si>
    <t>SFE: Subregional Office for Eastern Africa, Addis Ababa</t>
  </si>
  <si>
    <t xml:space="preserve">
BE1/13.Climate action (100%)</t>
  </si>
  <si>
    <t xml:space="preserve">
BE1/13.1 (100%)</t>
  </si>
  <si>
    <t>16/07/2019</t>
  </si>
  <si>
    <t>11/09/2018</t>
  </si>
  <si>
    <t>27/09/2016</t>
  </si>
  <si>
    <t>05/11/2014</t>
  </si>
  <si>
    <t>Others - Missing OECD Classification (Moderate), since 03/01/2023; Others - Budget Revision Needed (Low), since 15/07/2021</t>
  </si>
  <si>
    <t>18/07/2019</t>
  </si>
  <si>
    <t>26/10/2018</t>
  </si>
  <si>
    <t>TF7Q11UG19276</t>
  </si>
  <si>
    <t>Giulia</t>
  </si>
  <si>
    <t>Outcome 1: Knowledge on CCA, natural resources, agrarian systems and agrobiodiversity is produced and disseminated through an integrated knowledge sharing system to male and female farmers and agro-pastoralists, and institutions that support them (MAAIF, NARO, DLG, NGOs, CBOs, etc.) to ensure resilience;
Outcome 2: Farmers and agro-pastoralist households (of which 3% are female) adopt gender responsive improved climate resilient practices (agroecological practices, improved soil, water, crop, varietal diversity, crop-associated biodiversity, livestock and ecosystem management practices, integrated pest management practices, etc.) through the AP/FFS approach;
Outcome 3: Increased institutional capacity of MAAIF and DLG to mainstream gender responsive CCA into Agriculture Sector and Districts Plans &amp; implement CCA policies, strategies and programs, shifting from a reactive response to a pro-active preparedness approach; and
-	Outcome 4: Project Implementation based on results-based management and application of project lessons learned in future operations facilitated.</t>
  </si>
  <si>
    <t>The Agro-Pastoral Farmer Field School Approach (AP/FFS)
15.	Through the AP/FFS approach, the project will follow a farmer-based approach to complement traditional extensions services. The AP/FFS methodology promotes the use of trained local facilitators to accelerate the dissemination of appropriate production and agricultural practices. The AP/FFS approach aims to build the capacities and support smallholder farmers (males, females and youth) and rural communities in the adoption of resilient agricultural technologies and livelihoods practices. The AP/FFS offer platforms for validating and scaling up identified agroecological practices, crop, livestock and natural resources management practices/technologies in an integrated manner. They support diversified and resilient production systems, as well as other measures farmers are interested in to promote sustainable agriculture, livelihood security and diversification.
16.	The AP/FFS approach is particularly valuable for integrating knowledge in a local agro- ecosystem specific context, and for mobilizing farmers and pastoralists in the dissemination of new technologies and practices across the AP/FFS groups and networks. AP/FFS are flexible since they directly respond to local demands or issues. They are based on an “experiential learning cycle” (with a minimum duration of one and half-year, during which farmers’ groups are followed and supported on a weekly basis), where farmer groups are gathered at regular intervals to go through a pre-determined number of AP/FFS sessions in the fields /grazing lands to identify a problem, consider different options for problem solving and implement the best option. The method of interaction is non-formal and based on field observations and group discussions, as well as simple experiments, drawings, models, fables and other tools. The experimental, learning-by-doing approach facilitates the adaptation of the promoted technologies to local agroecological contexts. Farmers participating in AP/FFS gain organizational skills, knowledge and practical skills that carry over beyond the end of the project. Moreover, due to the comprehensive planning processes, they
can define the critical broader challenges faced in their livelihoods, as well as strategies to mitigate them. The AP/FFS process is guided by a dual systematic problem –solution identification process that guides consequent actions, thus setting a solid base for sustainability. The AP/FFS approach is therefore considered vital entry point for upscaling CCA practices throughout the project intervention areas to improve their overall resilience to climate change.
17.	The AP/FFS approach promoted through the project will provide an integrated structured framework on which other innovative approaches (described below) will build upon. For instance, the Digital Green ICT approach for knowledge transfer will be piloted through the AP/FFS groups; project support for value chain development and access to market will be provided through the AP/FFS structure; and the implementation of Gender Action Learning Systems (GALS) will be conducted through the AP/FFS.
18.	The AP/FFS approach will therefore be key to address several barriers such as: the limited application of gender-responsive CCA approaches, the lack of effective land management, the lack of effective participatory advisory services, the limited access to markets and the insufficient diversity of crop varieties and access to seed.</t>
  </si>
  <si>
    <t>Agrobiodiversity approach (including DATAR, community seed banks and diversity fairs), sustainable value chain development, GALS and SHARP</t>
  </si>
  <si>
    <t xml:space="preserve">x
Output: 1.1; 1.4
Outcome 1 : Sustainable production and productivity of agriculture, forestry and fisheries commodities for men and women in targeted populations increased
</t>
  </si>
  <si>
    <t xml:space="preserve">x
Output 3.1; 3.3
Outcome 3; Resilience of vulnerable communities and households to livelihood threats, and food and nutrition insecurity improved </t>
  </si>
  <si>
    <t xml:space="preserve">The project`s districts and sub-countries of interventions were selected during the Project Preparation Grant (PPG) phase, in a participaroty manner, in collaboration wit the districts administrations and technical staff.
The project will target 13 of the 211 disctricts of the counry - namely Nakasongola, Nakaseke, Luwero, Kayunga, kamili, Buyende, Amolatar, Kaberamaido, Amuria, Katakwi, Abim, Napak and Amudat. And 28 sub-counties indicated n the PRODOC. The Area of intervention of the project lies across five Agro-Ecological Zones (AEZ) and three regions. The districts and sub-counties of interventions are located within the cattle corridor - Uganda`dryland- that is dominated by livestock production with scarce and pastre. </t>
  </si>
  <si>
    <t>225.	The Ministry of Agriculture Animal Industry and Fisheries (MAAIF) will act as the project executing entity in close consultation with the Ministry of Water and Environment, and the Ministry of Gender, Labour and Social Development (MGLSD). MAAIF will have the executing and technical responsibility for the project, with FAO providing technical oversight as GEF Agency.
226.	The Food and Agriculture Organization of the United Nations (FAO) has been selected by the participating country as the GEF Implementing Agency for the proposed project, and as such, will provide project cycle management services as established in the GEF Policy. FAO will be responsible for providing oversight, technical backstopping and supervision of project implementation to ensure that the project is being carried out in accordance with agreed standards and requirements. Technical backstopping will be provided by FAO in coordination with government representatives participating in the Project Steering Committee (PSC). FAO’s role and responsibilities are described below.</t>
  </si>
  <si>
    <t>638821</t>
  </si>
  <si>
    <t xml:space="preserve">UNJP/SFE/004/WMO         </t>
  </si>
  <si>
    <t>Agricultural Climate Resilience Enhancement Initiative (ACREI)</t>
  </si>
  <si>
    <t>Improved adaptive capacity and resilience to current climate variability and change among targeted farmers, agro-pastoralists and pastoralist communities</t>
  </si>
  <si>
    <t xml:space="preserve">SFED </t>
  </si>
  <si>
    <t xml:space="preserve">TF/UNJP   </t>
  </si>
  <si>
    <t>01/09/2018</t>
  </si>
  <si>
    <t>29/02/2024</t>
  </si>
  <si>
    <t>WMO - World Meteorological Organization</t>
  </si>
  <si>
    <t>Ethiopia, Kenya, Uganda</t>
  </si>
  <si>
    <t>Sub-regional</t>
  </si>
  <si>
    <t>Disaster prevention and preparedness</t>
  </si>
  <si>
    <t>Zimudzi, Farayi (RAFTD)</t>
  </si>
  <si>
    <t>Quintanilla, Carlos (PSRDD)</t>
  </si>
  <si>
    <t>Ager, Martin Charles (SFEMD); Irie, Yuka (SFEMD)</t>
  </si>
  <si>
    <t>Budget Holder: Zimudzi, Farayi (RAFTD); Alternate Budget Holder: Ferrand, Cyril (FRKEN); Operations Officer: Thuo, Mary (RAFTD); Task Force Leader: Ferrand, Cyril (FRKEN); Funding Liaison Officer: Quintanilla, Carlos (PSRDD); LTO Officer: Ager, Martin Charles (SFEMD); LTO Officer: Irie, Yuka (SFEMD); HQ Technical Officer: Neretin, Mr Lev (OCBDD)</t>
  </si>
  <si>
    <t xml:space="preserve">
BE (50%)
BL (50%)</t>
  </si>
  <si>
    <t xml:space="preserve">
BE1 (50%)
BL4 (50%)</t>
  </si>
  <si>
    <t xml:space="preserve">
1.No poverty (50%)
13.Climate action (30%)
17.Partnerships for the goals (20%)</t>
  </si>
  <si>
    <t xml:space="preserve">
1.5 (50%)
13.1 (15%)
13.2 (15%)
17.17 (20%)</t>
  </si>
  <si>
    <t>201 (40%); 503 (60%)</t>
  </si>
  <si>
    <t>20101 (30%); 20102 (10%); 50301 (60%)</t>
  </si>
  <si>
    <t>SO 2 (40%); SO 5 (60%)</t>
  </si>
  <si>
    <t>SFE - Subregional Office for Eastern Affrica</t>
  </si>
  <si>
    <t xml:space="preserve">SFE  </t>
  </si>
  <si>
    <t>Significant objective</t>
  </si>
  <si>
    <t>Not Targeted</t>
  </si>
  <si>
    <t xml:space="preserve">
BE1/13.Climate action (30%)
BE1/17.Partnerships for the goals (20%)
BL4/1.No poverty (50%)</t>
  </si>
  <si>
    <t xml:space="preserve">
BE1/13.1 (15%)
BE1/13.2 (15%)
BE1/17.17 (20%)
BL4/1.5 (50%)</t>
  </si>
  <si>
    <t>Neretin, Mr Lev (OCBDD)</t>
  </si>
  <si>
    <t>28/09/2018</t>
  </si>
  <si>
    <t>15/02/2018</t>
  </si>
  <si>
    <t>19/07/2016</t>
  </si>
  <si>
    <t>18/09/2015</t>
  </si>
  <si>
    <t>74020 Multi-hazard response preparedness</t>
  </si>
  <si>
    <t>Principal objective</t>
  </si>
  <si>
    <t>31/07/2020</t>
  </si>
  <si>
    <t>No Issues</t>
  </si>
  <si>
    <t>08/10/2018</t>
  </si>
  <si>
    <t>16/08/2018</t>
  </si>
  <si>
    <t>TFJ3356S18384</t>
  </si>
  <si>
    <t xml:space="preserve">Output 1.1: 
(FAO Component)
Participatory adaptation action plans produced in communities in line with the NAP framework
Output 1.2: 
(FAO Component)
Functional climate  and weather sensitive FS groups involved in season long participatory learning and experimentation
Output 1.3: 
(FAO Component)
Viable community adaptation investment proposals are funded and implementation started
Output 1.4: 
(FAO Component)
Communities are engaged in peer learning and knowledge sharing processes
Output 2.2: 
(FAO Component)
National, subnational, private sector, NGOs, CBOs extension and Field School actors’ capacity on climate sensitive extension methodologies enhanced
Output 2.3:  
(FAO Component)
Knowledge, information and communication systems strengthened for community adaptation to climate change
Output 2.4 : 
(FAO Component)
Climate information services mainstreamed into Farmer Field Schools/ Agro-pastoral Field schools field practice </t>
  </si>
  <si>
    <t>Output 2.4 : 
(FAO Component)
Climate information services mainstreamed into Farmer Field Schools/ Agro-pastoral Field schools field practice</t>
  </si>
  <si>
    <t>Government/other counterpart(s):  World Meteorological Organization, Inter-Governmental Authority on Development (IGAD), National Meteorological and Hydrological Services (NMHSs)
The project will be implemented by WMO (“Implementing Entity”) and executed by FAO and IGAD through the IGAD Climate Prediction and Application Centre (ICPAC) (“Executing Entities”). National Meteorological and Hydrological Services (NMHSs) are the main country partners, expected to liaise with relevant government ministries to provide weather and climate information throughout the whole value chain of the project. WMO will lead in the management of weather and climate services related issues while FAO will lead in the agronomic, food security and natural resource aspects. IGAD, through ICPAC, will coordinate the promotion of the utilization of climate information in decision-making (crop and livestock investment) in close collaboration with NMHS and other relevant national institutions. FAO will support the participation of NMHSs in relevant activities, in particular workshops and trainings. The Executing Entities shall have contractual engagements with the Implementing Entity and will report directly to the Implementing Entity. In each of these Executing Agencies a Team Leader will be appointed by the respective executing Entities to oversee coordination, management, implementation, monitoring and reporting of programme activities in collaboration with accredited National Implementing Entities in the project countries. 
). WMO will establish a Project Management Team (PMT</t>
  </si>
  <si>
    <t>645844</t>
  </si>
  <si>
    <t xml:space="preserve">UTF /UGA/052/UGA         </t>
  </si>
  <si>
    <t>Support to institutionalization of NFMS for REDD+ in Uganda</t>
  </si>
  <si>
    <t>FC</t>
  </si>
  <si>
    <t xml:space="preserve">Financially Closed                      </t>
  </si>
  <si>
    <t xml:space="preserve">TF/UTF    </t>
  </si>
  <si>
    <t>01/03/2018</t>
  </si>
  <si>
    <t>31/12/2019</t>
  </si>
  <si>
    <t>G2a:The project addresses  gender equality in a systematic way, but this is not one of its main objectives; REDD+ NFM cluster</t>
  </si>
  <si>
    <t>Vian, Laura (OERDD)</t>
  </si>
  <si>
    <t>Tavani, Rebecca Ann (NFODD)</t>
  </si>
  <si>
    <t>Pipeline Task Manager: Bagnardi, Mariangela (NFODD); Budget Holder: Querido, Antonio Luis Ferreira (FRUGA); Alternate Budget Holder: Gujadhur, Priya (FRUGA); Operations Officer: Bonacchi, Cecilia (FNYAR); Task Force Member: Petrucci, Alessandro (NFODD); Funding Liaison Officer: Vian, Laura (OERDD); LTO Officer: Tavani, Rebecca Ann (NFODD); HQ Technical Officer: Branthomme, Anne (NFODD)</t>
  </si>
  <si>
    <t>204 (100%)</t>
  </si>
  <si>
    <t>Not available</t>
  </si>
  <si>
    <t>SO 2 (100%)</t>
  </si>
  <si>
    <t xml:space="preserve">FOAU </t>
  </si>
  <si>
    <t>Branthomme, Anne (NFODD)</t>
  </si>
  <si>
    <t>25/06/2020</t>
  </si>
  <si>
    <t>08/05/2020</t>
  </si>
  <si>
    <t>12/04/2018</t>
  </si>
  <si>
    <t>15/01/2018</t>
  </si>
  <si>
    <t>27/07/2017</t>
  </si>
  <si>
    <t>09/06/2017</t>
  </si>
  <si>
    <t>04/09/2020</t>
  </si>
  <si>
    <t>31210 Forestry policy and administrative management</t>
  </si>
  <si>
    <t>30/09/2019</t>
  </si>
  <si>
    <t>20/04/2018</t>
  </si>
  <si>
    <t>04/04/2018</t>
  </si>
  <si>
    <t>TFUG25UG18145</t>
  </si>
  <si>
    <t xml:space="preserve">National Forest Monitoring Systems
Objectives and expected deliverables, outcomes and results of the Technical Assistance 
Following up on the previous REDD+ readiness technical support (UTF/UGA/43/UGA) and with the aim of moving Uganda closer to REDD+ implementation, the objective  of the project is to further support the Government of Uganda, particularly the Ministry of Water and Environment (MoWE), in establishing and institutionalizing a National Forest Monitoring System (NFMS), as approved by the national REDD+ structures. As part of this support, Uganda’s forest reference level (FRL) for REDD+, revised in June 217, will be updated and improved upon so that emissions from forest degradation and forest fires as well as soil and litter carbon pools are included. The REDD+ FRL is a combination of recent historical data on emissions from deforestation and forest degradation and other relevant land uses and estimations of future emissions and removals. It is a Uganda-specific benchmark of land-based greenhouse gas (GHG) emissions to assess performance of REDD+.
Project Outcome: Uganda’s National Forest Monitoring System (NFMS/MRV) for REDD+ is fully established and institutionalized and Uganda’s national forest emissions reference level is improved based on updated data on forest resources and national circumstances.
Project Outputs: 
1.	Completion of geographically representative National Forest Inventory (NFI) with updated data produced to improve carbon measurements and other relevant information on forest use and forest cover [NFI]
2.	Updated data series to produce activity data for 217/218 [SLMS + REDD+ reporting]
3.	Improvements made to forest reference level (i.e. estimation of emissions from forest degradation, inclusion of soil and litter pools and improved estimation of emissions due to fire) [FRL]
4.	Strengthened institutional capacities and systems in order to institutionalize NFMS/MRV, including carrying out a pilot to explore the potential role of communities in MRV (e.g. verifying NFI and AD results)  [Capacity Development] </t>
  </si>
  <si>
    <t xml:space="preserve">Background and Content
As part of the requirement for participation in REDD+ under the United Nations Framework Convention on Climate Change (UNFCCC) and as outlined in the additional FCPF financing 
agreement, Uganda has agreed on establishing a system of measurement, reporting and verification (MRV) for Greenhouse Gas (GHGs) emissions, including GHGs from deforestation and forest degradation. One of the major REDD+ elements necessary for reporting on GHGs from deforestation and forest degradation is the Forest Reference Emission Level/Forest Reference Level (FREL/FRL).
Support to the development of Uganda’s national Forest Reference Level (FRL) was funded as part of the broader World Bank FCPF Readiness Grant worth USD3.634 million (TF A2468). Received in 213, this readiness grant has contributed substantially to the achievement of most of the preparatory activities towards becoming “ready”. Despite the considerable progress that Uganda has made in its REDD+ readiness process, some of the key milestones could not be fully met with the funds currently available for the implementation of the Readiness Grant TF A2468.
While the first round of REDD+ readiness support succeeded in submission of a national FRL and providing a robust platform for the NFMS and its Monitoring, Reporting and Verification (MRV) functions, further support is now required to expand geographical coverage and to generate the additional data to enable Uganda’s MRV system to deliver to UNFCCC Tier 2 reporting level. Furthermore, capacity was not fully transferred to the National Forest Authority (NFA) because of the prioritization given to constructing the national FRL and due to a lack of an institutional set-up in place for a sustained NFMS (i.e. Government staff assigned to project activities and provided with a clear mandate/responsibility related to the NFMS). With this additional financing, greater emphasis will be placed on ensuring capacity up-take within NFA so that Uganda can be autonomous in monitoring emissions/reductions from forest cover change and ultimately reporting REDD+ results. 
Under the initial REDD+ readiness support, national staff were trained in data entry, cleansing and analysis, however, given the larger scope of the NFI and in order to maintain the sustainability of the NFMS, there is greater need to scale up trainings and to include decentralized forestry officers as well as national research institutes (e.g. Makerere University) to ensure maximum uptake of capacity and to ensure that NFA is capable of independently managing and processing the NFI and RS data. Naturally this will be predicated on a commitment from GoU to establish an institutional plan for NFMS and to designate funding and staff to it.
</t>
  </si>
  <si>
    <t>646983</t>
  </si>
  <si>
    <t xml:space="preserve">GCP /UGA/054/EC          </t>
  </si>
  <si>
    <t>Global Climate Change Alliance (GCCA)+Scaling up Agriculture Adaptation to Climate Change in Uganda</t>
  </si>
  <si>
    <t>To contribute to the sustainable and gender transformative improvement of livelihoods for rural populations in Uganda.</t>
  </si>
  <si>
    <t>11/12/2018</t>
  </si>
  <si>
    <t>09/12/2024</t>
  </si>
  <si>
    <t>OPIM - Operational Partners Implementation Modality</t>
  </si>
  <si>
    <t>G2b:The project addresses gender equality and/or women’s empowerment as its main focus</t>
  </si>
  <si>
    <t>European Union</t>
  </si>
  <si>
    <t>Agriculture</t>
  </si>
  <si>
    <t>Pirca Garcia, Irene (PSRDD)</t>
  </si>
  <si>
    <t>Nikiema, Albert (RAF  ); Selvaraju, Ramasamy (OINDD)</t>
  </si>
  <si>
    <t>Project Formulator: Gujadhur, Priya (FRUGA); Budget Holder: Querido, Antonio Luis Ferreira (FRUGA); Project Manager: Zziwa, Emmanuel (FRUGA); Alternate Budget Holder: Gujadhur, Priya (FRUGA); Operations Officer: Marroni, Annalisa (FRUGA); Task Force Member: Nzeyimana, Valere (RAFTD); Task Force Member: Trolle-Lindgren, Anna Margareta Helena (PSRDD); Funding Liaison Officer: Pirca Garcia, Irene (PSRDD); LTO Officer: Nikiema, Albert (RAF  ); LTO Officer: Selvaraju, Ramasamy (OINDD); HQ Technical Officer: Selvaraju, Ramasamy (OINDD)</t>
  </si>
  <si>
    <t>503 (10%)</t>
  </si>
  <si>
    <t>SO 5 (10%)</t>
  </si>
  <si>
    <t>GCP</t>
  </si>
  <si>
    <t xml:space="preserve">CBC  </t>
  </si>
  <si>
    <t>ENV/2018/398-093</t>
  </si>
  <si>
    <t>Development Cooperation Instrument (DCI)</t>
  </si>
  <si>
    <t>Selvaraju, Ramasamy (OINDD)</t>
  </si>
  <si>
    <t>Zziwa, Emmanuel (FRUGA)</t>
  </si>
  <si>
    <t>17/01/2019</t>
  </si>
  <si>
    <t>20/02/2018</t>
  </si>
  <si>
    <t>08/09/2017</t>
  </si>
  <si>
    <t>31120 Agricultural development</t>
  </si>
  <si>
    <t>10/12/2023</t>
  </si>
  <si>
    <t>Others - Project Responsibility Issues (Low), since 15/11/2023</t>
  </si>
  <si>
    <t>18/01/2019</t>
  </si>
  <si>
    <t>10/12/2018</t>
  </si>
  <si>
    <t>TFEU11UG18550</t>
  </si>
  <si>
    <t>Project Framework and Components
The Overall objective is “to contribute to the sustainable and gender transformative improvement of livelihoods for rural populations in Uganda”.  In this objective, ‘sustainable’ implies that improved livelihoods will endure in the context of climate change, and ‘gender transformation’ is necessary to ensure equitable distribution of benefits, reducing gender gaps and contributing to sustainability.  The Specific Objective of the project is “to strengthen the inclusive, gender responsive and climate smart resilience of rural populations, depending on agricultural production system in the cattle corridor”. 
The project is organised around three results and sub-results as follows.
Result 1: Knowledge and institutional capacities for gender-responsive climate change adaptation and mitigation strengthened 
1.1.	Capacities of national government institutions and DLG for gender-transformative climate change adaptation and mitigation developed
1.2.	Capacities of non-state actors (CSOs and private sector) to support climate change adaptation and mitigation developed
1.3.	Lessons learned and best practices are generated and shared among stakeholders
Result 2: Household income and climate resilient livelihood capacities improved in a gender-responsive manner
2.1.	Sustainable and gender-responsive climate resilient agriculture production practices promoted
2.2.	Appropriate small and medium scale agricultural water management system established and rehabilitated to support crop and livestock
2.3.	Agro-based gender-responsive income generating opportunities and linkages with the private sector are promoted along selected value chains
2.4.	Household dynamics on gender equality and gender relations are enhanced, to support climate-resilient production
Result 3: Ecosystem adaptive and mitigation capacities enhanced. 
3.1.	Bioenergy plantations, biogas models, and energy saving technologies promoted
3.2.	Capacities of LAs, NGOs, and local communities to plan, implement and mobilize resources for ecosystem based adaptation and mitigation developed
3.3.	Degraded Watershed Ecosystems Rehabilitated</t>
  </si>
  <si>
    <t>Output 2.1.1 Establishing 16 new Farmer Field Schools, strengthen
3 old Farmer Field schools and 35 Coffee Groups for promoting
climate-resilient agricultural technologies and practices</t>
  </si>
  <si>
    <t>x</t>
  </si>
  <si>
    <t>The GCCA+ “Scaling up Agriculture Adaptation to Climate Change in Uganda” is the second phase of GCCA in Uganda.  The project duration is 5 years, from December 217 to December 222.  The transition from GCCA to GCCA+ follows the EU global programme development,  including a redirection of priorities, governance structure and operational support to achieve the UN's Sustainable Development Goals (in particular goal 13 related to climate change), and the implementation of the UN Framework Convention on Climate Change (UNFCCC) Paris COP21 outcomes.  GCCA+ includes a stronger emphasis on the binding role of knowledge management and communication.
The contracting agency is the Food and Agriculture Organisation (FAO), as it was in previous phases, and the lead national counterpart agency responsible for project execution is the Ministry of Water and Environment (MWE).  The project expands from the original six districts to nine.  These are the six original districts of Nakasongola, Luwero, Nakaseke, Mubende, Kiboga and Sembabule, and three adjacent vulnerable districts of Kalungu, Gomba, Lyantonde.  The total budget is eight million Euro, funded by the European Union. 
The wider objective to contribute to the sustainable and gender transformative improvement of resilient livelihoods and food security for rural populations in Uganda. The specific objective is to strengthen the inclusive and gender responsive resilience to climate change, of rural populations and agricultural production systems in the central cattle corridor.</t>
  </si>
  <si>
    <t>9 districts in the central cattle corridor: (a) 6 former GCCA districts (Nakasongola, Luwero, Nakaseke, Mubende, Kiboga and Sembabule) and (b) 3 new adjacent vulnerable districts (Kalungu, Gomba, Lyantonde).</t>
  </si>
  <si>
    <t>Government Counterpart Institutions for Executing the Project:	Ministry of Water and Environment
Ministry of Agriculture, Animal Industry and Fisheries
Ministry of Local Government</t>
  </si>
  <si>
    <t>647162</t>
  </si>
  <si>
    <t xml:space="preserve">GCP /UGA/055/SWE         </t>
  </si>
  <si>
    <t>Climate Resilient Livelihood Opportunities for Women Economic Empowerment (CRWEE) Project in Karamoja and West Nile Regions of Uganda</t>
  </si>
  <si>
    <t>To promote economic empowerment of women and support the eradication of feminized poverty and build their resilience to climate change in Karamoja and West Nile regions</t>
  </si>
  <si>
    <t>01/10/2018</t>
  </si>
  <si>
    <t>30/09/2024</t>
  </si>
  <si>
    <t>Forced Displacement</t>
  </si>
  <si>
    <t>Sweden</t>
  </si>
  <si>
    <t>De Giovanni, Elena (PSRDD); Macri, Giulia (PSRDD)</t>
  </si>
  <si>
    <t>Selvaraju, Ramasamy (OINDD); Nikiema, Albert (RAF  )</t>
  </si>
  <si>
    <t>Project Formulator: Querido, Antonio Luis Ferreira (FRUGA); Budget Holder: Querido, Antonio Luis Ferreira (FRUGA); Alternate Budget Holder: Gujadhur, Priya (FRUGA); Operations Officer: Marroni, Annalisa (FRUGA); Task Force Member: Zziwa, Emmanuel (FRUGA); Task Force Member: Tereka, Stella (FRUGA); Task Force Member: Kilawe, Edward (RAFTD); Task Force Member: Nzeyimana, Valere (RAFTD); Funding Liaison Officer: De Giovanni, Elena (PSRDD); Funding Liaison Officer: Macri, Giulia (PSRDD); LTO Officer: Selvaraju, Ramasamy (OINDD); LTO Officer: Nikiema, Albert (RAF  ); HQ Technical Officer: Selvaraju, Ramasamy (OINDD)</t>
  </si>
  <si>
    <t xml:space="preserve">
BE1 (50%)
BL3 (25%)
BL4 (25%)</t>
  </si>
  <si>
    <t xml:space="preserve">
1.No poverty (25%)
13.Climate action (25%)
2.Zero hunger (50%)</t>
  </si>
  <si>
    <t xml:space="preserve">
1.5 (25%)
13.1 (25%)
2.4 (50%)</t>
  </si>
  <si>
    <t>201 (10%); 301 (20%); 503 (70%)</t>
  </si>
  <si>
    <t>20101 (10%); 30101 (20%); 50301 (35%); 50302 (35%)</t>
  </si>
  <si>
    <t>SO 2 (10%); SO 3 (20%); SO 5 (70%)</t>
  </si>
  <si>
    <t>115300101/01</t>
  </si>
  <si>
    <t>Swedish International Development Authority (SIDA)</t>
  </si>
  <si>
    <t xml:space="preserve">
BE1/2.Zero hunger (50%)
BL3/1.No poverty (25%)
BL4/13.Climate action (25%)</t>
  </si>
  <si>
    <t xml:space="preserve">
BE1/2.4 (50%)
BL3/1.5 (25%)
BL4/13.1 (25%)</t>
  </si>
  <si>
    <t>29/11/2018</t>
  </si>
  <si>
    <t>13/06/2018</t>
  </si>
  <si>
    <t>03/05/2018</t>
  </si>
  <si>
    <t>20/09/2017</t>
  </si>
  <si>
    <t>30/09/2023</t>
  </si>
  <si>
    <t>24/09/2018</t>
  </si>
  <si>
    <t>TFSE11UG18478</t>
  </si>
  <si>
    <t>The main goal of the project is “To contribute to economic empowerment of women including young women and eradication of feminized poverty in Karamoja and West Nile Regions of Uganda”. With the overall objective: “To strengthen inclusive, gender responsive and climate smart resilience of rural women populations depending on agricultural production systems in Karamoja and West Nile Regions”, the project has three main results: i. Women access to and control of productive resources and decision-making capacity improved ii. Household income and climate resilient livelihood capacities of women improved in a gender-responsive manner iii. Ecosystem adaptive and mitigation capacities enhanced</t>
  </si>
  <si>
    <t>The main goal of the project is “To contribute to economic empowerment of women 
including young women and eradication of feminized poverty in Karamoja and West Nile 
Regions of Uganda”. With the overall objective: “To strengthen inclusive, gender 
responsive and climate smart resilience of rural women populations depending on 
agricultural production systems in Karamoja and West Nile Regions”, the project has 
three main results:
i. Women access to and control of productive resources and decision-making 
capacity improved
ii. Household income and climate resilient livelihood capacities of women 
improved in a gender-responsive manner
iii. Ecosystem adaptive and mitigation capacities enhanced</t>
  </si>
  <si>
    <t>The Proposed CRWEE project funded by SIDA will enhance FAO’s integrated approach through the farmer field school (FFS) methodology and lay economic interventions around the FFS approach</t>
  </si>
  <si>
    <t>Karamoja and West Nile Regions of Uganda:
8 districts in West Nile (Arua, Adjumani, Zombo, Yumbe, Koboko, Nebbi, Maracha, and Moyo ) and 4 in Karamoja sub region (Abim, Napak, Nakapiripirit, and Moroto)</t>
  </si>
  <si>
    <t>Government Counterpart Institutions for 
Executing the Project:
Ministry of Gender, Labour and Social 
Development, in collaboration with Ministry of 
Water and Environment, Ministry of 
Agriculture, Animal Industry and Fisheries and 
Ministry of Local Government</t>
  </si>
  <si>
    <t>647304</t>
  </si>
  <si>
    <t xml:space="preserve">TCP/UGA/3701             </t>
  </si>
  <si>
    <t>Integrated Livelihood Support to Fishing Communities around Lake Victoria</t>
  </si>
  <si>
    <t>To address inadequate diversification of livelihood options among the rural poor fishing communities especially women and youth with hope of improving resilience to threats and crises arising from fisheries management measures.</t>
  </si>
  <si>
    <t xml:space="preserve">TCP       </t>
  </si>
  <si>
    <t>01/11/2018</t>
  </si>
  <si>
    <t>31/08/2021</t>
  </si>
  <si>
    <t>Support to Development</t>
  </si>
  <si>
    <t>Food and Agriculture Organization of the UN (FAO)</t>
  </si>
  <si>
    <t>Fishing</t>
  </si>
  <si>
    <t>Nyarko-Badohu, Kwami Dzifanu (RAF1D); Krifsa, Suela (RAF1D)</t>
  </si>
  <si>
    <t>Van Der Knaap, Martinus (CFIAD); Baio, Andrew (FRSIL)</t>
  </si>
  <si>
    <t>Project Formulator: Gujadhur, Priya (FRUGA); Budget Holder: Querido, Antonio Luis Ferreira (FRUGA); Alternate Budget Holder: Gujadhur, Priya (FRUGA); Operations Officer: Bonacchi, Cecilia (FNYAR); Funding Liaison Officer: Nyarko-Badohu, Kwami Dzifanu (RAF1D); Funding Liaison Officer: Krifsa, Suela (RAF1D); LTO Officer: Van Der Knaap, Martinus (CFIAD); LTO Officer: Baio, Andrew (FRSIL); Legal Officer: Ravelomanantsoa, Lalaina (LEGND); HQ Technical Officer: Metzner, Rebecca (NFIFM)</t>
  </si>
  <si>
    <t xml:space="preserve">
BP (100%)</t>
  </si>
  <si>
    <t xml:space="preserve">
BP2 (100%)</t>
  </si>
  <si>
    <t xml:space="preserve">
14.Life below water (100%)</t>
  </si>
  <si>
    <t xml:space="preserve">
14.7 (30%)
14.b (70%)</t>
  </si>
  <si>
    <t>103 (30%); 301 (40%); 503 (30%)</t>
  </si>
  <si>
    <t>10301 (30%); 30101 (40%); 50301 (30%)</t>
  </si>
  <si>
    <t>SO 1 (30%); SO 3 (40%); SO 5 (30%)</t>
  </si>
  <si>
    <t>TCP</t>
  </si>
  <si>
    <t xml:space="preserve">FIA  </t>
  </si>
  <si>
    <t xml:space="preserve">
BP2/14.Life below water (100%)</t>
  </si>
  <si>
    <t xml:space="preserve">
BP2/14.7 (30%)
BP2/14.b (70%)</t>
  </si>
  <si>
    <t>Metzner, Rebecca (NFIFM)</t>
  </si>
  <si>
    <t>25/03/2022</t>
  </si>
  <si>
    <t>08/09/2021</t>
  </si>
  <si>
    <t>05/07/2018</t>
  </si>
  <si>
    <t>04/07/2018</t>
  </si>
  <si>
    <t>27/02/2018</t>
  </si>
  <si>
    <t>29/09/2017</t>
  </si>
  <si>
    <t>04/04/2022</t>
  </si>
  <si>
    <t>31310 Fishing policy and administrative management</t>
  </si>
  <si>
    <t>30/06/2020</t>
  </si>
  <si>
    <t>06/07/2018</t>
  </si>
  <si>
    <t>28/06/2018</t>
  </si>
  <si>
    <t>OTCP18UG18104</t>
  </si>
  <si>
    <t>The Project mainstreamed Youth and Women:
From the Final statement:"The benefits of the project for women, men and youths
were compared during implementation. Women and
youths were found to benefit most from sub-projects
related to fish processing, marketing, value addition
and aquaculture, while men were more involved in
capacity-building for sustainable fishing methods. At the
end of the project, it was found that 56 percent of all
beneficiaries were women (compared to the 6 percent
originally planned) and 44 percent were men (compared
to the 4 percent planned). However, women accounted
for 9 percent of all beneficiaries of sub-projects related
to post-harvest handling and marketing, where they have
a competitive advantage"</t>
  </si>
  <si>
    <t>The beneficiaries of the project were the fishing communities around lake victoria, The second output concerned capacity-building for the adoption of responsible fishing practices and the diversification of sources of livelihood.</t>
  </si>
  <si>
    <t xml:space="preserve">The project aimed to mainstream Youth and Wormen. From the terminal statement is not clear to wich extent youth was mainstreamed. </t>
  </si>
  <si>
    <t>Lake victoria Crescent (Fishing communities)</t>
  </si>
  <si>
    <t>Ministry of Agriculture, Animal Industry and Fisheries
(MAAIF), Directorate of Fisheries Resources (DiFR). 
(From the final statement)</t>
  </si>
  <si>
    <t>647521</t>
  </si>
  <si>
    <t xml:space="preserve">GCP /RAF/510/MUL         </t>
  </si>
  <si>
    <t>Enhancing capacity/risk reduction of emerging Tilapia Lake Virus (TiLV) to African tilapia aquaculture</t>
  </si>
  <si>
    <t>AC</t>
  </si>
  <si>
    <t>1) Strengthen aquaculture biosecurity governance and knowledge and capacities on TiLV pathology, diagnostics, surveillance, emergency preparedness, contingency plans  and  adoption of farm-level TiLV biosecurity and tilapia good farming practices through a National Action Plan on TiLV;
2) Exchange knowledge and establish networking support to aquaculture biosecurity and AAH management among participating countries and experts.</t>
  </si>
  <si>
    <t>Activities Completed</t>
  </si>
  <si>
    <t>RAF1D</t>
  </si>
  <si>
    <t xml:space="preserve">TF        </t>
  </si>
  <si>
    <t>23/04/2018</t>
  </si>
  <si>
    <t>30/06/2023</t>
  </si>
  <si>
    <t>Bioeconomy</t>
  </si>
  <si>
    <t>G1:The project addresses gender equality only in some dimensions</t>
  </si>
  <si>
    <t>Multilateral</t>
  </si>
  <si>
    <t>Angola, Egypt, Ghana, Kenya, Nigeria, Uganda</t>
  </si>
  <si>
    <t>Regional</t>
  </si>
  <si>
    <t>Nyarko-Badohu, Kwami Dzifanu (RAF1D)</t>
  </si>
  <si>
    <t>Gandiwa-Mudede, Charmaine Sandy (PSRDD); Le Sayed, Samah (PSRDD); Szymaniak, Marta (PSRDD)</t>
  </si>
  <si>
    <t>Reantaso, Melba (NFIMF)</t>
  </si>
  <si>
    <t>Project Formulator: Mathiesen, Árni (DDNDD); Budget Holder: Nyarko-Badohu, Kwami Dzifanu (RAF1D); Task Force Member: Nagadya, Melissa (OEDDD); Task Force Member: Raizman, Eran (REUTD); Funding Liaison Officer: Gandiwa-Mudede, Charmaine Sandy (PSRDD); Funding Liaison Officer: Le Sayed, Samah (PSRDD); Funding Liaison Officer: Szymaniak, Marta (PSRDD); LTO Officer: Reantaso, Melba (NFIMF); Regional Focal Point: Van Der Knaap, Martinus (CFIAD); HQ Technical Officer: Hao, Bin (NFIMF)</t>
  </si>
  <si>
    <t xml:space="preserve">
BE (60%)
BL (40%)</t>
  </si>
  <si>
    <t xml:space="preserve">
BE2 (60%)
BL3 (40%)</t>
  </si>
  <si>
    <t xml:space="preserve">
1.No poverty (40%)
12.Responsible consumption and production (60%)</t>
  </si>
  <si>
    <t xml:space="preserve">
1.5 (40%)
12.2 (60%)</t>
  </si>
  <si>
    <t>201 (30%); 202 (30%); 502 (20%); 503 (20%)</t>
  </si>
  <si>
    <t>20101 (15%); 20102 (15%); 20201 (15%); 20202 (15%); 50201 (20%); 50301 (20%)</t>
  </si>
  <si>
    <t>SO 2 (60%); SO 5 (40%)</t>
  </si>
  <si>
    <t>RAF - Regional Office for Africa</t>
  </si>
  <si>
    <t>OTH</t>
  </si>
  <si>
    <t xml:space="preserve">FIAA </t>
  </si>
  <si>
    <t>AST - African Solidarity Fund</t>
  </si>
  <si>
    <t>No Sub Region</t>
  </si>
  <si>
    <t xml:space="preserve">
BE2/12.Responsible consumption and production (60%)
BL3/1.No poverty (40%)</t>
  </si>
  <si>
    <t xml:space="preserve">
BE2/12.2 (60%)
BL3/1.5 (40%)</t>
  </si>
  <si>
    <t>Hao, Bin (NFIMF)</t>
  </si>
  <si>
    <t>03/10/2023</t>
  </si>
  <si>
    <t>11/12/2017</t>
  </si>
  <si>
    <t>06/12/2017</t>
  </si>
  <si>
    <t>13/10/2017</t>
  </si>
  <si>
    <t>31320 Fishery development</t>
  </si>
  <si>
    <t>31/07/2019</t>
  </si>
  <si>
    <t>FPSN - NTE Past, Closure pending (Moderate), since 29/09/2023 * Waived; FPSN - NTE Past, Terminal Report required (Moderate), since 29/09/2023 * Waived</t>
  </si>
  <si>
    <t>24/04/2018</t>
  </si>
  <si>
    <t>20/03/2018</t>
  </si>
  <si>
    <t>TFAA11AS18151</t>
  </si>
  <si>
    <t>Objectives: 
1)	Strengthen aquaculture biosecurity governance and knowledge and capacities on TiLV pathology, diagnostics, surveillance, emergency preparedness, contingency plans and adoption of farm-level TiLV biosecurity and tilapia good farming practices through a National Action Plan on TiLV.
2)	Exchange knowledge and establish networking support to aquaculture biosecurity and Aquatic Animal Health (AAH) management among participating countries and experts.</t>
  </si>
  <si>
    <t>The project includes the strengthen, propotion and knowledge management and exchange on risk communicaion strateges and early warning on TiLV</t>
  </si>
  <si>
    <t>CPF Priority Area 1, Outcome 1, 1.4, Outcome 3, 3.2</t>
  </si>
  <si>
    <t>N.A</t>
  </si>
  <si>
    <t>Aquaculture/Fisheries and Veterinary Services
Minister for Agriculture, Animal Industry and Fisheries</t>
  </si>
  <si>
    <t>647589</t>
  </si>
  <si>
    <t xml:space="preserve">OSRO/RAF/703/USA         </t>
  </si>
  <si>
    <t>Strengthening epidemio-surveillance capabilities and underlying regulatory frameworks in Eastern Afr</t>
  </si>
  <si>
    <t>To strengthen the policy frameworks supporting disease surveillance and to enhance national epidemiological and field veterinary preparedness and surveillance capabilities in Ethiopia, Kenya, Tanzania, and Uganda.  The impact of these activities will be to mitigate the threat posed by pathogens of security concern to East Africa and to improve the rapid and effective detection, diagnosis, and reporting of such pathogens</t>
  </si>
  <si>
    <t>FRKEN</t>
  </si>
  <si>
    <t>09/02/2018</t>
  </si>
  <si>
    <t>31/01/2021</t>
  </si>
  <si>
    <t>ECTAD ; Emergencies; Transboundary Animal Disease (TAD)</t>
  </si>
  <si>
    <t>United States</t>
  </si>
  <si>
    <t>Ethiopia, Kenya, Tanzania, United Republic of, Uganda</t>
  </si>
  <si>
    <t>Basic health</t>
  </si>
  <si>
    <t>Mucavi, Carla Elisa Luis (FRKEN)</t>
  </si>
  <si>
    <t>Hinrichs, Angela (OERDD); Gugnani, Supriya (OERDD)</t>
  </si>
  <si>
    <t>Bebay, Charles-Eric (RAF1D)</t>
  </si>
  <si>
    <t>Project Formulator: Gebreyohannes, Abebe Haile Gabriel (RAF1D); Emergency Operations Desk Supervisor: Hasibra, Mirela (OERDD); Emergency Operations Officer: Tonetti, Bianca Rita (OERDD); Budget Holder: Mucavi, Carla Elisa Luis (FRKEN); Funding Liaison Officer: Hinrichs, Angela (OERDD); Funding Liaison Officer: Gugnani, Supriya (OERDD); LTU: Lubroth, Juan  (NSAPD); LTO Officer: Bebay, Charles-Eric (RAF1D); Regional Focal Point: Kivaria, Fredrick (FRKEN); Programme Assistant: Kibanya, Rose Mugure (OERDD); HQ Technical Officer: Pinto, Julio (NSAHD)</t>
  </si>
  <si>
    <t xml:space="preserve">
BL (50%)
BP (50%)</t>
  </si>
  <si>
    <t xml:space="preserve">
BL3 (50%)
BP3 (50%)</t>
  </si>
  <si>
    <t xml:space="preserve">
1.No poverty (100%)</t>
  </si>
  <si>
    <t xml:space="preserve">
1.5 (100%)</t>
  </si>
  <si>
    <t>504 (100%)</t>
  </si>
  <si>
    <t>SO 5 (100%)</t>
  </si>
  <si>
    <t>OSRO</t>
  </si>
  <si>
    <t xml:space="preserve">AGAH </t>
  </si>
  <si>
    <t>HDTRA11710061</t>
  </si>
  <si>
    <t>Defence Threat Reduction Agency (DTRA)</t>
  </si>
  <si>
    <t xml:space="preserve">
BL3/1.No poverty (50%)
BP3/1.No poverty (50%)</t>
  </si>
  <si>
    <t xml:space="preserve">
BL3/1.5 (50%)
BP3/1.5 (50%)</t>
  </si>
  <si>
    <t>Pinto, Julio (NSAHD)</t>
  </si>
  <si>
    <t>24/11/2021</t>
  </si>
  <si>
    <t>31/05/2021</t>
  </si>
  <si>
    <t>16/11/2017</t>
  </si>
  <si>
    <t>08/11/2017</t>
  </si>
  <si>
    <t>19/10/2017</t>
  </si>
  <si>
    <t>20/06/2022</t>
  </si>
  <si>
    <t>12250 Infectious disease control</t>
  </si>
  <si>
    <t>30/08/2019</t>
  </si>
  <si>
    <t>TFUS19AS18056</t>
  </si>
  <si>
    <t>Strengthening epidemio-surveillance capabilities and underlying regulatory frameworks in Eastern Africa</t>
  </si>
  <si>
    <t>Output 1: Support for partner countries to develop and strengthen national policy frameworks for epidemio-surveilance systems was provided [from the terminal report]</t>
  </si>
  <si>
    <t>Partialy
[this is not a speficic activity/outcome, but there is something related to EWS related to the nature of the project activities)</t>
  </si>
  <si>
    <t>Outcome 1</t>
  </si>
  <si>
    <t>Strong collabration with the US DTRA (DEFENSE THREAT REDUCTION AGENCY)</t>
  </si>
  <si>
    <t>N.A
Probably national level (institutins)</t>
  </si>
  <si>
    <t>Department of Animal Health, Directorate of Animal Resources of Uganda</t>
  </si>
  <si>
    <t xml:space="preserve">TO BE PROVIDED           </t>
  </si>
  <si>
    <t>Strengthening the Resilience of Refugee and host-community Livelihood Systems</t>
  </si>
  <si>
    <t>P1</t>
  </si>
  <si>
    <t>Idea</t>
  </si>
  <si>
    <t xml:space="preserve">@@@       </t>
  </si>
  <si>
    <t>N.A. - Not Available</t>
  </si>
  <si>
    <t>13/02/2018</t>
  </si>
  <si>
    <t>no</t>
  </si>
  <si>
    <t>649263</t>
  </si>
  <si>
    <t xml:space="preserve">OSRO/UGA/802/JPN         </t>
  </si>
  <si>
    <t>strengthen the resilience of livelihood systems of refugees and host communities to absorb, recover, and adapt in a sustainable way from the impacts of the refugee crisis</t>
  </si>
  <si>
    <t>02/03/2018</t>
  </si>
  <si>
    <t>31/03/2019</t>
  </si>
  <si>
    <t>Appeal 2018; Emergencies</t>
  </si>
  <si>
    <t>Japan</t>
  </si>
  <si>
    <t>Other multisector</t>
  </si>
  <si>
    <t>Gugnani, Supriya (OERDD); Hinrichs, Angela (OERDD)</t>
  </si>
  <si>
    <t>Beraki, Yergalem (SFEMD)</t>
  </si>
  <si>
    <t>Project Formulator: Gujadhur, Priya (FRUGA); Budget Holder: Querido, Antonio Luis Ferreira (FRUGA); Task Force Member: Jawad, Abdul Saboor (FRUGA); Task Force Member: Bonacchi, Cecilia (FNYAR); Task Force Member: Okello, Beatrice (FRUGA); Funding Liaison Officer: Gugnani, Supriya (OERDD); Funding Liaison Officer: Hinrichs, Angela (OERDD); LTO Officer: Beraki, Yergalem (SFEMD); HQ Technical Officer: Hugo, Wilson (NSPDD)</t>
  </si>
  <si>
    <t>503 (40%); 504 (60%)</t>
  </si>
  <si>
    <t>50302 (40%); 50402 (60%)</t>
  </si>
  <si>
    <t>Hugo, Wilson (NSPDD)</t>
  </si>
  <si>
    <t>07/08/2019</t>
  </si>
  <si>
    <t>29/05/2019</t>
  </si>
  <si>
    <t>17/04/2018</t>
  </si>
  <si>
    <t>12/03/2018</t>
  </si>
  <si>
    <t>09/06/2020</t>
  </si>
  <si>
    <t>43072 Household food security programmes</t>
  </si>
  <si>
    <t>01/03/2019</t>
  </si>
  <si>
    <t>25/04/2018</t>
  </si>
  <si>
    <t>TFJP19UG18158</t>
  </si>
  <si>
    <t>go back here to check activities on  CSA</t>
  </si>
  <si>
    <t xml:space="preserve">The overall objective of the project is to strengthen the resilience of South Sudanese refugee and host community livelihood systems. Through a set of targeted interventions in Yumbe and Moyo Districts, the project outputs will contribute to increasing household income, creating more on-farm employment opportunities and introducing climate smart agricultural practices in host community and refugee settlements
[...]
Host community beneficiary stand to benefit from the introduction of high value crops, efficient irrigation and diversified farming practices. South Sudanese refugees will benefit from the establishment of small and micro vegetable gardens for improved nutrition and income as well as from the establishment of poultry units for animal protein and income. </t>
  </si>
  <si>
    <t>Outcome 3; 3.1.</t>
  </si>
  <si>
    <t>Yumbe and Moyo Districts</t>
  </si>
  <si>
    <t>FAO Entered into LoA with only one mplementing partner, CEFORD, in August 218 to cover the districts of moyo (Palorinya Setlement) and Yumbe (Bidibidi Settlement). CEFORD had already been working in the settlemnet, and received endorsement from OPMprior to commencing projec implementation. 
[From the termnal report]</t>
  </si>
  <si>
    <t>649375</t>
  </si>
  <si>
    <t xml:space="preserve">OSRO/UGA/801/CHA         </t>
  </si>
  <si>
    <t>Assistance to strengthening refugee and host community households? self reliance, income generation</t>
  </si>
  <si>
    <t>To improve food and nutrition security of refugees and host community households through support to and skills enhancement in crop and livestock production and environment conservation</t>
  </si>
  <si>
    <t>29/03/2018</t>
  </si>
  <si>
    <t>31/12/2018</t>
  </si>
  <si>
    <t>Appeal 2018; CERF (Central Emergency Response Fund - UN); Emergencies</t>
  </si>
  <si>
    <t>UNOCHA - UN Office for the Coordination of Humanitarian Affairs</t>
  </si>
  <si>
    <t>Project Formulator: Gujadhur, Priya (FRUGA); Budget Holder: Querido, Antonio Luis Ferreira (FRUGA); Task Force Member: Clark, Kathyrn Elizabeth (FRUGA); Task Force Member: Jawad, Abdul Saboor (FRUGA); Task Force Member: Bonacchi, Cecilia (FNYAR); Task Force Member: Nampumuza-Rwambugaire, Naome (FRUGA); Funding Liaison Officer: Gugnani, Supriya (OERDD); Funding Liaison Officer: Hinrichs, Angela (OERDD); LTO Officer: Beraki, Yergalem (SFEMD)</t>
  </si>
  <si>
    <t>50402 (100%)</t>
  </si>
  <si>
    <t>AGPMG</t>
  </si>
  <si>
    <t>UF 18-FAO-010</t>
  </si>
  <si>
    <t>20/03/2019</t>
  </si>
  <si>
    <t>18/02/2019</t>
  </si>
  <si>
    <t>15/05/2018</t>
  </si>
  <si>
    <t>02/05/2018</t>
  </si>
  <si>
    <t>23/03/2018</t>
  </si>
  <si>
    <t>22/02/2018</t>
  </si>
  <si>
    <t>27/03/2020</t>
  </si>
  <si>
    <t>16/05/2018</t>
  </si>
  <si>
    <t>22/03/2018</t>
  </si>
  <si>
    <t>TF4W19UG18221</t>
  </si>
  <si>
    <t>Assistance to strenghthening refugees and host community housholds` self reliance to food and nutrition insecurety</t>
  </si>
  <si>
    <t>x (OED assigned)</t>
  </si>
  <si>
    <t>Palorinya (Moyo), Imvepi (Arua) and Palabek (Lamwo)</t>
  </si>
  <si>
    <t>CERF (?)</t>
  </si>
  <si>
    <t xml:space="preserve">GCP /INT/335/MUL         </t>
  </si>
  <si>
    <t>Integrated Country Approach (ICA) for boosting decent jobs for youth in the agri-food system</t>
  </si>
  <si>
    <t>The Integrated Country Approach for boosting decent jobs for youth in the agri-food system (ICA project) will support countries in adopting and implementing more youth-inclusive agri-food system development policies, strategies and programmes. Its ultimate objective is to reduce rural poverty and distress migration among the rural youth by reducing unemployment and underemployment.</t>
  </si>
  <si>
    <t xml:space="preserve">ESPD </t>
  </si>
  <si>
    <t>30/04/2024</t>
  </si>
  <si>
    <t xml:space="preserve">COVID-19 </t>
  </si>
  <si>
    <t>France, Multilateral, Sweden</t>
  </si>
  <si>
    <t>Guatemala, Kenya, Rwanda, Senegal, Uganda</t>
  </si>
  <si>
    <t>Global/Interregional</t>
  </si>
  <si>
    <t>Global</t>
  </si>
  <si>
    <t>Other Social Infrastructure and Services</t>
  </si>
  <si>
    <t>Wobst, Peter (ESPDD)</t>
  </si>
  <si>
    <t>De Giovanni, Elena (PSRDD); Le Sayed, Samah (PSRDD); Pagliaroli, Simone (PSRDD); Jaber, Wajeeh (PSRDD); Di Biase, Valentina Lois (PSRDD); Macri, Giulia (PSRDD); Doumbouya, Oumou (PSRDD)</t>
  </si>
  <si>
    <t>Grandelis, Ileana (ESPDD); Seiffert, Bernd (ESPDD)</t>
  </si>
  <si>
    <t>Project Formulator: Correa Do Prado, Antonio Jose (ESPDD); Budget Holder: Wobst, Peter (ESPDD); Task Force Member: Gujadhur, Priya (FRUGA); Task Force Member: Williams, Hamisi (FRKEN); Task Force Member: Querido, Antonio Luis Ferreira (FRUGA); Task Force Member: Rapallo, Ricardo (DDCGD); Task Force Member: Mucavi, Carla Elisa Luis (FRKEN); Task Force Member: Guei, Gouantoueu Robert (SFWDD); National Project Coordinator: Mora Herwig, Rolando Otoniel (FLGUA); Funding Liaison Officer: De Giovanni, Elena (PSRDD); Funding Liaison Officer: Le Sayed, Samah (PSRDD); Funding Liaison Officer: Pagliaroli, Simone (PSRDD); Funding Liaison Officer: Jaber, Wajeeh (PSRDD); Funding Liaison Officer: Di Biase, Valentina Lois (PSRDD); Funding Liaison Officer: Macri, Giulia (PSRDD); Funding Liaison Officer: Doumbouya, Oumou (PSRDD); LTO Officer: Grandelis, Ileana (ESPDD); LTO Officer: Seiffert, Bernd (ESPDD); Legal Officer: Vidar, Margret (LEGND); HQ Technical Officer: Grandelis, Ileana (ESPDD)</t>
  </si>
  <si>
    <t xml:space="preserve">
BL (90%)
BP (10%)</t>
  </si>
  <si>
    <t xml:space="preserve">
BL1 (10%)
BL2 (80%)
BP5 (10%)</t>
  </si>
  <si>
    <t xml:space="preserve">
1.No poverty (10%)
10.Reduced inequalities (15%)
5.Gender equality (10%)
8.Decent work and economic growth (65%)</t>
  </si>
  <si>
    <t xml:space="preserve">
1.4 (10%)
10.2 (15%)
5.c (10%)
8.3 (45%)
8.5 (20%)</t>
  </si>
  <si>
    <t>201 (10%); 302 (70%); 403 (20%)</t>
  </si>
  <si>
    <t>20102 (10%); 30201 (70%); 40301 (20%)</t>
  </si>
  <si>
    <t>SO 2 (10%); SO 3 (70%); SO 4 (20%)</t>
  </si>
  <si>
    <t>ESP - Rural Transformation and Gender Equality Division</t>
  </si>
  <si>
    <t>ESPDD</t>
  </si>
  <si>
    <t>Multilateral - Multilateral - Multilateral ...; Swedish International Development Authority (SIDA)</t>
  </si>
  <si>
    <t xml:space="preserve">
BL1/5.Gender equality (10%)
BL2/10.Reduced inequalities (15%)
BL2/8.Decent work and economic growth (65%)
BP5/1.No poverty (10%)</t>
  </si>
  <si>
    <t xml:space="preserve">
BL1/5.c (10%)
BL2/10.2 (15%)
BL2/8.3 (45%)
BL2/8.5 (20%)
BP5/1.4 (10%)</t>
  </si>
  <si>
    <t>Grandelis, Ileana (ESPDD)</t>
  </si>
  <si>
    <t>18/04/2018</t>
  </si>
  <si>
    <t>27/03/2018</t>
  </si>
  <si>
    <t>16020 Employment creation</t>
  </si>
  <si>
    <t>31/12/2022</t>
  </si>
  <si>
    <t>23/01/2019</t>
  </si>
  <si>
    <t>12/12/2018</t>
  </si>
  <si>
    <t>TFAA11AA18554</t>
  </si>
  <si>
    <t>Outputs: 
1.	(Inception phase) A set of priorities for gender-sensitive knowledge generation, policy support and capacity development is agreed in each target country related to rural youth employment promotion in the agri-food system, as well as a map of partners and champions 
2.	(Knowledge generation) Missing knowledge is generated for stakeholders in the agri-food system to support youth-inclusive and migration-sensitive policy and programme development and boost the creation of decent jobs in the sector
3.	(Awareness raising and capacity development) The awareness and capacities of stakeholders in the agri-food system, including governmental institutions, the private sector and youth themselves, are increased for youth-inclusive and employment-centred planning, and in particular for generating more decent jobs opportunities for rural young women and men 
4.	(Policy and programme development) The formulation and/or implementation of policies, strategies, and/or programmes on youth employment in agro-food systems is supported, with focus on territorial processes of job creation and entrepreneurship support and/or youth employment centred value chain development
5.	(Tools and internal capacity) FAO tools, approaches and internal capacities to promote youth employment in agri-food systems in a gender-sensitive manner are further strengthened</t>
  </si>
  <si>
    <t>(Multi-country) National</t>
  </si>
  <si>
    <t>-</t>
  </si>
  <si>
    <t>650403</t>
  </si>
  <si>
    <t xml:space="preserve">FMM/GLO/122/MUL          </t>
  </si>
  <si>
    <t>BOOSTING THE DECENT RURAL EMPLOYMENT AND DIMITRA WORK</t>
  </si>
  <si>
    <t>This phase of the project aims at enhancing efforts to boost decent farm and non-farm jobs opportunities for rural youth, including for the age group 15-17, reducing child labour in agriculture and enabling rural women and men, including the most vulnerable and those living in protracted crisis, to better organize, access resources and a voice in decision-making processes, and be empowered.</t>
  </si>
  <si>
    <t>01/06/2018</t>
  </si>
  <si>
    <t>Burundi, Central African Republic, Congo, Democratic Republic of, Ghana, Guatemala, Lebanon, Mali, Niger, Senegal, Uganda</t>
  </si>
  <si>
    <t>Davis, Benjamin (ESPDD)</t>
  </si>
  <si>
    <t>Gandiwa-Mudede, Charmaine Sandy (PSRDD)</t>
  </si>
  <si>
    <t>Budget Holder: Davis, Benjamin (ESPDD); Funding Liaison Officer: Gandiwa-Mudede, Charmaine Sandy (PSRDD); LTU: Wobst, Peter (ESPDD); LTO Officer: Wobst, Peter (ESPDD); HQ Technical Officer: Monsieur, Christiane (ESPDD)</t>
  </si>
  <si>
    <t>301 (40%); 302 (60%)</t>
  </si>
  <si>
    <t>30101 (40%); 30201 (30%); 30202 (30%)</t>
  </si>
  <si>
    <t>SO 3 (100%)</t>
  </si>
  <si>
    <t>Monsieur, Christiane (ESPDD)</t>
  </si>
  <si>
    <t>09/06/2021</t>
  </si>
  <si>
    <t>23/10/2020</t>
  </si>
  <si>
    <t>11/05/2018</t>
  </si>
  <si>
    <t>04/05/2018</t>
  </si>
  <si>
    <t>21/09/2021</t>
  </si>
  <si>
    <t>43040 Rural development</t>
  </si>
  <si>
    <t>30/11/2018</t>
  </si>
  <si>
    <t>12/05/2018</t>
  </si>
  <si>
    <t>08/05/2018</t>
  </si>
  <si>
    <t>TFAA40AA18206</t>
  </si>
  <si>
    <t xml:space="preserve">The DRE (ICA and 15-17) and Dimitra work programmes are already contributing to catalyze and strengthen collaboration across Strategic Programmes (SP1/SP2/SP3/SP4/SP5), agencies (IFAD, UNICEF, ILO, WFP) and private sector, including agricultural workers’ and producers’ organizations as well as within RAF, RLC and RNE. More specifically this bridging phase will contribute to guarantee the overall coordination and technical support functions delivered by the Social Policies and Rural Institutions Division (ESP) to the countries benefiting from the DRE (ICA and 15-17) and Dimitra work programmes. This will avoid a capacity gap until new funding is mobilized (several proposals are at various stages of development and discussion with partners) and will enable the systematization of ongoing activities, boosting resource mobilization and partnership efforts in view of scaling-up. </t>
  </si>
  <si>
    <t xml:space="preserve">Output 1 (DRE):
o	Provide overall technical coordination of the ICA and 15-17 age group youth employment and child labour prevention programmes;
o	Systematize the results and lessons learned from ICA phase II, including by developing a communication product for the dissemination of results;
o	Finalize in collaboration with SP4 the Youth-centred value chain selection and assessment tools, accompanying its ongoing piloting in Uganda;
o	Develop proposals in collaboration with TCR to secure resource to continue and expand the ICA and 15-17 age group youth employment and child labour prevention programmes.
Output 2 (DRE) 
o	Provide technical assistance to ongoing ICA and 15-17/child labour countries (Guatemala, Senegal, Uganda, Lebanon, Mali and Cambodia) to support the systematization of the programmes at country level, accompany spin-off activities already planned (ex. implementation of MIJA platforms within the AfDB Enable youth programme in Senegal, two ongoing TCPs in Guatemala, two on-going LoAs in Mali in collaboration with AGP and TCE, the mainstreaming of DRE in the broader refugee programme of work in Uganda) and engage in resource mobilization efforts;
o	Provide technical support to additional countries that prioritized SO3/OO2 in their target setting including Lebanon and Rwanda;
o	Provide technical support to the RAF, RLC, RNE and RAP offices as needed on both youth employment promotion and child labour prevention/15-17 age group (ex. technical support to quality of a range of on-going joint activities, including knowledge products, capacity development, policy and programme support).
Output 3 (DRE) 
o	Enrich and regularly update the FAO DRE Toolbox and the FAO DRE database;
o	Support the dissemination of the E-learning courses on Productive Employment and Decent Work in rural areas and Ending Child Labour in Agriculture at corporate and regional level, including by participating in webinars and joining workshops and conferences;
o	Technically support efforts of FAO Departments and Divisions (e.g. AGP, CBC, TCE, ESA, ESN, FI, FOA) to promote decent youth employment and prevent child labour in agriculture through their work;
o	Promote and give visibility to the youth employment priority and the rural youth agenda within the FAO work programme at corporate and regional level;
Output 4 (DIMITRA) 
o	Finalize the methodological guide “Pathways to create FAO Dimitra Clubs and facilitate gender-transformative community mobilization”.
o	Finalize the (i) Impact Study of the Dimitra Clubs in Niger; (ii) Self-assessment of the Dimitra Clubs in 31 Dimitra Clubs in DRC, Niger and Senegal; (iii) Dimitra Newsletter.
o	Develop a Capacity Development and Advocacy Strategy for strengthening FAO, government and stakeholders’ capacities on the use of FAO Dimitra Clubs to promote gender equality, community mobilization and rural people’s empowerment. 
o	Build partnerships with FAO MPF-funded Programmes in various areas of work (Climate change, Blue Growth, Sustainable and resilient food systems, DRE, Migration and Zero hunger/nutrition) and with other FAO Programmes. 
Output 5 (DIMITRA) 
o	Provide technical support for project design, planning, monitoring and evaluation, methodological adaptation, supervision, knowledge generation, etc. Support will be needed in particular in the following projects: 
	Senegal: GEF-funded programmes on climate resilience. 
	Mali: Belgium-funded Resilience Project; PBF-funded project. 
	Niger: Sweden-funded resilience project in refugee camps; UN Joint Programme on rural women’s economic empowerment;  UNICEF-WFP-FAO new project on communities’ resilience; UNFPA-FAO Joint project on natural resources and population growth; Action contre la desertification; Canada-funded RBA Project on resilience and food security.
	Central African Republic: PBF-Women’s leadership; GEF-funded Forestry Project. 
	Democratic Republic of Congo: ASTF-funded project; 3 WFP-FAO joint projects funded by Germany, Canada, Sweden; EU-funded projects on resilience (Sankuru) and gender-based violence; South-Kivu Project on nutrition (phase 2); GEF-funded Forestry Project; Belgium-funded Project on resilience in Kasai.
	Burundi: GEF-funded Project.    </t>
  </si>
  <si>
    <t>651941</t>
  </si>
  <si>
    <t xml:space="preserve">TCP/UGA/3702             </t>
  </si>
  <si>
    <t>Response to Containment of Tick Resistance and Tick-Borne Diseases in Uganda</t>
  </si>
  <si>
    <t>To manage the tick resistance in the country and TBD problem that is threatening a big section of the mainly small to medium scale dairy farmers</t>
  </si>
  <si>
    <t>24/12/2018</t>
  </si>
  <si>
    <t>31/03/2020</t>
  </si>
  <si>
    <t>Krifsa, Suela (RAF1D); Nyarko-Badohu, Kwami Dzifanu (RAF1D)</t>
  </si>
  <si>
    <t>Newman, Scott (RAPDD); Bebay, Charles-Eric (RAF1D)</t>
  </si>
  <si>
    <t>Project Formulator: Gujadhur, Priya (FRUGA); Budget Holder: Querido, Antonio Luis Ferreira (FRUGA); Alternate Budget Holder: Gujadhur, Priya (FRUGA); Operations Officer: Bonacchi, Cecilia (FNYAR); Funding Liaison Officer: Krifsa, Suela (RAF1D); Funding Liaison Officer: Nyarko-Badohu, Kwami Dzifanu (RAF1D); LTO Officer: Newman, Scott (RAPDD); LTO Officer: Bebay, Charles-Eric (RAF1D); HQ Technical Officer: Zhao, Weining (NSAHD)</t>
  </si>
  <si>
    <t xml:space="preserve">
BP3 (100%)</t>
  </si>
  <si>
    <t xml:space="preserve">
1.No poverty (50%)
3.Good health and well-being (50%)</t>
  </si>
  <si>
    <t xml:space="preserve">
1.5 (50%)
3.d (50%)</t>
  </si>
  <si>
    <t>301 (20%); 504 (80%)</t>
  </si>
  <si>
    <t>30102 (20%); 50401 (80%)</t>
  </si>
  <si>
    <t>SO 3 (20%); SO 5 (80%)</t>
  </si>
  <si>
    <t xml:space="preserve">
BP3/1.No poverty (50%)
BP3/3.Good health and well-being (50%)</t>
  </si>
  <si>
    <t xml:space="preserve">
BP3/1.5 (50%)
BP3/3.d (50%)</t>
  </si>
  <si>
    <t>Zhao, Weining (NSAHD)</t>
  </si>
  <si>
    <t>10/08/2020</t>
  </si>
  <si>
    <t>23/06/2020</t>
  </si>
  <si>
    <t>23/12/2018</t>
  </si>
  <si>
    <t>08/08/2018</t>
  </si>
  <si>
    <t>26/07/2018</t>
  </si>
  <si>
    <t>21/10/2020</t>
  </si>
  <si>
    <t>04/01/2019</t>
  </si>
  <si>
    <t>20/12/2018</t>
  </si>
  <si>
    <t>OTCP18UG18334</t>
  </si>
  <si>
    <t>Containment of ticks and tick-borne diseases</t>
  </si>
  <si>
    <t xml:space="preserve">The prject does mention to mainstream youth/women, bu the terminal statement reports that 4 percent of those who benefitted from trainng under this project were women and youth </t>
  </si>
  <si>
    <t xml:space="preserve">Output 1.1; 1.3. </t>
  </si>
  <si>
    <t>not found</t>
  </si>
  <si>
    <t>The Ministry of Agriculture Animal Industry and Fisheries will be the institution responsible for implementation of the project. A National Project Coordinator appointed by the Permanent Secretary will ensure overall coordination of the project. District Veterinary Officers (DVOs) will be responsible for the implementation and coordination of the project at the district level [From Prodoc]</t>
  </si>
  <si>
    <t>652028</t>
  </si>
  <si>
    <t xml:space="preserve">TCP/SFE/3701             </t>
  </si>
  <si>
    <t>Institutionalization of Field Schools (FS) in Extension Curricula of Institutions of Higher Learning</t>
  </si>
  <si>
    <t>To improve the Client-oriented agricultural extension service delivery through the integration of Field Schools in extension curricula of IHLs in Eastern Africa</t>
  </si>
  <si>
    <t>18/09/2018</t>
  </si>
  <si>
    <t>28/02/2021</t>
  </si>
  <si>
    <t>Phiri, David (RAF1D)</t>
  </si>
  <si>
    <t>Pratt, Orry James (SFEMD); Musumbale Abang, Mathew (SFSMD); Sosa, Orlando (SFEMD)</t>
  </si>
  <si>
    <t>Project Formulator: Phiri, David (RAF1D); Budget Holder: Phiri, David (RAF1D); Operations Officer: Woldemichael, Mesfin (SFEDD); Task Force Member: Duveskog, Deborah (FRKEN); Task Force Member: Chisenga, Justin (RAF1D); Funding Liaison Officer: Krifsa, Suela (RAF1D); Funding Liaison Officer: Nyarko-Badohu, Kwami Dzifanu (RAF1D); LTO Officer: Pratt, Orry James (SFEMD); LTO Officer: Musumbale Abang, Mathew (SFSMD); LTO Officer: Sosa, Orlando (SFEMD); HQ Technical Officer: Chuluunbaatar, Delgermaa (OINDD)</t>
  </si>
  <si>
    <t xml:space="preserve">
BP1 (100%)</t>
  </si>
  <si>
    <t xml:space="preserve">
2.Zero hunger (100%)</t>
  </si>
  <si>
    <t xml:space="preserve">
2.4 (100%)</t>
  </si>
  <si>
    <t>201 (50%); 204 (50%)</t>
  </si>
  <si>
    <t>20102 (50%); 20401 (50%)</t>
  </si>
  <si>
    <t xml:space="preserve">AGPM </t>
  </si>
  <si>
    <t xml:space="preserve">
BP1/2.Zero hunger (100%)</t>
  </si>
  <si>
    <t xml:space="preserve">
BP1/2.4 (100%)</t>
  </si>
  <si>
    <t>Chuluunbaatar, Delgermaa (OINDD)</t>
  </si>
  <si>
    <t>17/06/2021</t>
  </si>
  <si>
    <t>16/06/2021</t>
  </si>
  <si>
    <t>30/07/2018</t>
  </si>
  <si>
    <t>26/01/2022</t>
  </si>
  <si>
    <t>31166 Agricultural extension</t>
  </si>
  <si>
    <t>31/01/2020</t>
  </si>
  <si>
    <t>19/09/2018</t>
  </si>
  <si>
    <t>14/09/2018</t>
  </si>
  <si>
    <t>OTCP186S18191</t>
  </si>
  <si>
    <t>Outcome: Client-oriented agricultural extension service delivery improved through the integration of FS methodology in extension curricula of IHLs in Eastern Africa</t>
  </si>
  <si>
    <t>Output 1.3</t>
  </si>
  <si>
    <t>Uganda involved institutions:
- Uganda Christian University and Kyambogo University who are engaged in the operation of the Kampiringisa National Farmer Leadership Centre (NFLC)</t>
  </si>
  <si>
    <t>Gov Counterpart: 
- Uganda: Ministry of Education and Sport and the Ministry of Agriculture, Animal Industry and Fisheries
- Kampiringisa National Farmers Leadership Centre (Uganda)</t>
  </si>
  <si>
    <t>652043</t>
  </si>
  <si>
    <t xml:space="preserve">TCP/RAF/3703             </t>
  </si>
  <si>
    <t>AU Support: Social Protection, School Feeding and Rural Youth Employment</t>
  </si>
  <si>
    <t>This regional TCP directly supports the AU 5YPP priority areas of youth employment promotion and social protection, and also builds upon programme priorities from other frameworks specifically noted in the AU 5YPP, such as the Social Protection Plan for the Informal economy and Rural Workers (SPIREWORK), adopted during the 15th Ordinary Session of the AU Assembly in January 2011</t>
  </si>
  <si>
    <t>01/07/2019</t>
  </si>
  <si>
    <t>31/12/2021</t>
  </si>
  <si>
    <t>African Union, Cote d'Ivoire, Regional Africa, Uganda</t>
  </si>
  <si>
    <t>Osman, Anisah (RAF1D); Krifsa, Suela (RAF1D)</t>
  </si>
  <si>
    <t>Aytekin, Melisa (LOGED); Abdoulayi, Sara Rose Mc Gavic (RAFTD)</t>
  </si>
  <si>
    <t>Project Formulator: Tijani, Bukar (ADGDD); Budget Holder: Nyarko-Badohu, Kwami Dzifanu (RAF1D); Task Force Member: Guei, Marie Hortense (FRIVC); Task Force Member: Gaiji, Samy Francois (RAF1D); Task Force Member: Fiedler, Yannick (PSUDD); Task Force Member: Carlucci, Janetta (RAFTD); Task Force Member: Sanou, Dia (FABGD); Task Force Member: Aytekin, Melisa (LOGED); Task Force Member: Hassane, Abdourahmane (OERDD); Task Force Member: Wobst, Peter (ESPDD); Task Force Member: Dahlet, Gala Ligia (ESPDD); Task Force Member: Scarpocchi, Cristina (ESFDD); Task Force Member: Knowles, Marco (ESPDD); Task Force Member: Nsanganira, Tony Roberto (RAFTD); Funding Liaison Officer: Osman, Anisah (RAF1D); Funding Liaison Officer: Krifsa, Suela (RAF1D); LTU: Benammour, Omar (ESPDD); LTO Officer: Aytekin, Melisa (LOGED); LTO Officer: Abdoulayi, Sara Rose Mc Gavic (RAFTD)</t>
  </si>
  <si>
    <t xml:space="preserve">
BL (55%)
BN (20%)
BP (25%)</t>
  </si>
  <si>
    <t xml:space="preserve">
BL2 (55%)
BN2 (20%)
BP4 (25%)</t>
  </si>
  <si>
    <t xml:space="preserve">
1.No poverty (45%)
2.Zero hunger (20%)
4.Quality education (10%)
8.Decent work and economic growth (15%)
9.Industry, innovation and infrastructure (10%)</t>
  </si>
  <si>
    <t xml:space="preserve">
1.3 (30%)
1.4 (15%)
2.1 (20%)
4.4 (10%)
8.6 (15%)
9.3 (10%)</t>
  </si>
  <si>
    <t>102 (30%); 302 (35%); 303 (35%)</t>
  </si>
  <si>
    <t>10201 (30%); 30201 (35%); 30302 (35%)</t>
  </si>
  <si>
    <t>SO 1 (30%); SO 3 (70%)</t>
  </si>
  <si>
    <t xml:space="preserve">ESP  </t>
  </si>
  <si>
    <t xml:space="preserve">
BL2/1.No poverty (30%)
BL2/4.Quality education (10%)
BL2/8.Decent work and economic growth (15%)
BN2/2.Zero hunger (20%)
BP4/1.No poverty (15%)
BP4/9.Industry, innovation and infrastructure (10%)</t>
  </si>
  <si>
    <t xml:space="preserve">
BL2/1.3 (30%)
BL2/4.4 (10%)
BL2/8.6 (15%)
BN2/2.1 (20%)
BP4/1.4 (15%)
BP4/9.3 (10%)</t>
  </si>
  <si>
    <t>08/09/2022</t>
  </si>
  <si>
    <t>03/03/2022</t>
  </si>
  <si>
    <t>09/11/2018</t>
  </si>
  <si>
    <t>05/11/2018</t>
  </si>
  <si>
    <t>03/09/2018</t>
  </si>
  <si>
    <t>31/07/2018</t>
  </si>
  <si>
    <t>06/12/2022</t>
  </si>
  <si>
    <t>16010 Social Protection</t>
  </si>
  <si>
    <t>14/11/2020</t>
  </si>
  <si>
    <t>12/11/2018</t>
  </si>
  <si>
    <t>07/11/2018</t>
  </si>
  <si>
    <t>OTCP18AS18256</t>
  </si>
  <si>
    <t>This regional TCP directly supports the AU 5YPP priority areas of youth employment promotion and social protection, and also builds upon programme priorities from other frameworks specifically noted in the AU 5YPP, such as the Social Protection Plan for the Informal economy and Rural Workers (SPIREWORK), adopted during the 15th Ordinary Session of the AU Assembly in January 211</t>
  </si>
  <si>
    <t>It is not clear whether UGAMDA is actually involved or. Instead, if the project is mainly addressing Cote Davoire… This is t be double Checked</t>
  </si>
  <si>
    <t>652080</t>
  </si>
  <si>
    <t xml:space="preserve">TCP/UGA/3704/C2          </t>
  </si>
  <si>
    <t>TCPF: Food Insecurity and Nutrition Measurement in Northern and Eastern Uganda</t>
  </si>
  <si>
    <t>To contribute to resolution of the problem relating to reporting on food insecurity and malnutrition by building capacity of ministry of Agriculture, Animal Industry and Fisheries (MAAIF) Statistics Department, and Uganda Bureau of Statistics (UBOS) staff through enhancement of skills in measurement, using Food Insecurity Experience Scale (FIES) and Prevalence of Undernourishment (PoU) data in support of SDG2 monitoring and reporting.</t>
  </si>
  <si>
    <t>01/05/2019</t>
  </si>
  <si>
    <t>31/12/2020</t>
  </si>
  <si>
    <t>Support to Development; TCP Facilities</t>
  </si>
  <si>
    <t>Caprazli, Kafkas (SFEMD); Beraki, Yergalem (SFEMD)</t>
  </si>
  <si>
    <t>Project Formulator: Gujadhur, Priya (FRUGA); Budget Holder: Querido, Antonio Luis Ferreira (FRUGA); Alternate Budget Holder: Gujadhur, Priya (FRUGA); Operations Officer: Bonacchi, Cecilia (FNYAR); Funding Liaison Officer: Krifsa, Suela (RAF1D); Funding Liaison Officer: Nyarko-Badohu, Kwami Dzifanu (RAF1D); LTO Officer: Caprazli, Kafkas (SFEMD); LTO Officer: Beraki, Yergalem (SFEMD); HQ Technical Officer: Cafiero, Carlo (ESSDD)</t>
  </si>
  <si>
    <t>602 (100%)</t>
  </si>
  <si>
    <t>60202 (100%)</t>
  </si>
  <si>
    <t>Objective 6 (100%)</t>
  </si>
  <si>
    <t>TCPF</t>
  </si>
  <si>
    <t xml:space="preserve">ESS  </t>
  </si>
  <si>
    <t>Cafiero, Carlo (ESSDD)</t>
  </si>
  <si>
    <t>12/07/2021</t>
  </si>
  <si>
    <t>07/01/2021</t>
  </si>
  <si>
    <t>04/02/2019</t>
  </si>
  <si>
    <t>20/10/2018</t>
  </si>
  <si>
    <t>02/08/2018</t>
  </si>
  <si>
    <t>22/07/2021</t>
  </si>
  <si>
    <t>16062 Statistical capacity building</t>
  </si>
  <si>
    <t>06/02/2019</t>
  </si>
  <si>
    <t>01/02/2019</t>
  </si>
  <si>
    <t>OTCP18UG19030</t>
  </si>
  <si>
    <t xml:space="preserve">Objecive: To contribute to resolution of the problem relating to reporting on food insecurity and malnutrition by building capacity of ministry of Agriculture, Animal Industry and Fisheries (MAAIF) Statistics Department, and Uganda Bureau of Statistics (UBOS) staff through enhancement of skills in measurement, using Food Insecurity Experience Scale (FIES) and Prevalence of Undernourishment (PoU) data in support of SDG2 monitoring and reporting.
Output: MAAIF Statistical Department staff trained (skilled) on how to derive the two indicators of Food Insecurity and Nutrition Measurement using the Food Insecurity Experience Scale (FIES) and the Prevalence of Undernourishment (PoU)
</t>
  </si>
  <si>
    <t>n.a</t>
  </si>
  <si>
    <t>30/12/2022</t>
  </si>
  <si>
    <t>503 (50%); 504 (50%)</t>
  </si>
  <si>
    <t>654343</t>
  </si>
  <si>
    <t xml:space="preserve">TCP/UGA/3703/C1          </t>
  </si>
  <si>
    <t>TCPF: Institutionalization of field schools through conducive policy environment and mainstreaming into agricultural advisory services in Uganda</t>
  </si>
  <si>
    <t>To contribute to increased inclusiveness, participation and ownership of agricultural knowledge generation and dissemination among farmers and agro-pastoralists in Uganda</t>
  </si>
  <si>
    <t>21/01/2019</t>
  </si>
  <si>
    <t>Pratt, Orry James (SFEMD); Sosa, Orlando (SFEMD)</t>
  </si>
  <si>
    <t>Project Formulator: Querido, Antonio Luis Ferreira (FRUGA); Budget Holder: Querido, Antonio Luis Ferreira (FRUGA); Alternate Budget Holder: Gujadhur, Priya (FRUGA); Operations Officer: Bonacchi, Cecilia (FNYAR); Task Force Member: Owach, Charles (FRUGA); Funding Liaison Officer: Krifsa, Suela (RAF1D); Funding Liaison Officer: Nyarko-Badohu, Kwami Dzifanu (RAF1D); LTO Officer: Pratt, Orry James (SFEMD); LTO Officer: Sosa, Orlando (SFEMD); HQ Technical Officer: Chuluunbaatar, Delgermaa (OINDD)</t>
  </si>
  <si>
    <t>201 (70%); 202 (15%); 204 (15%)</t>
  </si>
  <si>
    <t>20102 (70%); 20201 (15%); 20401 (15%)</t>
  </si>
  <si>
    <t xml:space="preserve">AGDR </t>
  </si>
  <si>
    <t>21/06/2021</t>
  </si>
  <si>
    <t>19/12/2018</t>
  </si>
  <si>
    <t>04/12/2018</t>
  </si>
  <si>
    <t>24/06/2021</t>
  </si>
  <si>
    <t>15/01/2020</t>
  </si>
  <si>
    <t>OTCP18UG19015</t>
  </si>
  <si>
    <t xml:space="preserve">OUTCOME: FS approach mainstreamed and institutionalized in agricultural advisory services in Uganda through curriculum development and enabling policy environments </t>
  </si>
  <si>
    <t>•	Uganda CPF Outcome 2: Environment for equitable access by men, women and youth to, and utilization of agricultural knowledge and information for decision-making, enhanced. 
Uganda CPF Output: Capacity of selected public, private sector and civil society institutions to acquire, manage and utilize agricultural information strengthened</t>
  </si>
  <si>
    <t>Selected faculties (TBC)</t>
  </si>
  <si>
    <t>Government counterpart(s):	Ministry of Agriculture, Animal Industry and Fisheries (MAAIF)</t>
  </si>
  <si>
    <t>654886</t>
  </si>
  <si>
    <t xml:space="preserve">OSRO/RAF/804/IRE         </t>
  </si>
  <si>
    <t>Mitigating the Risk of Rift Valley Fever (RVF) Emergence and Impacts in East Africa</t>
  </si>
  <si>
    <t>The overall objective of the project is to enhance the animal health systems of the target countries for prevention, detection and response to RVF emergence, incursion and spread at regional level.</t>
  </si>
  <si>
    <t>08/01/2019</t>
  </si>
  <si>
    <t>07/01/2020</t>
  </si>
  <si>
    <t>Emergencies; SFERA (Special Fund for Emergenzy and Rehabilitation Activities - FAO); Transboundary Animal Disease (TAD)</t>
  </si>
  <si>
    <t>Ireland</t>
  </si>
  <si>
    <t>Kenya, Tanzania, United Republic of, Uganda</t>
  </si>
  <si>
    <t>Project Formulator: Gebreyohannes, Abebe Haile Gabriel (RAF1D); Emergency Operations Desk Supervisor: Hasibra, Mirela (OERDD); Budget Holder: Phiri, David (RAF1D); Alternate Budget Holder: Takavarasha, Tobias (FRKEN); Task Force Member: Pittiglio, Claudia (OERDD); Task Force Member: Tonetti, Bianca Rita (OERDD); Funding Liaison Officer: Hinrichs, Angela (OERDD); Funding Liaison Officer: Gugnani, Supriya (OERDD); LTU: Lubroth, Juan  (NSAPD); LTO Officer: Bebay, Charles-Eric (RAF1D); Programme Assistant: Kibanya, Rose Mugure (OERDD); HQ Technical Officer: Makkonen, Yilma (SFEDD)</t>
  </si>
  <si>
    <t xml:space="preserve">
1.No poverty (40%)
3.Good health and well-being (60%)</t>
  </si>
  <si>
    <t xml:space="preserve">
1.5 (40%)
3.d (60%)</t>
  </si>
  <si>
    <t>50401 (50%); 50402 (50%)</t>
  </si>
  <si>
    <t xml:space="preserve">
BP3/1.No poverty (40%)
BP3/3.Good health and well-being (60%)</t>
  </si>
  <si>
    <t xml:space="preserve">
BP3/1.5 (40%)
BP3/3.d (60%)</t>
  </si>
  <si>
    <t>Makkonen, Yilma (SFEDD)</t>
  </si>
  <si>
    <t>30/07/2020</t>
  </si>
  <si>
    <t>16/05/2019</t>
  </si>
  <si>
    <t>25/01/2019</t>
  </si>
  <si>
    <t>15/01/2019</t>
  </si>
  <si>
    <t>19/10/2021</t>
  </si>
  <si>
    <t>20/05/2019</t>
  </si>
  <si>
    <t>21/12/2018</t>
  </si>
  <si>
    <t>TFIE19AS19190</t>
  </si>
  <si>
    <t>The overall objective of the project is to enhance the animal health systems of the target countries for 
prevention, detection and response to RVF emergence, incursion and spread at regional level through the 
following targeted activities: 
 improve early warning capacities through intensified risk-based surveillance and monitoring of RVF, vectors 
and the environment
 develop DST for RVF to guide early action
 review and update preparedness and contingency plans for RVF
 strengthen risk assessment capacity in RVF prevention, detection and control
 strengthen early detection capacity through availing laboratory inputs for rapid diagnosis of RVF</t>
  </si>
  <si>
    <t xml:space="preserve">Rift Valley fever (RVF) is a severe zoonotic, viral, vector-borne disease representing a threat to human 
health, animal health and livestock production in Africa, the Near East and potentially Europe and other 
regions of the world. RVF primarily affects sheep, goats, cattle, camels, buffaloes and antelopes. In 
domestic ruminants, the mortality rate in newborns is 95 to 1 percent, while mortality of adult sheep 
may be as high as 2 percent, resulting in high economic burden. In humans, RVF causes flu-like illness, 
but cases of fatal haemorrhagic fever can also occur. The disease is primarily transmitted by mosquitoes 
of different species, but also through contact with the tissue of infected animals.
----
Project Recommendations: (From the terminal report)
The participants agreed that the development of the RVF EW-DST is an ongoing process that require a 
multi-year project. It was suggested to develop a concept note for a large/multi-year project aiming at 
improving the tool and engaging the countries at risk of RVF risk by increasing capacity on RVF risk 
modelling, forecasting and assessment and training on the use of the tool. This activity will integrate 
ground-truthing utilizing national surveillance and sentinel systems as an evidenced based approach to 
32
calibrating evolving tools. It was suggested to present the output of this preliminary project in regional 
meetings, to identify potential donors, scale up the project at regional level and include more countries. 
The project workshop in Entebbe, Uganda, (that took place from 1 to 12 December 219) was 
considered as an opportunity for the endorsement of the project at country level and engage with the 
local experts and decision makers. It was advised to draft a roadmap and project proposal and plan a 
technical consultative meeting to discuss policy and legal framework.
In addition, as climate change will exacerbate RVF occurrence and RVF vector distribution in the next 3 
years, it was recommended to enhance our capacity in forecasting the risk, based on the current climate 
projections for 25 for the GHSA countries to prioritize surveillance and enhance capacity building. </t>
  </si>
  <si>
    <t>– Ministry of Agriculture, 
Animal Industry and Fisheries, Republic of 
Uganda</t>
  </si>
  <si>
    <t>656626</t>
  </si>
  <si>
    <t xml:space="preserve">OSRO/UGA/902/WBK         </t>
  </si>
  <si>
    <t>Extended Assessment of Land Degradation and Practical Intervention Options in Refugee impacted areas</t>
  </si>
  <si>
    <t>1. To update the socio-economic results of the original assessment in Northern Uganda in response to the recently-completed refugee re-counting exercise; 
2. To improve data and knowledge on refugee impacts on biomass resources by extending the coverage of the recently completed analysis of refugee-related natural resource degradation in Northern Uganda to the settlements in Western Uganda (along the Lake Albert shore) and in Southwestern Uganda; and
3. To review and elaborate practical investment options, based on evidence from recent and existing pilots that could be used to address sustainable biomass energy supply and woodland management.</t>
  </si>
  <si>
    <t>26/02/2019</t>
  </si>
  <si>
    <t>Appeal 2019; Emergencies</t>
  </si>
  <si>
    <t>World Bank</t>
  </si>
  <si>
    <t>Xia, Zuzhang (NFODD)</t>
  </si>
  <si>
    <t>Project Formulator: Querido, Antonio Luis Ferreira (FRUGA); Budget Holder: Querido, Antonio Luis Ferreira (FRUGA); Alternate Budget Holder: Gujadhur, Priya (FRUGA); Operations Officer: Bonacchi, Cecilia (FNYAR); Task Force Member: Gianvenuti, Arturo (NFODD); Task Force Member: Jonckheere, Inge (NFODD); Task Force Member: Tavani, Rebecca Ann (NFODD); Task Force Member: Hitimana, Leonidas (FRUGA); Funding Liaison Officer: Hinrichs, Angela (OERDD); Funding Liaison Officer: Gugnani, Supriya (OERDD); LTO Officer: Xia, Zuzhang (NFODD)</t>
  </si>
  <si>
    <t>50401 (100%)</t>
  </si>
  <si>
    <t xml:space="preserve">FOA  </t>
  </si>
  <si>
    <t>17/06/2020</t>
  </si>
  <si>
    <t>20/02/2020</t>
  </si>
  <si>
    <t>16/04/2019</t>
  </si>
  <si>
    <t>08/04/2019</t>
  </si>
  <si>
    <t>05/04/2019</t>
  </si>
  <si>
    <t>04/03/2019</t>
  </si>
  <si>
    <t>31/08/2020</t>
  </si>
  <si>
    <t>15/09/2019</t>
  </si>
  <si>
    <t>17/04/2019</t>
  </si>
  <si>
    <t>11/04/2019</t>
  </si>
  <si>
    <t>TF2Z19UG19146</t>
  </si>
  <si>
    <t>The objectives of this assessment are to: 
-	Update the socio-economic results of the original assessment in Northern Uganda in response to the recently-completed refugee re-counting exercise; 
-	Improve data and knowledge on refugee impacts on biomass resources by extending the coverage of the recently completed analysis of refugee-related natural resource degradation in Northern Uganda to the settlements in Western Uganda (along the Lake Albert shore) and in Southwestern Uganda; and
-	Review and elaborate practical investment options, based on evidence from recent and existing pilots that could be used to address sustainable biomass energy supply and woodland management.</t>
  </si>
  <si>
    <t>Uganda’s forest resources play a key role in supporting livelihoods, providing the country’s main 
sources of energy in the form of firewood and charcoal, sustaining significant biodiversity for 
increasing resilience and adaptation, and strengthening the provision of essential ecosystem 
services. The environment can come under significant pressure in refugee-hosting areas, a 
situation exacerbated by high rates of existing population growth, agricultural expansion, 
underlying poverty, vulnerability and limited resilience to shock</t>
  </si>
  <si>
    <t xml:space="preserve">Background: 
As of October 218, more than 1.1 million refugees had migrated to Uganda, mostly from South Sudan, the Democratic Republic of the Congo, Burundi, and Somalia, making Uganda the largest refugee host country in Africa. The refugee influx has led to the establishment or reopening of a large number of refugee settlements, including some of the world’s largest, like Bidibidi in Yumbe District. 
Uganda’s refugee policy framework is among the most progressive in the world. Refugees and asylum-seekers in Uganda are entitled to work, have freedom of movement, and can access social services, such as health and education. The Uganda Refugee Policy, embodied in the 26 Refugees Act and 21 Refugees Regulations has many impressive aspects: (1) opening Uganda’s door to all asylum seekers irrespective of their nationality or ethnic affiliation, (2) granting refugees relative freedom of movement and the right to seek employment, providing prima facie asylum for refugees of certain nationalities, and (3) giving a piece of land to each refugee household for their own exclusive (agricultural) use. But refugee-impacted areas are at risk due to ongoing degradation of forests, woodlands and other natural resources, due to underlying poverty, vulnerability, and limited resilience to shock, which are exacerbated by the presence of refugees.
The influx of refugees has added to existing pressures on the environment and has exacerbated challenges such as land degradation and woodland loss, resulting in constrained access to energy for cooking and competition with local people for water and other natural resources. Supporting more sustainable use of those resources, especially forests and other woodlands, could help address environmental degradation and improve energy access.
In early 218, the World Bank commissioned and worked jointly with the Food and Agriculture Organization of the United Nations (FAO) to undertake a rapid assessment of natural resource degradation in the 15 km buffer around the refugee settlements in Northern Uganda, with a focus on forest resources, and to identify possible interventions to mitigate pressure on the environment and support energy access for both the refugee and host communities. The assessment used socio-economic data (from household surveys) and biophysical data (from satellite imagery and field measurements). It recorded a significant increase in biomass degradation and loss, within both 5 and 15 km buffer zones. Based on this rapid assessment (which used December 217 refugee statistics), a number of interventions to address the challenge of biomass degradation and loss were proposed and costed.
The World Bank, with financing from the ‘State and Peacebuilding Fund’, intends to expand the rapid impact assessment to cover all refugee-hosting areas in Uganda, including those in the Western cluster (Hoima and Kiryandongo Districts) and Southwestern cluster (Kamwenge, Kyegegwa and Isingiro Districts) – see Map in Annex 1. </t>
  </si>
  <si>
    <t>The assessment is expected to cover all established refugee settlements in Western and Southwestern Uganda including a buffer zones within 5 km and 15 km of their boundary lines. The area of engagement is shown in the map in Annex and include all the settlements in Western and Southwestern Uganda (i.e. Kiryandongo, Kyaka II, Kyangwali, Nakivale, Oruchinga, Rwamwanjia).</t>
  </si>
  <si>
    <t>Participating organizations: Ministry of Water and Environment, 
National Forest Authority, the United 
Nations High Commissioner for Refugees 
(UNHCR</t>
  </si>
  <si>
    <t>656860</t>
  </si>
  <si>
    <t xml:space="preserve">OSRO/UGA/901/CHA         </t>
  </si>
  <si>
    <t>Emergency Agricultural Livelihood Support for Food and Nutrition Self-sufficiency of Newly Arrived Refugees and PSN/EVI Households in Refugee Hosting Districts</t>
  </si>
  <si>
    <t>The objective is to increase food and nutrition security through access to critical agriculture productive assets, water for production, inputs for crop pest and disease control and the life-saving vaccines to prevent further deaths from the spread of zoonotic diseases threatening livelihoods and human life.</t>
  </si>
  <si>
    <t>03/05/2019</t>
  </si>
  <si>
    <t>Appeal 2019; CERF (Central Emergency Response Fund - UN); Emergencies</t>
  </si>
  <si>
    <t>Project Formulator: Querido, Antonio Luis Ferreira (FRUGA); Budget Holder: Querido, Antonio Luis Ferreira (FRUGA); Alternate Budget Holder: Gujadhur, Priya (FRUGA); Operations Officer: Bonacchi, Cecilia (FNYAR); Task Force Member: Panhuyzen, Charlotte (FRUGA); Task Force Member: Nampumuza-Rwambugaire, Naome (FRUGA); Task Force Member: Ocan, Godfrey (FRUGA); Task Force Member: Ansari, Mira (FNPSE); Funding Liaison Officer: Gugnani, Supriya (OERDD); Funding Liaison Officer: Hinrichs, Angela (OERDD); LTO Officer: Beraki, Yergalem (SFEMD); OER Officer (Cash-Based Transfers): Calef, David (OERDD)</t>
  </si>
  <si>
    <t>AGPML</t>
  </si>
  <si>
    <t>UF 19_FAO_018</t>
  </si>
  <si>
    <t>07/05/2019</t>
  </si>
  <si>
    <t>06/05/2019</t>
  </si>
  <si>
    <t>02/05/2019</t>
  </si>
  <si>
    <t>08/03/2019</t>
  </si>
  <si>
    <t>12/04/2021</t>
  </si>
  <si>
    <t>TF4W19UG19171</t>
  </si>
  <si>
    <t>The action will contribute to the necessary improvement of food and nutrition security by restoring productive capacity through life_x0002_saving emergency agricultural livelihood interventions. The objective is to increase food and nutrition security through access to 
critical agriculture productive assets, water for production, inputs for crop pest and disease control and the life-saving vaccines to 
prevent further deaths from the spread of zoonotic diseases threatening livelihoods and human life. The expected time-sensitive 
outcome is an improved food and nutrition security of refugees and host communities in Uganda. The action will be delivered 
through three outputs:
 Output 1: Increased availability and diversity of nutritious and short maturing crops for refugee and host community 
households;
 Output 2: Increased availability and access to animal protein, micronutrients and income from livestock (poultry) and kitchen 
gardens among extremely vulnerable refugee and host community households.
 Output 3: Increased uptake of control measures for crop and livestock diseases and pests that threaten refugee and host 
community health, food security livelihoods</t>
  </si>
  <si>
    <t>Activities will target 11 5 households with 
Persons with Special Needs (PSN) and Extremely Vulnerable Individuals (EVI), inclusive of persons with disability, as well as 3 
75 newly arrived refugees and the most food insecure refugee and host community households engaged in crop production and at 
least 11 64 livestock-owning refugee and host community households will be supported to safeguard their livelihood and health in 
the presence of ongoing outbreaks of zoonotic diseases (e.g. Anthrax and RVF). T</t>
  </si>
  <si>
    <t>Project Summary: Through the CERF-funded activities in 219, FAO will support at least 35 18 refugee and 18 71 host community households
(including female-headed households) around six major settlements in Northern,
6 Midwestern7 and Southwestern8 Uganda. This 
target will reach more than 38% and 62% respectively of the 91 7 refugee and 3  host community households anticipated to 
need support in 219 as part of the overall refugee response in the targeted settlements and host communities. Approximately 5% 
of the overall targeted population for livelihood support are women across the refugee and host community populations.
The CERF-funded activities will extend across two agriculture seasons9
in the same settlements to provide comprehensive 
stabilization support to the most food-insecure households in these settlements. Activities will target 11 5 households with 
Persons with Special Needs (PSN) and Extremely Vulnerable Individuals (EVI), inclusive of persons with disability, as well as 3 
75 newly arrived refugees and the most food insecure refugee and host community households engaged in crop production and at 
least 11 64 livestock-owning refugee and host community households will be supported to safeguard their livelihood and health in 
the presence of ongoing outbreaks of zoonotic diseases (e.g. Anthrax and RVF). The targeted population will comply with the 7/3 
approach (7% assistance for refugees and 3% for host communities) and will pay particular attention to information on the 
different roles and responsibilities of women and men of different age and socioeconomic grouping and their access to resources 
and services. In addition to supporting new arrivals, the most food insecure and/or PSN and EVI households with a particular 
attention to women and girls, FAO will also provide targeted support to empower households of survivors of gender-based violence (GBV) referred for livelihoods support by UNHCR, UNFPA and UNWomen across all outputs.</t>
  </si>
  <si>
    <t>Arua District (Omugo Settlement), Isingiro District (Nakivale Settlement), Kikuube District 
(Kyangwali Settlement), Kyegegewa District (Kyaka II), Lamwo District (Palabek Settlement) and 
Moyo District (Palorinya Settlement)</t>
  </si>
  <si>
    <t>FAO and BRAC, CEFORD and 
SORUDA</t>
  </si>
  <si>
    <t>657420</t>
  </si>
  <si>
    <t xml:space="preserve">OSRO/UGA/903/SWE         </t>
  </si>
  <si>
    <t>Emergency Agricultural Livelihood Support for Improved Resilience and Self-reliance in RH Districts</t>
  </si>
  <si>
    <t>To increase food and nutrition security through access to agriculture productive assets and skills enhancement in agroforestry production systems.</t>
  </si>
  <si>
    <t>01/04/2019</t>
  </si>
  <si>
    <t>Appeal 2019; Beneficiaries: Farmers; Beneficiaries: IDPs, refugees, returnees, child soldiers; Emergencies; SFERA (Special Fund for Emergenzy and Rehabilitation Activities - FAO)</t>
  </si>
  <si>
    <t>Project Formulator: Querido, Antonio Luis Ferreira (FRUGA); Budget Holder: Querido, Antonio Luis Ferreira (FRUGA); Alternate Budget Holder: Gujadhur, Priya (FRUGA); Operations Officer: Bonacchi, Cecilia (FNYAR); Task Force Member: Clark, Kathyrn Elizabeth (FRUGA); Funding Liaison Officer: Hinrichs, Angela (OERDD); Funding Liaison Officer: Gugnani, Supriya (OERDD); LTO Officer: Beraki, Yergalem (SFEMD)</t>
  </si>
  <si>
    <t>TCEOA</t>
  </si>
  <si>
    <t>10441 - SFERA pot</t>
  </si>
  <si>
    <t>25/05/2020</t>
  </si>
  <si>
    <t>13/02/2020</t>
  </si>
  <si>
    <t>29/04/2019</t>
  </si>
  <si>
    <t>18/04/2019</t>
  </si>
  <si>
    <t>18/03/2019</t>
  </si>
  <si>
    <t>11/05/2021</t>
  </si>
  <si>
    <t>21/02/2019</t>
  </si>
  <si>
    <t>TFSE19UG19162</t>
  </si>
  <si>
    <t xml:space="preserve">Part of a bigger intervention through 17 projects in Africa funded by SWE (See comment column). 
For this specific project:
Output 1: Increased availability and diversity of nutritious and short maturing crops for refugee and host community households. 
Output 2: Social cohesion and natural resource management practices among refugees and host communities strengthened.  
Output 3: Partnerships, coordination and learning among communities and stakeholders enhanced.
</t>
  </si>
  <si>
    <t>This project is part of a bigger intervention: "" From	1	January	219	to	31	March	22,	the	Government	of	Sweden,	through	the	
Swedish	International	Development	Cooperation	Agency	(Sida),	contributed	
SEK 249.2 million2 to FAO’s	emergency	and	resilience programme.	This	funding	
supported	the	implementation	of	17 emergency	and	resilience	projects:	ten	in	
Africa	(Cameroon,	the	Central	African	Republic,	Chad,	Mali,	the	Niger,	Nigeria,	
Somalia,	Uganda	and	Zimbabwe);	two	in	Asia	and	the	Pacific	(Afghanistan	and	the	
Democratic	People’s	Republic	of	Korea);	two	in	the	Near East	and	North	Africa	(Iraq
and	the	Syrian	Arab	Republic);	one	in	Central	America (in	the	Dry	Corridor	of	
Guatemala	and	Nicaragua);	and	two	projects	to	support	the	global	Food	
Security Cluster"
AChievements from the Annual Report: 
Through	the	intervention,	FAO	contributed	towards	addressing	contextual	
elements	and	drivers	of	poverty	that	expose	refugees	and	host	communities	to	
increasingly	high	levels	of	vulnerability	posed	by	recurrent	and	often	overlapping	
shocks	and	stressors,	which	include:
• increasing	poverty	and	vulnerability;
• competition	over	resources	and	opportunities;	and
• natural	resource	base	and	environmental	degradation.
FAO	and	its	partners	distributed	9.46	tonnes of	vegetable	seeds	and	21 tonnes	of	
staple	crop	seed	to	6	7	refugee	and	host	community	households.	FAO	also	
distributed	54 8 tree	seedlings	to	12	84	refugee	and	host	community	
households.	
This	intervention	increased	food	security	and	nutrition	through	access	to	
agricultural	productive	assets	and	increased	skills	in	agroforestry	production	
systems,	as	well	as	helping	to	reduce	dependency	on	humanitarian	aid	and	
improving	self-reliance.	Finally,	through	synergy	with	other	ongoing	interventions	
and	for	sustainability,	FAO	integrated	issues	of	environmental	conservation	aligned	
to	future	income	opportunities	for	households.</t>
  </si>
  <si>
    <t>661441</t>
  </si>
  <si>
    <t xml:space="preserve">TCP/UGA/3802             </t>
  </si>
  <si>
    <t>Operationalising a Gender Responsive Uganda National Adaptation Plan for the Agriculture Sector (NAP-Ag)</t>
  </si>
  <si>
    <t>To facilitate mainstreaming and mobilising resources for implementation of the NAP-Ag and with particular focus on achievement of Priority Action 8 of the NAP-Ag, on mainstreaming gender in climate smart agriculture.</t>
  </si>
  <si>
    <t>01/10/2021</t>
  </si>
  <si>
    <t>General environmental protection</t>
  </si>
  <si>
    <t>Irie, Yuka (SFEMD); Ager, Martin Charles (SFEMD)</t>
  </si>
  <si>
    <t>Project Formulator: Querido, Antonio Luis Ferreira (FRUGA); Budget Holder: Querido, Antonio Luis Ferreira (FRUGA); Alternate Budget Holder: Gujadhur, Priya (FRUGA); Operations Officer: Marroni, Annalisa (FRUGA); Task Force Member: Kiyimba, Flavia (FRUGA); Funding Liaison Officer: Nyarko-Badohu, Kwami Dzifanu (RAF1D); Funding Liaison Officer: Krifsa, Suela (RAF1D); LTO Officer (ESRM Risk Certifying Officer): BahalOkwibale, Mulengera Patrick-Moise (SFEMD); LTO Officer: Irie, Yuka (SFEMD); LTO Officer: Ager, Martin Charles (SFEMD); HQ Technical Officer: Spairani, Alessandro (OCBDD)</t>
  </si>
  <si>
    <t xml:space="preserve">
BE (55%)
BL (45%)</t>
  </si>
  <si>
    <t xml:space="preserve">
BE1 (55%)
BL1 (45%)</t>
  </si>
  <si>
    <t xml:space="preserve">
13.Climate action (55%)
5.Gender equality (45%)</t>
  </si>
  <si>
    <t xml:space="preserve">
13.2 (55%)
5.c (45%)</t>
  </si>
  <si>
    <t>203 (55%); 503 (45%)</t>
  </si>
  <si>
    <t>20302 (55%); 50301 (45%)</t>
  </si>
  <si>
    <t>SO 2 (55%); SO 5 (45%)</t>
  </si>
  <si>
    <t>SO 2 (60%); SO 4 (40%)</t>
  </si>
  <si>
    <t>202 (60%); 402 (40%)</t>
  </si>
  <si>
    <t>20201 (60%); 40201 (40%)</t>
  </si>
  <si>
    <t xml:space="preserve">ESA  </t>
  </si>
  <si>
    <t xml:space="preserve">
BE1/13.Climate action (55%)
BL1/5.Gender equality (45%)</t>
  </si>
  <si>
    <t xml:space="preserve">
BE1/13.2 (55%)
BL1/5.c (45%)</t>
  </si>
  <si>
    <t>Spairani, Alessandro (OCBDD)</t>
  </si>
  <si>
    <t>06/10/2020</t>
  </si>
  <si>
    <t>15/08/2019</t>
  </si>
  <si>
    <t>31/05/2019</t>
  </si>
  <si>
    <t>41010 Environmental policy and administrative management</t>
  </si>
  <si>
    <t>30/09/2022</t>
  </si>
  <si>
    <t>FPSN - NTE Past, Closure pending (Moderate), since 29/12/2023; FPSN - NTE Past, Terminal Report required (Moderate), since 29/12/2023; Others - TCP Project non financially closed but with an expired biennium of funds (Low), since 29/02/2024</t>
  </si>
  <si>
    <t>22/10/2020</t>
  </si>
  <si>
    <t>20/10/2020</t>
  </si>
  <si>
    <t>OTCP20UG20229</t>
  </si>
  <si>
    <t>Output 1 Capacities developed for local and central government institutions and staff on how to mainstream the NAP-Ag in policy-making and annual and midterm planning and budgetary processes, thus contributing to global development goals such as NDCs and SDGs
Output 2: Knowledge on appropriate gender-responsive climate change actions improved
Output 3: Government capacity to mobilize resources for operationalizing gender sensitivity in the NAP-Ag, including leveraging of existing resources at local and central government levels and international mechanisms increased</t>
  </si>
  <si>
    <t>Outcome 3 - Resilience of vulnerable communities and households to livelihood threats, and food and nutrition insecurity, improved
Output 3.3: Capacity of selected communities for climate change adaptation and mitigation strengthened</t>
  </si>
  <si>
    <t>Building on momentum generated by the launch of the Uganda NAP-Ag, it is crucial to lay out a concrete foundation for its full implementation. This TCP project will particularly contribute to the achievement of the NAP-Ag’s Priority Action number 8 by supporting capacity building of Central and Local Government personnel and communities to mainstream gender activities in climate smart agriculture. The project will also facilitate mainstreaming and mobilization of resources for implementation of the NAP-Ag in support of food and nutrition security. [Concept Note]</t>
  </si>
  <si>
    <t>N . Ap</t>
  </si>
  <si>
    <t>Ministry of Agriculture, Animal Industry and Fisheries (MAAIF)</t>
  </si>
  <si>
    <t>661781</t>
  </si>
  <si>
    <t xml:space="preserve">GCP /UGA/058/EC          </t>
  </si>
  <si>
    <t>FAO AgrInvest initiative in support to the Uganda Development Bank (UDB)</t>
  </si>
  <si>
    <t>The project aims to increase private investments in the agriculture and agribusiness sectors of Uganda through an enhanced capacity of the Uganda Development Bank (UDB) and public-private policy dialogue. This support will aim at (i) de-risking UDB agricultural lending; (ii) enhancing UDB portfolio in terms of quality and scope; (iii) making some of UDB operations and processes more efficient and, (iv) enhance the policy environment to enable responsible private investments in agriculture and agribusiness.</t>
  </si>
  <si>
    <t>CFIDD</t>
  </si>
  <si>
    <t>01/01/2020</t>
  </si>
  <si>
    <t>31/12/2023</t>
  </si>
  <si>
    <t>Manssouri, Mohamed (CFIDD)</t>
  </si>
  <si>
    <t>Di Dio, Sabrina (PSRDD)</t>
  </si>
  <si>
    <t>Vallet, Julien (CFIAD)</t>
  </si>
  <si>
    <t>Project Formulator: Bravi, Carlo (CFIDD); Budget Holder: Manssouri, Mohamed (CFIDD); Task Force Member: Giovinco, Angela (CFIDD); Funding Liaison Officer: Di Dio, Sabrina (PSRDD); LTO Officer: Vallet, Julien (CFIAD); HQ Technical Officer: Bravi, Carlo (CFIDD)</t>
  </si>
  <si>
    <t xml:space="preserve">
BE (20%)
BL (50%)
BP (30%)</t>
  </si>
  <si>
    <t xml:space="preserve">
BE1 (20%)
BL6 (50%)
BP4 (30%)</t>
  </si>
  <si>
    <t xml:space="preserve">
2.Zero hunger (20%)
8.Decent work and economic growth (50%)
9.Industry, innovation and infrastructure (30%)</t>
  </si>
  <si>
    <t xml:space="preserve">
2.4 (20%)
8.10 (50%)
9.3 (30%)</t>
  </si>
  <si>
    <t>201 (40%); 302 (10%); 403 (50%)</t>
  </si>
  <si>
    <t>20101 (20%); 20102 (20%); 30201 (10%); 40301 (25%); 40302 (25%)</t>
  </si>
  <si>
    <t>SO 2 (40%); SO 3 (10%); SO 4 (50%)</t>
  </si>
  <si>
    <t>20101 (40%); 30202 (10%); 40302 (50%)</t>
  </si>
  <si>
    <t>CFI - FAO Investment  Centre</t>
  </si>
  <si>
    <t xml:space="preserve">DPI  </t>
  </si>
  <si>
    <t>FED/2019/412-411</t>
  </si>
  <si>
    <t xml:space="preserve">
BE1/2.Zero hunger (20%)
BL6/8.Decent work and economic growth (50%)
BP4/9.Industry, innovation and infrastructure (30%)</t>
  </si>
  <si>
    <t xml:space="preserve">
BE1/2.4 (20%)
BL6/8.10 (50%)
BP4/9.3 (30%)</t>
  </si>
  <si>
    <t>Bravi, Carlo (CFIDD)</t>
  </si>
  <si>
    <t>06/01/2020</t>
  </si>
  <si>
    <t>27/09/2019</t>
  </si>
  <si>
    <t>11/06/2019</t>
  </si>
  <si>
    <t>07/06/2019</t>
  </si>
  <si>
    <t>31193 Agricultural financial services</t>
  </si>
  <si>
    <t>Others - Budget Revision Needed (Low), since 13/11/2022</t>
  </si>
  <si>
    <t>13/01/2020</t>
  </si>
  <si>
    <t>13/12/2019</t>
  </si>
  <si>
    <t>TFEU11UG19544</t>
  </si>
  <si>
    <t xml:space="preserve">With the proposed project, FAO aims to increase sustainable agricultural investment in Uganda through enhanced capacity of the Uganda Development Bank (UDB). This enhanced capacity will aim at (i) de-risking UDB agricultural investment; (ii) enhancing UDB portfolio in terms of quality and scope; and (iii) making some of UDB operations and processes more efficient. It should be noted that UDB is already receiving a separate support including (i) a US$ 2 million credit line funded by AfDB; and (ii) a technical assistance associated to the credit line as well as a guarantee for FOREX risk funded by the European Union Delegation (EUD). 
The Project has two outcomes, namely:
(i) capacities of the Uganda Development Bank (UDB) to 
identify, appraise and finance viable, environmentally 
friendly and Sustainable Development Goals (SDG) aligned 
investments are enhanced; and (ii) value chains (VC) 
investment opportunities are identified and de-risked 
through policy dialogue and technical assistance. </t>
  </si>
  <si>
    <t xml:space="preserve">x
</t>
  </si>
  <si>
    <t>United Nations Capital Development Fund (UNCDF) 
Total Funds Transferred:  Agreement of  USD 2 
[From the Annual report]</t>
  </si>
  <si>
    <t>662506</t>
  </si>
  <si>
    <t xml:space="preserve">FMM/GLO/131/MUL          </t>
  </si>
  <si>
    <t>Sustainable, resilient and inclusive food systems development</t>
  </si>
  <si>
    <t>To support food systems development through coherent policies, strengthened capacities and increased public and private investments in agribusiness development, trade and food losses and waste reduction.</t>
  </si>
  <si>
    <t>ESFDD</t>
  </si>
  <si>
    <t>Partnership Programme</t>
  </si>
  <si>
    <t>Ireland, Multilateral, Switzerland</t>
  </si>
  <si>
    <t>Barbados, Egypt, Eswatini, Jamaica, Kyrgyzstan, Moldova, Republic of, Palestine, Suriname, Tanzania, United Republic of, Uganda, Ukraine, Uzbekistan, Zambia</t>
  </si>
  <si>
    <t>Unallocated/Unspecified</t>
  </si>
  <si>
    <t>Njie, Divine (ESFDD)</t>
  </si>
  <si>
    <t>Szymaniak, Marta (PSRDD); Gandiwa-Mudede, Charmaine Sandy (PSRDD)</t>
  </si>
  <si>
    <t>Budget Holder: Njie, Divine (ESFDD); Task Force Member: Smolak, Jennifer (RNE1D); Task Force Member: Sukati, Mphumuzi Angelbert (RAFTD); Task Force Member: Galvez Nogales, Eva (RAPDD); Task Force Member: Panetti, Viviana (ESFDD); Task Force Member: Extavour, Vermaran (SLCDD); Task Force Member: Querido, Antonio Luis Ferreira (FRUGA); Task Force Member: Kobuta, Iryna (ESTDD); Task Force Member: Intini, Joao Marcelo (RLCTD); Task Force Member: Ouattara, Blaise (RAFTD); Task Force Member: Walker, Cassandra (ESADD); Task Force Member: Cheaz Pelaez, Juan Manuel (SLCMD); Task Force Member: Elamin, Nasredin Hag (FNEGY); Task Force Member: Rolle, Rosa (ESNND); Task Force Member: Van Otterdijk, Robert (ESNND); Task Force Member: Senahoun, Jean (FNMOR); Task Force Member: Mabuza, Khanyisile (FRSWA); Task Force Member: Kafeero, Fred (FRNIR); Task Force Member: Perri, Pirro-Tomaso (FNSDN); Task Force Member: Gutu, Viorel (REU1D); Task Force Member: Dharmapuri, Sridhar (RAPDD); Task Force Member: Neven, David (ESFDD); Task Force Member: Mpagalile, Joseph Jeremia (CFIAD); Task Force Member: Lopez, Vyjayanthi (SLCMD); Task Force Member: Pera, Massimo (CFIAD); Task Force Member: Robertson, Reuben (FLTRI); Task Force Member: Moreira, Crispim (FLJAM); Task Force Member: Mermigkas, Georgios (ESTDD); Funding Liaison Officer: Szymaniak, Marta (PSRDD); Funding Liaison Officer: Gandiwa-Mudede, Charmaine Sandy (PSRDD); LTO Officer: Njie, Divine (ESFDD); HQ Technical Officer: Njie, Divine (ESFDD)</t>
  </si>
  <si>
    <t xml:space="preserve">
BL (35%)
BN (65%)</t>
  </si>
  <si>
    <t xml:space="preserve">
BL2 (35%)
BN4 (35%)
BN5 (30%)</t>
  </si>
  <si>
    <t xml:space="preserve">
12.Responsible consumption and production (35%)
2.Zero hunger (65%)</t>
  </si>
  <si>
    <t xml:space="preserve">
12.3 (35%)
2.3 (35%)
2.c (30%)</t>
  </si>
  <si>
    <t>404 (100%)</t>
  </si>
  <si>
    <t>SO 4 (100%)</t>
  </si>
  <si>
    <t>ESF - Agrifood Systems and Food Safety Division</t>
  </si>
  <si>
    <t>FMM_SUBPROG</t>
  </si>
  <si>
    <t xml:space="preserve">ESF  </t>
  </si>
  <si>
    <t xml:space="preserve">
BL2/2.Zero hunger (35%)
BN4/12.Responsible consumption and production (35%)
BN5/2.Zero hunger (30%)</t>
  </si>
  <si>
    <t xml:space="preserve">
BL2/2.3 (35%)
BN4/12.3 (35%)
BN5/2.c (30%)</t>
  </si>
  <si>
    <t>23/09/2019</t>
  </si>
  <si>
    <t>20/09/2019</t>
  </si>
  <si>
    <t>22/06/2019</t>
  </si>
  <si>
    <t>99810 Sectors not specified</t>
  </si>
  <si>
    <t>30/09/2021</t>
  </si>
  <si>
    <t>FMM/FOODSYSTEMS/MUL       - Sustainable and Resilient Food Systems</t>
  </si>
  <si>
    <t>24/09/2019</t>
  </si>
  <si>
    <t>TFAA40AA19385</t>
  </si>
  <si>
    <t>This sub-programme will aim to support food systems development in selected countries through interventions in three programmatic areas: agri-business and agro-industries development through the Accelerated Agriculture and Agro-industries Development Initiative - PLUS (3ADI+) and multi-stakeholder collaboration and cross-sectoral dialogue for food systems development, including within the framework of the follow-up to the UN Food Systems Summit 221; Aid for Trade; and food loss and waste reduction. The expected outcome is coherent, supportive and enabling policies, strengthened capacities of public and private sector actors, and increased investments from the public and private sector targeting agribusiness development, trade and FLW reduction. In order to achieve this outcome, the sub-programme will implement activities through three mutually reinforcing Outputs:
•	Output 1. Policy tools and improvements to support value chain and market system development, trade, and FLW reduction;
•	Output 2. Value chain platforms for public-private dialogue and partnerships, networks for upscaling agri-food small and medium enterprises (SMEs), and the Save Food Initiative FLW reduction platform;
•	Output 3. Capacity strengthening on trade agreements, implementation of international food quality and safety standards, value chain and market</t>
  </si>
  <si>
    <t>This sub-programme will aim to support food systems development in selected countries through interventions in three programmatic areas: agri-business and agro-industries development through the Accelerated Agriculture and Agro-industries Development Initiative - PLUS (3ADI+) and multi-stakeholder collaboration and cross-sectoral dialogue for food systems development, including within the framework of the follow-up to the UN Food Systems Summit 221; Aid for Trade; and food loss and waste reduction. The expected outcome is coherent, supportive and enabling policies, strengthened capacities of public and private sector actors, and increased investments from the public and private sector targeting agribusiness development, trade and FLW reduction. In order to achieve this outcome, the sub-programme will implement activities through three mutually reinforcing Outputs:
•	Output 1. Policy tools and improvements to support value chain and market system development, trade, and FLW reduction;
•	Output 2. Value chain platforms for public-private dialogue and partnerships, networks for upscaling agri-food small and medium enterprises (SMEs), and the Save Food Initiative FLW reduction platform;
•	Output 3. Capacity strengthening on trade agreements, implementation of international food quality and safety standards, value chain and market system development and FLW reduction.</t>
  </si>
  <si>
    <t>13/12/2023</t>
  </si>
  <si>
    <t>Cirilli, Federico (PSRDD)</t>
  </si>
  <si>
    <t>662822</t>
  </si>
  <si>
    <t xml:space="preserve">OSRO/SFE/901/CAN         </t>
  </si>
  <si>
    <t>Mitigating Severe Dryness at the Start of the 2019 Rainy Season</t>
  </si>
  <si>
    <t>Institutional capacities at national, county and community level for early warning, preparedness and rapid response to threats and crises strengthened</t>
  </si>
  <si>
    <t>09/07/2019</t>
  </si>
  <si>
    <t>Appeal 2019; CPF - Country Programming Framework; Emergencies</t>
  </si>
  <si>
    <t>Canada</t>
  </si>
  <si>
    <t>Kenya, SFE  - Subregional Office for Eastern Africa, Addis Ababa, Uganda</t>
  </si>
  <si>
    <t>Hinrichs, Angela (OERDD); Popovic Manenti, Tatjana (OERDD); Gugnani, Supriya (OERDD)</t>
  </si>
  <si>
    <t>Project Formulator: Phiri, David (RAF1D); Budget Holder: Phiri, David (RAF1D); Operations Officer: Thuo, Mary (RAFTD); Operations Officer: Mohamed, Abdi Aden (FRSOM); Task Force Leader: Ferrand, Cyril (FRKEN); Task Force Member: Innocente, Sergio (FRKEN); Task Force Member: Querido, Antonio Luis Ferreira (FRUGA); Task Force Member: Opio, Paul (RNETD); Funding Liaison Officer: Hinrichs, Angela (OERDD); Funding Liaison Officer: Popovic Manenti, Tatjana (OERDD); Funding Liaison Officer: Gugnani, Supriya (OERDD); LTO Officer: Bebay, Charles-Eric (RAF1D)</t>
  </si>
  <si>
    <t xml:space="preserve">
BL (100%)</t>
  </si>
  <si>
    <t xml:space="preserve">
BL3 (100%)</t>
  </si>
  <si>
    <t xml:space="preserve">
2.1 (100%)</t>
  </si>
  <si>
    <t>AGPMD</t>
  </si>
  <si>
    <t xml:space="preserve">
BL3/2.Zero hunger (100%)</t>
  </si>
  <si>
    <t xml:space="preserve">
BL3/2.1 (100%)</t>
  </si>
  <si>
    <t>15/09/2020</t>
  </si>
  <si>
    <t>12/02/2020</t>
  </si>
  <si>
    <t>27/08/2019</t>
  </si>
  <si>
    <t>03/07/2019</t>
  </si>
  <si>
    <t>28/06/2019</t>
  </si>
  <si>
    <t>09/03/2023</t>
  </si>
  <si>
    <t>31163 Livestock</t>
  </si>
  <si>
    <t>29/08/2019</t>
  </si>
  <si>
    <t>08/07/2019</t>
  </si>
  <si>
    <t>TFCA196S19360</t>
  </si>
  <si>
    <t xml:space="preserve">Mitigating Severe Dryness at the Start of the 219 Rainy Season:
In Uganda, FAO aimed to implement early actions to protect livelihoods and mitigate the adverse effects of 
prolonged dry conditions. Early actions were implemented in close coordination with the national and local 
governments as well as with NGOs in the country’s Karamoja sub-region and were comprised of the following 
set of activities: 
 Rehabilitation of strategic rural water reservoirs/infrastructure: Increasing short-term water storage was 
a crucial element of FAO’s early action response. The response included the rehabilitation of 21 valley 
tanks situated along livestock grazing routes and 14 subsurface dams. The water storage infrastructure 
would provide water for livestock and crop production. 
 Protective treatment of livestock: To improve survival rates, the project prioritized veterinary care, 
particularly as migration continued to bring resident and moving herds into contact. Animal health 
activities included prophylactic treatments against endemic diseases and parasites, as well as the 
provision of multivitamins to boost immunity, and engagement of community-based animal health 
services and local disease reporting systems wherever possible. Furthermore, the project also conducted 
7
a localized vaccination campaign in Karamoja sub-region, complementing ongoing efforts from the 
Government of Uganda by addressing existing shortfalls.
The project was implemented in close collaboration with MAAIF and the DLGs of the Karamoja sub-region. 
The Government assisted in the identification of water facilities for rehabilitation, mobilization of local 
communities to support the project, and monitoring of project activities. District veterinary officers provided 
essential services during animal disease control and treatment campaigns
</t>
  </si>
  <si>
    <t>In Uganda, FAO aimed to implement early actions to protect livelihoods and mitigate the adverse effects of 
prolonged dry conditions. Early actions were implemented in close coordination with the national and local 
governments as well as with NGOs in the country’s Karamoja sub-region and were comprised of the following 
set of activities: 
 Rehabilitation of strategic rural water reservoirs/infrastructure: Increasing short-term water storage was 
a crucial element of FAO’s early action response. The response included the rehabilitation of 21 valley 
tanks situated along livestock grazing routes and 14 subsurface dams. The water storage infrastructure 
would provide water for livestock and crop production. 
 Protective treatment of livestock: To improve survival rates, the project prioritized veterinary care, 
particularly as migration continued to bring resident and moving herds into contact. Animal health 
activities included prophylactic treatments against endemic diseases and parasites, as well as the 
provision of multivitamins to boost immunity, and engagement of community-based animal health 
services and local disease reporting systems wherever possible. Furthermore, the project also conducted 
7
a localized vaccination campaign in Karamoja sub-region, complementing ongoing efforts from the 
Government of Uganda by addressing existing shortfalls.
The project was implemented in close collaboration with MAAIF and the DLGs of the Karamoja sub-region. 
The Government assisted in the identification of water facilities for rehabilitation, mobilization of local 
communities to support the project, and monitoring of project activities. District veterinary officers provided 
essential services during animal disease control and treatment campaigns</t>
  </si>
  <si>
    <t>Karamoja Cluster:
The Karamoja Cluster includes West Pokot and Turkana in Kenya, southern parts of South Omo and Bench Maji in Ethiopia and Karamoja in Uganda</t>
  </si>
  <si>
    <t xml:space="preserve">Dach Engineering Company Lt Contractor firm – Uganda USD 62 
District Local Governments Government of Uganda USD 16 </t>
  </si>
  <si>
    <t>666882</t>
  </si>
  <si>
    <t xml:space="preserve">GCP /UGA/059/CPR         </t>
  </si>
  <si>
    <t>Capacity development on Sustainable Soil Management for Africa (1) - Uganda</t>
  </si>
  <si>
    <t>OC</t>
  </si>
  <si>
    <t>soil managament</t>
  </si>
  <si>
    <t>Operationally Closed</t>
  </si>
  <si>
    <t>06/07/2020</t>
  </si>
  <si>
    <t>30/04/2023</t>
  </si>
  <si>
    <t>G0:The project does not address gender equality</t>
  </si>
  <si>
    <t>China</t>
  </si>
  <si>
    <t>Zheng, Liping (PSRDD)</t>
  </si>
  <si>
    <t>Tong, Yuxin (NSLDD)</t>
  </si>
  <si>
    <t>Project Formulator: Querido, Antonio Luis Ferreira (FRUGA); Budget Holder: Querido, Antonio Luis Ferreira (FRUGA); Alternate Budget Holder: Gujadhur, Priya (FRUGA); Operations Officer: Marroni, Annalisa (FRUGA); Task Force Leader: Vargas Rojas, Ronald (NSLDD); Task Force Member: Nzeyimana, Valere (RAFTD); Task Force Member: Elyau, Mike (FRUGA); Task Force Member: Athifa, Ali (PSTDD); Task Force Member: Ameu, Martin (FRUGA); Task Force Member: Abdirizzak, Tania (NSLDD); Task Force Member: Renosto, Amalia Daniela (OCBDD); Funding Liaison Officer: Zheng, Liping (PSRDD); LTO Officer: Tong, Yuxin (NSLDD)</t>
  </si>
  <si>
    <t xml:space="preserve">
BP1 (80%)
BP4 (20%)</t>
  </si>
  <si>
    <t xml:space="preserve">
12.Responsible consumption and production (30%)
17.Partnerships for the goals (20%)
2.Zero hunger (50%)</t>
  </si>
  <si>
    <t xml:space="preserve">
12.2 (30%)
17.6 (20%)
2.3 (30%)
2.4 (20%)</t>
  </si>
  <si>
    <t>201 (100%)</t>
  </si>
  <si>
    <t>20102 (100%)</t>
  </si>
  <si>
    <t>NSLDD</t>
  </si>
  <si>
    <t xml:space="preserve">
BP1/12.Responsible consumption and production (30%)
BP1/17.Partnerships for the goals (20%)
BP1/2.Zero hunger (30%)
BP4/2.Zero hunger (20%)</t>
  </si>
  <si>
    <t xml:space="preserve">
BP1/12.2 (30%)
BP1/17.6 (20%)
BP1/2.3 (30%)
BP4/2.4 (20%)</t>
  </si>
  <si>
    <t>07/03/2024</t>
  </si>
  <si>
    <t>08/05/2023</t>
  </si>
  <si>
    <t>15/11/2019</t>
  </si>
  <si>
    <t>15/10/2019</t>
  </si>
  <si>
    <t>03/10/2019</t>
  </si>
  <si>
    <t>31110 Agricultural policy and administrative management</t>
  </si>
  <si>
    <t>05/07/2022</t>
  </si>
  <si>
    <t>PGM/MUL/2014-2018/GSP     - HEALTHY SOILS FACILITY OF THE GLOBAL SOIL PARTNERSHIP</t>
  </si>
  <si>
    <t>27/10/2020</t>
  </si>
  <si>
    <t>TFCN11UG20436</t>
  </si>
  <si>
    <t>Soil Management
The project aimed at developing capacity on sustainable soil management through 
South-South Cooperation, within the framework of Global Soil Partnership (GSP) and its 
Global Soil Laboratory Network (GLOSOLAN) and the International Code of Conduct for 
Sustainable Use and Management of Fertilizers (the Fertilizer Code), with a special focus on 
balanced fertilization. [Terminal Report]</t>
  </si>
  <si>
    <t>Outcome 1: Sustainable 
production and productivity of agriculture, 
forestry and fisheries commodities for men, 
women and youth in targeted populations 
increased. Output 1.4: Sustainable management 
of natural resources strengthened.</t>
  </si>
  <si>
    <t>WHAT DID THE PROJECT DO?
The project activities comprised scientific and technical cooperation 
and support, technical training and capacity development, and the 
promotion of knowledge sharing between global and regional 
partnerships. An assortment of soil testing equipment for soil 
laboratories was procured and installed, greatly improving the 
country’s soil testing capacities. Capacity building was provided for 
technicians and extension workers, targeting soil sample collection 
and analysis. Soil and fertilizer samples were collected and tested, 
and information on soil fertility status for specific districts and on 
quality of fertilizers was generated. The soil and fertilizer tests 
contributed to improving the country’s soil and fertilizer database. 
To promote soil testing and fertilizer application technology to 
farmers, field trials were undertaken with some farmer groups. By 
fostering a collaborative learning environment the project equipped 
farmers with practical insights and techniques that they can use to 
enhance sustainable soil management through better agricultural 
practices. An online soil education platform was set up, facilitating 
the adoption of sustainable soil management practices. Policy briefs 
were prepared based on the results achieved and lessons drawn from 
the project, contributing to the alignment of national planning and 
the response on soils management to the International Code of 
Conduct for the Sustainable Use and Management of Fertilizers.
ACTIVITIES
 National Semi-Arid Resources Research Institute soil laboratory 
equipped with 12 items of laboratory equipment. 
 5 soil samples from three districts collected and analysed 
to establish soil fertility database; and 1 fertilizer samples 
collected and tested. 
 Two policy briefs developed, “Uganda Fertilizer Quality 
Assessment: Actions Required to Ensure Food Security”; 
and “Sustainable Soil and Fertilizer Management: A Solution 
to Food Insecurity and Low Yields in Uganda”. 
 Eight demonstration sites set up to observe effects of scientific 
fertilization on maize and sorghum yields over two cropping 
seasons.
 Three online courses developed on: i) sustainable soil 
management practices for Uganda; ii) digital soil mapping 
and soil testing; and iii) fertilizer recommendations. 
 Online platform for e-learning education on soils (EduSoils) 
established, and showcased at three universities (Makerere, 
Busitema and Gulu).
 221 university students introduced to soil management 
practices course specifically designed for Uganda.
 Webinar, “Sustainable Soil and Fertilizer Management in Africa: 
A Case Study from Uganda”, organized to support soil capacity 
development in regional soil partnerships with developing 
countries, attended by 95 national and regional participants.</t>
  </si>
  <si>
    <t>National Semi-Arid Resources 
Research Institute (NaSARRI) Government 21 613.9
Busitema University Government 19 82.48
Makerere University Government 17 58.96
Institute of Agricultural 
Resources and Regional 
Planning (IARRP) of Chinese 
Academy of Agricultural 
Sciences (CAAS)
Government 15 429 
National Agricultural Research 
Laboratories (NaRL) Government 13 257.</t>
  </si>
  <si>
    <t>667782</t>
  </si>
  <si>
    <t xml:space="preserve">MTF /SFE/006/IKF         </t>
  </si>
  <si>
    <t>A value chain approach for economic integration and self-reliance of refugees &amp; host communities in East Africa</t>
  </si>
  <si>
    <t>01/06/2020</t>
  </si>
  <si>
    <t>31/05/2024</t>
  </si>
  <si>
    <t>Appeal UN; Forced Displacement</t>
  </si>
  <si>
    <t>IKF - IKEA Foundation</t>
  </si>
  <si>
    <t>Di Biase, Valentina Lois (PSRDD)</t>
  </si>
  <si>
    <t>Mhlanga, Nomathemba (SFEMD)</t>
  </si>
  <si>
    <t>Project Formulator: Phiri, David (RAF1D); Budget Holder: Zimudzi, Farayi (RAFTD); Alternate Emergency Operations Officer: Thuo, Mary (RAFTD); Operations Officer: Mohamed, Abdi Aden (FRSOM); Task Force Member: Duveskog, Deborah (FRKEN); Task Force Member: Ferrand, Cyril (FRKEN); Task Force Member: Querido, Antonio Luis Ferreira (FRUGA); Task Force Member: Mucavi, Carla Elisa Luis (FRKEN); Funding Liaison Officer: Di Biase, Valentina Lois (PSRDD); LTO Officer: Mhlanga, Nomathemba (SFEMD); HQ Technical Officer: Ahmed, Shukri (OERDD)</t>
  </si>
  <si>
    <t xml:space="preserve">
BL2 (20%)
BL4 (80%)</t>
  </si>
  <si>
    <t xml:space="preserve">
1.No poverty (30%)
10.Reduced inequalities (20%)
2.Zero hunger (50%)</t>
  </si>
  <si>
    <t xml:space="preserve">
1.5 (30%)
10.2 (20%)
2.3 (50%)</t>
  </si>
  <si>
    <t>201 (20%); 402 (30%); 503 (50%)</t>
  </si>
  <si>
    <t>20101 (20%); 40202 (30%); 50302 (50%)</t>
  </si>
  <si>
    <t>SO 2 (20%); SO 4 (30%); SO 5 (50%)</t>
  </si>
  <si>
    <t>SFEMD</t>
  </si>
  <si>
    <t xml:space="preserve">
BL2/10.Reduced inequalities (20%)
BL4/1.No poverty (30%)
BL4/2.Zero hunger (50%)</t>
  </si>
  <si>
    <t xml:space="preserve">
BL2/10.2 (20%)
BL4/1.5 (30%)
BL4/2.3 (50%)</t>
  </si>
  <si>
    <t>Ahmed, Shukri (OERDD)</t>
  </si>
  <si>
    <t>11/08/2020</t>
  </si>
  <si>
    <t>20/11/2019</t>
  </si>
  <si>
    <t>04/11/2019</t>
  </si>
  <si>
    <t>24/10/2019</t>
  </si>
  <si>
    <t>Others - Project Responsibility Issues (Low), since 07/07/2023</t>
  </si>
  <si>
    <t>12/08/2020</t>
  </si>
  <si>
    <t>26/05/2020</t>
  </si>
  <si>
    <t>TFM1976S20330</t>
  </si>
  <si>
    <t>A value chain approach for economic integration and self-reliance of refugees &amp; host communities in East Africa
Outcome 1: Capacities built among refugees and host communities to 
engage in market oriented sustainable production and agribusiness. 
Outcome 2: Profitable and inclusive value chains built with refugees 
and host communities as key actors
Outcome 3: Enabling policy and programming environment for 
agribusiness investment in fragile situations</t>
  </si>
  <si>
    <t>Outcome 2 has a focus on Passion Fruit Value Chain in Uganda</t>
  </si>
  <si>
    <t>667901</t>
  </si>
  <si>
    <t xml:space="preserve">OSRO/INT/001/SWE         </t>
  </si>
  <si>
    <t>Early Warning Tools for Increased Resilience of Livelihoods in IGAD Region</t>
  </si>
  <si>
    <t>Early Warning Tools for Increased Resilience of Livelihoods in the IGAD Region</t>
  </si>
  <si>
    <t>OERDD</t>
  </si>
  <si>
    <t>01/12/2019</t>
  </si>
  <si>
    <t>30/06/2022</t>
  </si>
  <si>
    <t>Animal Health; Emergencies; Livestock</t>
  </si>
  <si>
    <t>Djibouti, Eritrea, Ethiopia, Global, Kenya, Somalia, South Sudan, Sudan, Uganda</t>
  </si>
  <si>
    <t>Paulsen, Rein Andre (OERDD)</t>
  </si>
  <si>
    <t>Hinrichs, Angela (OERDD); Gugnani, Supriya (OERDD); Phiri, Margaret (OERDD)</t>
  </si>
  <si>
    <t>Russo, Luca (OERDD)</t>
  </si>
  <si>
    <t>Project Formulator: Burgeon, Dominique (LOGED); Budget Holder: Paulsen, Rein Andre (OERDD); Alternate Emergency Operations Officer: Thuo, Mary (RAFTD); Operations Officer: Mohamed, Abdi Aden (FRSOM); Task Force Member: Innocente, Sergio (FRKEN); Task Force Member: Malo, Meshack (FRSSD); Task Force Member: Querido, Antonio Luis Ferreira (FRUGA); Task Force Member: Peterschmitt, Etienne (FRSOM); Task Force Member: Ferrand, Cyril (FRKEN); Task Force Member: Seid, Fatouma Djama (PSUDD); Task Force Member: Ahmadu, Babagana (FRSAF); Task Force Member: Pissang Tchangai, Dademanao (FRBDI); Task Force Member: Mucavi, Carla Elisa Luis (FRKEN); Task Force Member: Abubakari, Saeed Bancie (FRSIL); Funding Liaison Officer: Hinrichs, Angela (OERDD); Funding Liaison Officer: Gugnani, Supriya (OERDD); Funding Liaison Officer: Phiri, Margaret (OERDD); LTO Officer: Russo, Luca (OERDD)</t>
  </si>
  <si>
    <t>502 (40%); 504 (60%)</t>
  </si>
  <si>
    <t>50201 (40%); 50401 (60%)</t>
  </si>
  <si>
    <t>OER - Office of Emergencies and Resilience</t>
  </si>
  <si>
    <t>13817/13817A0101</t>
  </si>
  <si>
    <t>02/12/2022</t>
  </si>
  <si>
    <t>11/11/2022</t>
  </si>
  <si>
    <t>20/03/2020</t>
  </si>
  <si>
    <t>26/11/2019</t>
  </si>
  <si>
    <t>13/11/2019</t>
  </si>
  <si>
    <t>28/10/2019</t>
  </si>
  <si>
    <t>18/09/2023</t>
  </si>
  <si>
    <t>30/11/2021</t>
  </si>
  <si>
    <t>22/11/2019</t>
  </si>
  <si>
    <t>TFSE19AA20117</t>
  </si>
  <si>
    <t xml:space="preserve">IMPACT
To contribute to saving lives through saving livelihoods, alleviating human suffering (without adding burden to either men or women) and paving the way for evidence-based humanitarian early and long term development actions in the East Africa region
OUTCOMES/OUTPUTS
Outcome 1: Mitigating impacts of natural shocks to pastoral and agro-pastoral men and women through the deployment of early warning tools that take into account the realities, needs, priorities of women and men in the region.
Output 1.1 Animal feed balance, feed security assessment, and pictorial evaluation tools adapted for use in East Africa.
Output 1.2 Animal feed balance generated and feed security assessment conducted for targeted countries
Output 1.3 Pastoral early warning tools institutionalized in Kenya, Uganda and Somalia
Outcome 2: Harmonized early warning systems identified to inform effective early action programmes
Output 2.1 Methodologies of existing predictive food security models are reviewed, harmonized, and submitted for adoption to the IGAD member states.	</t>
  </si>
  <si>
    <t>All Igad region</t>
  </si>
  <si>
    <t>Name
Type (Non-governmental 
Organization 
[NGO]/community-based 
organization/
Government)
Total funds 
transferred (USD)
AgriTechTalk International NGO 434 431
Texas A&amp;M University Academia 42 254
IGAD/ICPALD Intergovernmental 
Organization 555 41
Ministry of Agriculture Animal 
Industries and Fisheries (MAAIF) Government 41 757.61
Community Initiative Facilitation 
and Assistance (CIFA) NGO 77 541.71
Trustees of Tufts College (Tufts 
University) Academia 93 686
Somalia National University (SNU) Academia 152 41
University of Bosaso (UoB) Academia 62 528
Veterinaires sans Frontieres 
Germany (VSF Germany) NGO 81 863.1</t>
  </si>
  <si>
    <t>668623</t>
  </si>
  <si>
    <t xml:space="preserve">TCP/UGA/3804/C2          </t>
  </si>
  <si>
    <t>TCPF: Blockchain and related digital technologies for sustainable agri-food value chain development in Uganda</t>
  </si>
  <si>
    <t>To increase knowledge and improve capacity of blockchain technology for agri-food VC development for stakeholders in public and private sectors in Uganda, including policy makers and those representing smallholder farmers, SMEs, women, youth and rural communities</t>
  </si>
  <si>
    <t>15/02/2021</t>
  </si>
  <si>
    <t>14/02/2023</t>
  </si>
  <si>
    <t>Li, Lan (ESADD)</t>
  </si>
  <si>
    <t>Project Formulator: Querido, Antonio Luis Ferreira (FRUGA); Budget Holder: Querido, Antonio Luis Ferreira (FRUGA); Task Force Leader: Owach, Charles (FRUGA); Task Force Member: Beraki, Yergalem (SFEMD); Task Force Member: Mhlanga, Nomathemba (SFEMD); Funding Liaison Officer: Krifsa, Suela (RAF1D); Funding Liaison Officer: Nyarko-Badohu, Kwami Dzifanu (RAF1D); LTO Officer (ESRM Risk Certifying Officer): Mhlanga, Nomathemba (SFEMD); LTO Officer: Li, Lan (ESADD); HQ Technical Officer: Stanislaus, Asil Gerard Sylves (CFIAD)</t>
  </si>
  <si>
    <t xml:space="preserve">
BN (100%)</t>
  </si>
  <si>
    <t xml:space="preserve">
BN3 (100%)</t>
  </si>
  <si>
    <t xml:space="preserve">
12.Responsible consumption and production (100%)</t>
  </si>
  <si>
    <t xml:space="preserve">
12.3 (100%)</t>
  </si>
  <si>
    <t>302 (50%); 404 (50%)</t>
  </si>
  <si>
    <t>30201 (50%); 40401 (25%); 40402 (25%)</t>
  </si>
  <si>
    <t>SO 3 (50%); SO 4 (50%)</t>
  </si>
  <si>
    <t xml:space="preserve">DPIA </t>
  </si>
  <si>
    <t xml:space="preserve">
BN3/12.Responsible consumption and production (100%)</t>
  </si>
  <si>
    <t xml:space="preserve">
BN3/12.3 (100%)</t>
  </si>
  <si>
    <t>Stanislaus, Asil Gerard Sylves (CFIAD)</t>
  </si>
  <si>
    <t>14/08/2023</t>
  </si>
  <si>
    <t>11/07/2023</t>
  </si>
  <si>
    <t>19/11/2020</t>
  </si>
  <si>
    <t>03/08/2020</t>
  </si>
  <si>
    <t>10/10/2023</t>
  </si>
  <si>
    <t>31/05/2022</t>
  </si>
  <si>
    <t>20/11/2020</t>
  </si>
  <si>
    <t>16/11/2020</t>
  </si>
  <si>
    <t>OTCP20UG20264</t>
  </si>
  <si>
    <t>EXPECTED RESULTS
This Technical Cooperation Programme (TCP) project is jointly led by FAO and MAAIF and the overall goal is to increase knowledge and improve capacity of blockchain technology for agri-food VC development for stakeholders in public and private sectors in Uganda, including policy makers and those representing smallholder farmers, SMEs, women, youth and rural communities. 
The specific objectives include: 
1.	To conduct analyses: (1) to identify key areas of blockchain applications in agri-food VCs highly pertinent to sustainable VC development in Uganda, e.g. supply chain management, traceability, smart contracts, access to market, access to finance and value addition; (2) to identify cases and companies in these thematic areas of blockchain applications and develop case studies to illustrate blockchain applications; and (3) to provide recommendations for adopting blockchain and related technologies in the areas identified for agri-food VC development in Uganda, in particular for the benefit of smallholder producers and SMEs. 
2.	To carry out assessment (1) to identify two to three key agri-food commodities/VCs with high potential for blockchain applications in Uganda; (2) to examine challenges, needs and the potential for blockchain applications in the selected VCs; and (3) to provide recommendations for promoting/adopting blockchain and related technologies to strengthen the selected VCs and actions to be taken by public and private sectors to promote blockchain technology in agri-food VC development. 
OUTPUT 1	Key areas of blockchain applications identified and case studies developed pertinent to sustainable agri-food VC development in Uganda, awareness and knowledge of blockchain and related technologies for sustainable agri-food VC development in Uganda increased for relevant stakeholders in public and private sectors including producers’ organizations, SMEs, ministries and public/research institutions and development partners. 
OUTPUT 2	An assessment of blockchain technology for agri-food VC development for selected VCs in Uganda conducted, recommendations for developing blockchain applications for selected VCs developed, and knowledge and capacity of blockchain technology for agri-food VC development in Uganda increased for relevant stakeholders in public and private sectors.</t>
  </si>
  <si>
    <t>Outcome 1: Sustainable production and productivity of agriculture, forestry and fisheries commodities for men, women and youth in targeted populations increased. 
Output 1.2: Growth and development of marketing systems, value addition, agro-processing and standards enhanced.</t>
  </si>
  <si>
    <t xml:space="preserve">Outcome 2: Environment for equitable access by men, women and youth to, and utilization of agricultural knowledge and information for decision-making enhanced 
Output 2.1: Capacity of selected public, private sector and civil society institutions to acquire, manage and utilize agricultural information strengthened 
Output 2.2: Capacity of selected institutions for communication and advocacy strengthened
Output 2.3: Capacity of relevant public institutions to coordinate stakeholders for agriculture, food and nutrition planning strengthened </t>
  </si>
  <si>
    <t>MAAIF</t>
  </si>
  <si>
    <t>670341</t>
  </si>
  <si>
    <t xml:space="preserve">UNFA/GLO/092/UND         </t>
  </si>
  <si>
    <t>Support Programme on Scaling up Climate Ambition on Land Use and Agriculture through NDCs and NAPs (SCALA)</t>
  </si>
  <si>
    <t xml:space="preserve">OCBD </t>
  </si>
  <si>
    <t>01/11/2020</t>
  </si>
  <si>
    <t>31/12/2025</t>
  </si>
  <si>
    <t>UND - UNDP Administered Trust Funds</t>
  </si>
  <si>
    <t>Cambodia, Colombia, Costa Rica, Cote d'Ivoire, Egypt, Ethiopia, Global, Mongolia, Nepal, Senegal, Thailand, Uganda</t>
  </si>
  <si>
    <t>Bernoux, Martial (OCBDD)</t>
  </si>
  <si>
    <t>Wolf, Julia (OCBDD)</t>
  </si>
  <si>
    <t>Project Formulator: Mansur, Eduardo (OCBDD); Budget Holder: Bernoux, Martial (OCBDD); Task Force Member: Gaiji, Samy Francois (RAF1D); Task Force Member: Adhikari, Shalu (FANEP); Task Force Member: Khanal, Kyalima (FANEP); Task Force Member: G. C., Arun (FANEP); Task Force Member: Bell, Rebekah (FACMB); Task Force Member: Damen, Beau (RAPDD); Task Force Member: Saha, Binod (FANEP); Task Force Member: Guei, Gouantoueu Robert (SFWDD); Task Force Member: Ahuja, Vinod Kumar (FAMON); Task Force Member: Bojanic Helbingen, Alan Jorge (FLBOL); Task Force Member: Querido, Antonio Luis Ferreira (FRUGA); Task Force Member: Zimudzi, Farayi (RAFTD); Task Force Member: Shimizu, Ken (FANEP); National Project Coordinator: Ureña Sanchez, Geiner Arturo (FLCOS); Funding Liaison Officer: Quintanilla, Carlos (PSRDD); LTO Officer (ESRM Risk Certifying Officer): Wolf, Julia (OCBDD); LTO Officer: Wolf, Julia (OCBDD); Programme Assistant: Castelli, Simona (OCBDD); HQ Technical Officer: Spairani, Alessandro (OCBDD)</t>
  </si>
  <si>
    <t xml:space="preserve">
BE (80%)
BL (20%)</t>
  </si>
  <si>
    <t xml:space="preserve">
BE1 (80%)
BL6 (20%)</t>
  </si>
  <si>
    <t xml:space="preserve">
10.Reduced inequalities (10%)
13.Climate action (80%)
2.Zero hunger (10%)</t>
  </si>
  <si>
    <t xml:space="preserve">
10.b (10%)
13.1 (10%)
13.2 (50%)
13.b (20%)
2.a (10%)</t>
  </si>
  <si>
    <t>203 (100%)</t>
  </si>
  <si>
    <t>20301 (50%); 20302 (50%)</t>
  </si>
  <si>
    <t>202 (25%); 203 (50%); 204 (25%)</t>
  </si>
  <si>
    <t>20202 (25%); 20302 (50%); 20402 (25%)</t>
  </si>
  <si>
    <t>OCB - Office of Climate Change, Biodiversity and Environment</t>
  </si>
  <si>
    <t xml:space="preserve">
BE1/13.Climate action (80%)
BL6/10.Reduced inequalities (10%)
BL6/2.Zero hunger (10%)</t>
  </si>
  <si>
    <t xml:space="preserve">
BE1/13.1 (10%)
BE1/13.2 (50%)
BE1/13.b (20%)
BL6/10.b (10%)
BL6/2.a (10%)</t>
  </si>
  <si>
    <t>12/01/2021</t>
  </si>
  <si>
    <t>27/05/2020</t>
  </si>
  <si>
    <t>14/01/2020</t>
  </si>
  <si>
    <t>12/12/2019</t>
  </si>
  <si>
    <t>FPSN - Urgent Call for Funds required (High), since 19/01/2024; FPSN - Call for Funds required (Low), since 09/08/2023</t>
  </si>
  <si>
    <t>14/01/2021</t>
  </si>
  <si>
    <t>22/12/2020</t>
  </si>
  <si>
    <t>TF8U4VAA20560</t>
  </si>
  <si>
    <t>The Support Programme on Scaling up Climate Ambition on Land Use and Agriculture through NDCs and NAPs (SCALA) is designed to support transformative climate action in the land use and agriculture sectors to reduce GHG emissions and/or enhance removals, as well as strengthen resilience and adaptive capacity to climate change in participant countries. Its specific objective is for countries to have translated their NDC and/or NAPs into actionable and transformative climate solutions in land-use and agriculture with multi-stakeholder engagement. It emphasises collaboration between the public and private sectors to drive implementation. This will be achieved through three outcomes:  Outcome 1: Information and assessments used by national stakeholders to identify and appraise transformative climate actions to advance NDC/NAP priorities in land-use and agriculture.  Outcome 2: Climate risk-informed land-use and agriculture sector priorities integrated into national and sectoral planning, budgeting and monitoring.  Outcome 3: Private sector engagement in climate action in land-use and agriculture increased.</t>
  </si>
  <si>
    <t>The Support Programme on Scaling up Climate Ambition on Land Use and Agriculture through NDCs and NAPs 
(SCALA) is designed to support transformative climate action in the land use and agriculture sectors to reduce 
GHG emissions and/or enhance removals, as well as strengthen resilience and adaptive capacity to climate change 
in participant countries. Its specific objective is for countries to have translated their NDC and/or NAPs into 
actionable and transformative climate solutions in land-use and agriculture with multi-stakeholder 
engagement. It emphasises collaboration between the public and private sectors to drive implementation. This 
will be achieved through three outcomes:
 Outcome 1: Information and assessments used by national stakeholders to identify and appraise 
transformative climate actions to advance NDC/NAP priorities in land-use and agriculture.
 Outcome 2: Climate risk-informed land-use and agriculture sector priorities integrated into 
national and sectoral planning, budgeting and monitoring.
 Outcome 3: Private sector engagement in climate action in land-use and agriculture increased.</t>
  </si>
  <si>
    <t>SCALA will contribute to women´s empowerment and gender equality across all activities including by identifying 
and reducing barriers to women’s participation in decision making and closing the gender gap in access to and 
control over natural resources. It will strengthen private sector engagement through public-private collaboration 
including through building the business case for private sector engagement in climate action, addressing barriers 
and catalyzing private investment through public policy instruments and other climate/investment funds and 
promoting innovative technological and financial tools. Furthermore, SCALA will target technical and functional
capacity gaps at the individual, organisational and enabling environment levels.</t>
  </si>
  <si>
    <t>UNDP</t>
  </si>
  <si>
    <t>670461</t>
  </si>
  <si>
    <t xml:space="preserve">GCP /UGA/060/CPR         </t>
  </si>
  <si>
    <t>Technical Assistance under the South-South Cooperation with the People`s Republic of China in Support of the Agricultural Sector Strategic Plan in the Republic of Uganda (Phase 3)</t>
  </si>
  <si>
    <t>Increase and improve provision of goods and services from agriculture, forestry and fisheries in a sustainable manner and more inclusive and efficient agricultural and food systems at local, national and international levels.</t>
  </si>
  <si>
    <t>10/06/2022</t>
  </si>
  <si>
    <t>09/06/2025</t>
  </si>
  <si>
    <t>Zhang, Yahui (PSTDD)</t>
  </si>
  <si>
    <t>Project Formulator: Querido, Antonio Luis Ferreira (FRUGA); Budget Holder: Querido, Antonio Luis Ferreira (FRUGA); Operations Officer: Marroni, Annalisa (FRUGA); Task Force Member: Poisot, Anne-Sophie (OINDD); Task Force Member: Owach, Charles (FRUGA); Task Force Member: Gutta, Debel (PSTDD); Funding Liaison Officer: Zheng, Liping (PSRDD); LTO Officer (ESRM Risk Certifying Officer): Wang, Jinbiao (ODGDD); LTO Officer: Zhang, Yahui (PSTDD); HQ Technical Officer: Taguchi, Makiko (NSPDD)</t>
  </si>
  <si>
    <t xml:space="preserve">
BL2 (50%)
BP1 (30%)
BP2 (20%)</t>
  </si>
  <si>
    <t xml:space="preserve">
1.No poverty (70%)
2.Zero hunger (30%)</t>
  </si>
  <si>
    <t xml:space="preserve">
1.2 (70%)
2.4 (30%)</t>
  </si>
  <si>
    <t>201 (50%); 403 (50%)</t>
  </si>
  <si>
    <t>20102 (50%); 40301 (50%)</t>
  </si>
  <si>
    <t>SO 2 (50%); SO 4 (50%)</t>
  </si>
  <si>
    <t>20101 (30%); 20102 (20%); 40301 (50%)</t>
  </si>
  <si>
    <t xml:space="preserve">
BL2/1.No poverty (50%)
BP1/2.Zero hunger (30%)
BP2/1.No poverty (20%)</t>
  </si>
  <si>
    <t xml:space="preserve">
BL2/1.2 (50%)
BP1/2.4 (30%)
BP2/1.2 (20%)</t>
  </si>
  <si>
    <t>Taguchi, Makiko (NSPDD)</t>
  </si>
  <si>
    <t>21/04/2022</t>
  </si>
  <si>
    <t>15/10/2020</t>
  </si>
  <si>
    <t>14/12/2019</t>
  </si>
  <si>
    <t>01/01/2025</t>
  </si>
  <si>
    <t>PGM/MUL/2021-2023/SSC     - Technical Assistance under the South-South Cooperation with the People`s Republic of China in Support of the Agricultural Sector Strategic Plan in the Republic of Uganda (Phase 3)</t>
  </si>
  <si>
    <t>26/04/2022</t>
  </si>
  <si>
    <t>20/01/2022</t>
  </si>
  <si>
    <t>TFCN11UG22186</t>
  </si>
  <si>
    <t>George</t>
  </si>
  <si>
    <t>Increase and improve provision of goods and services from agriculture, forestry and fisheries in a sustainable manner</t>
  </si>
  <si>
    <t>atleast  3% women beneficiaries</t>
  </si>
  <si>
    <t>Capacities of public and private institutions increased to generate , manage and use agriculture, fishery ,forestry ad food and nutrition data, information and statistics</t>
  </si>
  <si>
    <t xml:space="preserve"> Improving agricultural markets and value addition:Value-chain actors are provided with technical and managerial support to promote inclusive, efficient and sustainable agri-food chains</t>
  </si>
  <si>
    <t>Capacity of public, private sector and civil society organizations to acquire, manage and utilize agricultural information strengthened.</t>
  </si>
  <si>
    <t>Livelihoods of vulnerable households protected and diversified</t>
  </si>
  <si>
    <t>Mbarara, Wakiso, Luwero, Butalaja</t>
  </si>
  <si>
    <t>30/04/2022</t>
  </si>
  <si>
    <t>671883</t>
  </si>
  <si>
    <t xml:space="preserve">OSRO/UGA/002/CHA         </t>
  </si>
  <si>
    <t>Emergency assistance to flood affected populations in Uganda</t>
  </si>
  <si>
    <t>To protect and restore the livelihoods of the most affected people as well as to enhance their ability to produce food, and prevent the spread of zoonotic diseases</t>
  </si>
  <si>
    <t>27/01/2020</t>
  </si>
  <si>
    <t>26/10/2020</t>
  </si>
  <si>
    <t>Appeal 2020; CERF (Central Emergency Response Fund - UN); Emergencies</t>
  </si>
  <si>
    <t>Gugnani, Supriya (OERDD); Canulla, Roberta (OERDD); Owani, Jimmy (OERDD)</t>
  </si>
  <si>
    <t>Project Formulator: Querido, Antonio Luis Ferreira (FRUGA); Budget Holder: Querido, Antonio Luis Ferreira (FRUGA); Alternate Budget Holder: Gujadhur, Priya (FRUGA); Alternate Emergency Operations Officer: Nampumuza-Rwambugaire, Naome (FRUGA); Alternate Emergency Operations Officer: Elyau, Mike (FRUGA); Operations Officer: Bonacchi, Cecilia (FNYAR); Task Force Member: Jawad, Abdul Saboor (FRUGA); Funding Liaison Officer: Gugnani, Supriya (OERDD); Funding Liaison Officer: Canulla, Roberta (OERDD); Funding Liaison Officer: Owani, Jimmy (OERDD); LTO Officer: Beraki, Yergalem (SFEMD)</t>
  </si>
  <si>
    <t xml:space="preserve">AGP  </t>
  </si>
  <si>
    <t>RR 20-FAO-003</t>
  </si>
  <si>
    <t>02/02/2021</t>
  </si>
  <si>
    <t>29/10/2020</t>
  </si>
  <si>
    <t>30/01/2020</t>
  </si>
  <si>
    <t>28/01/2020</t>
  </si>
  <si>
    <t>23/01/2020</t>
  </si>
  <si>
    <t>15/07/2021</t>
  </si>
  <si>
    <t>31150 Agricultural inputs</t>
  </si>
  <si>
    <t>26/07/2020</t>
  </si>
  <si>
    <t>20/01/2020</t>
  </si>
  <si>
    <t>TF4W19UG20024</t>
  </si>
  <si>
    <t>1 (but not diagnosis)</t>
  </si>
  <si>
    <t>flood emergency</t>
  </si>
  <si>
    <t>Food security 1%</t>
  </si>
  <si>
    <t xml:space="preserve">Food security, nutrition andhealth outcomes </t>
  </si>
  <si>
    <t>Improving Livelihoods of crisis affected and vulnerable households</t>
  </si>
  <si>
    <t>Eastern Uganda (Pallisa, Kumi, and Bududu Districts)_x000D_Western Uganda (Bundibugyo and Ntoroko Districts)</t>
  </si>
  <si>
    <t>671921</t>
  </si>
  <si>
    <t xml:space="preserve">TCP/UGA/3801             </t>
  </si>
  <si>
    <t>Emergency preparedness and response to Desert Locust infestation in Uganda</t>
  </si>
  <si>
    <t>Crops, pastureland, forest cover protected from potential Desert Locust hopper bands and swarms</t>
  </si>
  <si>
    <t>29/01/2020</t>
  </si>
  <si>
    <t>Desert Locust Crisis 2020; ECLO - Emergency Centre For Locust Operation; Emergencies; Gender-mainstreamed</t>
  </si>
  <si>
    <t>Owani, Jimmy (OERDD); Gugnani, Supriya (OERDD)</t>
  </si>
  <si>
    <t>Sosa, Orlando (SFEMD); Marchesich, Rosanne (OERDD)</t>
  </si>
  <si>
    <t>Project Formulator: Querido, Antonio Luis Ferreira (FRUGA); Budget Holder: Querido, Antonio Luis Ferreira (FRUGA); Task Force Member: Ameu, Martin (FRUGA); Task Force Member: Gujadhur, Priya (FRUGA); Funding Liaison Officer: Owani, Jimmy (OERDD); Funding Liaison Officer: Gugnani, Supriya (OERDD); LTO Officer: Sosa, Orlando (SFEMD); LTO Officer: Marchesich, Rosanne (OERDD); HQ Technical Officer: Cressman, Keith (NSPDD)</t>
  </si>
  <si>
    <t xml:space="preserve">
BL3 (60%)
BL4 (40%)</t>
  </si>
  <si>
    <t xml:space="preserve">
1.No poverty (60%)
13.Climate action (20%)
2.Zero hunger (20%)</t>
  </si>
  <si>
    <t xml:space="preserve">
1.5 (60%)
13.1 (20%)
2.4 (20%)</t>
  </si>
  <si>
    <t xml:space="preserve">
BL3/1.No poverty (60%)
BL4/13.Climate action (20%)
BL4/2.Zero hunger (20%)</t>
  </si>
  <si>
    <t xml:space="preserve">
BL3/1.5 (60%)
BL4/13.1 (20%)
BL4/2.4 (20%)</t>
  </si>
  <si>
    <t>Cressman, Keith (NSPDD)</t>
  </si>
  <si>
    <t>12/05/2022</t>
  </si>
  <si>
    <t>17/01/2022</t>
  </si>
  <si>
    <t>07/02/2023</t>
  </si>
  <si>
    <t>43060 Disaster Risk Reduction</t>
  </si>
  <si>
    <t>28/01/2021</t>
  </si>
  <si>
    <t>OTCP20UG20011</t>
  </si>
  <si>
    <t>Desert Locust</t>
  </si>
  <si>
    <t xml:space="preserve">FAO’s Desert Locust Information Service_x000D_(DILS) </t>
  </si>
  <si>
    <t>Capacity of national authorities and DLGs to undertake_x000D_surveillance, respond and report (including FAO-DLIS) on DL_x000D_invasion is enhanced</t>
  </si>
  <si>
    <t>673121</t>
  </si>
  <si>
    <t xml:space="preserve">UTF /UGA/062/UGA         </t>
  </si>
  <si>
    <t>Increase and improve provision of goods and services from agriculture, forestry and fisheries in a sustainable manner and enable more inclusive and efficient agricultural and food systems at local, national and international levels</t>
  </si>
  <si>
    <t>Lukic, Meran (PSRDD); Sánchez Ugalde, Camila (PSRDD)</t>
  </si>
  <si>
    <t>Project Formulator: Querido, Antonio Luis Ferreira (FRUGA); Budget Holder: Querido, Antonio Luis Ferreira (FRUGA); Operations Officer: Marroni, Annalisa (FRUGA); Task Force Member: Owach, Charles (FRUGA); Task Force Member: Gutta, Debel (PSTDD); Funding Liaison Officer: Lukic, Meran (PSRDD); Funding Liaison Officer: Sánchez Ugalde, Camila (PSRDD); LTO Officer (ESRM Risk Certifying Officer): Wang, Jinbiao (ODGDD); LTO Officer: Zhang, Yahui (PSTDD); HQ Technical Officer: Taguchi, Makiko (NSPDD)</t>
  </si>
  <si>
    <t>UTF</t>
  </si>
  <si>
    <t>28/06/2022</t>
  </si>
  <si>
    <t>17/06/2022</t>
  </si>
  <si>
    <t>15/07/2020</t>
  </si>
  <si>
    <t>FPSN - Urgent Call for Funds required (High), since 22/12/2023; FPSN - Call for Funds required (Low), since 05/12/2023</t>
  </si>
  <si>
    <t>12/07/2022</t>
  </si>
  <si>
    <t>16/06/2022</t>
  </si>
  <si>
    <t>TFUG25UG22315</t>
  </si>
  <si>
    <t xml:space="preserve">Increase and improve provision of goods and services from agriculture, forestry and fisheries in a sustainable manner. </t>
  </si>
  <si>
    <t xml:space="preserve">Short-term experts on policy support in crop, aquaculture &amp; livestock </t>
  </si>
  <si>
    <t>Agribusinesses and agri-food chains that are more inclusive and efficient are developed and implemented by the public and private sectors.</t>
  </si>
  <si>
    <t xml:space="preserve"> Small and large scale technology training centres and knowledge transfer, and Farmer Field Schools (FFS) </t>
  </si>
  <si>
    <t>673821</t>
  </si>
  <si>
    <t xml:space="preserve">OSRO/GLO/003/SWI         </t>
  </si>
  <si>
    <t>Desert locust response to mitigate impacts on food security and livelihoods in the Greater Horn of Africa</t>
  </si>
  <si>
    <t>Desert Locust control operations in the Horn of Africa to combat the outbreaks and prevent the impact of widespread crop and pasture losses, on food security and protect rural livelihoods</t>
  </si>
  <si>
    <t>OERGD</t>
  </si>
  <si>
    <t>19/06/2021</t>
  </si>
  <si>
    <t>Appeal 2020; Desert Locust Crisis 2020; ECLO - Emergency Centre For Locust Operation; Emergencies; SFERA (Special Fund for Emergenzy and Rehabilitation Activities - FAO)</t>
  </si>
  <si>
    <t>Switzerland</t>
  </si>
  <si>
    <t>Global, Kenya, Somalia, Uganda</t>
  </si>
  <si>
    <t>Hasibra, Mirela (OERDD)</t>
  </si>
  <si>
    <t>Marchesich, Rosanne (OERDD); Al-Dobai, Shoki Abdulwali Ahme (NSPDD)</t>
  </si>
  <si>
    <t>Project Formulator: Burgeon, Dominique (LOGED); Emergency Operations Officer: Sotomayor Romanowski, Diana (OERDD); Budget Holder: Hasibra, Mirela (OERDD); Alternate Budget Holder: Marchesich, Rosanne (OERDD); Task Force Member: Takavarasha, Tobias (FRKEN); Task Force Member: Querido, Antonio Luis Ferreira (FRUGA); Task Force Member: Peterschmitt, Etienne (FRSOM); Task Force Member: Ferrand, Cyril (FRKEN); Task Force Member: Seid, Fatouma Djama (PSUDD); Task Force Member: Innocente, Sergio (FRKEN); Funding Liaison Officer: Hinrichs, Angela (OERDD); Funding Liaison Officer: Gugnani, Supriya (OERDD); LTO Officer: Marchesich, Rosanne (OERDD); LTO Officer: Al-Dobai, Shoki Abdulwali Ahme (NSPDD)</t>
  </si>
  <si>
    <t>01/12/2021</t>
  </si>
  <si>
    <t>13/07/2021</t>
  </si>
  <si>
    <t>28/02/2020</t>
  </si>
  <si>
    <t>27/02/2020</t>
  </si>
  <si>
    <t>21/02/2020</t>
  </si>
  <si>
    <t>13/05/2022</t>
  </si>
  <si>
    <t>19/02/2021</t>
  </si>
  <si>
    <t>02/03/2020</t>
  </si>
  <si>
    <t>TFCH19AA20079</t>
  </si>
  <si>
    <t>Improved resilience of vulnerable 
communities and households to livelihood 
threats, and reduced food and nutrition 
insecurity</t>
  </si>
  <si>
    <t>674141</t>
  </si>
  <si>
    <t xml:space="preserve">OSRO/GLO/006/GER         </t>
  </si>
  <si>
    <t>Emergency livelihoods assistance to vulnerable farmers, agropastoralists and pastoralists affected by desert locust in Djibouti, Eritrea, Ethiopia, Kenya, Somalia, South Sudan and Uganda</t>
  </si>
  <si>
    <t>Target desert locust-affected areas through interventions and efforts to protect the livelihoods of desert-locust affected farmers, herders and agropastoralists.</t>
  </si>
  <si>
    <t>Appeal 2020; Desert Locust Crisis 2020; ECLO - Emergency Centre For Locust Operation; Emergencies</t>
  </si>
  <si>
    <t>Germany</t>
  </si>
  <si>
    <t>Djibouti, Eritrea, Ethiopia, Global, Kenya, Somalia, South Sudan, Uganda</t>
  </si>
  <si>
    <t>Mcguire, Shawn Joseph (NSPDD); Marchesich, Rosanne (OERDD)</t>
  </si>
  <si>
    <t>Project Formulator: Burgeon, Dominique (LOGED); Emergency Operations Officer: Sotomayor Romanowski, Diana (OERDD); Budget Holder: Hasibra, Mirela (OERDD); Operations Officer: Fumey, John (FRSSD); Operations Officer: Abdikarim, Mohamed (FRSSD); Task Force Member: Malo, Meshack (FRSSD); Task Force Member: Abubakari, Saeed Bancie (FRSIL); Task Force Member: Cornett, Kimberly (OERDD); Task Force Member: Pissang Tchangai, Dademanao (FRBDI); Task Force Member: Takavarasha, Tobias (FRKEN); Task Force Member: Innocente, Sergio (FRKEN); Task Force Member: Querido, Antonio Luis Ferreira (FRUGA); Task Force Member: Marchesich, Rosanne (OERDD); Task Force Member: Peterschmitt, Etienne (FRSOM); Task Force Member: Seid, Fatouma Djama (PSUDD); Funding Liaison Officer: Gugnani, Supriya (OERDD); Funding Liaison Officer: Hinrichs, Angela (OERDD); LTO Officer: Mcguire, Shawn Joseph (NSPDD); LTO Officer: Marchesich, Rosanne (OERDD); OER Officer (Cash-Based Transfers): Calef, David (OERDD)</t>
  </si>
  <si>
    <t>IO-L431.12 FAO PSR/ AA S09-321.50 AFR 02/20</t>
  </si>
  <si>
    <t>AA Federal Foreign Office (Auswärtiges Amt)</t>
  </si>
  <si>
    <t>23/07/2021</t>
  </si>
  <si>
    <t>06/01/2021</t>
  </si>
  <si>
    <t>27/04/2020</t>
  </si>
  <si>
    <t>26/03/2020</t>
  </si>
  <si>
    <t>25/02/2020</t>
  </si>
  <si>
    <t>15/10/2021</t>
  </si>
  <si>
    <t>31161 Food crop production</t>
  </si>
  <si>
    <t>29/04/2020</t>
  </si>
  <si>
    <t>TFDE19AA20158</t>
  </si>
  <si>
    <t>Vulnerable farming households to continue production through provision of risk reduction farming package</t>
  </si>
  <si>
    <t>District Local_x000D_Governments in Karamoja and Teso subregions</t>
  </si>
  <si>
    <t>674341</t>
  </si>
  <si>
    <t xml:space="preserve">OSRO/GLO/009/CAN         </t>
  </si>
  <si>
    <t>Emergency Response ? FAO ? 2020 ? Desert Locust Crisis (Uganda, Kenya, Yemen)</t>
  </si>
  <si>
    <t>To protect livestock assets of pastoral communities and support the control operations to mitigate the impact of the desert locust_x000D_
infestation on food security and livelihoods.</t>
  </si>
  <si>
    <t>04/03/2020</t>
  </si>
  <si>
    <t>Desert Locust Crisis 2020; ECLO - Emergency Centre For Locust Operation; Emergencies</t>
  </si>
  <si>
    <t>Global, Kenya, Uganda</t>
  </si>
  <si>
    <t>Gugnani, Supriya (OERDD); Owani, Jimmy (OERDD); Popovic Manenti, Tatjana (OERDD)</t>
  </si>
  <si>
    <t>Al-Dobai, Shoki Abdulwali Ahme (NSPDD); Marchesich, Rosanne (OERDD)</t>
  </si>
  <si>
    <t>Project Formulator: Burgeon, Dominique (LOGED); Emergency Operations Desk Supervisor: Cvetic, Rados (FAAFG); Emergency Operations Officer: Sotomayor Romanowski, Diana (OERDD); Budget Holder: Hasibra, Mirela (OERDD); Alternate Budget Holder: Marchesich, Rosanne (OERDD); Alternate Emergency Operations Officer: Alqobatti, Sami Yaseen Ahmad (FNYAR); Operations Officer: Abdo, Maram (FAAFG); Task Force Member: Querido, Antonio Luis Ferreira (FRUGA); Task Force Member: Innocente, Sergio (FRKEN); Task Force Member: Takavarasha, Tobias (FRKEN); Task Force Member: Ubeysekara, Ruwan Nisantha (FNSDN); Task Force Member: Gadain, Hussein (FNYAR); Task Force Member: Ferrand, Cyril (FRKEN); Funding Liaison Officer: Gugnani, Supriya (OERDD); Funding Liaison Officer: Owani, Jimmy (OERDD); Funding Liaison Officer: Popovic Manenti, Tatjana (OERDD); LTO Officer: Al-Dobai, Shoki Abdulwali Ahme (NSPDD); LTO Officer: Marchesich, Rosanne (OERDD)</t>
  </si>
  <si>
    <t>26/08/2021</t>
  </si>
  <si>
    <t>15/11/2021</t>
  </si>
  <si>
    <t>TFCA19AA20080</t>
  </si>
  <si>
    <t>2 percent of beneficiary household headed by women and disadvantaged groups</t>
  </si>
  <si>
    <t>Safeguard livelihoods and promote early recovery</t>
  </si>
  <si>
    <t>674901</t>
  </si>
  <si>
    <t xml:space="preserve">OSRO/GLO/008/BMG         </t>
  </si>
  <si>
    <t>Desert locust response to mitigate impacts on food security and livelihoods in Djibouti, Eritrea, Ethiopia, Kenya, Somalia, South Sudan and Uganda</t>
  </si>
  <si>
    <t>This project will target locust-affected areas of Djibouti, Eritrea, Ethiopia, Kenya, Somalia, South Sudan and Uganda in alignment with the revised FAO Desert Locust Crisis Appeal for Rapid Response and Anticipatory Action in the Greater Horn of Africa and will fund activities under component 1: ?Curb the spread of desert locust?, component 2: ?Safeguard livelihoods and promote early recovery?, and component 3: ?Coordination and preparedness?.</t>
  </si>
  <si>
    <t>12/03/2020</t>
  </si>
  <si>
    <t>01/03/2021</t>
  </si>
  <si>
    <t>BMG - Global Development Program of the Bill &amp; Melinda Gates Foundation</t>
  </si>
  <si>
    <t>Project Formulator: Burgeon, Dominique (LOGED); Budget Holder: Hasibra, Mirela (OERDD); Alternate Budget Holder: Marchesich, Rosanne (OERDD); Operations Officer: Abdikarim, Mohamed (FRSSD); Operations Officer: Fumey, John (FRSSD); Task Force Member: Innocente, Sergio (FRKEN); Task Force Member: Pissang Tchangai, Dademanao (FRBDI); Task Force Member: Abubakari, Saeed Bancie (FRSIL); Task Force Member: Malo, Meshack (FRSSD); Task Force Member: Takavarasha, Tobias (FRKEN); Task Force Member: Querido, Antonio Luis Ferreira (FRUGA); Task Force Member: Peterschmitt, Etienne (FRSOM); Task Force Member: Ferrand, Cyril (FRKEN); Task Force Member: Seid, Fatouma Djama (PSUDD); Funding Liaison Officer: Gugnani, Supriya (OERDD); Funding Liaison Officer: Owani, Jimmy (OERDD); Funding Liaison Officer: Popovic Manenti, Tatjana (OERDD); LTO Officer: Marchesich, Rosanne (OERDD); LTO Officer: Al-Dobai, Shoki Abdulwali Ahme (NSPDD); OER Officer (Cash-Based Transfers): Calef, David (OERDD)</t>
  </si>
  <si>
    <t>INV006219</t>
  </si>
  <si>
    <t>11/11/2021</t>
  </si>
  <si>
    <t>15/06/2021</t>
  </si>
  <si>
    <t>13/03/2020</t>
  </si>
  <si>
    <t>10/03/2020</t>
  </si>
  <si>
    <t>06/03/2020</t>
  </si>
  <si>
    <t>03/03/2020</t>
  </si>
  <si>
    <t>30/12/2021</t>
  </si>
  <si>
    <t>TF6F19AA20096</t>
  </si>
  <si>
    <t>FAO is supporting national survey and control teams using eLocust3, a handheld tablet tool, to record and transmit data to national locust centres and FAO’s Desert Locust Information Service in Rome. Combined with remote sensing imagery and historical data, the information is used to support early warning, forecasts and the planning and prioritization of survey and control operations.</t>
  </si>
  <si>
    <t>674941</t>
  </si>
  <si>
    <t xml:space="preserve">OSRO/GLO/012/NET         </t>
  </si>
  <si>
    <t>Desert locust response to mitigate impacts on Food Security &amp; livelihoods in Djibouti, Eritrea, Uganda and Ethiopia</t>
  </si>
  <si>
    <t>Limit impact of desert locust on agricultural production and food security in Djibouti, Eritrea, Uganda and Ethiopia.</t>
  </si>
  <si>
    <t>15/03/2020</t>
  </si>
  <si>
    <t>Netherlands</t>
  </si>
  <si>
    <t>Djibouti, Eritrea, Global, Uganda</t>
  </si>
  <si>
    <t>Phiri, Margaret (OERDD); Popovic Manenti, Tatjana (OERDD); Gugnani, Supriya (OERDD); Owani, Jimmy (OERDD)</t>
  </si>
  <si>
    <t>Project Formulator: Burgeon, Dominique (LOGED); Emergency Operations Officer: Sotomayor Romanowski, Diana (OERDD); Budget Holder: Hasibra, Mirela (OERDD); Alternate Budget Holder: Marchesich, Rosanne (OERDD); Task Force Member: Ferrand, Cyril (FRKEN); Task Force Member: Seid, Fatouma Djama (PSUDD); Task Force Member: Abubakari, Saeed Bancie (FRSIL); Task Force Member: Querido, Antonio Luis Ferreira (FRUGA); Task Force Member: Pissang Tchangai, Dademanao (FRBDI); Task Force Member: Innocente, Sergio (FRKEN); Funding Liaison Officer: Phiri, Margaret (OERDD); Funding Liaison Officer: Popovic Manenti, Tatjana (OERDD); Funding Liaison Officer: Gugnani, Supriya (OERDD); Funding Liaison Officer: Owani, Jimmy (OERDD); LTO Officer: Al-Dobai, Shoki Abdulwali Ahme (NSPDD); LTO Officer: Marchesich, Rosanne (OERDD)</t>
  </si>
  <si>
    <t>4000003739</t>
  </si>
  <si>
    <t>14/07/2022</t>
  </si>
  <si>
    <t>01/02/2022</t>
  </si>
  <si>
    <t>30/03/2020</t>
  </si>
  <si>
    <t>FPSN - Pending Financial Closure (Low), since 18/09/2023</t>
  </si>
  <si>
    <t>02/04/2020</t>
  </si>
  <si>
    <t>TFNL19AA20127</t>
  </si>
  <si>
    <t>The worst desert locust crisis in decades is underway in the Greater Horn of Africa</t>
  </si>
  <si>
    <t xml:space="preserve"> Improved resilience of vulnerable communities and households to livelihood threats, and reduced food and nutritionin security</t>
  </si>
  <si>
    <t>675263</t>
  </si>
  <si>
    <t xml:space="preserve">OSRO/GLO/013/MTC         </t>
  </si>
  <si>
    <t>Desert locust response to mitigate impacts on food security and livelihoods</t>
  </si>
  <si>
    <t>Desert locust response to mitigate impacts on food security and livelihoods in Djibouti, Eritrea, Ethiopia, Kenya, Somalia and Uganda</t>
  </si>
  <si>
    <t>03/04/2020</t>
  </si>
  <si>
    <t>MTC  - MasterCard Foundation</t>
  </si>
  <si>
    <t>Djibouti, Eritrea, Ethiopia, Global, Kenya, Somalia, Uganda</t>
  </si>
  <si>
    <t>Buonincontri, Martina (OERDD); Gugnani, Supriya (OERDD); Phiri, Margaret (OERDD)</t>
  </si>
  <si>
    <t>Al-Dobai, Shoki Abdulwali Ahme (NSPDD); Marchesich, Rosanne (OERDD); Innocente, Sergio (FRKEN)</t>
  </si>
  <si>
    <t>Project Formulator: Burgeon, Dominique (LOGED); Emergency Operations Officer: Sotomayor Romanowski, Diana (OERDD); Budget Holder: Hasibra, Mirela (OERDD); Alternate Budget Holder: Marchesich, Rosanne (OERDD); Task Force Member: Querido, Antonio Luis Ferreira (FRUGA); Task Force Member: Pissang Tchangai, Dademanao (FRBDI); Task Force Member: Abubakari, Saeed Bancie (FRSIL); Task Force Member: Robson, Mike (FNSYR); Task Force Member: Seid, Fatouma Djama (PSUDD); Task Force Member: Ferrand, Cyril (FRKEN); Task Force Member: Peterschmitt, Etienne (FRSOM); Task Force Member: Innocente, Sergio (FRKEN); Task Force Member: Takavarasha, Tobias (FRKEN); Task Force Member: Ahmadu, Babagana (FRSAF); Funding Liaison Officer: Buonincontri, Martina (OERDD); Funding Liaison Officer: Gugnani, Supriya (OERDD); Funding Liaison Officer: Phiri, Margaret (OERDD); LTO Officer: Al-Dobai, Shoki Abdulwali Ahme (NSPDD); LTO Officer: Marchesich, Rosanne (OERDD); LTO Officer: Innocente, Sergio (FRKEN)</t>
  </si>
  <si>
    <t>10/04/2020</t>
  </si>
  <si>
    <t>11/03/2020</t>
  </si>
  <si>
    <t>09/03/2020</t>
  </si>
  <si>
    <t>31/03/2021</t>
  </si>
  <si>
    <t>14/04/2020</t>
  </si>
  <si>
    <t>07/04/2020</t>
  </si>
  <si>
    <t>TFG619AA20140</t>
  </si>
  <si>
    <t>678121</t>
  </si>
  <si>
    <t xml:space="preserve">OSRO/GLO/016/CPR         </t>
  </si>
  <si>
    <t>FAO-China SSC Programme support to FAO?s global action on the control of the Desert Locust</t>
  </si>
  <si>
    <t>The livelihoods of farmers and pastors headers in the areas affected by the Desert Locust are protected.</t>
  </si>
  <si>
    <t>30/06/2021</t>
  </si>
  <si>
    <t>Ethiopia, Global, Iran, Islamic Republic of, Kenya, Pakistan, Uganda</t>
  </si>
  <si>
    <t>Project Formulator: Burgeon, Dominique (LOGED); Emergency Operations Officer: Sotomayor Romanowski, Diana (OERDD); Budget Holder: Hasibra, Mirela (OERDD); Alternate Budget Holder: Marchesich, Rosanne (OERDD); Task Force Member: Dowlatchahi, Mina (PSSDD); Task Force Member: Boedeker, Gerold (FAIRA); Task Force Member: Seid, Fatouma Djama (PSUDD); Task Force Member: Ferrand, Cyril (FRKEN); Task Force Member: Querido, Antonio Luis Ferreira (FRUGA); Task Force Member: Innocente, Sergio (FRKEN); Task Force Member: Takavarasha, Tobias (FRKEN); Task Force Member: Takara, Bruna Emiko (DDCCD); Task Force Member: Wang, Jinbiao (ODGDD); Funding Liaison Officer: Owani, Jimmy (OERDD); Funding Liaison Officer: Gugnani, Supriya (OERDD); LTO Officer: Al-Dobai, Shoki Abdulwali Ahme (NSPDD); LTO Officer: Marchesich, Rosanne (OERDD)</t>
  </si>
  <si>
    <t>NSPDD</t>
  </si>
  <si>
    <t>08/04/2022</t>
  </si>
  <si>
    <t>13/05/2020</t>
  </si>
  <si>
    <t>09/04/2020</t>
  </si>
  <si>
    <t>09/12/2022</t>
  </si>
  <si>
    <t>03/06/2020</t>
  </si>
  <si>
    <t>19/05/2020</t>
  </si>
  <si>
    <t>TFCN19AA20205</t>
  </si>
  <si>
    <t>681302</t>
  </si>
  <si>
    <t xml:space="preserve">OSRO/UGA/003/USA         </t>
  </si>
  <si>
    <t>Desert Locust Impact Assessment in Uganda</t>
  </si>
  <si>
    <t>Desert Locust Impact on Livelihoods:
? Determine DL impact on livelihoods of people in Karamoja, Teso, Lango
and Acholi Regions
? Identify opportunities and capacities for livelihood recovery at household,
community and local economy levels
? Inform livelihood protection and recovery plans and projects
Desert Locust Impact on Food Security
? Review the 2020 main season crop production and determine DL specific
damage
? Compile supply/demand balance for main food commodities
? Assess the functioning of food markets including food availability and
price trends
? Estimate the number of food insecure people in Teso, Lango and Acholi
Regions</t>
  </si>
  <si>
    <t xml:space="preserve">FRUG </t>
  </si>
  <si>
    <t>09/07/2020</t>
  </si>
  <si>
    <t>08/01/2022</t>
  </si>
  <si>
    <t>Project Formulator: Querido, Antonio Luis Ferreira (FRUGA); Budget Holder: Querido, Antonio Luis Ferreira (FRUGA); Alternate Budget Holder: Gujadhur, Priya (FRUGA); Task Force Member: Clark, Kathyrn Elizabeth (FRUGA); Task Force Member: Elyau, Mike (FRUGA); Funding Liaison Officer: Gugnani, Supriya (OERDD); Funding Liaison Officer: Hinrichs, Angela (OERDD); LTO Officer: Marchesich, Rosanne (OERDD); LTO Officer: Al-Dobai, Shoki Abdulwali Ahme (NSPDD); Chief Statistician: Gennari, Pietro (OCSDD); HQ Technical Officer: Al-Dobai, Shoki Abdulwali Ahme (NSPDD)</t>
  </si>
  <si>
    <t xml:space="preserve">
BL3 (50%)
BL4 (50%)</t>
  </si>
  <si>
    <t xml:space="preserve">
1.No poverty (50%)
2.Zero hunger (50%)</t>
  </si>
  <si>
    <t xml:space="preserve">
1.5 (50%)
2.4 (50%)</t>
  </si>
  <si>
    <t>502 (50%); 504 (50%)</t>
  </si>
  <si>
    <t>50201 (50%); 50401 (50%)</t>
  </si>
  <si>
    <t>72061720IO00003</t>
  </si>
  <si>
    <t>United States Agency for International Development (USAID)</t>
  </si>
  <si>
    <t xml:space="preserve">
BL3/1.No poverty (50%)
BL4/2.Zero hunger (50%)</t>
  </si>
  <si>
    <t xml:space="preserve">
BL3/1.5 (50%)
BL4/2.4 (50%)</t>
  </si>
  <si>
    <t>Al-Dobai, Shoki Abdulwali Ahme (NSPDD)</t>
  </si>
  <si>
    <t>14/04/2022</t>
  </si>
  <si>
    <t>14/07/2020</t>
  </si>
  <si>
    <t>10/07/2020</t>
  </si>
  <si>
    <t>21/05/2020</t>
  </si>
  <si>
    <t>06/05/2022</t>
  </si>
  <si>
    <t>09/07/2021</t>
  </si>
  <si>
    <t>29/07/2020</t>
  </si>
  <si>
    <t>TFUS19UG20296</t>
  </si>
  <si>
    <t>Desert Locus impact assessment</t>
  </si>
  <si>
    <t>report provided critical recommendations for building national _x000D_preparedness to respond to future threats</t>
  </si>
  <si>
    <t>Acholi, Elgon, Karamoja, Lango and Teso subregions</t>
  </si>
  <si>
    <t>681303</t>
  </si>
  <si>
    <t xml:space="preserve">UNJP/UGA/061/EC          </t>
  </si>
  <si>
    <t>Strengthening shock responsive systems in Karamoja</t>
  </si>
  <si>
    <t>Increased food &amp; nutrition security in Karamoja</t>
  </si>
  <si>
    <t>29/08/2020</t>
  </si>
  <si>
    <t>28/06/2024</t>
  </si>
  <si>
    <t>EU-SCO</t>
  </si>
  <si>
    <t>World Food Programme Administered Trust Fund</t>
  </si>
  <si>
    <t>Innocente, Sergio (FRKEN)</t>
  </si>
  <si>
    <t>Project Formulator: Querido, Antonio Luis Ferreira (FRUGA); Budget Holder: Querido, Antonio Luis Ferreira (FRUGA); Operations Officer: Marroni, Annalisa (FRUGA); Task Force Member: Reumkens, Mr Dominique Armand (FRUGA); Funding Liaison Officer: Pirca Garcia, Irene (PSRDD); LTO Officer: Innocente, Sergio (FRKEN); Chief Statistician: Rosero Moncayo, Jose (ESSDD); HQ Technical Officer: Dujanovic, Dunja (OERDD)</t>
  </si>
  <si>
    <t>502 (100%)</t>
  </si>
  <si>
    <t>50201 (80%); 50202 (20%)</t>
  </si>
  <si>
    <t>UNJP</t>
  </si>
  <si>
    <t>European Union - DCI</t>
  </si>
  <si>
    <t>Dujanovic, Dunja (OERDD)</t>
  </si>
  <si>
    <t>12/03/2021</t>
  </si>
  <si>
    <t>19/06/2020</t>
  </si>
  <si>
    <t>11/06/2020</t>
  </si>
  <si>
    <t>FPSN - Call for Funds required (Low), since 22/11/2023; Others - Budget Revision Needed (Low), since 17/02/2024</t>
  </si>
  <si>
    <t>22/03/2021</t>
  </si>
  <si>
    <t>11/03/2021</t>
  </si>
  <si>
    <t>TF3H35UG21124</t>
  </si>
  <si>
    <t>Develop a multi-hazard early warning system for Karamoja to cover drought, floods, crop and animal pests and diseases</t>
  </si>
  <si>
    <t>Support the development and updating of policies and strategies, laws, and regulations relevant to the successful delivery of anticipatory and early actions in response to shocks and stresses, including through technical assistance, advocacy, and generation of evidence</t>
  </si>
  <si>
    <t>Assess feasibility of extending climate risk insurance to vulnerable households in Karamoja</t>
  </si>
  <si>
    <t>strengthening existing early warning systems (EWS) and capacities of national and local actors to predict, reduce, and respond to shocks</t>
  </si>
  <si>
    <t>Karamoja sub-region-all the 9 districts in Karamoja</t>
  </si>
  <si>
    <t>681821</t>
  </si>
  <si>
    <t xml:space="preserve">GCP /UGA/063/EC          </t>
  </si>
  <si>
    <t>Forest Management and Green Charcoal Value Chain Project ( FMGCVC)</t>
  </si>
  <si>
    <t>Improve forest management practices, efficiency for charcoal production to reduce emissions of greenhouse gases and enhance institutional and policy framework to support clean energy.</t>
  </si>
  <si>
    <t>15/01/2021</t>
  </si>
  <si>
    <t>14/01/2025</t>
  </si>
  <si>
    <t>Bioeconomy; EU-SCO</t>
  </si>
  <si>
    <t>Irie, Yuka (SFEMD); Kilawe, Edward (RAFTD)</t>
  </si>
  <si>
    <t>Project Formulator: Querido, Antonio Luis Ferreira (FRUGA); Budget Holder: Querido, Antonio Luis Ferreira (FRUGA); Operations Officer: Marroni, Annalisa (FRUGA); Task Force Member: Hitimana, Leonidas (FRUGA); Task Force Member: Gujadhur, Priya (FRUGA); Task Force Member: Lutalo, Darlene (FRUGA); Task Force Member: Elyau, Mike (FRUGA); Funding Liaison Officer: Cirilli, Federico (PSRDD); LTO Officer (ESRM Risk Certifying Officer): Kilawe, Edward (RAFTD); LTO Officer: Irie, Yuka (SFEMD); LTO Officer: Kilawe, Edward (RAFTD); Chief Statistician: Rosero Moncayo, Jose (ESSDD); Legal Officer: Ravelomanantsoa, Lalaina (LEGND); HQ Technical Officer: Xia, Zuzhang (NFODD)</t>
  </si>
  <si>
    <t xml:space="preserve">
BE2 (100%)</t>
  </si>
  <si>
    <t xml:space="preserve">
12.2 (40%)
12.5 (60%)</t>
  </si>
  <si>
    <t>SO 1 (10%); SO 2 (60%); SO 5 (30%)</t>
  </si>
  <si>
    <t>102 (10%); 201 (30%); 202 (30%); 503 (30%)</t>
  </si>
  <si>
    <t>10201 (10%); 20102 (30%); 20202 (30%); 50301 (30%)</t>
  </si>
  <si>
    <t xml:space="preserve">FOEI </t>
  </si>
  <si>
    <t>FED/2020/419-095</t>
  </si>
  <si>
    <t>European Development Fund (EDF)</t>
  </si>
  <si>
    <t xml:space="preserve">
BE2/12.Responsible consumption and production (100%)</t>
  </si>
  <si>
    <t xml:space="preserve">
BE2/12.2 (40%)
BE2/12.5 (60%)</t>
  </si>
  <si>
    <t>30/03/2021</t>
  </si>
  <si>
    <t>07/10/2020</t>
  </si>
  <si>
    <t>06/08/2020</t>
  </si>
  <si>
    <t>02/06/2020</t>
  </si>
  <si>
    <t>31261 Fuelwood/charcoal</t>
  </si>
  <si>
    <t>01/12/2024</t>
  </si>
  <si>
    <t>01/04/2021</t>
  </si>
  <si>
    <t>11/12/2020</t>
  </si>
  <si>
    <t>TFEU11UG21155</t>
  </si>
  <si>
    <t>Improve forest management practices</t>
  </si>
  <si>
    <t>System for monitoring, reporting and verification of Greenhouse Gas emissions from charcoal production developed</t>
  </si>
  <si>
    <t xml:space="preserve"> Improved coordination and regulation of the charcoal value chain</t>
  </si>
  <si>
    <t xml:space="preserve">OSRO/GLO/020/RUS         </t>
  </si>
  <si>
    <t>Desert locust response to mitigate impacts on food security and livelihoods in Kenya, Ethiopia, South Sudan and Uganda</t>
  </si>
  <si>
    <t>To support countries' capacities in view of the scale of the Desert locust crisis, to provide technical and operational support to control efforts and to support the livelihoods of the most vulnerable.</t>
  </si>
  <si>
    <t>27/07/2020</t>
  </si>
  <si>
    <t>26/07/2021</t>
  </si>
  <si>
    <t>Russian Federation</t>
  </si>
  <si>
    <t>Ethiopia, Global, Kenya, South Sudan, Uganda</t>
  </si>
  <si>
    <t>Owani, Jimmy (OERDD); Popovic Manenti, Tatjana (OERDD); Gugnani, Supriya (OERDD)</t>
  </si>
  <si>
    <t>Project Formulator: Burgeon, Dominique (LOGED); Emergency Operations Officer: Sotomayor Romanowski, Diana (OERDD); Budget Holder: Paulsen, Rein Andre (OERDD); Alternate Budget Holder: Hasibra, Mirela (OERDD); Alternate Budget Holder: Marchesich, Rosanne (OERDD); Alternate Emergency Operations Officer: Shahrin Urmi, Nusrat (OERDD); Task Force Leader: Innocente, Sergio (FRKEN); Task Force Member: Russo, Andrea (FRKEN); Task Force Member: Takavarasha, Tobias (FRKEN); Task Force Member: Malo, Meshack (FRSSD); Task Force Member: Ferrand, Cyril (FRKEN); Task Force Member: Querido, Antonio Luis Ferreira (FRUGA); Task Force Member: Seid, Fatouma Djama (PSUDD); Funding Liaison Officer: Owani, Jimmy (OERDD); Funding Liaison Officer: Popovic Manenti, Tatjana (OERDD); Funding Liaison Officer: Gugnani, Supriya (OERDD); LTO Officer: Marchesich, Rosanne (OERDD); LTO Officer: Al-Dobai, Shoki Abdulwali Ahme (NSPDD); OER Officer (Cash-Based Transfers): Calef, David (OERDD)</t>
  </si>
  <si>
    <t>18/08/2021</t>
  </si>
  <si>
    <t>28/07/2020</t>
  </si>
  <si>
    <t>24/07/2020</t>
  </si>
  <si>
    <t>23/07/2020</t>
  </si>
  <si>
    <t>04/08/2022</t>
  </si>
  <si>
    <t>TFRU19AA20294</t>
  </si>
  <si>
    <t>01/09/2023</t>
  </si>
  <si>
    <t>687341</t>
  </si>
  <si>
    <t xml:space="preserve">UNJP/GLO/353/UNJ         </t>
  </si>
  <si>
    <t>Promoting sustainable food consumption and production through integrated tools and multi-stakeholder action</t>
  </si>
  <si>
    <t>To support food systems development through coherent policies, strengthened capacities and increased public and private awareness</t>
  </si>
  <si>
    <t xml:space="preserve">ESFD </t>
  </si>
  <si>
    <t>30/03/2023</t>
  </si>
  <si>
    <t>MDTF Portal</t>
  </si>
  <si>
    <t>UNDP Administered Donor Joint Trust Fund (UNJ)</t>
  </si>
  <si>
    <t>Brazil, Global, Uganda</t>
  </si>
  <si>
    <t>Kelly, Siobhan (ESFDD)</t>
  </si>
  <si>
    <t>Project Formulator: Morrison, Jamie (ESFDD); Budget Holder: Njie, Divine (ESFDD); Budget Holder (Baby Project): Morrison, Jamie (ESFDD); Task Force Member: Panetti, Viviana (ESFDD); Task Force Member: Kelly, Siobhan (ESFDD); Funding Liaison Officer: Zheng, Liping (PSRDD); LTO Officer (ESRM Risk Certifying Officer): Njie, Divine (ESFDD); LTO Officer: Kelly, Siobhan (ESFDD); HQ Technical Officer: Kelly, Siobhan (ESFDD)</t>
  </si>
  <si>
    <t xml:space="preserve">
BE (65%)
BN (35%)</t>
  </si>
  <si>
    <t xml:space="preserve">
BE1 (30%)
BE4 (35%)
BN4 (35%)</t>
  </si>
  <si>
    <t xml:space="preserve">
12.Responsible consumption and production (70%)
2.Zero hunger (30%)</t>
  </si>
  <si>
    <t xml:space="preserve">
12.3 (70%)
2.4 (30%)</t>
  </si>
  <si>
    <t>402 (70%); 403 (30%)</t>
  </si>
  <si>
    <t>40201 (70%); 40301 (30%)</t>
  </si>
  <si>
    <t xml:space="preserve">
BE1/2.Zero hunger (30%)
BE4/12.Responsible consumption and production (35%)
BN4/12.Responsible consumption and production (35%)</t>
  </si>
  <si>
    <t xml:space="preserve">
BE1/2.4 (30%)
BE4/12.3 (35%)
BN4/12.3 (35%)</t>
  </si>
  <si>
    <t>16/11/2023</t>
  </si>
  <si>
    <t>21/07/2023</t>
  </si>
  <si>
    <t>16/09/2020</t>
  </si>
  <si>
    <t>20/08/2020</t>
  </si>
  <si>
    <t>22/11/2023</t>
  </si>
  <si>
    <t>29/07/2021</t>
  </si>
  <si>
    <t>TF5C35AA21309</t>
  </si>
  <si>
    <t>Enhancing policy coherence and multi-stakeholder and sectoral actions</t>
  </si>
  <si>
    <t>Maslovarik, Vanja (NSLDD)</t>
  </si>
  <si>
    <t>Ignaciuk, Adriana Maria (ESADD)</t>
  </si>
  <si>
    <t>16015 Social services (incl youth development and women+ children)</t>
  </si>
  <si>
    <t>688721</t>
  </si>
  <si>
    <t xml:space="preserve">UNJP/UGA/064/WFP-F       </t>
  </si>
  <si>
    <t>Evaluating the standalone and combine impacts of social assistance and skills training in the context of northern Uganda?s refugee and host communities</t>
  </si>
  <si>
    <t>The project will support the Joint Programming of FAO and WFP to develop evidence-based initiatives to support the graduation of vulnerable households from dependency on social protection assistance.</t>
  </si>
  <si>
    <t>01/10/2020</t>
  </si>
  <si>
    <t>Maslovarik, Vanja (NSLDD); Trolle-Lindgren, Anna Margareta Helena (PSRDD)</t>
  </si>
  <si>
    <t>Project Formulator: Querido, Antonio Luis Ferreira (FRUGA); Budget Holder: Querido, Antonio Luis Ferreira (FRUGA); Funding Liaison Officer: Maslovarik, Vanja (NSLDD); Funding Liaison Officer: Trolle-Lindgren, Anna Margareta Helena (PSRDD); LTO Officer: Ignaciuk, Adriana Maria (ESADD)</t>
  </si>
  <si>
    <t xml:space="preserve">
BL4 (100%)</t>
  </si>
  <si>
    <t>303 (100%)</t>
  </si>
  <si>
    <t>30301 (50%); 30302 (50%)</t>
  </si>
  <si>
    <t>FORMULATION_FUNDS</t>
  </si>
  <si>
    <t xml:space="preserve">
BL4/1.No poverty (50%)
BL4/2.Zero hunger (50%)</t>
  </si>
  <si>
    <t xml:space="preserve">
BL4/1.5 (50%)
BL4/2.4 (50%)</t>
  </si>
  <si>
    <t>15/09/2022</t>
  </si>
  <si>
    <t>25/08/2022</t>
  </si>
  <si>
    <t>11/09/2020</t>
  </si>
  <si>
    <t>30/04/2021</t>
  </si>
  <si>
    <t>12/10/2020</t>
  </si>
  <si>
    <t>TF3H35UG20432</t>
  </si>
  <si>
    <t>Refugees self-reliance model</t>
  </si>
  <si>
    <t>689281</t>
  </si>
  <si>
    <t xml:space="preserve">TCP/UGA/3805             </t>
  </si>
  <si>
    <t>Technical support on Forest Management and Sustainable Charcoal Value Chain in Uganda</t>
  </si>
  <si>
    <t>To facilitate preliminary studies and analyses to generate information to inform interventions of the proposed ?Forest Management and Sustainable Charcoal Value Chain? project and build capacity of stakeholders within the charcoal value chain.</t>
  </si>
  <si>
    <t>01/03/2022</t>
  </si>
  <si>
    <t>Bioeconomy; Support to Development</t>
  </si>
  <si>
    <t>Kilawe, Edward (RAFTD)</t>
  </si>
  <si>
    <t>Project Formulator: Querido, Antonio Luis Ferreira (FRUGA); Budget Holder: Querido, Antonio Luis Ferreira (FRUGA); Operations Officer: Marroni, Annalisa (FRUGA); Task Force Member: Hitimana, Leonidas (FRUGA); Funding Liaison Officer: Nyarko-Badohu, Kwami Dzifanu (RAF1D); Funding Liaison Officer: Krifsa, Suela (RAF1D); LTO Officer: Kilawe, Edward (RAFTD); Chief Statistician: Rosero Moncayo, Jose (ESSDD); Legal Officer: Ravelomanantsoa, Lalaina (LEGND); HQ Technical Officer: Xia, Zuzhang (NFODD)</t>
  </si>
  <si>
    <t xml:space="preserve">
12.5 (100%)</t>
  </si>
  <si>
    <t>102 (10%); 202 (60%); 503 (30%)</t>
  </si>
  <si>
    <t>10201 (10%); 20201 (30%); 20202 (30%); 50301 (30%)</t>
  </si>
  <si>
    <t>NFODD</t>
  </si>
  <si>
    <t xml:space="preserve">
BE2/12.5 (100%)</t>
  </si>
  <si>
    <t>05/01/2021</t>
  </si>
  <si>
    <t>23/09/2020</t>
  </si>
  <si>
    <t>08/09/2020</t>
  </si>
  <si>
    <t>31/01/2023</t>
  </si>
  <si>
    <t>Others - TCP Project non financially closed but with an expired biennium of funds (Low), since 29/02/2024</t>
  </si>
  <si>
    <t>29/12/2020</t>
  </si>
  <si>
    <t>OTCP20UG20350</t>
  </si>
  <si>
    <t>Develop/update forest management plans for selected private forests for rehabilitation</t>
  </si>
  <si>
    <t xml:space="preserve">At least 1 participants with at least 3% women </t>
  </si>
  <si>
    <t>Develop yield regulation plans to support sustainable wood harvesting</t>
  </si>
  <si>
    <t>Conduct a feasibility study of establishing dedicated woodlots plantations for charcoal production</t>
  </si>
  <si>
    <t>Capacity of selected public, civil society and private institutions for agricultural service/asset provision enhanced</t>
  </si>
  <si>
    <t>Capacity of selected public, private sector and civil society organizations to acquire and manage, agricultural, food and nutrition security information strengthened”</t>
  </si>
  <si>
    <t>to be checked if it`s a project</t>
  </si>
  <si>
    <t>693882</t>
  </si>
  <si>
    <t xml:space="preserve">OSRO/UGA/004/NOR         </t>
  </si>
  <si>
    <t>Greening the humanitarian response in Uganda: Sustainable and affordable energy solutions for refugees.</t>
  </si>
  <si>
    <t>Access of host and refugee communities to clean, sustainable, renewable energy for cooking, lighting, powering and productive
uses is improved through a market-based approach.</t>
  </si>
  <si>
    <t>09/12/2020</t>
  </si>
  <si>
    <t>08/12/2022</t>
  </si>
  <si>
    <t>Appeal 2020; Emergencies; Forced Displacement</t>
  </si>
  <si>
    <t>Norway</t>
  </si>
  <si>
    <t>Phiri, Margaret (OERDD); Canulla, Roberta (OERDD); Owani, Jimmy (OERDD); Gugnani, Supriya (OERDD)</t>
  </si>
  <si>
    <t>Morese, Maria Michela (OCBDD)</t>
  </si>
  <si>
    <t>Project Formulator: Querido, Antonio Luis Ferreira (FRUGA); Budget Holder: Querido, Antonio Luis Ferreira (FRUGA); Alternate Budget Holder: Gujadhur, Priya (FRUGA); Operations Officer: Marroni, Annalisa (FRUGA); Task Force Member: Pirelli, Tiziana (OCBDD); Funding Liaison Officer: Phiri, Margaret (OERDD); Funding Liaison Officer: Canulla, Roberta (OERDD); Funding Liaison Officer: Owani, Jimmy (OERDD); Funding Liaison Officer: Gugnani, Supriya (OERDD); LTO Officer (ESRM Risk Certifying Officer): Dubois, Olivier (NFODD); LTO Officer: Morese, Maria Michela (OCBDD); OER Officer (Cash-Based Transfers): Calef, David (OERDD); HQ Technical Officer: Dubois, Olivier (NFODD)</t>
  </si>
  <si>
    <t xml:space="preserve">
1.5 (50%)
2.1 (50%)</t>
  </si>
  <si>
    <t>50302 (50%); 50402 (50%)</t>
  </si>
  <si>
    <t xml:space="preserve">OCB  </t>
  </si>
  <si>
    <t xml:space="preserve">
BL3/2.Zero hunger (50%)
BL4/1.No poverty (50%)</t>
  </si>
  <si>
    <t xml:space="preserve">
BL3/2.1 (50%)
BL4/1.5 (50%)</t>
  </si>
  <si>
    <t>Dubois, Olivier (NFODD)</t>
  </si>
  <si>
    <t>20/09/2023</t>
  </si>
  <si>
    <t>24/11/2020</t>
  </si>
  <si>
    <t>17/11/2020</t>
  </si>
  <si>
    <t>31/10/2023</t>
  </si>
  <si>
    <t>31/10/2022</t>
  </si>
  <si>
    <t>TFNO19UG21003</t>
  </si>
  <si>
    <t xml:space="preserve"> Implementation of digital and technological solutions to track improvement ofyields from refugee and host community farmers, reduction of CO2 emissions andimprovement of efficiency and air quality during cooking</t>
  </si>
  <si>
    <t xml:space="preserve"> Refugee and host community women and youth groups have active participation in income opportunities in marketing of stoves, briquettes/pellets, high-capacitybatteries, residue collection and transport, marketing of biochar, training of users of stoves,batteries, etc.</t>
  </si>
  <si>
    <t>Access of host and refugee communities to clean, sustainable, renewable energy for cooking, lighting, powering and productive_x000D_uses is improved through a market-based approach</t>
  </si>
  <si>
    <t>697083</t>
  </si>
  <si>
    <t xml:space="preserve">GCP /SFE/007/JPN         </t>
  </si>
  <si>
    <t>PROMOTING EMPLOYMENT OPPORTUNITIES AND AGRIPRENEURSHIP AMONG YOUTH AND WOMEN IN EASTERN AFRICA</t>
  </si>
  <si>
    <t>To create decent employment and self-employment opportunities in agriculture (on-and off-farm) and agribusiness for youth and women in
Eastern Africa.</t>
  </si>
  <si>
    <t>Burundi, Ethiopia, Kenya, Rwanda, SFE  - Subregional Office for Eastern Africa, Addis Ababa, South Sudan, Uganda</t>
  </si>
  <si>
    <t>Tanaka, Yuriko (PSRDD)</t>
  </si>
  <si>
    <t>Project Formulator: Phiri, David (RAF1D); Budget Holder: Phiri, David (RAF1D); Field Programme Support and Monitoring Officer: Woldemichael, Mesfin (SFEDD); Task Force Member: Mwirichia, Victoria Ntinyari (SFEMD); Funding Liaison Officer: Tanaka, Yuriko (PSRDD); LTO Officer: Mhlanga, Nomathemba (SFEMD); HQ Technical Officer: Grandelis, Ileana (ESPDD)</t>
  </si>
  <si>
    <t xml:space="preserve">
BL1 (50%)
BL2 (50%)</t>
  </si>
  <si>
    <t xml:space="preserve">
10.Reduced inequalities (50%)
4.Quality education (50%)</t>
  </si>
  <si>
    <t xml:space="preserve">
10.2 (50%)
4.4 (50%)</t>
  </si>
  <si>
    <t>SO 3 (30%); SO 4 (70%)</t>
  </si>
  <si>
    <t>302 (30%); 404 (70%)</t>
  </si>
  <si>
    <t>30201 (30%); 40402 (70%)</t>
  </si>
  <si>
    <t>Ministry of Foreign Affairs</t>
  </si>
  <si>
    <t xml:space="preserve">
BL1/10.Reduced inequalities (50%)
BL2/4.Quality education (50%)</t>
  </si>
  <si>
    <t xml:space="preserve">
BL1/10.2 (50%)
BL2/4.4 (50%)</t>
  </si>
  <si>
    <t>19/12/2022</t>
  </si>
  <si>
    <t>16/11/2022</t>
  </si>
  <si>
    <t>29/06/2021</t>
  </si>
  <si>
    <t>12/02/2021</t>
  </si>
  <si>
    <t>31/03/2022</t>
  </si>
  <si>
    <t>COVID/GLO/003/UMBR        - Priority Area 3 - Economic Inclusion and Social Protection to Reduce Poverty (COVID-19 Umbrella); COVID/GLO/005/UMBR        - Priority Area 5 - Boosting Smalholder Resilience for Recovery (COVID-19 Umbrella); COVID/GLO/007/UMBR        - Priority Area 7 - Food Systems Transformation (COVID-19 Umbrella)</t>
  </si>
  <si>
    <t>05/07/2021</t>
  </si>
  <si>
    <t>04/03/2021</t>
  </si>
  <si>
    <t>TFJP116S21282</t>
  </si>
  <si>
    <t>Enhanced knowledge and application of digital solutions in agriculture with particular  focus on youth and women.</t>
  </si>
  <si>
    <t xml:space="preserve">Direct support provided to youth and women 
agripreneurs, to access agricultural finance in 
Eastern Africa. </t>
  </si>
  <si>
    <t>Increased number of women and youth in 
employment and entrepreneurship in the 
agricultural sector in the target countries.</t>
  </si>
  <si>
    <t>722842</t>
  </si>
  <si>
    <t xml:space="preserve">UNJP/UGA/066/WFP         </t>
  </si>
  <si>
    <t>Rapid Food Security Assessment</t>
  </si>
  <si>
    <t>Food Security and Livelihoods assessment disseminated</t>
  </si>
  <si>
    <t>GM0</t>
  </si>
  <si>
    <t>Yang, Jennifer (PSRDD)</t>
  </si>
  <si>
    <t>Lazarus, Brenda Nicole (FRKEN)</t>
  </si>
  <si>
    <t>Project Formulator: Querido, Antonio Luis Ferreira (FRUGA); Budget Holder: Querido, Antonio Luis Ferreira (FRUGA); Alternate Budget Holder: Gujadhur, Priya (FRUGA); Operations Officer: Marroni, Annalisa (FRUGA); Task Force Member: Nampumuza-Rwambugaire, Naome (FRUGA); Task Force Member: Terjanian, James (FRUGA); Task Force Member: Elyau, Mike (FRUGA); Funding Liaison Officer: Yang, Jennifer (PSRDD); LTO Officer: Lazarus, Brenda Nicole (FRKEN); Chief Statistician: Gennari, Pietro (OCSDD); HQ Technical Officer: Maslovarik, Vanja (NSLDD)</t>
  </si>
  <si>
    <t xml:space="preserve">
BN4 (100%)</t>
  </si>
  <si>
    <t xml:space="preserve">
BN4/2.Zero hunger (100%)</t>
  </si>
  <si>
    <t xml:space="preserve">
BN4/2.1 (100%)</t>
  </si>
  <si>
    <t>08/08/2023</t>
  </si>
  <si>
    <t>01/08/2023</t>
  </si>
  <si>
    <t>04/11/2022</t>
  </si>
  <si>
    <t>19/05/2022</t>
  </si>
  <si>
    <t>22/04/2022</t>
  </si>
  <si>
    <t>06/04/2022</t>
  </si>
  <si>
    <t>08/11/2022</t>
  </si>
  <si>
    <t>21/10/2022</t>
  </si>
  <si>
    <t>TF3H35UG22496</t>
  </si>
  <si>
    <t>Inform FAO and WFP’semergency response inUganda, and to potentially informregional stakeholders ofthe capacity of Uganda tomeet regional food supplyneeds given the presenceof drought conditions inmany areas of the Horn ofAfrica</t>
  </si>
  <si>
    <t>Training enumerators on FSLA standard tools application for KII data.
Field data collection in 33 selected districts to generate the KII data for analysis and for IPC
analysis 222</t>
  </si>
  <si>
    <t>723682</t>
  </si>
  <si>
    <t xml:space="preserve">FMM/GLO/165/MUL          </t>
  </si>
  <si>
    <t>Mainstreaming Biodiversity across Agricultural Sectors</t>
  </si>
  <si>
    <t>to mainstream biodiversity and catalyze integrated policy development to address the drivers of biodiversity loss and to restore biodiversity as key steps to achieve the UN Convention on Biological Diversity's 2050 vision of "living in harmony with nature"</t>
  </si>
  <si>
    <t xml:space="preserve">OCBB </t>
  </si>
  <si>
    <t>15/06/2022</t>
  </si>
  <si>
    <t>Multilateral, Sweden</t>
  </si>
  <si>
    <t>Global, Lao People's Democratic Republic, Madagascar, Uganda</t>
  </si>
  <si>
    <t>Castell, Frederic (OCBDD)</t>
  </si>
  <si>
    <t>Belanger, Julie Marie Christine (OCBDD)</t>
  </si>
  <si>
    <t>Budget Holder: Castell, Frederic (OCBDD); Task Force Member: Singvilay, Olayvanh (FALAO); Task Force Member: Rakotoniaina, Herizo (FRMAG); Task Force Member: Igbokwe, Kennedy (FNSDN); Task Force Member: Khan, Banaras (RAPDD); Task Force Member: Nizigiyimana, Aloys (FRMAG); Task Force Member: Hitimana, Leonidas (FRUGA); Task Force Member: Rakoto Harivony, Niriniaina Andriamampianina (FRMAG); Task Force Member: Brovko, Ekaterina (PSUDD); Task Force Member: Dewaele, An Régine (OCBDD); Funding Liaison Officer: Szymaniak, Marta (PSRDD); Funding Liaison Officer: Gandiwa-Mudede, Charmaine Sandy (PSRDD); LTO Officer: Belanger, Julie Marie Christine (OCBDD); Programme Assistant: Castelli, Simona (OCBDD)</t>
  </si>
  <si>
    <t xml:space="preserve">
BE1 (20%)
BE3 (80%)</t>
  </si>
  <si>
    <t xml:space="preserve">
13.Climate action (10%)
14.Life below water (20%)
15.Life on land (40%)
2.Zero hunger (30%)</t>
  </si>
  <si>
    <t xml:space="preserve">
13.1 (10%)
14.3 (10%)
14.4 (10%)
15.1 (10%)
15.3 (10%)
15.4 (10%)
15.6 (10%)
2.4 (20%)
2.5 (10%)</t>
  </si>
  <si>
    <t xml:space="preserve">
BE1/14.Life below water (10%)
BE1/2.Zero hunger (10%)
BE3/13.Climate action (10%)
BE3/14.Life below water (10%)
BE3/15.Life on land (40%)
BE3/2.Zero hunger (20%)</t>
  </si>
  <si>
    <t xml:space="preserve">
BE1/14.3 (10%)
BE1/2.4 (10%)
BE3/13.1 (10%)
BE3/14.4 (10%)
BE3/15.1 (10%)
BE3/15.3 (10%)
BE3/15.4 (10%)
BE3/15.6 (10%)
BE3/2.4 (10%)
BE3/2.5 (10%)</t>
  </si>
  <si>
    <t>19/04/2022</t>
  </si>
  <si>
    <t>FMM/CLIMATE-ACTION/MUL    - Climate Action in Agriculture</t>
  </si>
  <si>
    <t>29/06/2022</t>
  </si>
  <si>
    <t>13/06/2022</t>
  </si>
  <si>
    <t>TFAA40AA22284</t>
  </si>
  <si>
    <t xml:space="preserve">FAO's members have endorsed the organisations strategy on Mainstreaming Biodiversity across Agricultural sectors </t>
  </si>
  <si>
    <t>National agrifood policies, systems and capacities as well as non-state actors supportive of inclusion , right-based and regulated , competitive and nutrition-sensitive agrifood system strengthened</t>
  </si>
  <si>
    <t>Strengthened capacity of public and private institutions and communities to sustainably manage natural resources, restore degraded lands and protect vital ecosystems</t>
  </si>
  <si>
    <t>People , especially the vulnerable and displaced, have increased and equal access to and use innovative practices , technologies and resources for improved productivity and post-harvest managemet, reduced food waste and decent employment</t>
  </si>
  <si>
    <t>726382</t>
  </si>
  <si>
    <t xml:space="preserve">OSRO/UGA/200/CHA         </t>
  </si>
  <si>
    <t>Reducing Food Insecurity through Cash Assistance to the Drought Affected Communities in Karamoja region</t>
  </si>
  <si>
    <t>The CERF allocation will contribute to improved food security and resilience of these vulnerable households experiencing income loss. The action will contribute to increasing community resilience and limiting social and economic consequences of drought by providing ?Cash Assistance? to 5,000 vulnerable individuals including 2,700 women in five districts, Napak, Moroto, Abim, Kaabong and Kotido in Karamoja region.</t>
  </si>
  <si>
    <t>01/06/2022</t>
  </si>
  <si>
    <t>30/11/2022</t>
  </si>
  <si>
    <t>CERF (Central Emergency Response Fund - UN); Emergencies</t>
  </si>
  <si>
    <t>GM1</t>
  </si>
  <si>
    <t>Gugnani, Supriya (OERDD); Phiri, Margaret (OERDD); Popovic Manenti, Tatjana (OERDD)</t>
  </si>
  <si>
    <t>Juvanon Du Vachat, Etienne (OERDD)</t>
  </si>
  <si>
    <t>Project Formulator: Querido, Antonio Luis Ferreira (FRUGA); Pipeline Task Manager: Nampumuza-Rwambugaire, Naome (FRUGA); Budget Holder: Querido, Antonio Luis Ferreira (FRUGA); Alternate Budget Holder: Gujadhur, Priya (FRUGA); Operations Officer: Marroni, Annalisa (FRUGA); Task Force Leader: Terjanian, James (FRUGA); Funding Liaison Officer: Gugnani, Supriya (OERDD); Funding Liaison Officer: Phiri, Margaret (OERDD); Funding Liaison Officer: Popovic Manenti, Tatjana (OERDD); LTO Officer: Juvanon Du Vachat, Etienne (OERDD); OER Officer (Cash-Based Transfers): Juvanon Du Vachat, Etienne (OERDD); HQ Technical Officer: Gonella, Chiara (OERDD)</t>
  </si>
  <si>
    <t>22-RR-FAO-025</t>
  </si>
  <si>
    <t xml:space="preserve">
BL3/1.No poverty (100%)</t>
  </si>
  <si>
    <t xml:space="preserve">
BL3/1.5 (100%)</t>
  </si>
  <si>
    <t>Gonella, Chiara (OERDD)</t>
  </si>
  <si>
    <t>24/03/2023</t>
  </si>
  <si>
    <t>21/12/2022</t>
  </si>
  <si>
    <t>11/07/2022</t>
  </si>
  <si>
    <t>25/05/2022</t>
  </si>
  <si>
    <t>19/07/2023</t>
  </si>
  <si>
    <t>TF4W19UG22320</t>
  </si>
  <si>
    <t>cash assistance</t>
  </si>
  <si>
    <t>Improved financial capacity of elderly and women headed vulnerable households to cope with food and nutrition insecurity through CASH assistance</t>
  </si>
  <si>
    <t xml:space="preserve">The project directly supported a total of 418 households headed by PwDs with cash assistance. Beneficiaries with disabilities were given special attention at the time of registration and were given priority, similarly to other vulnerable beneficiaries. The intended cash transfers enabled PwDs to make purchases according to their needs. The distributed cash transfer ensured the dignity and well being of all beneficiaries. In total USD 25,999 was transferred to PwDs. </t>
  </si>
  <si>
    <t>Communities in Karamoja sub-region</t>
  </si>
  <si>
    <t>World Vision Uganda (WVU)</t>
  </si>
  <si>
    <t>731722</t>
  </si>
  <si>
    <t xml:space="preserve">UNJP/INT/1034/EC         </t>
  </si>
  <si>
    <t>Ending child labour in supply chains</t>
  </si>
  <si>
    <t>To contribute to eliminating child labour in the coffee supply chain by implementing area-based sustainable solutions focusing on climate resilience and livelihood improvements, and strengthening partnerships and the knowledge base to address its root causes and drivers.</t>
  </si>
  <si>
    <t>01/05/2023</t>
  </si>
  <si>
    <t>31/07/2026</t>
  </si>
  <si>
    <t>European Union, ILO - UN International Labor Organization</t>
  </si>
  <si>
    <t>Honduras, Uganda</t>
  </si>
  <si>
    <t>Bertamino, Mariateresa (PSRDD)</t>
  </si>
  <si>
    <t>Genthon, Ariane Michele Elisabeth (ESPDD)</t>
  </si>
  <si>
    <t>Project Formulator: Davis, Benjamin (ESPDD); Budget Holder: Wobst, Peter (ESPDD); Task Force Member: Igbokwe, Kennedy (FNSDN); Task Force Member: Espinal, Fatima (FLHON); Task Force Member: Bravi, Carlo (CFIDD); Task Force Member: Querido, Antonio Luis Ferreira (FRUGA); Task Force Member: Kienzle, Josef (NSPDD); National Project Coordinator: Emuria, Paul (FRUGA); Funding Liaison Officer: Bertamino, Mariateresa (PSRDD); LTO Officer: Genthon, Ariane Michele Elisabeth (ESPDD); HQ Technical Officer: Seiffert, Bernd (ESPDD)</t>
  </si>
  <si>
    <t xml:space="preserve">
BL2 (50%)
BP4 (50%)</t>
  </si>
  <si>
    <t xml:space="preserve">
8.Decent work and economic growth (50%)
9.Industry, innovation and infrastructure (50%)</t>
  </si>
  <si>
    <t xml:space="preserve">
8.7 (50%)
9.3 (50%)</t>
  </si>
  <si>
    <t xml:space="preserve">
BL2/8.Decent work and economic growth (50%)
BP4/9.Industry, innovation and infrastructure (50%)</t>
  </si>
  <si>
    <t xml:space="preserve">
BL2/8.7 (50%)
BP4/9.3 (50%)</t>
  </si>
  <si>
    <t>Seiffert, Bernd (ESPDD)</t>
  </si>
  <si>
    <t>28/06/2023</t>
  </si>
  <si>
    <t>FPSN - Call for Funds required (Low), since 19/01/2024</t>
  </si>
  <si>
    <t>29/06/2023</t>
  </si>
  <si>
    <t>TF8Y35AA23268</t>
  </si>
  <si>
    <t>Child protection</t>
  </si>
  <si>
    <t>733182</t>
  </si>
  <si>
    <t xml:space="preserve">GCP /UGA/065/NET         </t>
  </si>
  <si>
    <t>Improving food and nutrition security, income, and livelihoods of smallholder farmers through the development of inclusive, resilient, and sustainable food systems in Nakasongola, Luweero, Nakaseke, Kiryandongo and Kabale Districts</t>
  </si>
  <si>
    <t>Enabling smallholder farmers including crisis-affected, vulnerable and displaced populations to benefit from resilient and market-oriented value chains that are gender-sensitive and youth-inclusive through the development of inclusive, resilient, and sustainable farming systems</t>
  </si>
  <si>
    <t>01/01/2023</t>
  </si>
  <si>
    <t>1% Coordination Levy</t>
  </si>
  <si>
    <t>GM2</t>
  </si>
  <si>
    <t>Macri, Giulia (PSRDD)</t>
  </si>
  <si>
    <t>Mhlanga, Nomathemba (SFEMD); Sosa, Orlando (SFEMD)</t>
  </si>
  <si>
    <t>Project Formulator: Querido, Antonio Luis Ferreira (FRUGA); Budget Holder: Querido, Antonio Luis Ferreira (FRUGA); Alternate Emergency Operations Officer: Elyau, Mike (FRUGA); Operations Officer: Marroni, Annalisa (FRUGA); Task Force Leader: Gujadhur, Priya (FRUGA); Task Force Member: Terjanian, James (FRUGA); Task Force Member: Mudiope, Joseph (FRUGA); Task Force Member: Nyambane, Anne Wanjiru (FRUGA); Task Force Member: Byakweli, Jean-Marie (FRUGA); Funding Liaison Officer: Macri, Giulia (PSRDD); LTO Officer: Mhlanga, Nomathemba (SFEMD); LTO Officer: Sosa, Orlando (SFEMD); Chief Statistician: Rosero Moncayo, Jose (ESSDD); OER Officer (Cash-Based Transfers): Gonella, Chiara (OERDD); HQ Technical Officer: Selvaraju, Ramasamy (OINDD)</t>
  </si>
  <si>
    <t xml:space="preserve">
BE (30%)
BP (70%)</t>
  </si>
  <si>
    <t xml:space="preserve">
BE1 (30%)
BP1 (60%)
BP4 (10%)</t>
  </si>
  <si>
    <t xml:space="preserve">
1.No poverty (10%)
12.Responsible consumption and production (10%)
13.Climate action (10%)
15.Life on land (10%)
2.Zero hunger (40%)
5.Gender equality (10%)
6.Clean water and sanitation (10%)</t>
  </si>
  <si>
    <t xml:space="preserve">
1.1 (10%)
12.2 (10%)
13.1 (10%)
15.2 (10%)
2.1 (10%)
2.3 (10%)
2.4 (10%)
2.5 (10%)
5.a (10%)
6.5 (10%)</t>
  </si>
  <si>
    <t>4000006368</t>
  </si>
  <si>
    <t xml:space="preserve">
BE1/12.Responsible consumption and production (10%)
BE1/13.Climate action (10%)
BE1/15.Life on land (10%)
BP1/1.No poverty (10%)
BP1/2.Zero hunger (40%)
BP1/6.Clean water and sanitation (10%)
BP4/5.Gender equality (10%)</t>
  </si>
  <si>
    <t xml:space="preserve">
BE1/12.2 (10%)
BE1/13.1 (10%)
BE1/15.2 (10%)
BP1/1.1 (10%)
BP1/2.1 (10%)
BP1/2.3 (10%)
BP1/2.4 (10%)
BP1/2.5 (10%)
BP1/6.5 (10%)
BP4/5.a (10%)</t>
  </si>
  <si>
    <t>17/02/2023</t>
  </si>
  <si>
    <t>28/10/2022</t>
  </si>
  <si>
    <t>03/10/2022</t>
  </si>
  <si>
    <t>27/07/2022</t>
  </si>
  <si>
    <t>25/11/2022</t>
  </si>
  <si>
    <t>TFNL11UG23069</t>
  </si>
  <si>
    <t>Gender Sensitive and youth inclusive value chains</t>
  </si>
  <si>
    <t>Training of Trainers (ToT) for FFS facilitators, extension workers and community leaders and the subsequent establishment and strengthening of inclusive FFS groups in refugee hosting areas, consisting of men, women, youth, and marginalized group</t>
  </si>
  <si>
    <t>People, especially the vulnerable and displaced, have increased and equal access to and use innovative practices, technologies, and resources for improved productivity and post-harvest management, reduced food waste and decent employment</t>
  </si>
  <si>
    <t>Value chain approach for economic integration and self-reliance of refugees and host communities</t>
  </si>
  <si>
    <t>Integrating climate resilience into agricultural and pastoral production in Uganda’ benefit 295 existing Farmer Field Schools (FFS), with each having approximately 3 members, in the target areas of Nakasongola, Luweero, and Nakaseke</t>
  </si>
  <si>
    <t xml:space="preserve"> Capacities of public and_x000D_private institutions increased to generate,_x000D_manage, and use agriculture, fishery,_x000D_forestry, and food security and nutrition_x000D_data, information and statistics.</t>
  </si>
  <si>
    <t>Enhanced capacities of_x000D_national and local institutions and_x000D_communities to mitigate and adapt to_x000D_climate change and disaster risks and_x000D_shocks for resilient livelihoods</t>
  </si>
  <si>
    <t>Livelihoods of crisisaffected and vulnerable households,_x000D_including refugees and host_x000D_communities are protected and_x000D_diversified.</t>
  </si>
  <si>
    <t>Nakasongola, Luweero, Nakaseke, Kiryandongo and Kabale Districts</t>
  </si>
  <si>
    <t>01/03/2023</t>
  </si>
  <si>
    <t>734682</t>
  </si>
  <si>
    <t xml:space="preserve">OSRO/SFE/012/JPN         </t>
  </si>
  <si>
    <t>Mitigating the impact of drought for the most vulnerable pastoral and agro-pastoral communities in Djibouti, Kenya and Uganda</t>
  </si>
  <si>
    <t>Provide access to food and other basic goods and services (water, health, education, etc.) while protecting and restoring productive livelihoods, building back self-reliance  in drought-affected communities.</t>
  </si>
  <si>
    <t>22/03/2023</t>
  </si>
  <si>
    <t>21/03/2024</t>
  </si>
  <si>
    <t>Appeal 2023; Emergencies</t>
  </si>
  <si>
    <t>Djibouti, Kenya, Uganda</t>
  </si>
  <si>
    <t>Ingram, Lewis (OERDD); Gugnani, Supriya (OERDD); Phiri, Margaret (OERDD)</t>
  </si>
  <si>
    <t>Mhlanga, Nomathemba (SFEMD); Mondry, Ricarda (SFEMD)</t>
  </si>
  <si>
    <t>Project Formulator: Phiri, David (RAF1D); Budget Holder: Phiri, David (RAF1D); Field Programme Support and Monitoring Officer: Woldemichael, Mesfin (SFEDD); Operations Officer: Russo, Andrea (FRKEN); Funding Liaison Officer: Ingram, Lewis (OERDD); Funding Liaison Officer: Gugnani, Supriya (OERDD); Funding Liaison Officer: Phiri, Margaret (OERDD); LTO Officer (ESRM Risk Certifying Officer): Mondry, Ricarda (SFEMD); LTO Officer: Mhlanga, Nomathemba (SFEMD); LTO Officer: Mondry, Ricarda (SFEMD); Regional Focal Point: Irie, Yuka (SFEMD); OER Officer (Cash-Based Transfers): Calef, David (OERDD); HQ Technical Officer: Hugo, Wilson (NSPDD)</t>
  </si>
  <si>
    <t xml:space="preserve">
BL (60%)
BN (40%)</t>
  </si>
  <si>
    <t xml:space="preserve">
BL3 (60%)
BN2 (40%)</t>
  </si>
  <si>
    <t xml:space="preserve">
1.No poverty (60%)
2.Zero hunger (40%)</t>
  </si>
  <si>
    <t xml:space="preserve">
1.5 (60%)
2.1 (40%)</t>
  </si>
  <si>
    <t xml:space="preserve">NSP  </t>
  </si>
  <si>
    <t xml:space="preserve">
BL3/1.No poverty (60%)
BN2/2.Zero hunger (40%)</t>
  </si>
  <si>
    <t xml:space="preserve">
BL3/1.5 (60%)
BN2/2.1 (40%)</t>
  </si>
  <si>
    <t>20/04/2023</t>
  </si>
  <si>
    <t>21/03/2023</t>
  </si>
  <si>
    <t>19/08/2022</t>
  </si>
  <si>
    <t>12/08/2022</t>
  </si>
  <si>
    <t>Others - Project Responsibility Issues (Low), since 08/12/2023</t>
  </si>
  <si>
    <t>12/05/2023</t>
  </si>
  <si>
    <t>03/03/2023</t>
  </si>
  <si>
    <t>TFJP196S23159</t>
  </si>
  <si>
    <t>Productive assets of vulnerable pastoral and agropastoral households are protected through emergency livestock support packages</t>
  </si>
  <si>
    <t>38  people in Emergency (IPC Phase 4- Saving lives and livelihoods by increasing immediate food access in rural areas</t>
  </si>
  <si>
    <t>Natural resources and the environment are sustainably managed and protected, and people and institutions have the capacity to mitigate and adapt to climate change and disaster risks.</t>
  </si>
  <si>
    <t>Vulnerable households receive cash transfers to meet their immediate food needs</t>
  </si>
  <si>
    <t>736362</t>
  </si>
  <si>
    <t xml:space="preserve">TCP/UGA/3902             </t>
  </si>
  <si>
    <t>Technical support to accelerate Agri-Food System Transformation in Uganda through the Hand-in-Hand Initiative</t>
  </si>
  <si>
    <t>To support the Government of Uganda in advancing its efforts to take evidence-based decisions, foster productive partnerships and enhance effective programme governance for accelerated agricultural transformation and sustainable rural development</t>
  </si>
  <si>
    <t>19/01/2023</t>
  </si>
  <si>
    <t>18/01/2025</t>
  </si>
  <si>
    <t>Hand-in-Hand Initiative (HiH); Support to Development</t>
  </si>
  <si>
    <t>Aw-Dahir, Mohamed (SFEDD)</t>
  </si>
  <si>
    <t>Project Formulator: Querido, Antonio Luis Ferreira (FRUGA); Budget Holder: Querido, Antonio Luis Ferreira (FRUGA); Operations Officer: Marroni, Annalisa (FRUGA); Task Force Leader: Owach, Charles (FRUGA); Task Force Member: Tanyima, Edward (FRUGA); Funding Liaison Officer: Nyarko-Badohu, Kwami Dzifanu (RAF1D); Funding Liaison Officer: Krifsa, Suela (RAF1D); LTO Officer: Aw-Dahir, Mohamed (SFEDD); Head of Programme: Gujadhur, Priya (FRUGA); HQ Technical Officer: Heyman, Amy (ESSDD)</t>
  </si>
  <si>
    <t xml:space="preserve">
BE (40%)
BN (30%)
BP (30%)</t>
  </si>
  <si>
    <t xml:space="preserve">
BE1 (40%)
BN4 (30%)
BP4 (30%)</t>
  </si>
  <si>
    <t xml:space="preserve">
13.Climate action (30%)
2.Zero hunger (70%)</t>
  </si>
  <si>
    <t xml:space="preserve">
13.b (30%)
2.1 (30%)
2.4 (40%)</t>
  </si>
  <si>
    <t xml:space="preserve">
BE1/2.Zero hunger (40%)
BN4/2.Zero hunger (30%)
BP4/13.Climate action (30%)</t>
  </si>
  <si>
    <t xml:space="preserve">
BE1/2.4 (40%)
BN4/2.1 (30%)
BP4/13.b (30%)</t>
  </si>
  <si>
    <t>Heyman, Amy (ESSDD)</t>
  </si>
  <si>
    <t>23/01/2023</t>
  </si>
  <si>
    <t>06/01/2023</t>
  </si>
  <si>
    <t>05/09/2022</t>
  </si>
  <si>
    <t>24/01/2023</t>
  </si>
  <si>
    <t>18/01/2023</t>
  </si>
  <si>
    <t>OTCP22UG23013</t>
  </si>
  <si>
    <t>Uptake and use of innovations to address opportunities and challenges for food systems transformation in key value chains increased</t>
  </si>
  <si>
    <t>Food systems transformation in key value chains increased</t>
  </si>
  <si>
    <t>Hand in Hand initiative</t>
  </si>
  <si>
    <t>739042</t>
  </si>
  <si>
    <t xml:space="preserve">GCP /INT/1032/USA        </t>
  </si>
  <si>
    <t>Desert Locust risk reduction in the Central Region and Horn of Africa</t>
  </si>
  <si>
    <t>Contribute to safeguard food security and livelihoods of pastoral and rural populations by preventing and improving response to Desert Locust threat in the concerned countries.</t>
  </si>
  <si>
    <t>01/10/2022</t>
  </si>
  <si>
    <t>30/09/2026</t>
  </si>
  <si>
    <t>Appeal 2023; Desert Locust Crisis 2020; ECLO - Emergency Centre For Locust Operation; USAID LOC</t>
  </si>
  <si>
    <t>Djibouti, Egypt, Ethiopia, Inter Regional, Jordan, Kenya, South Sudan, Sudan, Uganda</t>
  </si>
  <si>
    <t>Al Sarai Al Alawi, Mamoon Kham (RNETD)</t>
  </si>
  <si>
    <t>Project Formulator: Xia, Jingyuan (ODGDD); Budget Holder: Al-Dobai, Shoki Abdulwali Ahme (NSPDD); Task Force Member: Adam, Abdalla (FNSDN); Task Force Member: Ramadneh, Wafa'A (FNJOR); Task Force Member: Aregay, Bayeh Mulatu (FRETH); Task Force Member: Mathooko, Joseph (FRKEN); Task Force Member: Sotomayor Romanowski, Diana (OERDD); Task Force Member: Diakite, Fakaba (FRDJI); Task Force Member: Okidi, Joseph (FRSSD); Task Force Member: Chiris, Marion (NSPDD); Task Force Member: Hasibra, Mirela (OERDD); Task Force Member: Marchesich, Rosanne (OERDD); Task Force Member: Ettel, Toni (RNETD); Task Force Member: Terjanian, James (FRUGA); Funding Liaison Officer: Hinrichs, Angela (OERDD); Funding Liaison Officer: Gugnani, Supriya (OERDD); Funding Liaison Officer: Phiri, Margaret (OERDD); LTU: El Kahky, Maged Taher Ahmed (NSPDD); LTO Officer: Al Sarai Al Alawi, Mamoon Kham (RNETD); Programme Assistant: Gritli, Safa (NSPDD); HQ Technical Officer: El Kahky, Maged Taher Ahmed (NSPDD)</t>
  </si>
  <si>
    <t xml:space="preserve">
BL (40%)
BP (60%)</t>
  </si>
  <si>
    <t xml:space="preserve">
BL3 (40%)
BP1 (20%)
BP3 (40%)</t>
  </si>
  <si>
    <t>NSP - Plant Production and Protection Division</t>
  </si>
  <si>
    <t>720BHA22IO00196-BHA/TPQ-HA.1</t>
  </si>
  <si>
    <t>Bureau for Humanitarian Assistance (BHA)</t>
  </si>
  <si>
    <t xml:space="preserve">
BL3/2.Zero hunger (40%)
BP1/2.Zero hunger (20%)
BP3/2.Zero hunger (40%)</t>
  </si>
  <si>
    <t xml:space="preserve">
BL3/2.1 (40%)
BP1/2.1 (20%)
BP3/2.1 (40%)</t>
  </si>
  <si>
    <t>El Kahky, Maged Taher Ahmed (NSPDD)</t>
  </si>
  <si>
    <t>10/03/2023</t>
  </si>
  <si>
    <t>02/02/2023</t>
  </si>
  <si>
    <t>12/10/2022</t>
  </si>
  <si>
    <t>31192 Plant and post-harvest protection and pest control</t>
  </si>
  <si>
    <t>FPSN - Call for Funds required (Low), since 18/10/2023</t>
  </si>
  <si>
    <t>13/03/2023</t>
  </si>
  <si>
    <t>26/01/2023</t>
  </si>
  <si>
    <t>TFUS11AA23090</t>
  </si>
  <si>
    <t>use of eLocust3m</t>
  </si>
  <si>
    <t>Desert Locust: Transboundary plant pests and diseases</t>
  </si>
  <si>
    <t>Desert Locust monitoring, surveillance, early warning and forecasting capacities strengthened.</t>
  </si>
  <si>
    <t xml:space="preserve">food and nutritional security </t>
  </si>
  <si>
    <t>prevention and management of food crises or disasters</t>
  </si>
  <si>
    <t>sustainable management of natural resources</t>
  </si>
  <si>
    <t>739702</t>
  </si>
  <si>
    <t xml:space="preserve">MTF /GLO/1188/CDT        </t>
  </si>
  <si>
    <t>Biodiversity for Opportunities, Livelihoods and Development (BOLD): Genebanks and PGRs</t>
  </si>
  <si>
    <t>P2</t>
  </si>
  <si>
    <t>TO BE PROVIDED</t>
  </si>
  <si>
    <t>Active Pipeline</t>
  </si>
  <si>
    <t>OCBTD</t>
  </si>
  <si>
    <t>31/12/2024</t>
  </si>
  <si>
    <t xml:space="preserve">Global Crop Diversity Trust (CDT) </t>
  </si>
  <si>
    <t>Azerbaijan, Bhutan, Cuba, Ecuador, Egypt, Lebanon, Morocco, Pakistan, Peru, Sudan, Tanzania, United Republic of, Uganda, Yemen</t>
  </si>
  <si>
    <t>Semedo, Maria Helena (DDCSD)</t>
  </si>
  <si>
    <t>Manzella, Daniele (OCBTD)</t>
  </si>
  <si>
    <t>Project Formulator: Semedo, Maria Helena (DDCSD); Budget Holder: Semedo, Maria Helena (DDCSD); Funding Liaison Officer: Zheng, Liping (PSRDD); LTO Officer: Manzella, Daniele (OCBTD); Programme Assistant: Bramucci, Nathalie (OCBTD); Legal Officer: Ravelomanantsoa, Lalaina (LEGND); HQ Technical Officer: Kiene, Tobias (OCBTD)</t>
  </si>
  <si>
    <t xml:space="preserve">
BE3 (100%)</t>
  </si>
  <si>
    <t xml:space="preserve">
2.5 (100%)</t>
  </si>
  <si>
    <t xml:space="preserve">OCBT </t>
  </si>
  <si>
    <t xml:space="preserve">
BE3/2.Zero hunger (100%)</t>
  </si>
  <si>
    <t xml:space="preserve">
BE3/2.5 (100%)</t>
  </si>
  <si>
    <t>Kiene, Tobias (OCBTD)</t>
  </si>
  <si>
    <t>16/02/2023</t>
  </si>
  <si>
    <t>Others - Coordination Levy Checklist (Moderate), since 17/02/2023</t>
  </si>
  <si>
    <t>XXXXXXXXXXXXX</t>
  </si>
  <si>
    <t>740202</t>
  </si>
  <si>
    <t xml:space="preserve">GCP /UGA/067/NOR         </t>
  </si>
  <si>
    <t>Building Climate-Resilience for Food and Nutrition Security of Small Holder Farming Households in Teso Sub-Region in Uganda</t>
  </si>
  <si>
    <t>Increased climate resilience, food security and incomes among famers and agro-pastoralist households including vulnerable groups, pregnant and lactating women and children under five years of age in Teso Sub-Region in Uganda</t>
  </si>
  <si>
    <t>01/12/2022</t>
  </si>
  <si>
    <t>30/11/2025</t>
  </si>
  <si>
    <t>Vasta, Alessandro (PSRDD); Soria, Maria (PSRDD)</t>
  </si>
  <si>
    <t>Project Formulator: Querido, Antonio Luis Ferreira (FRUGA); Budget Holder: Querido, Antonio Luis Ferreira (FRUGA); Operations Officer: Marroni, Annalisa (FRUGA); Task Force Leader: Gujadhur, Priya (FRUGA); Task Force Member: Gonella, Chiara (OERDD); Task Force Member: Terjanian, James (FRUGA); Task Force Member: Byakweli, Jean-Marie (FRUGA); National Project Coordinator: Gabiri, Geofrey (FRUGA); Funding Liaison Officer: Vasta, Alessandro (PSRDD); Funding Liaison Officer: Soria, Maria (PSRDD); LTO Officer: Beraki, Yergalem (SFEMD); Chief Statistician: Rosero Moncayo, Jose (ESSDD); HQ Technical Officer: Kelly, Siobhan (ESFDD)</t>
  </si>
  <si>
    <t xml:space="preserve">
BE (33%)
BL (34%)
BP (33%)</t>
  </si>
  <si>
    <t xml:space="preserve">
BE1 (33%)
BL4 (34%)
BP1 (33%)</t>
  </si>
  <si>
    <t xml:space="preserve">
1.No poverty (34%)
13.Climate action (33%)
2.Zero hunger (33%)</t>
  </si>
  <si>
    <t xml:space="preserve">
1.5 (34%)
13.b (33%)
2.4 (33%)</t>
  </si>
  <si>
    <t xml:space="preserve">
BE1/13.Climate action (33%)
BL4/1.No poverty (34%)
BP1/2.Zero hunger (33%)</t>
  </si>
  <si>
    <t xml:space="preserve">
BE1/13.b (33%)
BL4/1.5 (34%)
BP1/2.4 (33%)</t>
  </si>
  <si>
    <t>13/02/2023</t>
  </si>
  <si>
    <t>17/10/2022</t>
  </si>
  <si>
    <t>Others - Project Responsibility Issues (Low), since 11/03/2024</t>
  </si>
  <si>
    <t>TFNO11UG23061</t>
  </si>
  <si>
    <t xml:space="preserve"> Establish digital information and surveillance platforms of agrifood system actors to support traceability, quality assurance, and trade competitiveness</t>
  </si>
  <si>
    <t xml:space="preserve">Availability, viability and income generating capacity of agro- processing and community food enterprises enhanced  </t>
  </si>
  <si>
    <t>Linkages to agricultural markets, trading and financial systems, and farmers’ access to and control of productive resources strengthened</t>
  </si>
  <si>
    <t>Climate information &amp; early warning system for farm-level decision making enhanced, including emergency preparedness and response plans</t>
  </si>
  <si>
    <t xml:space="preserve">Teso Sub-Region (Katakwi and Kaberamaido Districts) </t>
  </si>
  <si>
    <t>741342</t>
  </si>
  <si>
    <t xml:space="preserve">UNJP/UGA/068/EC          </t>
  </si>
  <si>
    <t>Improving food security and resilience of food production systems in Karamoja</t>
  </si>
  <si>
    <t>Enhanced resilience and gender responsiveness of food production and livelihood systems for food and nutrition security in Karamoja sub-region</t>
  </si>
  <si>
    <t>31/08/2026</t>
  </si>
  <si>
    <t>Beraki, Yergalem (SFEMD); Kaba, Kankou (SFEDD)</t>
  </si>
  <si>
    <t>Project Formulator: Querido, Antonio Luis Ferreira (FRUGA); Pipeline Task Manager: Savikurki, Anni Emma (FRUGA); Budget Holder: Querido, Antonio Luis Ferreira (FRUGA); Operations Officer: Marroni, Annalisa (FRUGA); Task Force Leader: Gujadhur, Priya (FRUGA); Task Force Member: Reumkens, Mr Dominique Armand (FRUGA); Task Force Member: Emuria, Paul (FRUGA); Task Force Member: Muchiri, Peris Wakuthii (FRUGA); Task Force Member: Duveskog, Deborah (FRKEN); Funding Liaison Officer: Pirca Garcia, Irene (PSRDD); LTO Officer (ESRM Risk Certifying Officer): Sanou, Dia (FABGD); LTO Officer: Beraki, Yergalem (SFEMD); LTO Officer: Kaba, Kankou (SFEDD); Chief Statistician: Rosero Moncayo, Jose (ESSDD); OER Officer (Cash-Based Transfers): Gonella, Chiara (OERDD); HQ Technical Officer: Kelly, Siobhan (ESFDD)</t>
  </si>
  <si>
    <t xml:space="preserve">
BE (30%)
BL (30%)
BP (40%)</t>
  </si>
  <si>
    <t xml:space="preserve">
BE1 (30%)
BL4 (30%)
BP4 (40%)</t>
  </si>
  <si>
    <t xml:space="preserve">
12.Responsible consumption and production (30%)
2.Zero hunger (70%)</t>
  </si>
  <si>
    <t xml:space="preserve">
12.2 (30%)
2.3 (40%)
2.4 (30%)</t>
  </si>
  <si>
    <t>FED/2023/445-321</t>
  </si>
  <si>
    <t>NDICI - Directorate-General for International Partnerships</t>
  </si>
  <si>
    <t xml:space="preserve">
BE1/12.Responsible consumption and production (30%)
BL4/2.Zero hunger (30%)
BP4/2.Zero hunger (40%)</t>
  </si>
  <si>
    <t xml:space="preserve">
BE1/12.2 (30%)
BL4/2.4 (30%)
BP4/2.3 (40%)</t>
  </si>
  <si>
    <t>29/09/2023</t>
  </si>
  <si>
    <t>12/12/2022</t>
  </si>
  <si>
    <t>01/11/2022</t>
  </si>
  <si>
    <t>TFEU35UG23434</t>
  </si>
  <si>
    <t>FFS/FBS approach is considered as a vital entry point for upscaling Climate Change Adaptation (CCA) practices and responding to early warning messaging throughout the project intervention areas to improve the communities’ overall resilience to climate change</t>
  </si>
  <si>
    <t>All the 9 districts of Karamoja sub-region: Abim, Amudat, Kaabong, Karenga, Kotido, Moroto, Nabilatuk and Napak</t>
  </si>
  <si>
    <t>741443</t>
  </si>
  <si>
    <t xml:space="preserve">OSRO/GLO/1127/EC         </t>
  </si>
  <si>
    <t>Greening the Humanitarian Response in Displacement Settings: Ecosystem Restoration and Sustainable Forest Management for Enhanced Energy Access and Livelihood Resilience</t>
  </si>
  <si>
    <t>The specific objectives of the project are to:
1)	Increase capacity of displaced and host communities and local authorities in sustainable management of forests and woodlands.
2)	Enhance access to sustainable and clean cooking energy and to associated efficient technologies for displaced and host communities.
3)	Increase access to livelihood opportunities through sustainable forest-based value chains.</t>
  </si>
  <si>
    <t>28/02/2025</t>
  </si>
  <si>
    <t>Djibouti, Global, Somalia, Tanzania, United Republic of, Uganda</t>
  </si>
  <si>
    <t>Joshi, Indira (OERDD)</t>
  </si>
  <si>
    <t>Gugnani, Supriya (OERDD); Phiri, Margaret (OERDD); Fumagalli, Barbara Francesca Donatella (OERDD)</t>
  </si>
  <si>
    <t>Xia, Zuzhang (NFODD); Gianvenuti, Arturo (NFODD)</t>
  </si>
  <si>
    <t>Project Formulator: Paulsen, Rein Andre (OERDD); Emergency Operations Officer: Tranquilli, Roberta (OERDD); Budget Holder: Joshi, Indira (OERDD); Task Force Leader: Ahmed, Shukri (OERDD); Task Force Member: Querido, Antonio Luis Ferreira (FRUGA); Task Force Member: Tipo, Nyabenyi Tito (FRURT); Task Force Member: Phiri, David (RAF1D); Task Force Member: Peterschmitt, Etienne (FRSOM); Funding Liaison Officer: Gugnani, Supriya (OERDD); Funding Liaison Officer: Phiri, Margaret (OERDD); Funding Liaison Officer: Fumagalli, Barbara Francesca Donatella (OERDD); LTU: Walter, Sven (NFODD); LTO Officer: Xia, Zuzhang (NFODD); LTO Officer: Gianvenuti, Arturo (NFODD); Chief Statistician: Rosero Moncayo, Jose (ESSDD)</t>
  </si>
  <si>
    <t xml:space="preserve">
1.No poverty (50%)
15.Life on land (50%)</t>
  </si>
  <si>
    <t xml:space="preserve">
1.5 (50%)
15.2 (50%)</t>
  </si>
  <si>
    <t>ECHO/ERC/BUD/2022/91010</t>
  </si>
  <si>
    <t>ECHO</t>
  </si>
  <si>
    <t xml:space="preserve">
BL3/1.No poverty (50%)
BL4/15.Life on land (50%)</t>
  </si>
  <si>
    <t xml:space="preserve">
BL3/1.5 (50%)
BL4/15.2 (50%)</t>
  </si>
  <si>
    <t>15/03/2023</t>
  </si>
  <si>
    <t>02/11/2022</t>
  </si>
  <si>
    <t>03/01/2023</t>
  </si>
  <si>
    <t>TFEU19AA23106</t>
  </si>
  <si>
    <t>The specific objectives of the project are to:
1)	Increase capacity of displaced and host communities and local authorities in sustainable management of forests and woodlands.
2)	Enhance access to sustainable and clean cooking energy and to associated efficient technologies for displaced and host communities.
3)	Increase access to livelihood opportunities through sustainable forest-based value chains.
Uganda: In collaboration with the Government of Uganda, UNHCR and the World Bank, FAO conducted assessments in
219 and 22 on woodfuel consumption at household level and its impact on the surrounding forests and associated
challenges in the displacement settings in Uganda, including field forest inventories, household surveys, and geo-spatial
analysis. The results of these assessments highlight the impact of woodfuel consumption and other drivers on forest
degradation and provide guidance on the development of comprehensive interventions, including restoration, rehabilitation
and conservation of natural forests, agroforestry systems, and improvement of household cooking fuels and technologies
targeting at both refugee and host communities</t>
  </si>
  <si>
    <t>Uganda: The direct beneficiaries will be the refugee and host communities in and around the Palabek settlement in Lamwo and the Kyangwali settlement, in Hoima.</t>
  </si>
  <si>
    <t xml:space="preserve">Uganda: FAO Uganda will directly implement the project in cooperation with OPM, DLG, MWE and MAAIF, and other
development partners to ensure a coordinated support. Particular attention will be paid to ensuring sustainability through
the participation of local authorities. </t>
  </si>
  <si>
    <t>742642</t>
  </si>
  <si>
    <t xml:space="preserve">TCP/UGA/3901             </t>
  </si>
  <si>
    <t>Emergency agricultural and livelihoods support to new arrivals of refugees in Southwestern Uganda</t>
  </si>
  <si>
    <t>Improved food and nutrition security of new arrivals of refugees in Nakivale settlement-Isingiro district in southwest Uganda</t>
  </si>
  <si>
    <t>22/12/2022</t>
  </si>
  <si>
    <t>21/12/2023</t>
  </si>
  <si>
    <t>Emergencies; Gender-mainstreamed</t>
  </si>
  <si>
    <t>Emergency Response</t>
  </si>
  <si>
    <t>Gugnani, Supriya (OERDD); Owani, Jimmy (OERDD); Phiri, Margaret (OERDD)</t>
  </si>
  <si>
    <t>Project Formulator: Querido, Antonio Luis Ferreira (FRUGA); Budget Holder: Querido, Antonio Luis Ferreira (FRUGA); Alternate Budget Holder: Gujadhur, Priya (FRUGA); Operations Officer: Marroni, Annalisa (FRUGA); Task Force Member: Terjanian, James (FRUGA); Task Force Member: Nampumuza-Rwambugaire, Naome (FRUGA); Funding Liaison Officer: Gugnani, Supriya (OERDD); Funding Liaison Officer: Owani, Jimmy (OERDD); Funding Liaison Officer: Phiri, Margaret (OERDD); LTO Officer: Beraki, Yergalem (SFEMD); OER Officer (Cash-Based Transfers): Gonella, Chiara (OERDD); OER Officer (Cash-Based Transfers): Abdulrazzak, Hiba Sinan (OERDD); HQ Technical Officer: Mcguire, Shawn Joseph (NSPDD)</t>
  </si>
  <si>
    <t xml:space="preserve">
BL (50%)
BN (50%)</t>
  </si>
  <si>
    <t xml:space="preserve">
BL3 (50%)
BN2 (50%)</t>
  </si>
  <si>
    <t xml:space="preserve">
BL3/2.Zero hunger (50%)
BN2/1.No poverty (50%)</t>
  </si>
  <si>
    <t xml:space="preserve">
BL3/2.1 (50%)
BN2/1.5 (50%)</t>
  </si>
  <si>
    <t>Mcguire, Shawn Joseph (NSPDD)</t>
  </si>
  <si>
    <t>14/02/2024</t>
  </si>
  <si>
    <t>20/12/2022</t>
  </si>
  <si>
    <t>23/11/2022</t>
  </si>
  <si>
    <t>72010 Material relief assistance and services</t>
  </si>
  <si>
    <t>Others - Project Responsibility Issues (Low), since 27/07/2023</t>
  </si>
  <si>
    <t>23/12/2022</t>
  </si>
  <si>
    <t>OTCP22UG22292</t>
  </si>
  <si>
    <t>Outcome 3: People, including crisis-affected, vulnerable and 
displaced populations, benefit from resilient and market-oriented 
value chains that are gender-responsive and youth-inclusive. 
Output 3.1: Livelihoods of crisis-affected and vulnerable 
households, including refugees and host communities are 
protected and diversified</t>
  </si>
  <si>
    <t>Nakivale settlement-Isingiro district in southwest Uganda</t>
  </si>
  <si>
    <t>The FAO Project Task Force (PTF) ensures full technical, operational and administrative support for 
the duration of the project. This includes overseeing the overall delivery of the project and securing 
technical support needed to smoothly implement activities. The FAO Representative in Uganda will be 
the Budget Holder (BH) and chair of the PTF. The Food Security Officer from FAO’s Sub-regional 
Office for Eastern Africa (SFE) will be the Lead Technical Officer (LTO) and will be responsible 
for the technical oversight of this TCP.
The OER Cash and Voucher Assistance (CVA) team will provide strategic, programming, technical 
and operational support and backstopping to the development, timely implementation as well as 
monitoring and evaluation of this TCP, ensuring high operational standards and compliance with FAO 
rules and regulations. Outputs from the CVA team will include, but not limited to support to the 
development of market assessment tools; review and update of the voucher manual, call for applications 
package and voucher agreements, in line with MS74 provisions; support to the Country Office for the 
update of the IDEA platform to suit project needs.
The Plant Production and Protection Division (NSP), the LTU of the project, will provide technical
guidance and backstopping regarding the types of seeds to be made available to newly arrival refugees 
through the voucher system in addition to the technical review of specifications for various agricultural 
inputs including seeds and tools and subsequent clearance/approval.
The Office of the Prime Minister (OPM) will be the main project counterpart, who will work with 
FAO towards the delivery of project activities on the ground. The OPM will appoint a National Project 
Coordinator (NPC), at no cost to the project, to be responsible for the overall in-country project 
coordination and implementation. The NPC will work closely with national stakeholders, FAO technical 
officers and staff, and project consultants in all aspects related to the implementation of the project.
Other stakeholders that will be involved in the project are UNHCR and WFP, Ministry of 
Agriculture Animal Industries and Fisheries (MAAIF) and District Local governments in 
Southwestern Uganda. These stakeholders will be consulted during identification of project participants
and the implementation of the project and invited to participate where pertinent</t>
  </si>
  <si>
    <t>742805</t>
  </si>
  <si>
    <t xml:space="preserve">OSRO/UGA/202/NOR         </t>
  </si>
  <si>
    <t>Achieving self-reliance of refugees through economic integration into agro-processing value chains</t>
  </si>
  <si>
    <t>Refugees and host communities achieve greater resilience and self-reliance through economic integration in agro-processing value chains</t>
  </si>
  <si>
    <t>11/12/2024</t>
  </si>
  <si>
    <t>Appeal 2022; Emergencies</t>
  </si>
  <si>
    <t>Phiri, Margaret (OERDD); Canulla, Roberta (OERDD); Gugnani, Supriya (OERDD)</t>
  </si>
  <si>
    <t>Beraki, Yergalem (SFEMD); Mhlanga, Nomathemba (SFEMD)</t>
  </si>
  <si>
    <t>Project Formulator: Querido, Antonio Luis Ferreira (FRUGA); Budget Holder: Querido, Antonio Luis Ferreira (FRUGA); Project Manager: Nyambane, Anne Wanjiru (FRUGA); Alternate Emergency Operations Officer: Elyau, Mike (FRUGA); Operations Officer: Marroni, Annalisa (FRUGA); Task Force Leader: Gujadhur, Priya (FRUGA); Task Force Member: Terjanian, James (FRUGA); Funding Liaison Officer: Phiri, Margaret (OERDD); Funding Liaison Officer: Canulla, Roberta (OERDD); Funding Liaison Officer: Gugnani, Supriya (OERDD); LTO Officer: Beraki, Yergalem (SFEMD); LTO Officer: Mhlanga, Nomathemba (SFEMD)</t>
  </si>
  <si>
    <t xml:space="preserve">
2.3 (100%)</t>
  </si>
  <si>
    <t xml:space="preserve">
BL3/2.Zero hunger (50%)
BL4/2.Zero hunger (50%)</t>
  </si>
  <si>
    <t xml:space="preserve">
BL3/2.3 (50%)
BL4/2.3 (50%)</t>
  </si>
  <si>
    <t>Nyambane, Anne Wanjiru (FRUGA)</t>
  </si>
  <si>
    <t>07/12/2022</t>
  </si>
  <si>
    <t>05/12/2022</t>
  </si>
  <si>
    <t>FPSN - Low Delivery (High), since 11/12/2023</t>
  </si>
  <si>
    <t>TFNO19UG22608</t>
  </si>
  <si>
    <t>Outcome 1: Knowledge and capacity of refugee and host community households to engage in 
market oriented sustainable agricultural production and agribusiness is increased
Outcome 2: Profitable and sustainable agro-processing value chains with the involvement of the 
private sector and with refugees and host communities as key actors are established</t>
  </si>
  <si>
    <t>refugee hosting district of Kiryandongo</t>
  </si>
  <si>
    <t>FAO will partner with Agricycle Uganda, whose core business strategy is on upcycling of would-be wasted fruits,
vegetables and other food items into food-grade products especially during peak production times and providing
markets for value-added products. Their business model will provide financing options to refugee and host community
households to access affordable and easy to operate agro-processing technologies, capacity building on food safety and
quality control standards when handling food products, packaging and access to Agricycle’s already established markets
for added-value products. Innovative financing: The proposal will enable FAO to support refugees and host communities
by: (1) enabling access to agro-processing technology and capacity building for value addition through a market-based
approach and in partnership with the private sector, and; (2) enabling access to markets for value-added agricultural
products.
Agricycle’s finance model will subsidize the partial cost of the agro-processing technology and provide various favorable
and mutually agreed repayment plans involving monthly installments or deductions when beneficiaries supply the
added-value products to the aggregation centers.
Activity of the partner
• Financing model to enable access to low-barrier technology for agro-processing; the 
beneficiaries through the commitment to supply their products to Agricycle will either pay for 
the drying technology in instalments and or be linked to microfinance institutions who will 
design a suitable payment plan. 
• Training the beneficiaries on processing, best food safety and agricultural practices to ensure 
high quality products and transferable skills;
• Inclusion on network of smallholders and rural communities into a robust vertically integrated
value chain;
• Up-to-date information and market linkages to established local and international export 
markets for agro-processed products;
• Promote women and youth in leadership and provide trainings on transferable and 
entrepreneurial skills;
• Provide technical support to producers to meet regulatory and safety standards</t>
  </si>
  <si>
    <t>743129</t>
  </si>
  <si>
    <t xml:space="preserve">OSRO/GLO/1148/USA        </t>
  </si>
  <si>
    <t>Global Health Security (GHS) Project - Africa</t>
  </si>
  <si>
    <t>The overall objective is to support African countries to build sustainable animal health and One Health capacities to mitigate risks and threats caused by emerging and re-emerging zoonoses, endemic zoonoses and antimicrobial resistance (AMR). 
The overall objective will be achieved through the following specific objectives: 
1.	Improve national capacities for preparedness, early detection, reporting and response to zoonoses and AMR threats, through capacity building and transfer of technology and tools in epidemiology, surveillance, diagnostics, reporting, risk assessment, mapping, modeling, forecasting and emergency management.
2.	Improve strategies to reduce risks from zoonoses and AMR by strengthening One Health platforms and capacities of animal health professionals, private actors and communities. 
3.	Improve national capacities to create a policy environment that facilitates national and local commitment and the allocation of resources for improved detection, prevention and control of zoonoses and AMR.</t>
  </si>
  <si>
    <t>30/09/2027</t>
  </si>
  <si>
    <t>Appeal 2023; ECTAD ; Emergencies; USAID LOC</t>
  </si>
  <si>
    <t>Burkina Faso, Cameroon, Congo, Democratic Republic of, Cote d'Ivoire, Ethiopia, Ghana, Global, Guinea, Kenya, Liberia, Mali, Mozambique, Niger, Nigeria, Senegal, Sierra Leone, Tanzania, United Republic of, Uganda</t>
  </si>
  <si>
    <t>Gugnani, Supriya (OERDD); Phiri, Margaret (OERDD)</t>
  </si>
  <si>
    <t>Soumare, Baba (NSAHD)</t>
  </si>
  <si>
    <t>Project Formulator: Paulsen, Rein Andre (OERDD); Emergency Operations Officer: Tonetti, Bianca Rita (OERDD); Budget Holder: Hasibra, Mirela (OERDD); Alternate Budget Holder: Marchesich, Rosanne (OERDD); Task Force Member: Ndiaye, Mohamadou  (XTL5 ); Task Force Member: Sau, Dauda (FRBKF); Task Force Member: Abubakari, Saeed Bancie (FRSIL); Task Force Member: Tipo, Nyabenyi Tito (FRURT); Task Force Member: Ongone Obame, Aristide (FRDRC); Task Force Member: Mucavi, Carla Elisa (XTL1 ); Task Force Member: Genot, Luc Pierre (FRNER); Task Force Member: Gbehounou, Gualbert (FRGUI); Task Force Member: Mravili, Athman (SFCDD); Task Force Member: Njie, Mariatou (FRLIR); Task Force Member: Kafeero, Fred (FRNIR); Task Force Member: Querido, Antonio Luis Ferreira (FRUGA); Task Force Member: Guei, Gouantoueu Robert (SFWDD); Task Force Member: Gueye, Ndiaga (RAFTD); Task Force Member: Talla Takoukam, Patrice (SFSDD); Task Force Member: Maiga, Attaher (RAF1D); Task Force Member: Zimudzi, Farayi (RAFTD); Funding Liaison Officer: Gugnani, Supriya (OERDD); Funding Liaison Officer: Phiri, Margaret (OERDD); LTO Officer: Soumare, Baba (NSAHD); Chief Statistician: Rosero Moncayo, Jose (ESSDD); Legal Officer: Bullon Caro, Carmen (LEGND); HQ Technical Officer: Soumare, Baba (NSAHD)</t>
  </si>
  <si>
    <t xml:space="preserve">NSAH </t>
  </si>
  <si>
    <t>7200GH22IO00005-GH/ID-HL.4</t>
  </si>
  <si>
    <t>Bureau of Global Health (BGH); United States Agency for International Development (USAID)</t>
  </si>
  <si>
    <t>17/04/2023</t>
  </si>
  <si>
    <t>27/01/2023</t>
  </si>
  <si>
    <t>31195 Livestock/veterinary services</t>
  </si>
  <si>
    <t>FPSN - Project is overspent (High), since 01/03/2024; FPSN - Call for Funds required (Low), since 18/09/2023</t>
  </si>
  <si>
    <t>TFUS19AA23155</t>
  </si>
  <si>
    <t>The overall objective is to support African countries to build sustainable animal health and One Health capacities to mitigate risks and threats caused by emerging and re-emerging zoonoses, endemic zoonoses and antimicrobial resistance (AMR). 
The overall objective will be achieved through the following specific objectives: 
1.	Improve national capacities for preparedness, early detection, reporting and response to zoonoses and AMR threats, through capacity building and transfer of technology and tools in epidemiology, surveillance, diagnostics, reporting, risk assessment, mapping, modeling, forecasting and emergency management.
2.	Improve strategies to reduce risks from zoonoses and AMR by strengthening One Health platforms and capacities of animal health professionals, private actors and communities. 
3.	Improve national capacities to create a policy environment that facilitates national and local commitment and the allocation of resources for improved detection, prevention and control of zoonoses and AMR.
The expected outcomes will be evidence-based and objectively measure progress made in countries’ animal health capacities to prevent, detect and respond to high-impact zoonotic disease threats and AMR through a One Health approach.
Description of activities
Activity A. Strengthen animal health capacities and provide data to support early warning, surveillance and laboratory systems under a One Health approach. 
Activity B. Mitigate zoonotic diseases and AMR threats. 
Activity C. Enhance evidence-based policy and partnerships that support local and scalable solutions. 
Activity D. Ensure effective coordination and management of FAO/GHS Project implementation through regional and country donor liaison, financial, operations and technical planning and delivery, cooperation and synergies with other FAO programs, advocacy and outreach, and monitoring, evaluation and learning (MEL) at regional and country level</t>
  </si>
  <si>
    <t>The project contains a breackdown of budget by country. For Uganda is 35. USD
but on the country focused document is written 85.. 
To ve checked</t>
  </si>
  <si>
    <t xml:space="preserve"> Building on FAO’s comparative advantages, the FAO GHSP in Uganda will be implemented by the Emergency Centre for Transboundary Animal Diseases (ECTAD) multidisciplinary team at FAO Uganda with technical and operational support from the ECTAD Eastern Africa team based in Nairobi, Kenya, and ECTAD headquarters teams, and in close collaboration with the FAO Subregional Office for Eastern Africa based in Addis Ababa, Ethiopia. The ECTAD country team will actively liaise with all stakeholders and agencies in order to avoid duplication of efforts and ensure complementarities with other interventions.
</t>
  </si>
  <si>
    <t>Hitimana, Leonidas (FRUGA)</t>
  </si>
  <si>
    <t>743266</t>
  </si>
  <si>
    <t xml:space="preserve">OSRO/UGA/069/GER         </t>
  </si>
  <si>
    <t>Anticipatory actions to limit the potential spread of livestock disease in Karamoja Sub-Region</t>
  </si>
  <si>
    <t>To limit the potential spread of livestock disease in Karamoja Sub-Region</t>
  </si>
  <si>
    <t>05/07/2023</t>
  </si>
  <si>
    <t>Anticipatory Action (AA); Emergencies; SFERA (Special Fund for Emergenzy and Rehabilitation Activities - FAO)</t>
  </si>
  <si>
    <t>Mondry, Ricarda (SFEMD)</t>
  </si>
  <si>
    <t>Project Formulator: Querido, Antonio Luis Ferreira (FRUGA); Pipeline Task Manager: Nampumuza-Rwambugaire, Naome (FRUGA); Budget Holder: Querido, Antonio Luis Ferreira (FRUGA); Project Manager: Reumkens, Mr Dominique Armand (FRUGA); Alternate Budget Holder: Gujadhur, Priya (FRUGA); Operations Officer: Marroni, Annalisa (FRUGA); Task Force Member: Terjanian, James (FRUGA); Funding Liaison Officer: Hinrichs, Angela (OERDD); Funding Liaison Officer: Gugnani, Supriya (OERDD); Funding Liaison Officer: Phiri, Margaret (OERDD); LTO Officer: Mondry, Ricarda (SFEMD); HQ Technical Officer: Lombardi, Niccoló (OERDD)</t>
  </si>
  <si>
    <t xml:space="preserve">OER  </t>
  </si>
  <si>
    <t>SFERA  -Anticipatory Action Window -REF:S08-40-321-.50 ALL 24/20</t>
  </si>
  <si>
    <t>Lombardi, Niccoló (OERDD)</t>
  </si>
  <si>
    <t>Reumkens, Mr Dominique Armand (FRUGA)</t>
  </si>
  <si>
    <t>25/07/2023</t>
  </si>
  <si>
    <t>30/01/2023</t>
  </si>
  <si>
    <t>10/01/2023</t>
  </si>
  <si>
    <t>09/01/2023</t>
  </si>
  <si>
    <t>FPSN - NTE Past, Closure pending (Moderate), since 04/10/2023 * Waived; FPSN - NTE Past, Terminal Report required (Moderate), since 04/10/2023 * Waived</t>
  </si>
  <si>
    <t>05/01/2023</t>
  </si>
  <si>
    <t>TFDE19UG23043</t>
  </si>
  <si>
    <t xml:space="preserve">Output 1: Vaccination and prophylaxis to limit the spread of high impact diseases, such as FMD, are undertaken
Output 2:  Strengthened capacity for livestock disease detection and control at subnational level </t>
  </si>
  <si>
    <t xml:space="preserve">The start of the April-May 222 rains led to an improvement in livestock production in Karamoja due to improved pastoral conditions; however, this was followed by a prolonged dry period in June and July. Droughts pose a significant risk to livestock health due to compromised nutrition from pasture scarcity, which also triggers above-average levels of livestock movements in search of pastures and water with unregulated co-mingling of livestock herds. Since May 222, heightened insecurity due to cattle rustling further added to uncontrolled livestock movement in the region internally, and as well as inward from neighboring countries as many animals from Turkana and Pokot Counties of Kenya move into the Karamoja region, due to severe drought conditions in Kenya. Compared to current conditions in November 222, atypical livestock movements are expected to intensify in the coming months as the dry season starts in Karamoja and neighboring areas of Kenya. </t>
  </si>
  <si>
    <t xml:space="preserve">the project will help advance Strategic Area 3 (People, especially the vulnerable and displaced, benefit from regenerative agriculture and value chains that are gender-responsive and youth-inclusive) and Output 3.3 (Capacities of governments and communities strengthened to implement prevention and mitigation good practices for withstanding shocks and reducing the impact of threats, crisis and disasters). </t>
  </si>
  <si>
    <t xml:space="preserve">Karamoja </t>
  </si>
  <si>
    <t>744144</t>
  </si>
  <si>
    <t xml:space="preserve">TCP/UGA/3903             </t>
  </si>
  <si>
    <t>Enhancing preparedness and response to plant pests and disease outbreaks</t>
  </si>
  <si>
    <t>To contribute to enhancing the capacity of the National Taskforce Committee to review, plan and undertake strategic measures on pest early warning and rapid response</t>
  </si>
  <si>
    <t>07/06/2023</t>
  </si>
  <si>
    <t>06/06/2025</t>
  </si>
  <si>
    <t>Sosa, Orlando (SFEMD)</t>
  </si>
  <si>
    <t>Project Formulator: Querido, Antonio Luis Ferreira (FRUGA); Budget Holder: Querido, Antonio Luis Ferreira (FRUGA); Operations Officer: Marroni, Annalisa (FRUGA); Task Force Member: Ameu, Martin (FRUGA); Funding Liaison Officer: Nyarko-Badohu, Kwami Dzifanu (RAF1D); Funding Liaison Officer: Krifsa, Suela (RAF1D); LTO Officer: Sosa, Orlando (SFEMD); HQ Technical Officer: El Kahky, Maged Taher Ahmed (NSPDD)</t>
  </si>
  <si>
    <t>28/03/2023</t>
  </si>
  <si>
    <t>06/03/2023</t>
  </si>
  <si>
    <t>08/06/2023</t>
  </si>
  <si>
    <t>06/06/2023</t>
  </si>
  <si>
    <t>OTCP22UG23136</t>
  </si>
  <si>
    <t>OUTPUT 1:
Pest risk analysis and communication enhanced for early action in management of pests and diseases outbreaks
OUTPUT 2
Capacity on pesticide management for environment and health safety strengthened</t>
  </si>
  <si>
    <t>Outcome 1: The enabling environment for agrifood systems transformation that is nutrition-sensitive, inclusive, rights-based, gender-responsive and evidence-driven is strengthened</t>
  </si>
  <si>
    <t>Boscolo, Marco (NFODD)</t>
  </si>
  <si>
    <t>31220 Forestry development</t>
  </si>
  <si>
    <t>744383</t>
  </si>
  <si>
    <t xml:space="preserve">TCP/UGA/3904             </t>
  </si>
  <si>
    <t>Strengthening Uganda?s Capacity for Climate-Resilient Cocoa Value Chain Development</t>
  </si>
  <si>
    <t>To strengthen the capacity of NaCORI, Zonal Agricultural Research and Development Institutes (ZARDIs) and the private sector to collaboratively carry out applied research and produce enhanced cocoa varieties (high quality planting materials) leading to farm-level adoption that would enable Uganda meet future cocoa demand of 100,000 metric tons per annum by 2030</t>
  </si>
  <si>
    <t>03/07/2023</t>
  </si>
  <si>
    <t>30/06/2025</t>
  </si>
  <si>
    <t>Project Formulator: Querido, Antonio Luis Ferreira (FRUGA); Budget Holder: Querido, Antonio Luis Ferreira (FRUGA); Operations Officer: Marroni, Annalisa (FRUGA); Task Force Leader: Anyoti-Peronaci, Pamela (FRUGA); Funding Liaison Officer: Krifsa, Suela (RAF1D); Funding Liaison Officer: Nyarko-Badohu, Kwami Dzifanu (RAF1D); Alternate LTU Officer: Spairani, Alessandro (OCBDD); LTO Officer: Sosa, Orlando (SFEMD); HQ Technical Officer: Wolf, Julia (OCBDD)</t>
  </si>
  <si>
    <t xml:space="preserve">
BL2 (100%)</t>
  </si>
  <si>
    <t xml:space="preserve">
BL2/2.Zero hunger (100%)</t>
  </si>
  <si>
    <t xml:space="preserve">
BL2/2.3 (100%)</t>
  </si>
  <si>
    <t>14/06/2023</t>
  </si>
  <si>
    <t>29/03/2023</t>
  </si>
  <si>
    <t>OTCP22UG23159</t>
  </si>
  <si>
    <t xml:space="preserve">OUTPUT 1
Climate resilient cocoa value chain strategy developed and climate resilient cocoa value chain platform established in Uganda
OUTPUT 2
Capacities of MAAIF, NaCORI , ZARDIs,  relevant Private Sector institutions and critical actors strengthened to effectively innovate and implement sustained (climate resilient) cocoa improvement in Uganda 
To boost production and productivity as well as strengthen the resilience of smallholder farmers and agricultural production systems to climate change impacts, FAO in partnership with the Ministry of Agriculture, Animal Industry and Fisheries (MAAIF) and in collaboration with Uganda Coffee Development Authority (UCDA) and the National Coffee Research Institute (NaCORI) intends to develop and implement the first three strategic actions mentioned above according to the regulatory impact assessment, towards building a climate resilient cocoa value chain development. 
As a catalytic project, this TCP will focus on  strengthening the cocoa research system so that it is responsive to current requirements and demands as well as increasing cocoa production and productivity at farm level in a sustainable way that addresses the social, ecological and economic dimensions.   The National Coffee Research Institute (NaCORI) is one of the 16 Public Agricultural Research Institutes (PARIs) under the umbrella of the National Agricultural Research Organisation (NARO). NaCORI’s mandate is to conduct and manage basic and applied research of strategic nature and national importance in all fields pertaining to coffee and cocoa. NaCORI came into existence in 214 in response to the National Coffee Policy . While NaCORI has been undertaking research for both coffee and cocoa, the aspect of cocoa research remains under-resourced and under capacitated. NaCORI, working with and through Zonal Agricultural Research and Development Institutes (ZARDIs) to govern cocoa research under the National Agricultural Research System (NARS). The system for supply of inputs and extension of cocoa-specific extension services along the value chain remain very weak. To meet the increasing demand for high quality planting materials, cocoa research shall be the basis for determination of varieties that are suitable. 
The TCP project will seek to strengthen the capacity of NaCORI, Zonal Agricultural Research and Development Institutes (ZARDIs)  and the private sector to collaboratively  carry out applied research  and produce enhanced cocoa varieties (high quality planting materials) leading to farm-level adoption that would enable Uganda meet future cocoa demand of 1, metric tons per annum by 23. </t>
  </si>
  <si>
    <t>Outcome 3. People, including crisis-affected, vulnerable and displaced populations, benefit from resilient and market-oriented value chains that are gender-responsive and youth-inclusive. BL -2.</t>
  </si>
  <si>
    <t>744441</t>
  </si>
  <si>
    <t xml:space="preserve">GCP /GLO/1155/EC         </t>
  </si>
  <si>
    <t>EU Forest Governance and Value chains Programme (FGVP)</t>
  </si>
  <si>
    <t>1. promote sustainable land and forest management, prevent illegal logging and associated trade, and reduce deforestation by strengthening forest governance in target countries
2. contribute to the greening of global forest value chains.</t>
  </si>
  <si>
    <t>31/07/2028</t>
  </si>
  <si>
    <t>Congo, Gabon, Global, Guyana, Honduras, Mongolia, Uganda, Zambia</t>
  </si>
  <si>
    <t>Cammaert, Bruno (NFODD)</t>
  </si>
  <si>
    <t>Rametsteiner, Ewald (NFODD)</t>
  </si>
  <si>
    <t>Project Formulator: Wu, Zhimin (NFODD); Budget Holder: Cammaert, Bruno (NFODD); Task Force Member: Bounemra, Arslen (RAF1D); Task Force Member: Querido, Antonio Luis Ferreira (FRUGA); Task Force Member: Smith, Gillian (FLGUY); Task Force Member: Rasoarimanana, Yannick (FRCON); Task Force Member: Percy Filippini, Anne-Rose Suze (FRZAM); Task Force Member: Espinal, Fatima (FLHON); Task Force Member: Ahuja, Vinod Kumar (FAMON); Funding Liaison Officer: Cirilli, Federico (PSRDD); LTO Officer: Rametsteiner, Ewald (NFODD); Legal Officer: Lenci, Daniele (NFODD); HQ Technical Officer: Cammaert, Bruno (NFODD)</t>
  </si>
  <si>
    <t xml:space="preserve">
BE (33%)
BN (33%)
BP (34%)</t>
  </si>
  <si>
    <t xml:space="preserve">
BE2 (33%)
BN5 (33%)
BP1 (34%)</t>
  </si>
  <si>
    <t xml:space="preserve">
12.Responsible consumption and production (33%)
15.Life on land (34%)
17.Partnerships for the goals (17%)
2.Zero hunger (16%)</t>
  </si>
  <si>
    <t xml:space="preserve">
12.2 (33%)
15.2 (34%)
17.11 (17%)
2.c (16%)</t>
  </si>
  <si>
    <t>NFO - Forestry Division</t>
  </si>
  <si>
    <t>NDICI-CHALLENGE/2023/444-320</t>
  </si>
  <si>
    <t xml:space="preserve">
BE2/12.Responsible consumption and production (33%)
BN5/17.Partnerships for the goals (17%)
BN5/2.Zero hunger (16%)
BP1/15.Life on land (34%)</t>
  </si>
  <si>
    <t xml:space="preserve">
BE2/12.2 (33%)
BN5/17.11 (17%)
BN5/2.c (16%)
BP1/15.2 (34%)</t>
  </si>
  <si>
    <t>15/05/2023</t>
  </si>
  <si>
    <t>25/04/2023</t>
  </si>
  <si>
    <t>03/04/2023</t>
  </si>
  <si>
    <t>12/07/2023</t>
  </si>
  <si>
    <t>23/06/2023</t>
  </si>
  <si>
    <t>TFEU11AA23290</t>
  </si>
  <si>
    <t>OUTCOME 1: STRENGTHENED governance of the forest sector as a whole through enhancing legal compliance and sustainable forest management, improving the business environment and promoting trade in legal and sustainable forest (wood and non-wood) products and reducing deforestation and forest degradation.
•	Output 1.1: Transparent, gender and socially inclusive and accountable governance improved, policies and legal/regulatory frameworks on forest tenure and use rights, sustainable management and use, land-use planning, forest protection and conservation, deforestation and reforestation strengthened, implemented and enforced and incentives for sustainable forest value chains and trade in legal, sustainable and deforestation-free forest products (wood and non-wood) created. 
•	Output 1.2: Systems verifying and assuring legal compliance, including in relation to deforestation and sustainable practices across the forest value chains (traceability), developed or strengthened as appropriate.
•	Output 1.3: Information systems on forest resources, production, product markets and trade developed or strengthened as appropriate.
OUTCOME 2: DEVELOPED OR ENHANCED as appropriate, sustainable, efficient, inclusive, resilient and gender-sensitive global forest-based (wood and non-wood product) value chains. 
•	Output 2.1: Sustainable forest-based (wood and non-wood forest product) value chains and incentives for investment therein developed, strengthened and promoted, as appropriate.
•	Output 2.2: Financing strategies to catalyse investments in sustainable forestry and forest-based value chains at country level, developed.</t>
  </si>
  <si>
    <t xml:space="preserve">Output 1.2. Capacities of public and private institutions increased to generate, manage, and use agriculture, fishery, forestry, and food security and nutrition data, information and statistics.
Output 2.1. Strengthened capacity of public and private institutions and communities to sustainably manage natural resources, restore degraded lands and protect vital ecosystems.
</t>
  </si>
  <si>
    <t>Output 3.3. Scaled-up, de-risked, digitalized, technology- and market-led investments, including PPPs, promoted in inclusive and efficient agriculture, fishery and forestry value chains and SMEs</t>
  </si>
  <si>
    <t>Organizational Setting
The EU Forest Governance and Value chains Programme (FGVP) implemented by the Forestry Division (NFO) of the United Nations Food and Agriculture Organisation (FAO) supports the implementation of Forest Partnerships. The FGVP work revolves around two pillars: (1) improving governance for sustainable forest management, forest protection and restoration, and plantation development, and (2) developing legal and sustainable forest-based value chains. It will support an initial 7 Partner Countries which have signed Memoranda of Understanding for a Forest Partnership and where the EU foresees significant and integrated support on forests under their Multi-Annual Indicative Programmes (MIPs): Congo (People Republic of), Gabon, Guyana, Honduras, Mongolia, Uganda and Zambia.</t>
  </si>
  <si>
    <t>744444</t>
  </si>
  <si>
    <t xml:space="preserve">TCP/UGA/3905/C1          </t>
  </si>
  <si>
    <t>TCPF: Technical assessment of the strategies for containment of the animal health challenges posed by FMD</t>
  </si>
  <si>
    <t>To improve detection and control capacity of FMD outbreaks in the different livestock production systems in Uganda</t>
  </si>
  <si>
    <t>24/07/2024</t>
  </si>
  <si>
    <t>Project Formulator: Querido, Antonio Luis Ferreira (FRUGA); Budget Holder: Querido, Antonio Luis Ferreira (FRUGA); Operations Officer: Marroni, Annalisa (FRUGA); Task Force Member: Bessong Ojong, Willington (FRUGA); Funding Liaison Officer: Nyarko-Badohu, Kwami Dzifanu (RAF1D); Funding Liaison Officer: Krifsa, Suela (RAF1D); LTO Officer: Mondry, Ricarda (SFEMD); HQ Technical Officer: Dhingra, Madhur (NSAHD)</t>
  </si>
  <si>
    <t xml:space="preserve">
3.Good health and well-being (100%)</t>
  </si>
  <si>
    <t xml:space="preserve">
3.d (100%)</t>
  </si>
  <si>
    <t xml:space="preserve">
BP3/3.Good health and well-being (100%)</t>
  </si>
  <si>
    <t xml:space="preserve">
BP3/3.d (100%)</t>
  </si>
  <si>
    <t>Dhingra, Madhur (NSAHD)</t>
  </si>
  <si>
    <t>24/07/2023</t>
  </si>
  <si>
    <t>13/06/2023</t>
  </si>
  <si>
    <t>04/04/2023</t>
  </si>
  <si>
    <t>18/07/2023</t>
  </si>
  <si>
    <t>OTCP22UG23183</t>
  </si>
  <si>
    <t xml:space="preserve">Foot-and-mouth disease (FMD) is an endemic, severe and highly contagious disease affecting different species of ruminants and swine in Uganda. FMD is not transmissible to humans but has important economic impacts, particularly for livestock rearing farmers and other livestock value chain actors. This includes short- and long-term production losses, e.g. milk yield and losses of draught power and weight in animals and bottlenecks to local and international trade. 
In Uganda, FMD outbreaks have been occurring regularly in livestock, since 1953. However, the country still lacks an appropriate system for detection and control of FMD outbreaks. Rather, attempts to control FMD are largely dependent on quarantine and vaccination, often following outbreaks. Due to delayed reporting and the need to follow procurement procedures, vaccines are often imported, 4 - 12 weeks post-outbreak. Vaccination is often complicated by a range of challenges, including limited opportunities to apply vaccines preventively, ahead of disease outbreaks (prophylaxis), the high cost of vaccines (USD 2-3.5 per dose), multiple susceptible domestic and wildlife hosts, lack of laboratory capacity to sustain testing of samples and the fact that multiple (7) serotypes and sub-serotypes of FMD vaccines exist. Further, antigenic, and genetic diversity of FMD viruses complicate its control hence the need to periodically ascertain the characteristics of circulating FMD virus serotypes and derive matching vaccine strains.
OUTCOME
Improved detection and control capacity of FMD outbreaks in the different livestock production systems in Uganda
OUTPUT 1
Reviewed FMD control guidelines currently in place 
OUTPUT 2
Strengthened FMD outbreak response capacity  </t>
  </si>
  <si>
    <t>Foot-and-mouth disease (FMD) is an endemic, severe and highly contagious disease affecting different species of ruminants and swine in Uganda. FMD is not transmissible to humans but has important economic impacts, particularly for livestock rearing farmers and other livestock value chain actors. This includes short- and long-term production losses, e.g. milk yield and losses of draught power and weight in animals and bottlenecks to local and international trade. 
In Uganda, FMD outbreaks have been occurring regularly in livestock, since 1953. However, the country still lacks an appropriate system for detection and control of FMD outbreaks. Rather, attempts to control FMD are largely dependent on quarantine and vaccination, often following outbreaks. Due to delayed reporting and the need to follow procurement procedures, vaccines are often imported, 4 - 12 weeks post-outbreak. Vaccination is often complicated by a range of challenges, including limited opportunities to apply vaccines preventively, ahead of disease outbreaks (prophylaxis), the high cost of vaccines (USD 2-3.5 per dose), multiple susceptible domestic and wildlife hosts, lack of laboratory capacity to sustain testing of samples and the fact that multiple (7) serotypes and sub-serotypes of FMD vaccines exist. Further, antigenic, and genetic diversity of FMD viruses complicate its control hence the need to periodically ascertain the characteristics of circulating FMD virus serotypes and derive matching vaccine strains.</t>
  </si>
  <si>
    <t>744646</t>
  </si>
  <si>
    <t xml:space="preserve">UNJP/SFE/013/DRR         </t>
  </si>
  <si>
    <t>Improving Regional Services to support countries to provide effective EWS</t>
  </si>
  <si>
    <t>Scaling up Early Warning Services (EWS) in East Africa and improving coverage of impact-based early warning services across Lake Victoria and surrounding communities to support the EAC EWS Vision 2025.</t>
  </si>
  <si>
    <t>SFEDD</t>
  </si>
  <si>
    <t>19/12/2023</t>
  </si>
  <si>
    <t>30/11/2024</t>
  </si>
  <si>
    <t>Anticipatory Action (AA); Appeal 2023; Emergencies</t>
  </si>
  <si>
    <t>DRR - United Nations Office for Disaster Risk Reduction (UNDRR)</t>
  </si>
  <si>
    <t>Kenya, Uganda</t>
  </si>
  <si>
    <t>Buonincontri, Martina (OERDD); Phiri, Margaret (OERDD); Gugnani, Supriya (OERDD)</t>
  </si>
  <si>
    <t>Beraki, Yergalem (SFEMD); Innocente, Sergio (FRKEN)</t>
  </si>
  <si>
    <t>Project Formulator: Phiri, David (RAF1D); Budget Holder: Zimudzi, Farayi (RAFTD); Task Force Leader: Querido, Antonio Luis Ferreira (FRUGA); Task Force Leader: Mucavi, Carla Elisa Luis (FRKEN); Task Force Member: Ferrand, Cyril (FRKEN); Funding Liaison Officer: Buonincontri, Martina (OERDD); Funding Liaison Officer: Phiri, Margaret (OERDD); Funding Liaison Officer: Gugnani, Supriya (OERDD); LTO Officer: Beraki, Yergalem (SFEMD); LTO Officer: Innocente, Sergio (FRKEN)</t>
  </si>
  <si>
    <t>16/02/2024</t>
  </si>
  <si>
    <t>27/12/2023</t>
  </si>
  <si>
    <t>26/04/2023</t>
  </si>
  <si>
    <t>19/04/2023</t>
  </si>
  <si>
    <t>31191 Agricultural services</t>
  </si>
  <si>
    <t>20/02/2024</t>
  </si>
  <si>
    <t>TFQ1356S24072</t>
  </si>
  <si>
    <t>Outcome: Improving regional services to support countries to provide effective EWS
Output: Regional and sub-regional intergovernmental organizations supported to accelerate risk-informed development across and within sectors
Outcome: Strengthening regional coordination and cooperation for effective EWS and climate
Output: Regional platforms convened and roadmaps to accelerate disaster risk reduction action across and within sectors developed and monitored” 
Outcome: Enhanced capacity of NMHSs to provide forecasts and warnings”
Output: Strengthened disaster preparedness, early warning - early action, build back better and greener approaches across and within sectors 
[From the concept note]</t>
  </si>
  <si>
    <t>Because the budget in FPMIS is indicated as zero, it has o be confirmed if the project is active.
The profoc indicates an amount of 4. USD</t>
  </si>
  <si>
    <t>744986</t>
  </si>
  <si>
    <t xml:space="preserve">MTF /RAF/526/STF         </t>
  </si>
  <si>
    <t>Regional approach towards addressing invasive quarantine pests of potato in Eastern and Southern Africa</t>
  </si>
  <si>
    <t>The project will contribute to the availability and access to potato through production and trade.</t>
  </si>
  <si>
    <t>01/11/2023</t>
  </si>
  <si>
    <t>31/10/2026</t>
  </si>
  <si>
    <t>WTO - World Trade Organization</t>
  </si>
  <si>
    <t>Burundi, Ethiopia, Kenya, Lesotho, Malawi, Mozambique, Regional Africa, Rwanda, South Sudan, Tanzania, United Republic of, Uganda, Zambia, Zimbabwe</t>
  </si>
  <si>
    <t>Gebreyohannes, Abebe Haile Gabriel (RAF1D)</t>
  </si>
  <si>
    <t>Lukic, Meran (PSRDD); Jaber, Wajeeh (PSRDD)</t>
  </si>
  <si>
    <t>Project Formulator: Gebreyohannes, Abebe Haile Gabriel (RAF1D); Budget Holder: Gebreyohannes, Abebe Haile Gabriel (RAF1D); Task Force Member: Percy Filippini, Anne-Rose Suze (FRZAM); Task Force Member: Chen, Zhijun (FRMLW); Task Force Member: Querido, Antonio Luis Ferreira (FRUGA); Task Force Member: Sow, Coumba (FRRWA); Task Force Member: Mucavi, Carla Elisa Luis (FRKEN); Task Force Member: Pissang Tchangai, Dademanao (FRBDI); Task Force Member: Tipo, Nyabenyi Tito (FRURT); Task Force Member: Zimudzi, Farayi (RAFTD); Task Force Member: Talla Takoukam, Patrice (SFSDD); Task Force Member: Malo, Meshack (FRSSD); Funding Liaison Officer: Lukic, Meran (PSRDD); Funding Liaison Officer: Jaber, Wajeeh (PSRDD); LTO Officer: Sosa, Orlando (SFEMD); HQ Technical Officer: Koumba Mouendou, Descartes Larios (NSPDD)</t>
  </si>
  <si>
    <t xml:space="preserve">
BP1 (40%)
BP3 (40%)
BP4 (20%)</t>
  </si>
  <si>
    <t xml:space="preserve">
1.No poverty (40%)
2.Zero hunger (60%)</t>
  </si>
  <si>
    <t xml:space="preserve">
1.5 (40%)
2.3 (60%)</t>
  </si>
  <si>
    <t xml:space="preserve">
BP1/2.Zero hunger (40%)
BP3/1.No poverty (40%)
BP4/2.Zero hunger (20%)</t>
  </si>
  <si>
    <t xml:space="preserve">
BP1/2.3 (40%)
BP3/1.5 (40%)
BP4/2.3 (20%)</t>
  </si>
  <si>
    <t>Koumba Mouendou, Descartes Larios (NSPDD)</t>
  </si>
  <si>
    <t>29/11/2023</t>
  </si>
  <si>
    <t>24/05/2023</t>
  </si>
  <si>
    <t>09/05/2023</t>
  </si>
  <si>
    <t>TF5B97AS23533</t>
  </si>
  <si>
    <t xml:space="preserve">OUTPUT
The expected outputs include: 
1.	A better understanding of PCN and other key emerging potato pests among stakeholders in the potato value chain. 
PCN is an invasive pest that has so far been formally detected and recorded in just four ESA countries. As a newly introduced pest, there is limited awareness about PCN. Awareness is necessary to alert stakeholders, including regulatory authorities, about the pest. It is possible the pest is present in various countries, but it has not been reported. Similarly, Pectobacterium and Dickeya spp. are key emerging potato pests in Africa, recently detected in several countries. Efficient and cost-effective detection and identification methods are essential, especially for use in seed certification programmes. 
2.	Protocols and guidelines on phytosanitary controls for PCN and other key emerging potato pests, and for seed potato quality assurance systems, domesticated at national, regional, and continental levels.
Using materials previously prepared for other regions, protocols and guidelines will be adapted to local conditions but standardized regionally to enable harmonized implementation and acceptance. 
2.	Technical capacity for diagnosis of PCN and key emerging potato pests strengthened.
Follow-up backstopping is envisaged in each country further to initial training to ensure proper understanding and implementation of techniques and tools. Advice on crucial equipment needs will also be provided, as certain pests, such as PCN, require specific equipment for handling and diagnosis. </t>
  </si>
  <si>
    <t>Output 2.2</t>
  </si>
  <si>
    <t xml:space="preserve">Ownership and stakeholder commitment:
Organization 	Role/Responsibility
FAO	Provide expert advice on risk analyses and developing risk-based phytosanitary regulatory protocols for potato production and trade. In addition, FAO, through its sub-regional and country offices, will facilitate engagement with the NPPOs and coordinate the convening of awareness creation and training fora. 
The icipe-IITA nematology research group, NemAfrica,	Provide technical support to the project for all aspects concerning PCN.
CIP	Provide additional technical support for other emerging diseases.
Kenyan NPPO, through the COMESA plant health reference laboratory	Provide diagnostic support during the training of relevant regional personnel and implementation of project activities. This will build on the existing infrastructure and working framework with regional NPPOs on pest diagnostics and surveillance.
NPPOs	Principal entities for implementation of planned activities and the major beneficiaries of capacity development actions. They will ensure proper representation (private or public sector) in national and regional interventions and will avail relevant staff and resources to ensure effective and timely delivery. 
Technical assistance will be provided to conduct physical training, develop materials, guide equipment needs and provide technical backstopping post-training. Each country will demonstrate their commitment to this project through letters of support that state its interest and commitment of resources (staff, facilities, etc.) to the implementation of the project.
CABI	Provide technical support to the project on aspects relating to diagnosis of  Pectobacterium and Dickeya spp as well as on communication plan on all the target pests.
</t>
  </si>
  <si>
    <t>745067</t>
  </si>
  <si>
    <t xml:space="preserve">Pandemic Prevention, Preparedness and Response (PPR) strengthening in the Greater Virunga Landscape </t>
  </si>
  <si>
    <t>01/01/2024</t>
  </si>
  <si>
    <t>31/12/2026</t>
  </si>
  <si>
    <t>Congo, Democratic Republic of, Regional Africa, Rwanda, Uganda</t>
  </si>
  <si>
    <t>Spaziani, Irene (PSRDD)</t>
  </si>
  <si>
    <t>Shamsuddin, Mohammed (RAFTD)</t>
  </si>
  <si>
    <t>Project Formulator: Gebreyohannes, Abebe Haile Gabriel (RAF1D); Funding Liaison Officer: Spaziani, Irene (PSRDD); LTO Officer: Shamsuddin, Mohammed (RAFTD)</t>
  </si>
  <si>
    <t xml:space="preserve">
15.Life on land (40%)
3.Good health and well-being (60%)</t>
  </si>
  <si>
    <t xml:space="preserve">
15.8 (40%)
3.d (60%)</t>
  </si>
  <si>
    <t xml:space="preserve">
BP3/15.Life on land (40%)
BP3/3.Good health and well-being (60%)</t>
  </si>
  <si>
    <t xml:space="preserve">
BP3/15.8 (40%)
BP3/3.d (60%)</t>
  </si>
  <si>
    <t>11/05/2023</t>
  </si>
  <si>
    <t xml:space="preserve">GCP /GLO/1170/GCR        </t>
  </si>
  <si>
    <t>Scaling-up public private co-investments for climate action in agrifood systems</t>
  </si>
  <si>
    <t>P3</t>
  </si>
  <si>
    <t>Prepare country stakeholders to catalyze investments by leveraging the support of the Co-Investment Platform for Food Systems Transformation (CiP), established by the EAT Foundation and the Good Food Finance Network.</t>
  </si>
  <si>
    <t>Final Consultation</t>
  </si>
  <si>
    <t>OCBDD</t>
  </si>
  <si>
    <t>01/04/2024</t>
  </si>
  <si>
    <t>30/04/2027</t>
  </si>
  <si>
    <t>GCF - Green Climate Fund (Readiness and Preparatory Support)</t>
  </si>
  <si>
    <t>Chad, Cuba, Equatorial Guinea, Global, Mauritania, Mozambique, Uganda, Zambia</t>
  </si>
  <si>
    <t>Hinojosa Ramos, Sergio Manuel (OCBDD)</t>
  </si>
  <si>
    <t>Wolf, Julia (OCBDD); Spairani, Alessandro (OCBDD)</t>
  </si>
  <si>
    <t>Project Formulator: Zahedi, Kaveh (OCBDD); Budget Holder: Bernoux, Martial (OCBDD); Task Force Member: Rai, Neha (OCBDD); Task Force Member: Roffredi, Lapo (OCBDD); Funding Liaison Officer: Hinojosa Ramos, Sergio Manuel (OCBDD); LTO Officer (ESRM Risk Certifying Officer): Wolf, Julia (OCBDD); LTO Officer: Wolf, Julia (OCBDD); LTO Officer: Spairani, Alessandro (OCBDD); Programme Assistant: Castelli, Simona (OCBDD); HQ Technical Officer: Haensel, Vera Maria (OCBDD)</t>
  </si>
  <si>
    <t xml:space="preserve">
17.Partnerships for the goals (100%)</t>
  </si>
  <si>
    <t xml:space="preserve">
17.17 (100%)</t>
  </si>
  <si>
    <t xml:space="preserve">
BE1/17.Partnerships for the goals (100%)</t>
  </si>
  <si>
    <t xml:space="preserve">
BE1/17.17 (100%)</t>
  </si>
  <si>
    <t>Haensel, Vera Maria (OCBDD)</t>
  </si>
  <si>
    <t>21/06/2023</t>
  </si>
  <si>
    <t>16/06/2023</t>
  </si>
  <si>
    <t>29/05/2023</t>
  </si>
  <si>
    <t>FROME THE PRODOC IT LOOKS LIKE UGANDA IS NOT AMONG THE RECIPIENTS, THIS HAS TO BE VERIFIED NAD IT MUST BE CONSIDERED TO REMOVE TE ROJECT FROM THE UGANDA PROJECTS PORTFOIO LIST</t>
  </si>
  <si>
    <t>745685</t>
  </si>
  <si>
    <t xml:space="preserve">OSRO/UGA/070/BEL         </t>
  </si>
  <si>
    <t>Strengthening flood early warning, Preparedness and anticipatory action in hot-spot Areas in Uganda</t>
  </si>
  <si>
    <t>The project seeks to provide solutions ahead of the anticipated El Niño floods by implementing targeted, comprehensive and coherent solutions such as the provision of early warning information, improving infrastructure through critical repairs and promoting food security measures for the communities.</t>
  </si>
  <si>
    <t>11/08/2023</t>
  </si>
  <si>
    <t>31/03/2024</t>
  </si>
  <si>
    <t>Anticipatory Action (AA); Appeal 2023; Emergencies; SFERA (Special Fund for Emergenzy and Rehabilitation Activities - FAO)</t>
  </si>
  <si>
    <t>Belgium</t>
  </si>
  <si>
    <t>Phiri, Margaret (OERDD); Fumagalli, Barbara Francesca Donatella (OERDD); Gugnani, Supriya (OERDD)</t>
  </si>
  <si>
    <t>Innocente, Sergio (FRKEN); Beraki, Yergalem (SFEMD)</t>
  </si>
  <si>
    <t>Project Formulator: Querido, Antonio Luis Ferreira (FRUGA); Pipeline Task Manager: Elyau, Mike (FRUGA); Budget Holder: Querido, Antonio Luis Ferreira (FRUGA); Operations Officer: Marroni, Annalisa (FRUGA); Task Force Leader: Terjanian, James (FRUGA); Task Force Member: Reumkens, Mr Dominique Armand (FRUGA); Task Force Member: Muchiri, Peris Wakuthii (FRUGA); Funding Liaison Officer: Phiri, Margaret (OERDD); Funding Liaison Officer: Fumagalli, Barbara Francesca Donatella (OERDD); Funding Liaison Officer: Gugnani, Supriya (OERDD); LTO Officer: Innocente, Sergio (FRKEN); LTO Officer: Beraki, Yergalem (SFEMD); OER Officer (Cash-Based Transfers): Gonella, Chiara (OERDD)</t>
  </si>
  <si>
    <t>23/08/2023</t>
  </si>
  <si>
    <t>07/08/2023</t>
  </si>
  <si>
    <t>18/08/2023</t>
  </si>
  <si>
    <t>TFBE19UG23379</t>
  </si>
  <si>
    <t>Anicipatory action</t>
  </si>
  <si>
    <t>OUTPUT 1: Early warning systems and anticipatory actions strengthened to mitigate the impacts of flooding
OUTPUT 2: Critical infrastructure and assets rehabilitated in the flood hot spots
OUTPUT 3: Food storage systems improved</t>
  </si>
  <si>
    <t xml:space="preserve">Uganda experiences frequent and devastating floods due to its geographical location, climate variability, lack of early warning systems, weak infrastructure, and vulnerable communities. These floods result in severe humanitarian impacts, including loss of life, displacement, property damage, and disruption of essential services. 
The indicators for triggering Anticipatory Actions (AAs) will include the available global Long-range rainfall forecasts provided by the International Research Institute (IRI) which provides a 3-month window, and Medium and Short-range rainfall forecasts that will be provided by the Uganda National Meteorological Authority (UNMA) comprising of 3 day, weekly and decadal forecasts. Currently, the IRI multi model probability forecast issued in June indicates 4% to 45% chances of above normal rains for the period of October to December 223 in Uganda. The project will collaborate with UNMA for provision of medium and short range forecasts during the rainy season. These forecasts will inform some of the activities that have been proposed in this proposal, particularly under Output 3.
The project seeks to provide solutions ahead of the anticipated El Niño floods by implementing targeted, comprehensive and coherent solutions such as the provision of early warning information, improving infrastructure through critical repairs and promoting food security measures for the communities. </t>
  </si>
  <si>
    <t xml:space="preserve">The beneficiaries will be selected from the flood risk hot spot areas within ten districts in three areas as follows:
	Teso Area; Katakwi districts: A population of 13,18 (2,17 HHs) will benefit from Early warning information, mapping of population and assets at risk, and desilting of four valley tanks. 
	Rwenzori area; Bundibugyo, Ntoroko, and Kasese districts: A population of 56,633 (9,439 HHs) will benefit from Early warning information, mapping of population and assets at risk and the repair of critical infrastructure around homesteads and along the rivers. Beneficiaries will also receive support to improve food storage systems through the distribution of plastic bags and sheets for dry storage of grain and seed stocks, tools/inputs and training for safe storage of grain and seed and trainings on post-harvest handling.
	Mt. Elgon Area; Mbale, Butaleja, Sironko, Bulambuli, Manafwa, and Namisindwa districts: The focus on these districts is the provision of EW and mapping of population, assets, infrastructure and livelihoods at risk. </t>
  </si>
  <si>
    <t>747248</t>
  </si>
  <si>
    <t xml:space="preserve">GCP /UGA/072/EC          </t>
  </si>
  <si>
    <t>Sustainable Wood-Based Value Chains in Uganda</t>
  </si>
  <si>
    <t>To enhance inclusive investments in sustainable wood-based value chains</t>
  </si>
  <si>
    <t>01/12/2023</t>
  </si>
  <si>
    <t>30/11/2028</t>
  </si>
  <si>
    <t>Project Formulator: Querido, Antonio Luis Ferreira (FRUGA); Budget Holder: Querido, Antonio Luis Ferreira (FRUGA); Project Manager: Hitimana, Leonidas (FRUGA); Operations Officer: Marroni, Annalisa (FRUGA); Task Force Member: Gujadhur, Priya (FRUGA); Funding Liaison Officer: Cirilli, Federico (PSRDD); LTO Officer: Kilawe, Edward (RAFTD); Chief Statistician: Rosero Moncayo, Jose (ESSDD); HQ Technical Officer: Boscolo, Marco (NFODD)</t>
  </si>
  <si>
    <t xml:space="preserve">FO   </t>
  </si>
  <si>
    <t xml:space="preserve">
BE2/2.Zero hunger (100%)</t>
  </si>
  <si>
    <t xml:space="preserve">
BE2/2.4 (100%)</t>
  </si>
  <si>
    <t>24/11/2023</t>
  </si>
  <si>
    <t>29/08/2023</t>
  </si>
  <si>
    <t>Environmental and social risks from the project - Project without an ES risk certification (Moderate), since 12/12/2023; Others - Missing Project Data (Low), since 06/12/2023</t>
  </si>
  <si>
    <t>The overall objective of the project is to enhance the sustainable contribution of Uganda’s forest resources to inclusive economic growth, to global efforts to address climate change and loss of biodiversity and to promote women’s economic empowerment.
The specific objective is to increase inclusive investments and decent job opportunities for women and men in sustainable forestry and forest -based value chains.
The project envisions three mutually supportive outcomes, i.e.
	Outcome 1: Sustainable supply of legal wood raw material from planted forests ensured.
	Outcome 2: Processing capacity and market demand for wood products enhanced. 
	Outcome 3: Availability of and access to affordable finance improved.</t>
  </si>
  <si>
    <t xml:space="preserve">Key stakeholders’ engagements  
Private sector: The project will promote work with private sector players including small, medium and large-scale businesses involved in primary and secondary wood processing. Private sector beneficiaries will be selected for technical support (targeted training, exposure visits, etc.) in order to enhance their capacity in specific domains related to wood processing and business management practices. The project will also work closely with banks and non-bank financial institutions including commercial and development banks, targeting those with loan products and de-risking instruments such as guarantees. The project will extensively engage SMEs involved in processing of wood products to enhance efficiency, business and development and access to capital. </t>
  </si>
  <si>
    <t>	Outcome 3: Availability of and access to affordable finance improved.</t>
  </si>
  <si>
    <t>This project has been developed to inform interventions under the ‘Partnering for Forests in Uganda” Initiative, of the European Union (EU). At the global level, the European Union signed a memorandum of understanding (MoU) for a Forest Partnership with Uganda and four other countries (Guyana, Mongolia, the Republic of Congo, and Zambia). The MoU was signed in November 222 during the COP27 UN Climate Change Conference as a contribution to the international dimension of the EU Green Deal. At the country level, a roadmap providing concrete actions, milestones, and associated responsibilities was developed in June 223. FAO is one of the implementing partners of the forest partnership. FAO will therefore pay attention to coordination and synergies in particular with other implementing partners of the forest partnership in Uganda.</t>
  </si>
  <si>
    <t>Government(s)/other counterpart(s):	Ministry of Water and Environment (MWE)</t>
  </si>
  <si>
    <t>747707</t>
  </si>
  <si>
    <t xml:space="preserve">OSRO/GLO/1196/GER        </t>
  </si>
  <si>
    <t>Scaling-up Anticipatory Action to protect agricultural livelihoods and food security I</t>
  </si>
  <si>
    <t>Agriculture based livelihoods and food security of the most vulnerable are safeguarded ahead of shocks and humanitarian needs are reduced by systematically linking risk analysis to anticipatory action in high-risk countries</t>
  </si>
  <si>
    <t>OERID</t>
  </si>
  <si>
    <t>Bolivia, Plurinational State of, Cambodia, Colombia, El Salvador, Global, Guatemala, Honduras, Iraq, Kenya, Madagascar, Malawi, Mali, Mauritania, Mongolia, Mozambique, Nicaragua, Niger, Nigeria, Paraguay, Regional Near East, SFE  - Subregional Office for Eastern Africa, Addis Ababa, SFS  - Subregional Office for Southern Africa, Harare, SFW - Subregional Office for West Africa, Dakar, SLM - Subregional Office for Central America, Panama, Sri Lanka, Sudan, Uganda, Zimbabwe</t>
  </si>
  <si>
    <t>Project Formulator: Paulsen, Rein Andre (OERDD); Budget Holder: Dujanovic, Dunja (OERDD); Alternate Budget Holder: Dujanovic, Dunja (OERDD); Task Force Member: Mucavi, Carla Elisa Luis (FRKEN); Task Force Member: Espinal, Fatima (FLHON); Task Force Member: Sharan, Vimlendra (FASRL); Task Force Member: Kouacou, Koffy Dominique (SFWDD); Task Force Member: Roubach, Rodrigo (XTL5 ); Task Force Member: Hongjie, Yang (XTL5 ); Task Force Member: Zimmermann, Agustin (FLCOL); Task Force Member: Ahuja, Vinod Kumar (FAMON); Task Force Member: Leon Ayala, Ivan Felipe (FLPAR); Task Force Member: Ndiaye, Mohamadou Mansour (FRMLI); Task Force Member: Huynh, Alexandre (FNMAU); Task Force Member: Boliko, Mbuli Charles (FRMAG); Task Force Member: Querido, Antonio Luis Ferreira (FRUGA); Task Force Member: Chen, Zhijun (FRMLW); Task Force Member: Hajj Hassan, Salah (FNIRQ); Task Force Member: Recalde Leon, Diego (FLELS); Task Force Member: Bell, Rebekah (FACMB); Task Force Member: Rapallo, Ricardo (DDCGD); Task Force Member: Takagi, Maya (RLC1D); Task Force Member: Genot, Luc Pierre (FRNER); Task Force Member: Talla Takoukam, Patrice (SFSDD); Task Force Member: Fernandez, Jose Luis (FRMOZ); Funding Liaison Officer: Hinrichs, Angela (OERDD); Funding Liaison Officer: Gugnani, Supriya (OERDD); Funding Liaison Officer: Phiri, Margaret (OERDD); LTO Officer: Lombardi, Niccoló (OERDD); OER Officer (Cash-Based Transfers): Moncada, Emmanuel (OERDD)</t>
  </si>
  <si>
    <t>SFERA-AA WINDOW AA-S08/glo/FAO/vhuHi/2023/01</t>
  </si>
  <si>
    <t>17/11/2023</t>
  </si>
  <si>
    <t>15/11/2023</t>
  </si>
  <si>
    <t>25/09/2023</t>
  </si>
  <si>
    <t>21/09/2023</t>
  </si>
  <si>
    <t>21/11/2023</t>
  </si>
  <si>
    <t>13/11/2023</t>
  </si>
  <si>
    <t>TFDE19AA23489</t>
  </si>
  <si>
    <t>(Specifically anticipatory actions)
Project Outcome:
Agriculture based livelihoods and food security of the most vulnerable are safeguarded ahead of shocks and humanitarian needs are reduced by systematically linking risk analysis to anticipatory action in high-risk countries
Project Outputs:
•	Outcome 1: Risk analysis and early warning capacities are strengthened, particularly at country level
•	Outcome 2: Appropriate and timely anticipatory actions are implemented ahead of shocks, and communities are engaged throughout the AA process
•	Outcome 3: Collective learning, coherence, coordination and partnerships for AA are expanded and improved</t>
  </si>
  <si>
    <t>In 22, FAO and GFFO have started a programmatic partnership on Scaling up Early Warning Early Action for agriculture and food security. This three-year programme (22-22) has allowed FAO to establish essential AA capacities at global, regional and country level, which in turn facilitated the establishment of risk monitoring systems, AA trigger mechanisms and standard operating procedures to act ahead of forecast shocks in 13 countries. 
[...]
The second phase of the FAO-GFFO programme on AA is envisioned to last 3 years and contribute to three out of the five outcomes envisioned in FAO’s mid-term AA strategy 223-225.
Beneficiaries
The project will focus on 23 high-risk countries: Bolivia, Cambodia, Colombia, El Salvador, Guatemala, Honduras, Iraq, Kenya, Madagascar, Malawi, Mali, Mauritania, Mongolia, Mozambique, Nicaragua, Niger, Nigeria, Paraguay, Sri Lanka, Sudan, Syria, Uganda, Zimbabwe. .  
The countries were selected based on one or more of the following criteria:
1.	Countries where FAO has already established AA capacities – including those covered by  the first phase of this programme - but where support is still needed to scale-up and institutionalize AA over the coming years. 
2.	Countries particularly at risk of recurring shocks and with large rural populations dependent on agriculture, and high prevalence of acute food insecurity, where there are not yet adequate capacities to protect agricultural livelihoods ahead of future shocks. 
3.	Countries prioritized in FAO's corporate emergency and resilience scale up plans, which still have limited capacities to implement AA at scale.
4.	Countries with other ongoing AA programmes/initiatives such as the OCHA Anticipatory Action Pilots and ongoing work of key partners such as IFRC, WFP, START Network, WHH - to ensure maximum impact of activities through collaboration.
[...]
This programme will complement other ongoing FAO global and regional programmatic partnerships on anticipatory action, which are all contributing to the achievement of the main outcomes outlined in this proposal. Other ongoing partnerships include, among others, the Pilot Programmatic Partnership with DG ECHO on Increasing capacities and scale for anticipatory action including through social protection systems , the regional projects funded by DG ECHO in Southern Africa (FAO, WFP and IFRC) and Central America (FAO, German Red Cross, WFP); and the project Capturing emerging and good practices to improve Community Engagement in Anticipatory Action – funded by USAID's Bureau for Humanitarian Assistance.</t>
  </si>
  <si>
    <t>748431</t>
  </si>
  <si>
    <t xml:space="preserve">OSRO/UGA/071/USA         </t>
  </si>
  <si>
    <t>Enhancing animal health and One Health capacities to mitigate zoonotic diseases and antimicrobial resistance (AMR) risks and threats in Uganda</t>
  </si>
  <si>
    <t>The overall objective is to support African countries to build sustainable animal health and One Health capacities to mitigate risks and threats caused by emerging and re-emerging zoonoses, endemic zoonoses and antimicrobial resistance (AMR)</t>
  </si>
  <si>
    <t>01/10/2023</t>
  </si>
  <si>
    <t>Gugnani, Supriya (OERDD); Hasibra, Mirela (OERDD); Phiri, Margaret (OERDD)</t>
  </si>
  <si>
    <t>Project Formulator: Querido, Antonio Luis Ferreira (FRUGA); Budget Holder: Querido, Antonio Luis Ferreira (FRUGA); Project Manager: Bessong Ojong, Willington (FRUGA); Operations Officer: Marroni, Annalisa (FRUGA); Task Force Member: Mulligan, Samuel Eoin (OERDD); Task Force Member: Gujadhur, Priya (FRUGA); Task Force Member: Tonetti, Bianca Rita (OERDD); Task Force Member: Al-Naqshbandi, Ahmed Sinan Hassan (OERDD); Funding Liaison Officer: Gugnani, Supriya (OERDD); Funding Liaison Officer: Hasibra, Mirela (OERDD); Funding Liaison Officer: Phiri, Margaret (OERDD); LTU: Soumare, Baba (NSAHD); LTO Officer: Bebay, Charles-Eric (RAF1D); Chief Statistician: Rosero Moncayo, Jose (ESSDD); HQ Technical Officer: Soumare, Baba (NSAHD)</t>
  </si>
  <si>
    <t>7200GH22IO00005-UGANDA-HL.4</t>
  </si>
  <si>
    <t>Bessong Ojong, Willington (FRUGA)</t>
  </si>
  <si>
    <t>28/11/2023</t>
  </si>
  <si>
    <t>14/11/2023</t>
  </si>
  <si>
    <t>27/10/2023</t>
  </si>
  <si>
    <t>FPSN - Call for Funds required (Low), since 06/01/2024</t>
  </si>
  <si>
    <t>07/12/2023</t>
  </si>
  <si>
    <t>TFUS19UG23512</t>
  </si>
  <si>
    <t>The overall objective will be achieved through the following specific objectives: 
1.	Improve national capacities for preparedness, early detection, reporting and response to zoonoses and AMR threats, through capacity building and transfer of technology and tools in epidemiology, surveillance, diagnostics, reporting, risk assessment, mapping, modeling, forecasting and emergency management.
2.	Improve strategies to reduce risks from zoonoses and AMR by strengthening One Health platforms and capacities of animal health professionals, private actors and communities. 
3.	Improve national capacities to create a policy environment that facilitates national and local commitment and the allocation of resources for improved detection, prevention and control of zoonoses and AMR.
Activities will focus on: 
1.	Improving capacity for surveillance and risk analysis of zoonotic diseases and AMR within livestock sectors at national, subnational and community levels and among public and private actors. 
2.	Strengthening capacity of public and private animal health professionals and communities to prevent, detect and respond to outbreaks of zoonoses and AMR. 
3.	Enhancing evidence-based policy and partnerships to support the design and implementation of actionable One Health policies, strategies, plans and legislation that reduce public health threats along the livestock value chain</t>
  </si>
  <si>
    <t>748849</t>
  </si>
  <si>
    <t>Technical Assistance for the design of Dairy Interventions for Mitigation and Adaptation (DaIMA)</t>
  </si>
  <si>
    <t>Kenya, Rwanda, Tanzania, United Republic of, Uganda</t>
  </si>
  <si>
    <t>Energy generation, renewable sources</t>
  </si>
  <si>
    <t>Project Formulator: Manssouri, Mohamed (CFIDD); Funding Liaison Officer: Yang, Jennifer (PSRDD); LTO Officer: Vallet, Julien (CFIAD)</t>
  </si>
  <si>
    <t xml:space="preserve">
Objective 5 (100%)</t>
  </si>
  <si>
    <t xml:space="preserve">
506 (100%)</t>
  </si>
  <si>
    <t xml:space="preserve">
0.Unspecified (100%)</t>
  </si>
  <si>
    <t xml:space="preserve">
no SDG target is required (100%)</t>
  </si>
  <si>
    <t xml:space="preserve">
506/0.Unspecified (100%)</t>
  </si>
  <si>
    <t xml:space="preserve">
506/no SDG target is required (100%)</t>
  </si>
  <si>
    <t>20/11/2023</t>
  </si>
  <si>
    <t>23210 Energy generation, renewable sources – multiple technologies</t>
  </si>
  <si>
    <t>749009</t>
  </si>
  <si>
    <t xml:space="preserve">GCP /INT/1051/EC         </t>
  </si>
  <si>
    <t>Regional Programme in Livestock and Pastoralism for Climate Change Adaptation in Eastern/Horn of Africa</t>
  </si>
  <si>
    <t>Contribute to the development of sustainable climate resilient pastoral systems in Eastern/Horn of Africa that have the ability to improve the livelihoods of pastoral communities</t>
  </si>
  <si>
    <t xml:space="preserve">FRKE </t>
  </si>
  <si>
    <t>01/03/2024</t>
  </si>
  <si>
    <t>28/02/2029</t>
  </si>
  <si>
    <t>Ethiopia, Kenya, Somalia, South Sudan, Sudan, Tanzania, United Republic of, Uganda</t>
  </si>
  <si>
    <t>Besbes, Badi (NSAPD)</t>
  </si>
  <si>
    <t>Project Formulator: Paulsen, Rein Andre (OERDD); Budget Holder: Paulsen, Rein Andre (OERDD); Task Force Member: Kiizbaeva, Meerim (NSAHD); Task Force Member: Opio, Paul (RNETD); Task Force Member: Basili, Corallina (NSADD); Task Force Member: Ferrand, Cyril (FRKEN); Funding Liaison Officer: Pirca Garcia, Irene (PSRDD); LTO Officer: Besbes, Badi (NSAPD)</t>
  </si>
  <si>
    <t xml:space="preserve">
BL (80%)
BP (20%)</t>
  </si>
  <si>
    <t xml:space="preserve">
BL2 (40%)
BL4 (40%)
BP1 (20%)</t>
  </si>
  <si>
    <t xml:space="preserve">
1.5 (40%)
2.4 (60%)</t>
  </si>
  <si>
    <t xml:space="preserve">
BL2/2.Zero hunger (40%)
BL4/1.No poverty (40%)
BP1/2.Zero hunger (20%)</t>
  </si>
  <si>
    <t xml:space="preserve">
BL2/2.4 (40%)
BL4/1.5 (40%)
BP1/2.4 (20%)</t>
  </si>
  <si>
    <t>30/11/2023</t>
  </si>
  <si>
    <t xml:space="preserve">The overall objective of this action is to “contribute to the development of sustainable and climate resilient pastoral systems in Eastern/Horn of Africa that have the ability to improve the livelihoods of pastoral communities. The complex pastoral sector can be considered as a value chain, whose main pillars are economic, social and environmental.8 
Outcome(s) 
This project will contribute to the following 3 specific interconnected outcomes:   
Outcome 1: To improve the management of pastoral ecosystems to be able to withstand and reverse rangeland degradation and contribute to a neutral carbon balance (environmental pillar). 
Outcome 2: To create income-generating opportunities from the pastoralist value chain based on circular economy principles with a focus on supporting women and youth (economic pillar).  
Outcome 3: To strengthen advocacy and policy implementation for pro-pastoral development contributing to cross-border peace and security (social pillar).  </t>
  </si>
  <si>
    <t>Climate change adaptation</t>
  </si>
  <si>
    <t>The projects aims to mainstream youth and gender</t>
  </si>
  <si>
    <t xml:space="preserve">LIVESTOCK
he overall objective of this action is to “contribute to the development of sustainable and climate resilient pastoral systems in Eastern/Horn of Africa that have the ability to improve the livelihoods of pastoral communities. The complex pastoral sector can be considered as a value chain, whose main pillars are economic, social and environmental.8 
Outcome(s) 
This project will contribute to the following 3 specific interconnected outcomes:   
Outcome 1: To improve the management of pastoral ecosystems to be able to withstand and reverse rangeland degradation and contribute to a neutral carbon balance (environmental pillar). 
Outcome 2: To create income-generating opportunities from the pastoralist value chain based on circular economy principles with a focus on supporting women and youth (economic pillar).  
Outcome 3: To strengthen advocacy and policy implementation for pro-pastoral development contributing to cross-border peace and security (social pillar).  
</t>
  </si>
  <si>
    <t>4 clusters Mara-Serengti, Karamoja, Bar El Arab and Mandera</t>
  </si>
  <si>
    <t>Gov Counterpart in Uganda: 
Ministry of Agriculture Animal Industries and Fisheries</t>
  </si>
  <si>
    <t>749041</t>
  </si>
  <si>
    <t xml:space="preserve">OSRO/GLO/1233/GER        </t>
  </si>
  <si>
    <t>Scaling-up Anticipatory Action to protect agricultural livelihoods and food security II</t>
  </si>
  <si>
    <t>Anticipatory Action (AA); Appeal 2024; Emergencies</t>
  </si>
  <si>
    <t>Bolivia, Plurinational State of, Cambodia, El Salvador, Global, Guatemala, Honduras, Iraq, Kenya, Madagascar, Malawi, Mali, Mauritania, Mongolia, Mozambique, Nicaragua, Niger, Nigeria, Paraguay, Regional Near East, SFE  - Subregional Office for Eastern Africa, Addis Ababa, SFS  - Subregional Office for Southern Africa, Harare, SFW - Subregional Office for West Africa, Dakar, SLM - Subregional Office for Central America, Panama, Sri Lanka, Sudan, Uganda, Zimbabwe</t>
  </si>
  <si>
    <t>Phiri, Margaret (OERDD); Gugnani, Supriya (OERDD); Hinrichs, Angela (OERDD)</t>
  </si>
  <si>
    <t>Lombardi, Niccoló (OERDD); Jones, Catherine (OERDD)</t>
  </si>
  <si>
    <t>Project Formulator: Paulsen, Rein Andre (OERDD); Budget Holder: Paulsen, Rein Andre (OERDD); Alternate Budget Holder: Dujanovic, Dunja (OERDD); Operations Officer: Mujokoro, Brian (SFSDD); Task Force Member: Roubach, Rodrigo (XTL5 ); Task Force Member: Yang, Hongjie (FNSDN); Task Force Member: Kouacou, Koffy Dominique (SFWDD); Task Force Member: Sharan, Vimlendra (FASRL); Task Force Member: Espinal, Fatima (FLHON); Task Force Member: Mucavi, Carla Elisa Luis (FRKEN); Task Force Member: Ndiaye, Mohamadou Mansour (FRMLI); Task Force Member: Leon Ayala, Ivan Felipe (FLPAR); Task Force Member: Zimmermann, Agustin (FLCOL); Task Force Member: Hajj Hassan, Salah (FNIRQ); Task Force Member: Recalde Leon, Diego (FLELS); Task Force Member: Bell, Rebekah (FACMB); Task Force Member: Rapallo, Ricardo (DDCGD); Task Force Member: Takagi, Maya (RLC1D); Task Force Member: Genot, Luc Pierre (FRNER); Task Force Member: Ahuja, Vinod Kumar (FAMON); Task Force Member: Talla Takoukam, Patrice (SFSDD); Task Force Member: Fernandez, Jose Luis (FRMOZ); Task Force Member: Chen, Zhijun (FRMLW); Task Force Member: Querido, Antonio Luis Ferreira (FRUGA); Task Force Member: Boliko, Mbuli Charles (FRMAG); Task Force Member: Huynh, Alexandre (FNMAU); Funding Liaison Officer: Phiri, Margaret (OERDD); Funding Liaison Officer: Gugnani, Supriya (OERDD); Funding Liaison Officer: Hinrichs, Angela (OERDD); LTO Officer: Lombardi, Niccoló (OERDD); LTO Officer: Jones, Catherine (OERDD)</t>
  </si>
  <si>
    <t>GFFO- AA S08 glob/FAO/vhuHi/2023/01</t>
  </si>
  <si>
    <t>25/01/2024</t>
  </si>
  <si>
    <t>17/01/2024</t>
  </si>
  <si>
    <t>06/12/2023</t>
  </si>
  <si>
    <t>02/12/2023</t>
  </si>
  <si>
    <t>30/01/2024</t>
  </si>
  <si>
    <t>TFDE19AA24026</t>
  </si>
  <si>
    <t>Anticipatory action:
Project Outcome:
Agriculture based livelihoods and food security of the most vulnerable are safeguarded ahead of shocks and humanitarian needs are reduced by systematically linking risk analysis to anticipatory action in high-risk countries
Project Outputs:
•	Outcome 1: Risk analysis and early warning capacities are strengthened, particularly at country level
•	Outcome 2: Appropriate and timely anticipatory actions are implemented ahead of shocks, and communities are engaged throughout the AA process
•	Outcome 3: Collective learning, coherence, coordination and partnerships for AA are expanded and improved</t>
  </si>
  <si>
    <t xml:space="preserve">
This proposal covers the second phase of the GFFO-FAO strategic partnership on Anticipatory Action (AA), started in 22 and aiming at Scaling up Anticipatory Action for agriculture and food security. The first phase of the partnership has brought many positive results, allowing the establishment of AA systems in 1 countries, the development of guidelines on programmatic approaches for implementing AA such as the FAO's position paper Striking before disasters do - Promoting phased Anticipatory Action for slow-onset hazards (222). These achievements - described in more details in the following sections - have demonstrated the benefits of investing in AA and the need for continuing to do so in order to consolidate the results obtained. In fact, it is crucial that these investments are sustained if we are to promote a system-wide shift towards anticipation and thus protect the food security of vulnerable population and their livelihoods. As the climate crisis heighten, it is essential that innovative and effective measures such as AA are taken to reduce the loss and damages caused by climate events on smallholder farmers. 
Beyond ensuring the consolidation of AA systems already in place in the countries covered by the first phase of the partnership, this second phase will also support the expansion of the geographical coverage as well as advancing the work on the institutionalisation of AA at country level and further promoting community engagement. 
[...]
Uganda: Under the Pro-Act project, FAO and WFP are jointly working with the government of Uganda to develop a multi-hazard early warning system in Karamoja (including monthly bulletins) as well as develop AA protocols for floods, droughts, and crop and livestock pests and diseases, which are still being finalized. Additionally, the early warning bulletins have recently been extended outside of Karamoja to also include Katakwi and Kaberamaido in Teso district. However, there is a significant need to upscale the work currently being done in these areas to other parts of the country, as well as work with the government to institutionalize an anticipatory approach into their DRR and response planning. </t>
  </si>
  <si>
    <t>749402</t>
  </si>
  <si>
    <t xml:space="preserve">FVC/GLO/203/MUL          </t>
  </si>
  <si>
    <t>Building Evidence on the Impacts of FVC Sub-programmes</t>
  </si>
  <si>
    <t>Improved impacts of individual FVC sub-programmes, future FVC programmes and FAO projects on the well-being of their beneficiaries.</t>
  </si>
  <si>
    <t>Global, Kenya, Sri Lanka, Syrian Arab Republic, Uganda, Zambia</t>
  </si>
  <si>
    <t>Szymaniak, Marta (PSRDD)</t>
  </si>
  <si>
    <t>Sitko, Nicholas Joseph (ESPDD)</t>
  </si>
  <si>
    <t>Project Formulator: Davis, Benjamin (ESPDD); Budget Holder: Davis, Benjamin (ESPDD); Funding Liaison Officer: Szymaniak, Marta (PSRDD); LTO Officer: Sitko, Nicholas Joseph (ESPDD); Chief Statistician: Rosero Moncayo, Jose (ESSDD)</t>
  </si>
  <si>
    <t xml:space="preserve">
BE1/2.Zero hunger (100%)</t>
  </si>
  <si>
    <t xml:space="preserve">
BE1/2.4 (100%)</t>
  </si>
  <si>
    <t>08/02/2024</t>
  </si>
  <si>
    <t>05/01/2024</t>
  </si>
  <si>
    <t>Others - Coordination Levy Checklist (Moderate), since 09/02/2024; Environmental and social risks from the project - Project without an ES risk certification (Low), since 08/02/2024; Others - Project Donor is missing (Low), since 08/02/2024</t>
  </si>
  <si>
    <t>749409</t>
  </si>
  <si>
    <t>Modernization of the National Food Control System including Food Controls at the Food Industry Level</t>
  </si>
  <si>
    <t>01/09/2024</t>
  </si>
  <si>
    <t>31/08/2027</t>
  </si>
  <si>
    <t>Antigua and Barbuda, Benin, Burkina Faso, Burundi, Cameroon, Eswatini, Ghana, Malawi, Mali, Mauritania, Namibia, Saint Lucia, Senegal, Togo, Trinidad and Tobago, Uganda</t>
  </si>
  <si>
    <t>Government and civil society, general</t>
  </si>
  <si>
    <t>Project Formulator: Hawkes, Jessie Corinna (ESFDD); Chief Statistician: Rosero Moncayo, Jose (ESSDD); Legal Officer: Legal, Officer (LEGN )</t>
  </si>
  <si>
    <t xml:space="preserve">
BL (30%)
BN (70%)</t>
  </si>
  <si>
    <t xml:space="preserve">
BL3 (30%)
BN3 (40%)
BN4 (30%)</t>
  </si>
  <si>
    <t xml:space="preserve">
12.Responsible consumption and production (10%)
17.Partnerships for the goals (40%)
2.Zero hunger (50%)</t>
  </si>
  <si>
    <t xml:space="preserve">
12.a (10%)
17.10 (20%)
17.17 (20%)
2.1 (20%)
2.2 (30%)</t>
  </si>
  <si>
    <t xml:space="preserve">
BL3/2.Zero hunger (30%)
BN3/17.Partnerships for the goals (40%)
BN4/12.Responsible consumption and production (10%)
BN4/2.Zero hunger (20%)</t>
  </si>
  <si>
    <t xml:space="preserve">
BL3/2.2 (30%)
BN3/17.10 (20%)
BN3/17.17 (20%)
BN4/12.a (10%)
BN4/2.1 (20%)</t>
  </si>
  <si>
    <t>08/01/2024</t>
  </si>
  <si>
    <t>15110 Public sector policy and administrative management</t>
  </si>
  <si>
    <t>749412</t>
  </si>
  <si>
    <t xml:space="preserve">FVC/GLO/225/MUL          </t>
  </si>
  <si>
    <t>Implementing SSF Guidelines for gender-equitable + climate-resilient food systems and livelihood-II</t>
  </si>
  <si>
    <t>Countries adopt policies and support practices in small-scale fisheries value chains and livelihoods that are more sustainable, inclusive and resilient to climate change and contribute to food security.</t>
  </si>
  <si>
    <t>NFIDD</t>
  </si>
  <si>
    <t>15/03/2024</t>
  </si>
  <si>
    <t>Ghana, Global, Madagascar, Namibia, Tanzania, United Republic of, Uganda</t>
  </si>
  <si>
    <t>Barange, Manuel (NFIDD)</t>
  </si>
  <si>
    <t>Tauati, Mele Ikatonga (NFIFL)</t>
  </si>
  <si>
    <t>Project Formulator: Barange, Manuel (NFIDD); Budget Holder: Barange, Manuel (NFIDD); Funding Liaison Officer: Szymaniak, Marta (PSRDD); LTO Officer: Tauati, Mele Ikatonga (NFIFL); Chief Statistician: Rosero Moncayo, Jose (ESSDD); Legal Officer: Legal, Officer (LEGN )</t>
  </si>
  <si>
    <t xml:space="preserve">
BL (20%)
BP (80%)</t>
  </si>
  <si>
    <t xml:space="preserve">
BL2 (20%)
BP2 (10%)
BP4 (70%)</t>
  </si>
  <si>
    <t xml:space="preserve">
10.Reduced inequalities (20%)
14.Life below water (70%)
2.Zero hunger (10%)</t>
  </si>
  <si>
    <t xml:space="preserve">
10.2 (20%)
14.b (70%)
2.3 (10%)</t>
  </si>
  <si>
    <t>NFI - Fisheries and Aquaculture Division</t>
  </si>
  <si>
    <t xml:space="preserve">
BL2/10.Reduced inequalities (20%)
BP2/2.Zero hunger (10%)
BP4/14.Life below water (70%)</t>
  </si>
  <si>
    <t xml:space="preserve">
BL2/10.2 (20%)
BP2/2.3 (10%)
BP4/14.b (70%)</t>
  </si>
  <si>
    <t>04/03/2024</t>
  </si>
  <si>
    <t>Others - Coordination Levy Checklist (Moderate), since 05/03/2024; Environmental and social risks from the project - Project without a complete ES risk checklist (Low), since 04/03/2024; Others - Missing Project Data (Low), since 04/03/2024; Others - Project Donor is missing (Low), since 04/03/2024; Others - Project Responsibility Issues (Low), since 04/03/2024</t>
  </si>
  <si>
    <t>749461</t>
  </si>
  <si>
    <t xml:space="preserve">FVC/GLO/212/MUL          </t>
  </si>
  <si>
    <t>Enhancing resilience and empowerment in communities at risk of climate-induced migration</t>
  </si>
  <si>
    <t>The programme seeks to enhance climate resilience and adaptive capacities of communities at high risk of climate-induced migration in Nepal and Uganda by: (i) strengthening the adaptive capacity of rural people through better access to information, improved capacities and access to finance, and inclusive and equitable adaptation planning; and (ii) leveraging the contribution of diaspora and remittances for climate adaptation, in particular in the agrifood sector.</t>
  </si>
  <si>
    <t>Global, Nepal, Uganda</t>
  </si>
  <si>
    <t>Demeranville, Jacqueline (ESPDD)</t>
  </si>
  <si>
    <t>Project Formulator: Davis, Benjamin (ESPDD); Budget Holder: Davis, Benjamin (ESPDD); Task Force Member: Prati, Giorgia (ESPDD); Task Force Member: Wobst, Peter (ESPDD); Task Force Member: Shimizu, Ken (FANEP); Task Force Member: Querido, Antonio Luis Ferreira (FRUGA); Task Force Member: Castro, Giulia (ESPDD); Funding Liaison Officer: Szymaniak, Marta (PSRDD); Funding Liaison Officer: Gandiwa-Mudede, Charmaine Sandy (PSRDD); LTO Officer: Demeranville, Jacqueline (ESPDD); HQ Technical Officer: Rapone, Cristina (ESPDD)</t>
  </si>
  <si>
    <t>Rapone, Cristina (ESPDD)</t>
  </si>
  <si>
    <t>12/02/2024</t>
  </si>
  <si>
    <t>12/01/2024</t>
  </si>
  <si>
    <t xml:space="preserve">
BE1 (50%)
BL2 (50%)</t>
  </si>
  <si>
    <t xml:space="preserve">
10.Reduced inequalities (50%)
13.Climate action (50%)</t>
  </si>
  <si>
    <t xml:space="preserve">
10.7 (50%)
13.1 (50%)</t>
  </si>
  <si>
    <t xml:space="preserve">
BE1/13.Climate action (50%)
BL2/10.Reduced inequalities (50%)</t>
  </si>
  <si>
    <t xml:space="preserve">
BE1/13.1 (50%)
BL2/10.7 (50%)</t>
  </si>
  <si>
    <t>Environmental and social risks from the project - Project without an ES risk certification (Low), since 12/02/2024; Others - Project not linked to Strategic Framework 2022/2023 (Low), since 16/02/2024</t>
  </si>
  <si>
    <t>749534</t>
  </si>
  <si>
    <t xml:space="preserve">FVC/GLO/193/MUL          </t>
  </si>
  <si>
    <t>Mainstreaming Biodiversity across Agricultural Sectors to implement the Kunming-Montreal Global Biodiversity Framework (BAS-KMGBF)</t>
  </si>
  <si>
    <t>Outcome: Sustainable agrifood systems integrated in National Biodiversity Strategies and Action Plans, and biodiversity integrated into policies and practices for agriculture (crop and livestock production), aquaculture, fisheries and forestry</t>
  </si>
  <si>
    <t>OCBBD</t>
  </si>
  <si>
    <t>Project Formulator: Zahedi, Kaveh (OCBDD); Budget Holder: Castell, Frederic (OCBDD); Project Manager: Dewaele, An Régine (OCBDD); Task Force Member: Rasoanaivo, Mbolatsioritiana Manitrala (FRMAG); Task Force Member: Akasibayo, Namanya Andrew (FRUGA); Task Force Member: Singvilay, Olayvanh (FALAO); Funding Liaison Officer: Gandiwa-Mudede, Charmaine Sandy (PSRDD); LTO Officer: Belanger, Julie Marie Christine (OCBDD); Programme Assistant: Castelli, Simona (OCBDD); Legal Officer: Legal, Officer (LEGN )</t>
  </si>
  <si>
    <t xml:space="preserve">
BE3/2.4 (100%)</t>
  </si>
  <si>
    <t>Dewaele, An Régine (OCBDD)</t>
  </si>
  <si>
    <t>27/02/2024</t>
  </si>
  <si>
    <t>15/02/2024</t>
  </si>
  <si>
    <t>19/01/2024</t>
  </si>
  <si>
    <t>Others - Project Responsibility Issues (Low), since 19/01/2024</t>
  </si>
  <si>
    <t>28/02/2024</t>
  </si>
  <si>
    <t>TFAA40AA24085</t>
  </si>
  <si>
    <t>Strong interconnection with climate change</t>
  </si>
  <si>
    <t>Impact:
In alignment with the FAO Strategy on mainstreaming biodiversity across agricultural sectors and its Action Plan, the sub-programme will contribute in the long-term to the ‘Sustainable use, conservation and restoration of biodiversity and ecosystem services, promoting sustainable agriculture and food systems, and safeguarding the livelihoods of small-scale producers, Indigenous Peoples and local communities, in the context of climate change’.
Outcome:
The outcome of the sub-programme is ‘Sustainable agrifood systems integrated in National Biodiversity Strategies and Action Plans, and biodiversity integrated into policies and practices for agriculture (crop and livestock production), aquaculture, fisheries and forestry’. The outcome takes into account national and regional priorities, needs and country programming frameworks.
Outputs:
Following outputs are identified for the sub-programme
-	Output 1 National Biodiversity Strategies and Action Plans and/or sector policies are updated to align with KMGBF target 1 
-	Output 2 Biodiversity-friendly practices at field level for sustainable agriculture, aquaculture, fisheries and forestry are tested or upscaled
-	Output 3 Lessons learned and knowledge products for aligning agricultural policies and practices with KMGBF target 1 are shared for upscaling</t>
  </si>
  <si>
    <t xml:space="preserve">Output 1.1 National agrifood policies, systems and capacities as well as non-state actors supportive of inclusive, rights-based and regulated, competitive and nutrition-sensitive agrifood systems strengthened. 
Output 1.2 Capacities of public and private institutions increased to generate, manage, and use agriculture, fishery, forestry, and food security and nutrition data, information and statistics.  
</t>
  </si>
  <si>
    <t xml:space="preserve">	Output 2.1 Strengthened capacity of public and private institutions and communities to sustainably manage natural resources, restore degraded lands and protect vital ecosystems. 
	Output 2.2 Enhanced capacities of national and local institutions and communities to mitigate and adapt to climate change and disaster risks and shocks for resilient livelihoods.
</t>
  </si>
  <si>
    <t xml:space="preserve">	Output 3.2 People, especially the vulnerable and displaced, have increased and equal access to and use innovative, practices, technologies and resources for improved productivity and post-harvest management, reduced food waste and decent employment. </t>
  </si>
  <si>
    <t>Linkages with other programmes or initiatives
Uganda
-	‘Capacity building on Sustainable Soil Management’;
-	‘Integrating Climate Resilience into Agricultural and Pastoral Production in 33 Districts’;
-	‘Agrobiodiversity Assessments and development of Action Plans to restore and conserve agrobiodiversity with a climate change resilience focus in 13 Districts’ in Uganda;
-	Climate Resilient Livelihood Opportunities for Women Economic Empowerment, a project in Karamoja and West Nile Regions of Uganda;
-	The Scaling up Climate Ambition on Land Use and Agriculture through Nationally Determined Contributions and National Adaptation Plans (SCALA); 
-	Global Climate Change Alliance: Scaling up Agriculture Adaptation to Climate Change in Uganda;
-	Strengthening Resilience and Adaptive Capacity of Agro-Pastoral communities and the Local Government to Reduce Impacts of Climate Risk on Livelihoods in Karamoja, Uganda.</t>
  </si>
  <si>
    <t>749569</t>
  </si>
  <si>
    <t xml:space="preserve">FVC/GLO/205/MUL          </t>
  </si>
  <si>
    <t>Innovative gender-responsive and transformative approaches for inclusive, resilient, sustainable agrifood systems</t>
  </si>
  <si>
    <t>Enhance gender equality and women's agency and voice within agrifood systems while addressing the root causes of gender discrimination through innovative, inclusive, and gender-transformative approaches at the policy, community, and household levels.</t>
  </si>
  <si>
    <t>Barbados, Global, Kenya, Uganda</t>
  </si>
  <si>
    <t>Project Formulator: Davis, Benjamin (ESPDD); Budget Holder: Davis, Benjamin (ESPDD); Task Force Member: Franceschelli, Tiziana (ESPDD); Funding Liaison Officer: Szymaniak, Marta (PSRDD); LTO Officer: Monsieur, Christiane (ESPDD); HQ Technical Officer: Osorio, Martha (ESPDD)</t>
  </si>
  <si>
    <t>Osorio, Martha (ESPDD)</t>
  </si>
  <si>
    <t>07/02/2024</t>
  </si>
  <si>
    <t>23/01/2024</t>
  </si>
  <si>
    <t>15170 Women's equality organisations and institutions</t>
  </si>
  <si>
    <t xml:space="preserve">
BL1 (70%)
BL2 (15%)
BL3 (15%)</t>
  </si>
  <si>
    <t xml:space="preserve">
10.Reduced inequalities (15%)
16.Peace, justice and strong institutions (15%)
5.Gender equality (70%)</t>
  </si>
  <si>
    <t xml:space="preserve">
10.2 (15%)
16.7 (15%)
5.5 (70%)</t>
  </si>
  <si>
    <t xml:space="preserve">
BL1/5.Gender equality (70%)
BL2/10.Reduced inequalities (15%)
BL3/16.Peace, justice and strong institutions (15%)</t>
  </si>
  <si>
    <t xml:space="preserve">
BL1/5.5 (70%)
BL2/10.2 (15%)
BL3/16.7 (15%)</t>
  </si>
  <si>
    <t>Environmental and social risks from the project - Project without an ES risk certification (Low), since 07/02/2024; Others - Project not linked to Strategic Framework 2022/2023 (Low), since 14/02/2024</t>
  </si>
  <si>
    <t>749611</t>
  </si>
  <si>
    <t xml:space="preserve">FVC/GLO/198/MUL          </t>
  </si>
  <si>
    <t>Boosting evidence on biodiversity and gender for sustainable livestock transformation</t>
  </si>
  <si>
    <t>This project aims to fill a critical gap in the availability of harmonized data on the performance of pastoralism in biodiversity and the role women play into the livestock sector. Harmonized data, in this context, refers to data that is consistent across different methodologies and ensures comparability and reliability in assessing the pastoral production systems in biodiversity and gender.</t>
  </si>
  <si>
    <t>NSAPD</t>
  </si>
  <si>
    <t>01/02/2024</t>
  </si>
  <si>
    <t>Belgium, Multilateral, Norway, Sweden</t>
  </si>
  <si>
    <t>Mongolia, Tunisia, Uganda</t>
  </si>
  <si>
    <t>Tiensin, Thanawat (NSADD)</t>
  </si>
  <si>
    <t>Velasco Gil, Gregorio (RAFTD); Njeumi, Felix (NSAHD)</t>
  </si>
  <si>
    <t>Project Formulator: Tiensin, Thanawat (NSADD); Budget Holder: Tiensin, Thanawat (NSADD); Alternate Budget Holder: Basili, Corallina (NSADD); Task Force Member: Elwaer, Abdulhakim R M (RNE1D); Task Force Member: Querido, Antonio Luis Ferreira (FRUGA); Task Force Member: Bengoumi, Mohammed (SNEMD); Task Force Member: Ahuja, Vinod Kumar (FAMON); Task Force Member: Gombo, Nyamjargal (FAMON); Task Force Member: Kiizbaeva, Meerim (NSAHD); Task Force Member: Bessong Ojong, Willington (FRUGA); Funding Liaison Officer: Gandiwa-Mudede, Charmaine Sandy (PSRDD); LTO Officer: Velasco Gil, Gregorio (RAFTD); LTO Officer: Njeumi, Felix (NSAHD); HQ Technical Officer: Besbes, Badi (NSAPD)</t>
  </si>
  <si>
    <t>NSA - Animal Production and Health Division</t>
  </si>
  <si>
    <t xml:space="preserve">NSA  </t>
  </si>
  <si>
    <t xml:space="preserve">
BP1/2.1 (100%)</t>
  </si>
  <si>
    <t>26/02/2024</t>
  </si>
  <si>
    <t>06/02/2024</t>
  </si>
  <si>
    <t>24/01/2024</t>
  </si>
  <si>
    <t xml:space="preserve">
BL (34%)
BP (66%)</t>
  </si>
  <si>
    <t xml:space="preserve">
BL1 (34%)
BP1 (33%)
BP4 (33%)</t>
  </si>
  <si>
    <t xml:space="preserve">
2.Zero hunger (66%)
5.Gender equality (34%)</t>
  </si>
  <si>
    <t xml:space="preserve">
2.1 (33%)
2.3 (33%)
5.5 (34%)</t>
  </si>
  <si>
    <t xml:space="preserve">
BL1/5.Gender equality (34%)
BP1/2.Zero hunger (33%)
BP4/2.Zero hunger (33%)</t>
  </si>
  <si>
    <t xml:space="preserve">
BL1/5.5 (34%)
BP1/2.1 (33%)
BP4/2.3 (33%)</t>
  </si>
  <si>
    <t>02/11/2023</t>
  </si>
  <si>
    <t>TFAA40AA24078</t>
  </si>
  <si>
    <t>The sub-programme’s technological innovation is based on its use of the TAPE tool to collect data on all dimensions of sustainability and overcome the challenge of trade-offs between sustainability objectives which can slow down the transitions of our food systems. TAPE is a unique and user-friendly digital tool that can support transformative change through the collective work of creation of evidence, empowerment of producers and capacity development of local stakeholders -including through involvement of MSc and PhD students awardees and pastoralist, women, young people and other vulnerable people. TAPE is meant to provide evidence to policy makers and development partners on how pastoralism contributes to sustainable food and agricultural systems. By providing data and analysis on different development objectives, TAPE bridges the gap between evidence and action. Women/youth more involvement into the sustainable livestock development is innovative as these groups have always been marginalized. Data collected will show their contribution to the sustainable livestock sector. Gaps identified in the framework and previous stocktaking exercises will be addressed.  The project will innovate by expanding to other vulnerable groups the FAO/ILRI/IFAD/WB Framework for Gender-responsive Livestock Development. Most innovation will be the establishment of the stakeholder forum to identify major elements or actions needed for mainstreaming gender and vulnerable people into the livestock sector.</t>
  </si>
  <si>
    <t xml:space="preserve">This project aims to fill a critical gap in the availability of harmonized data on the performance of pastoralism in biodiversity and the role women play into the livestock sector. Harmonized data, in this context, refers to data that is consistent across different methodologies and ensures comparability and reliability in assessing the pastoral production systems in biodiversity and gender. The lack of data is particularly pronounced when it comes to the contributions of pastoral communities and women to livestock development, which are often unrecognized and constrained by multiple challenges and inequalities. By generating this missing data, especially on biodiversity and pastoralism and gender, the project will support sustainable livestock transformation through informed policies. The project will contribute to the implementation of the principles included into the Framework for Gender responsive livestock development such as towards improved data and evidence on gender and livestock as well as expanding this framework to other vulnerable people.
In addition to assist implementing the framework, using also other source of funding, the sub-programme will also assist to establish a stake-holders forum for mainstreaming gender and vulnerable people into the sustainable livestock development. The project will support three countries (Mongolia, Tunisia and Uganda) to generate harmonized and robust data on the role of pastoralism in biodiversity and the empowerment of vulnerable people, particularly women and youth. The sub-programme has the following outputs:
	The Tool for Agroecology Performance Evaluation (TAPE) is strengthened for assessing the performance of pastoral production systems in biodiversity and gender. 
	TAPE data on the performance of pastoralism in biodiversity are available and analyzed and evidence on the relationship between pastoralism, biodiversity and gender are generated.
	Evidence generated is made available to policy makers to strengthen or mainstream gender and biodiversity in existing national livestock and climate action policies.
	Women, youth and vulnerable people participation in livestock value chains is strengthened through capacity development Impact 
FAO supports its Members to strengthen the contribution of livestock systems towards achieving the SDGs. The sub-programme aligns with FAO’s focus on sustainable livestock transformation aiming to transform the livestock sector through innovation and equitable practices and enhancing food security, environmental sustainability and livelihoods. The sub-programme’s impact is defined as: “Enhance sustainable livestock transformation through harmonized evidence and integration of biodiversity and gender equity into sustainable livestock practices.”
Outcomes
The sub-programme’s outcomes are:
Outcome 1 Transitions to sustainable agrifood systems are facilitated by evidence on the performance of pastoralism in biodiversity with a gender approach.
Outcome 2: Women, youth and vulnerable community groups are empowered through capacity development and enabling policies 
The sub-programme’s outputs are:
Output 1:  The Tool for Agroecology Performance Evaluation (TAPE) is strengthened for assessing the performance of pastoral production systems in biodiversity and gender.
Output 2: TAPE data on the performance of pastoralism in biodiversity are available and analyzed and evidence on the relationship between pastoralism, biodiversity and gender are generated.
Output 3:  Evidence generated is made available to policy makers to strengthen or mainstream gender and biodiversity in existing national livestock and climate action policies.
Output 4:  Women, youth and vulnerable people participation in livestock value chains is strengthened through capacity development. </t>
  </si>
  <si>
    <t>Livestock</t>
  </si>
  <si>
    <t xml:space="preserve">Output 1.1. National agrifood policies, systems, capacities and non-state actors supportive of nutrition-sensitive, inclusive, rights-based and regulated agrifood systems strengthened.
</t>
  </si>
  <si>
    <t>Output 2.2. Enhanced capacities of national and local institutions and communities to mitigate and adapt to climate change and disaster risks and shocks for resilient livelihoods.</t>
  </si>
  <si>
    <t>750248</t>
  </si>
  <si>
    <t>RENOFARM Roll-out and development of country Roadmaps and initial phase project proposals</t>
  </si>
  <si>
    <t>01/06/2024</t>
  </si>
  <si>
    <t>30/05/2026</t>
  </si>
  <si>
    <t>Indonesia, Nigeria, Peru, Uganda</t>
  </si>
  <si>
    <t>Project Formulator: Tiensin, Thanawat (NSADD)</t>
  </si>
  <si>
    <t>19/02/2024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</si>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</sst>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2" x14ac:knownFonts="1">
    <font>
      <sz val="11"/>
      <color theme="1"/>
      <name val="Aptos Narrow"/>
      <family val="2"/>
      <scheme val="minor"/>
    </font>
    <font>
      <sz val="10"/>
      <name val="Arial"/>
      <family val="2"/>
    </font>
    <font>
      <b/>
      <sz val="14"/>
      <color indexed="62"/>
      <name val="Arial"/>
      <family val="2"/>
    </font>
    <font>
      <sz val="8"/>
      <color theme="2" tint="-9.9978637043366805E-2"/>
      <name val="Arial"/>
      <family val="2"/>
    </font>
    <font>
      <b/>
      <sz val="8"/>
      <color indexed="62"/>
      <name val="Arial"/>
      <family val="2"/>
    </font>
    <font>
      <b/>
      <sz val="14"/>
      <color theme="0"/>
      <name val="Arial"/>
      <family val="2"/>
    </font>
    <font>
      <sz val="10"/>
      <color theme="0"/>
      <name val="Arial"/>
      <family val="2"/>
    </font>
    <font>
      <b/>
      <sz val="10"/>
      <color indexed="9"/>
      <name val="Arial"/>
      <family val="2"/>
    </font>
    <font>
      <b/>
      <sz val="10"/>
      <color theme="1"/>
      <name val="Arial"/>
      <family val="2"/>
    </font>
    <font>
      <b/>
      <sz val="10"/>
      <color theme="0"/>
      <name val="Arial"/>
      <family val="2"/>
    </font>
    <font>
      <sz val="10"/>
      <color rgb="FFFF0000"/>
      <name val="Arial"/>
      <family val="2"/>
    </font>
    <font>
      <sz val="9"/>
      <color indexed="81"/>
      <name val="Tahoma"/>
      <charset val="1"/>
    </font>
  </fonts>
  <fills count="32">
    <fill>
      <patternFill patternType="none"/>
    </fill>
    <fill>
      <patternFill patternType="gray125"/>
    </fill>
    <fill>
      <patternFill patternType="solid">
        <fgColor indexed="9"/>
        <bgColor indexed="64"/>
      </patternFill>
    </fill>
    <fill>
      <patternFill patternType="solid">
        <fgColor theme="3"/>
        <bgColor indexed="64"/>
      </patternFill>
    </fill>
    <fill>
      <patternFill patternType="solid">
        <fgColor theme="9"/>
        <bgColor indexed="64"/>
      </patternFill>
    </fill>
    <fill>
      <patternFill patternType="solid">
        <fgColor rgb="FFFFC000"/>
        <bgColor indexed="64"/>
      </patternFill>
    </fill>
    <fill>
      <patternFill patternType="solid">
        <fgColor theme="7"/>
        <bgColor indexed="64"/>
      </patternFill>
    </fill>
    <fill>
      <patternFill patternType="solid">
        <fgColor rgb="FF002060"/>
        <bgColor indexed="64"/>
      </patternFill>
    </fill>
    <fill>
      <patternFill patternType="solid">
        <fgColor indexed="23"/>
        <bgColor indexed="64"/>
      </patternFill>
    </fill>
    <fill>
      <patternFill patternType="solid">
        <fgColor theme="8"/>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4"/>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bgColor indexed="64"/>
      </patternFill>
    </fill>
    <fill>
      <patternFill patternType="solid">
        <fgColor rgb="FFFF0000"/>
        <bgColor indexed="64"/>
      </patternFill>
    </fill>
    <fill>
      <patternFill patternType="solid">
        <fgColor theme="6" tint="0.79998168889431442"/>
        <bgColor indexed="64"/>
      </patternFill>
    </fill>
    <fill>
      <patternFill patternType="solid">
        <fgColor theme="1"/>
        <bgColor indexed="64"/>
      </patternFill>
    </fill>
    <fill>
      <patternFill patternType="solid">
        <fgColor indexed="22"/>
        <bgColor indexed="64"/>
      </patternFill>
    </fill>
    <fill>
      <patternFill patternType="solid">
        <fgColor theme="1" tint="0.499984740745262"/>
        <bgColor indexed="64"/>
      </patternFill>
    </fill>
  </fills>
  <borders count="11">
    <border>
      <left/>
      <right/>
      <top/>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2">
    <xf numFmtId="0" fontId="0" fillId="0" borderId="0"/>
    <xf numFmtId="0" fontId="1" fillId="0" borderId="0"/>
  </cellStyleXfs>
  <cellXfs count="70">
    <xf numFmtId="0" fontId="0" fillId="0" borderId="0" xfId="0"/>
    <xf numFmtId="0" fontId="2" fillId="2" borderId="0" xfId="1" applyFont="1" applyFill="1" applyAlignment="1">
      <alignment horizontal="center" vertical="center"/>
    </xf>
    <xf numFmtId="0" fontId="2" fillId="2" borderId="0" xfId="1" applyFont="1" applyFill="1" applyAlignment="1">
      <alignment horizontal="center" vertical="center" wrapText="1"/>
    </xf>
    <xf numFmtId="0" fontId="1" fillId="0" borderId="0" xfId="1" applyAlignment="1">
      <alignment vertical="center"/>
    </xf>
    <xf numFmtId="0" fontId="1" fillId="3" borderId="0" xfId="1" applyFill="1" applyAlignment="1">
      <alignment vertical="center"/>
    </xf>
    <xf numFmtId="0" fontId="3" fillId="3" borderId="0" xfId="1" applyFont="1" applyFill="1" applyAlignment="1">
      <alignment vertical="center"/>
    </xf>
    <xf numFmtId="0" fontId="3" fillId="3" borderId="0" xfId="1" applyFont="1" applyFill="1" applyAlignment="1">
      <alignment vertical="center" wrapText="1"/>
    </xf>
    <xf numFmtId="0" fontId="4" fillId="2" borderId="0" xfId="1" applyFont="1" applyFill="1" applyAlignment="1">
      <alignment horizontal="center" vertical="center"/>
    </xf>
    <xf numFmtId="0" fontId="4" fillId="2" borderId="0" xfId="1" applyFont="1" applyFill="1" applyAlignment="1">
      <alignment horizontal="center" vertical="center" wrapText="1"/>
    </xf>
    <xf numFmtId="0" fontId="1" fillId="0" borderId="0" xfId="1" applyAlignment="1">
      <alignment vertical="center" wrapText="1"/>
    </xf>
    <xf numFmtId="0" fontId="5" fillId="4" borderId="0" xfId="1" applyFont="1" applyFill="1" applyAlignment="1">
      <alignment horizontal="center" vertical="center" wrapText="1"/>
    </xf>
    <xf numFmtId="0" fontId="5" fillId="5" borderId="0" xfId="1" applyFont="1" applyFill="1" applyAlignment="1">
      <alignment horizontal="center" vertical="center" wrapText="1"/>
    </xf>
    <xf numFmtId="0" fontId="1" fillId="6" borderId="0" xfId="1" applyFill="1" applyAlignment="1">
      <alignment horizontal="center" vertical="center" wrapText="1"/>
    </xf>
    <xf numFmtId="0" fontId="6" fillId="7" borderId="0" xfId="1" applyFont="1" applyFill="1" applyAlignment="1">
      <alignment horizontal="center" vertical="center"/>
    </xf>
    <xf numFmtId="0" fontId="7" fillId="8" borderId="1" xfId="1" applyFont="1" applyFill="1" applyBorder="1" applyAlignment="1">
      <alignment horizontal="center" vertical="center" wrapText="1"/>
    </xf>
    <xf numFmtId="0" fontId="7" fillId="9" borderId="1" xfId="1" applyFont="1" applyFill="1" applyBorder="1" applyAlignment="1">
      <alignment horizontal="center" vertical="center" wrapText="1"/>
    </xf>
    <xf numFmtId="0" fontId="7" fillId="8" borderId="2" xfId="1"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7" fillId="13" borderId="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8" fillId="14" borderId="6" xfId="1" applyFont="1" applyFill="1" applyBorder="1" applyAlignment="1">
      <alignment horizontal="center" vertical="center" wrapText="1"/>
    </xf>
    <xf numFmtId="0" fontId="8" fillId="15" borderId="6" xfId="1" applyFont="1" applyFill="1" applyBorder="1" applyAlignment="1">
      <alignment horizontal="center" vertical="center" wrapText="1"/>
    </xf>
    <xf numFmtId="0" fontId="8" fillId="16" borderId="6" xfId="1" applyFont="1" applyFill="1" applyBorder="1" applyAlignment="1">
      <alignment horizontal="center" vertical="center" wrapText="1"/>
    </xf>
    <xf numFmtId="0" fontId="8" fillId="11" borderId="6" xfId="1" applyFont="1" applyFill="1" applyBorder="1" applyAlignment="1">
      <alignment horizontal="center" vertical="center" wrapText="1"/>
    </xf>
    <xf numFmtId="0" fontId="8" fillId="17" borderId="6" xfId="1" applyFont="1" applyFill="1" applyBorder="1" applyAlignment="1">
      <alignment horizontal="center" vertical="center" wrapText="1"/>
    </xf>
    <xf numFmtId="0" fontId="8" fillId="18" borderId="6" xfId="1" applyFont="1" applyFill="1" applyBorder="1" applyAlignment="1">
      <alignment horizontal="center" vertical="center" wrapText="1"/>
    </xf>
    <xf numFmtId="0" fontId="8" fillId="19" borderId="6" xfId="1" applyFont="1" applyFill="1" applyBorder="1" applyAlignment="1">
      <alignment horizontal="center" vertical="center" wrapText="1"/>
    </xf>
    <xf numFmtId="0" fontId="8" fillId="20" borderId="6" xfId="1" applyFont="1" applyFill="1" applyBorder="1" applyAlignment="1">
      <alignment horizontal="center" vertical="center" wrapText="1"/>
    </xf>
    <xf numFmtId="0" fontId="8" fillId="21" borderId="6" xfId="1" applyFont="1" applyFill="1" applyBorder="1" applyAlignment="1">
      <alignment horizontal="center" vertical="center" wrapText="1"/>
    </xf>
    <xf numFmtId="0" fontId="8" fillId="22" borderId="6" xfId="1" applyFont="1" applyFill="1" applyBorder="1" applyAlignment="1">
      <alignment horizontal="center" vertical="center" wrapText="1"/>
    </xf>
    <xf numFmtId="0" fontId="8" fillId="23" borderId="6" xfId="1" applyFont="1" applyFill="1" applyBorder="1" applyAlignment="1">
      <alignment horizontal="center" vertical="center" wrapText="1"/>
    </xf>
    <xf numFmtId="0" fontId="8" fillId="24" borderId="6" xfId="1" applyFont="1" applyFill="1" applyBorder="1" applyAlignment="1">
      <alignment horizontal="center" vertical="center" wrapText="1"/>
    </xf>
    <xf numFmtId="0" fontId="8" fillId="25" borderId="6"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8" fillId="26" borderId="6" xfId="1" applyFont="1" applyFill="1" applyBorder="1" applyAlignment="1">
      <alignment horizontal="center" vertical="center" wrapText="1"/>
    </xf>
    <xf numFmtId="0" fontId="8" fillId="27" borderId="6"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8" fillId="28" borderId="6" xfId="1" applyFont="1" applyFill="1" applyBorder="1" applyAlignment="1">
      <alignment horizontal="center" vertical="center" wrapText="1"/>
    </xf>
    <xf numFmtId="0" fontId="9" fillId="29" borderId="6" xfId="1" applyFont="1" applyFill="1" applyBorder="1" applyAlignment="1">
      <alignment horizontal="center" vertical="center" wrapText="1"/>
    </xf>
    <xf numFmtId="0" fontId="8" fillId="6" borderId="6" xfId="1" applyFont="1" applyFill="1" applyBorder="1" applyAlignment="1">
      <alignment horizontal="center" vertical="center" wrapText="1"/>
    </xf>
    <xf numFmtId="0" fontId="9" fillId="7" borderId="6" xfId="1" applyFont="1" applyFill="1" applyBorder="1" applyAlignment="1">
      <alignment horizontal="center" vertical="center" wrapText="1"/>
    </xf>
    <xf numFmtId="0" fontId="7" fillId="13" borderId="7" xfId="1" applyFont="1" applyFill="1" applyBorder="1" applyAlignment="1">
      <alignment horizontal="center" vertical="center" wrapText="1"/>
    </xf>
    <xf numFmtId="39" fontId="1" fillId="0" borderId="0" xfId="1" applyNumberFormat="1" applyAlignment="1">
      <alignment vertical="center" wrapText="1"/>
    </xf>
    <xf numFmtId="0" fontId="1" fillId="0" borderId="8" xfId="1" applyBorder="1" applyAlignment="1">
      <alignment vertical="center" wrapText="1"/>
    </xf>
    <xf numFmtId="164" fontId="1" fillId="0" borderId="0" xfId="1" applyNumberFormat="1" applyAlignment="1">
      <alignment vertical="center"/>
    </xf>
    <xf numFmtId="0" fontId="1" fillId="30" borderId="0" xfId="1" applyFill="1" applyAlignment="1">
      <alignment vertical="center" wrapText="1"/>
    </xf>
    <xf numFmtId="39" fontId="1" fillId="30" borderId="0" xfId="1" applyNumberFormat="1" applyFill="1" applyAlignment="1">
      <alignment vertical="center" wrapText="1"/>
    </xf>
    <xf numFmtId="0" fontId="1" fillId="30" borderId="8" xfId="1" applyFill="1" applyBorder="1" applyAlignment="1">
      <alignment vertical="center" wrapText="1"/>
    </xf>
    <xf numFmtId="0" fontId="1" fillId="23" borderId="0" xfId="1" applyFill="1" applyAlignment="1">
      <alignment vertical="center" wrapText="1"/>
    </xf>
    <xf numFmtId="0" fontId="1" fillId="31" borderId="0" xfId="1" applyFill="1" applyAlignment="1">
      <alignment horizontal="center" vertical="center"/>
    </xf>
    <xf numFmtId="0" fontId="1" fillId="31" borderId="0" xfId="1" applyFill="1" applyAlignment="1">
      <alignment horizontal="center" vertical="center" wrapText="1"/>
    </xf>
    <xf numFmtId="0" fontId="10" fillId="0" borderId="0" xfId="1" applyFont="1" applyAlignment="1">
      <alignment vertical="center"/>
    </xf>
    <xf numFmtId="0" fontId="1" fillId="27" borderId="0" xfId="1" applyFill="1" applyAlignment="1">
      <alignment vertical="center"/>
    </xf>
    <xf numFmtId="0" fontId="10" fillId="0" borderId="0" xfId="1" applyFont="1" applyAlignment="1">
      <alignment vertical="center" wrapText="1"/>
    </xf>
    <xf numFmtId="0" fontId="1" fillId="0" borderId="9" xfId="1" applyBorder="1" applyAlignment="1">
      <alignment vertical="center" wrapText="1"/>
    </xf>
    <xf numFmtId="39" fontId="1" fillId="0" borderId="9" xfId="1" applyNumberFormat="1" applyBorder="1" applyAlignment="1">
      <alignment vertical="center" wrapText="1"/>
    </xf>
    <xf numFmtId="0" fontId="1" fillId="0" borderId="10" xfId="1" applyBorder="1" applyAlignment="1">
      <alignment vertical="center" wrapText="1"/>
    </xf>
    <xf numFmtId="0" fontId="1" fillId="0" borderId="0" xfId="0" applyFont="1" applyAlignment="1">
      <alignment vertical="center" wrapText="1"/>
    </xf>
    <xf numFmtId="0" fontId="1" fillId="0" borderId="8" xfId="0" applyFont="1" applyBorder="1" applyAlignment="1">
      <alignment vertical="center" wrapText="1"/>
    </xf>
    <xf numFmtId="0" fontId="1" fillId="0" borderId="0" xfId="0" applyFont="1" applyAlignment="1">
      <alignment vertical="center"/>
    </xf>
    <xf numFmtId="164" fontId="1" fillId="0" borderId="0" xfId="0" applyNumberFormat="1" applyFont="1" applyAlignment="1">
      <alignment vertical="center"/>
    </xf>
    <xf numFmtId="0" fontId="1" fillId="29" borderId="0" xfId="1" applyFill="1" applyAlignment="1">
      <alignment vertical="center"/>
    </xf>
    <xf numFmtId="0" fontId="1" fillId="0" borderId="0" xfId="1" applyFill="1" applyAlignment="1">
      <alignment vertical="center" wrapText="1"/>
    </xf>
    <xf numFmtId="39" fontId="1" fillId="0" borderId="0" xfId="1" applyNumberFormat="1" applyFill="1" applyAlignment="1">
      <alignment vertical="center" wrapText="1"/>
    </xf>
    <xf numFmtId="0" fontId="1" fillId="0" borderId="8" xfId="1" applyFill="1" applyBorder="1" applyAlignment="1">
      <alignment vertical="center" wrapText="1"/>
    </xf>
    <xf numFmtId="0" fontId="1" fillId="0" borderId="0" xfId="1" applyFill="1" applyAlignment="1">
      <alignment vertical="center"/>
    </xf>
    <xf numFmtId="164" fontId="1" fillId="0" borderId="0" xfId="1" applyNumberFormat="1" applyFill="1" applyAlignment="1">
      <alignment vertical="center"/>
    </xf>
  </cellXfs>
  <cellStyles count="2">
    <cellStyle name="Normal" xfId="0" builtinId="0"/>
    <cellStyle name="Normal 2" xfId="1" xr:uid="{4E38330D-12BA-4096-971F-ADF96BEA5BD4}"/>
  </cellStyles>
  <dxfs count="532">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1" indent="0" justifyLastLine="0" shrinkToFit="0" readingOrder="0"/>
      <border diagonalUp="0" diagonalDown="0">
        <left/>
        <right style="medium">
          <color indexed="8"/>
        </right>
        <top/>
        <bottom/>
        <vertical/>
        <horizontal/>
      </border>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border diagonalUp="0" diagonalDown="0" outline="0">
        <left/>
        <right style="medium">
          <color indexed="8"/>
        </right>
        <top/>
        <bottom/>
      </border>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dxf>
    <dxf>
      <border outline="0">
        <left style="medium">
          <color indexed="8"/>
        </left>
      </border>
    </dxf>
    <dxf>
      <alignment horizontal="general" vertical="center" textRotation="0" wrapText="0" indent="0" justifyLastLine="0" shrinkToFit="0" readingOrder="0"/>
    </dxf>
    <dxf>
      <font>
        <b/>
        <i val="0"/>
        <strike val="0"/>
        <condense val="0"/>
        <extend val="0"/>
        <outline val="0"/>
        <shadow val="0"/>
        <u val="none"/>
        <vertAlign val="baseline"/>
        <sz val="10"/>
        <color indexed="9"/>
        <name val="Arial"/>
        <family val="2"/>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234</xdr:col>
      <xdr:colOff>9525</xdr:colOff>
      <xdr:row>1</xdr:row>
      <xdr:rowOff>459922</xdr:rowOff>
    </xdr:from>
    <xdr:to>
      <xdr:col>238</xdr:col>
      <xdr:colOff>0</xdr:colOff>
      <xdr:row>2</xdr:row>
      <xdr:rowOff>406514</xdr:rowOff>
    </xdr:to>
    <xdr:sp macro="" textlink="">
      <xdr:nvSpPr>
        <xdr:cNvPr id="2" name="Rectangle 1">
          <a:extLst>
            <a:ext uri="{FF2B5EF4-FFF2-40B4-BE49-F238E27FC236}">
              <a16:creationId xmlns:a16="http://schemas.microsoft.com/office/drawing/2014/main" id="{765B9C4A-1151-4622-B3C6-E4F6F5CF27D9}"/>
            </a:ext>
          </a:extLst>
        </xdr:cNvPr>
        <xdr:cNvSpPr/>
      </xdr:nvSpPr>
      <xdr:spPr>
        <a:xfrm>
          <a:off x="353234625" y="810442"/>
          <a:ext cx="5781675" cy="419032"/>
        </a:xfrm>
        <a:prstGeom prst="rect">
          <a:avLst/>
        </a:prstGeom>
        <a:solidFill>
          <a:srgbClr val="FF0000">
            <a:alpha val="69804"/>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TBD</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ollastri\Downloads\UGANDA_Masterfile%20for%20Analysis%2024May2024.xlsx" TargetMode="External"/><Relationship Id="rId1" Type="http://schemas.openxmlformats.org/officeDocument/2006/relationships/externalLinkPath" Target="UGANDA_Masterfile%20for%20Analysis%2024May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rameters"/>
      <sheetName val="Exported data 17Mar24"/>
      <sheetName val="MASTERFILE"/>
      <sheetName val="Pivots (Masterfile)"/>
      <sheetName val="FAO Divisions"/>
      <sheetName val="Only for Purple categories"/>
      <sheetName val="Pivot Purple categories"/>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Pollastri, Giulia (OEDD)" id="{B591D4F0-089E-41A2-8418-C124192E488B}" userId="S::Giulia.Pollastri@fao.org::2ad12f49-c4aa-45e7-adec-fbf3d31d201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EB3278-7E27-4E1C-ACEA-5257803C92CE}" name="MASTERFILE" displayName="MASTERFILE" ref="A4:JC94" totalsRowCount="1" headerRowDxfId="531" dataDxfId="530" tableBorderDxfId="529" dataCellStyle="Normal 2">
  <autoFilter ref="A4:JC93" xr:uid="{16E83346-5EEF-4B53-93CF-DADB017C79AF}"/>
  <sortState xmlns:xlrd2="http://schemas.microsoft.com/office/spreadsheetml/2017/richdata2" ref="A5:JC93">
    <sortCondition sortBy="cellColor" ref="A4:A93" dxfId="2"/>
  </sortState>
  <tableColumns count="263">
    <tableColumn id="1" xr3:uid="{07E8B88F-F464-4240-8EF1-8B79CA4CF394}" name="Entity" totalsRowLabel="Total" dataDxfId="527" totalsRowDxfId="528" dataCellStyle="Normal 2"/>
    <tableColumn id="2" xr3:uid="{DD1218D6-E5BA-49A4-B4DA-4D21A78415F8}" name="Symbol" dataDxfId="525" totalsRowDxfId="526" dataCellStyle="Normal 2"/>
    <tableColumn id="3" xr3:uid="{24233B8B-AD6F-4AC9-AB5D-B652BC969BE8}" name="Title" dataDxfId="523" totalsRowDxfId="524" dataCellStyle="Normal 2"/>
    <tableColumn id="4" xr3:uid="{8728B01A-39DF-4DF6-BE95-B518FFA39AC4}" name="Status code" dataDxfId="521" totalsRowDxfId="522" dataCellStyle="Normal 2"/>
    <tableColumn id="5" xr3:uid="{7E609A5E-9200-47CC-93D2-F378A60025F5}" name="Total Actuals+HC" dataDxfId="519" totalsRowDxfId="520" dataCellStyle="Normal 2"/>
    <tableColumn id="6" xr3:uid="{5E7048BF-9B0A-4282-B5F3-E59015D642A2}" name="FPMIS Budget" dataDxfId="517" totalsRowDxfId="518" dataCellStyle="Normal 2"/>
    <tableColumn id="7" xr3:uid="{8A10F0A8-9882-4895-B8AF-BB9D55875BDE}" name="Objectives" dataDxfId="515" totalsRowDxfId="516" dataCellStyle="Normal 2"/>
    <tableColumn id="8" xr3:uid="{B720912F-9671-4A29-91F0-556D3C873576}" name="Status" dataDxfId="513" totalsRowDxfId="514" dataCellStyle="Normal 2"/>
    <tableColumn id="9" xr3:uid="{D30ECF89-C26D-4ABA-9937-92C27762E0EA}" name="Emergency" dataDxfId="511" totalsRowDxfId="512" dataCellStyle="Normal 2"/>
    <tableColumn id="10" xr3:uid="{71D35F66-A8DC-46DF-8B7D-F27A3C7C2D0E}" name="Operating Unit" dataDxfId="509" totalsRowDxfId="510" dataCellStyle="Normal 2"/>
    <tableColumn id="11" xr3:uid="{963F27A3-FFF1-4C19-A817-0916791DBA2B}" name="Fund Group" dataDxfId="507" totalsRowDxfId="508" dataCellStyle="Normal 2"/>
    <tableColumn id="12" xr3:uid="{75BF160B-ADF1-4DE1-A008-AAEA5F098264}" name="EOD" dataDxfId="505" totalsRowDxfId="506" dataCellStyle="Normal 2"/>
    <tableColumn id="13" xr3:uid="{343FE486-0683-4952-BF09-8D15A87CDB84}" name="NTE" dataDxfId="503" totalsRowDxfId="504" dataCellStyle="Normal 2"/>
    <tableColumn id="14" xr3:uid="{5499681D-1364-4C2B-B1F4-3C0407907155}" name="Duration (Years)" dataDxfId="501" totalsRowDxfId="502" dataCellStyle="Normal 2"/>
    <tableColumn id="15" xr3:uid="{958B9DC0-64EB-4057-A2AA-64066B3F43EB}" name="Qualifier(s)" dataDxfId="499" totalsRowDxfId="500" dataCellStyle="Normal 2"/>
    <tableColumn id="16" xr3:uid="{56A6B5C3-6FF5-4761-BD0F-621494BDA4D5}" name="Covid 19" dataDxfId="497" totalsRowDxfId="498" dataCellStyle="Normal 2"/>
    <tableColumn id="17" xr3:uid="{7AF33ECF-F1E0-4965-B8D4-3AF70E79CC48}" name="Gender marker (FAO)" dataDxfId="495" totalsRowDxfId="496" dataCellStyle="Normal 2"/>
    <tableColumn id="18" xr3:uid="{CC57474E-DF0F-473A-99B9-9CE1144387D2}" name="Donor(s)" dataDxfId="493" totalsRowDxfId="494" dataCellStyle="Normal 2"/>
    <tableColumn id="19" xr3:uid="{EBF95195-E778-460B-91B9-18AAD56941ED}" name="Recipient(s)" dataDxfId="491" totalsRowDxfId="492" dataCellStyle="Normal 2"/>
    <tableColumn id="20" xr3:uid="{D80B7F6A-6A86-4FDA-ADA3-1BC2574C1EB8}" name="Recipient region" dataDxfId="489" totalsRowDxfId="490" dataCellStyle="Normal 2"/>
    <tableColumn id="21" xr3:uid="{847820BE-1A6F-48F7-97BA-705187D63990}" name="Geo Coverage" dataDxfId="487" totalsRowDxfId="488" dataCellStyle="Normal 2"/>
    <tableColumn id="22" xr3:uid="{C7B2E4AE-44CF-4F6D-BB2D-A2A775E914E7}" name="OECD Sector" dataDxfId="485" totalsRowDxfId="486" dataCellStyle="Normal 2"/>
    <tableColumn id="23" xr3:uid="{12F91895-7487-4A6D-8164-5F5375A7DDDB}" name="Budget Holder" dataDxfId="483" totalsRowDxfId="484" dataCellStyle="Normal 2"/>
    <tableColumn id="24" xr3:uid="{274D14BA-FFF3-463D-9D94-64A40E2497B1}" name="Funding Liaison Officer" dataDxfId="481" totalsRowDxfId="482" dataCellStyle="Normal 2"/>
    <tableColumn id="25" xr3:uid="{6E299887-B98B-47AF-9153-E1B5024D6142}" name="LTO Officer" dataDxfId="479" totalsRowDxfId="480" dataCellStyle="Normal 2"/>
    <tableColumn id="26" xr3:uid="{587C8825-2B23-4212-AD1A-07E2635C9478}" name="Project Task Force" dataDxfId="477" totalsRowDxfId="478" dataCellStyle="Normal 2"/>
    <tableColumn id="27" xr3:uid="{F9ACA5C1-3E4F-42DD-9F5E-FFA06AAC6563}" name="Better (22/23)" dataDxfId="475" totalsRowDxfId="476" dataCellStyle="Normal 2"/>
    <tableColumn id="28" xr3:uid="{3C6853A9-EDF3-4B9D-8675-2CB14CAE9D95}" name="PPA (22/23)" dataDxfId="473" totalsRowDxfId="474" dataCellStyle="Normal 2"/>
    <tableColumn id="29" xr3:uid="{BE6303F6-1C1E-438A-ADAF-0E9CEBAEF438}" name="SDG (22/23)" dataDxfId="471" totalsRowDxfId="472" dataCellStyle="Normal 2"/>
    <tableColumn id="30" xr3:uid="{60369B65-4246-4D34-A5BB-77A8A5C61FE6}" name="SDG target (22/23)" dataDxfId="469" totalsRowDxfId="470" dataCellStyle="Normal 2"/>
    <tableColumn id="31" xr3:uid="{7FC8E8C5-DD28-44D9-A5DA-D9540C2493D9}" name="Outcome (18/19)" dataDxfId="467" totalsRowDxfId="468" dataCellStyle="Normal 2"/>
    <tableColumn id="32" xr3:uid="{CB5F33C8-C7BB-49FD-88C7-D3688CA02A36}" name="Output (18/19)" dataDxfId="465" totalsRowDxfId="466" dataCellStyle="Normal 2"/>
    <tableColumn id="33" xr3:uid="{19B097C3-0589-4FFE-BA2F-8BFFCF683494}" name="Strategic Objective (18/19)" dataDxfId="463" totalsRowDxfId="464" dataCellStyle="Normal 2"/>
    <tableColumn id="34" xr3:uid="{D8A5E480-6929-46E5-A7E7-645EE91AC700}" name="Strategic Objectives (20/21)" dataDxfId="461" totalsRowDxfId="462" dataCellStyle="Normal 2"/>
    <tableColumn id="35" xr3:uid="{D60758B7-D257-4265-9E75-3E0319AD2992}" name="Outcome (20/21)" dataDxfId="459" totalsRowDxfId="460" dataCellStyle="Normal 2"/>
    <tableColumn id="36" xr3:uid="{6B0868E2-9DD2-4AC3-8BA8-8576795B8CBD}" name="Output (20/21)" dataDxfId="457" totalsRowDxfId="458" dataCellStyle="Normal 2"/>
    <tableColumn id="37" xr3:uid="{FB16F252-29BE-49E9-B201-43FBB64817C6}" name="Field Ind." dataDxfId="455" totalsRowDxfId="456" dataCellStyle="Normal 2"/>
    <tableColumn id="38" xr3:uid="{50A37FFF-5AE8-4439-A76E-5D648029780D}" name="Operating Division" dataDxfId="453" totalsRowDxfId="454" dataCellStyle="Normal 2"/>
    <tableColumn id="39" xr3:uid="{1B38BDAD-4DE1-4916-8C0F-54CCD9424A72}" name="Entity Type" dataDxfId="451" totalsRowDxfId="452" dataCellStyle="Normal 2"/>
    <tableColumn id="40" xr3:uid="{6F435FBA-6461-46DB-BC54-470C9005B1E9}" name="Tech Unit" dataDxfId="449" totalsRowDxfId="450" dataCellStyle="Normal 2"/>
    <tableColumn id="41" xr3:uid="{2B5AACDE-389E-4187-9315-138426CF65E5}" name="Donor reference" dataDxfId="447" totalsRowDxfId="448" dataCellStyle="Normal 2"/>
    <tableColumn id="42" xr3:uid="{E4FE5CF7-D97A-4B01-9742-3D8488C5BADC}" name="Donor sources" dataDxfId="445" totalsRowDxfId="446" dataCellStyle="Normal 2"/>
    <tableColumn id="43" xr3:uid="{16001AEF-E315-416D-B6D4-86C96C1ACECF}" name="Recipient Subregion" dataDxfId="443" totalsRowDxfId="444" dataCellStyle="Normal 2"/>
    <tableColumn id="44" xr3:uid="{A57E0ACB-6D1E-456D-86BF-FBA07240D21F}" name="Gender (OECD-DAC)" dataDxfId="441" totalsRowDxfId="442" dataCellStyle="Normal 2"/>
    <tableColumn id="45" xr3:uid="{F13AA5A8-B476-4A6C-B257-D761093CFE07}" name="Nutrition" dataDxfId="439" totalsRowDxfId="440" dataCellStyle="Normal 2"/>
    <tableColumn id="46" xr3:uid="{00504893-D167-41E9-90EF-1486345002A5}" name="2024  App + Rev" dataDxfId="437" totalsRowDxfId="438" dataCellStyle="Normal 2"/>
    <tableColumn id="47" xr3:uid="{C4C90ABE-0210-4FDD-B025-D5875D3E1525}" name="DWH Budget" dataDxfId="435" totalsRowDxfId="436" dataCellStyle="Normal 2"/>
    <tableColumn id="48" xr3:uid="{A06F9C05-E6D5-460C-BB1C-57C38FCAF977}" name="PPA/SDG (22/23)" dataDxfId="433" totalsRowDxfId="434" dataCellStyle="Normal 2"/>
    <tableColumn id="49" xr3:uid="{FCB0B67A-E802-408A-B274-F63C411F44B1}" name="PPA/SDG target (22/23)" dataDxfId="431" totalsRowDxfId="432" dataCellStyle="Normal 2"/>
    <tableColumn id="50" xr3:uid="{742BE36F-009F-4B7C-A2FA-C6BF7202D876}" name="HQ Technical Officer" dataDxfId="429" totalsRowDxfId="430" dataCellStyle="Normal 2"/>
    <tableColumn id="51" xr3:uid="{A183E96E-1DE0-4197-B3C3-F7400AF5C58D}" name="Project Manager" dataDxfId="427" totalsRowDxfId="428" dataCellStyle="Normal 2"/>
    <tableColumn id="52" xr3:uid="{8C1E53AD-4F80-4D95-8914-055CBC5ED40F}" name="Operationally closed" dataDxfId="425" totalsRowDxfId="426" dataCellStyle="Normal 2"/>
    <tableColumn id="53" xr3:uid="{B998A545-4306-4C6E-8F33-BC4DA4B8F05B}" name="Activities completed" dataDxfId="423" totalsRowDxfId="424" dataCellStyle="Normal 2"/>
    <tableColumn id="54" xr3:uid="{0F9214D6-1922-4255-BD1E-FDBCE3BF069B}" name="Operationally Active" dataDxfId="421" totalsRowDxfId="422" dataCellStyle="Normal 2"/>
    <tableColumn id="55" xr3:uid="{06B2F98F-D2AB-4DAF-A400-00F5947DF6FB}" name="Final consultation" dataDxfId="419" totalsRowDxfId="420" dataCellStyle="Normal 2"/>
    <tableColumn id="56" xr3:uid="{08D72216-D3B0-4E6B-997D-8A71F4521C95}" name="Active pipeline" dataDxfId="417" totalsRowDxfId="418" dataCellStyle="Normal 2"/>
    <tableColumn id="57" xr3:uid="{B147EA88-BD21-4E1E-9858-00D4BEAD2A86}" name="Concept note/Idea" dataDxfId="415" totalsRowDxfId="416" dataCellStyle="Normal 2"/>
    <tableColumn id="58" xr3:uid="{7737C385-03EE-4118-8C23-F45B29BF6C76}" name="Financially closed" dataDxfId="413" totalsRowDxfId="414" dataCellStyle="Normal 2"/>
    <tableColumn id="59" xr3:uid="{A466BEB1-FF8B-40CE-BAC2-DAE57B029CEF}" name="Cancelled" dataDxfId="411" totalsRowDxfId="412" dataCellStyle="Normal 2"/>
    <tableColumn id="60" xr3:uid="{693F29EA-4EA4-4AEA-A15D-C342FCDBA786}" name="# babies" dataDxfId="409" totalsRowDxfId="410" dataCellStyle="Normal 2"/>
    <tableColumn id="61" xr3:uid="{9E7A4044-A839-4166-97D6-ECC42C016C71}" name="OECD Purpose" dataDxfId="407" totalsRowDxfId="408" dataCellStyle="Normal 2"/>
    <tableColumn id="62" xr3:uid="{0DA7E451-DA43-4C1B-A896-128687D9E05A}" name="Bio diversity" dataDxfId="405" totalsRowDxfId="406" dataCellStyle="Normal 2"/>
    <tableColumn id="63" xr3:uid="{6C6DCE6E-6E5C-46C7-B309-DF05A6D357A5}" name="Climate Change" dataDxfId="403" totalsRowDxfId="404" dataCellStyle="Normal 2"/>
    <tableColumn id="64" xr3:uid="{C26F478A-96E0-4009-99C6-AC5A4723A103}" name="Climate Change Adaptation" dataDxfId="401" totalsRowDxfId="402" dataCellStyle="Normal 2"/>
    <tableColumn id="65" xr3:uid="{13CE8F60-B29D-4F83-82A9-DB0F113A2989}" name="Climate Change Mitigation" dataDxfId="399" totalsRowDxfId="400" dataCellStyle="Normal 2"/>
    <tableColumn id="66" xr3:uid="{A26B1290-C356-4FC4-B562-95B3DB15FFB9}" name="Desertification" dataDxfId="397" totalsRowDxfId="398" dataCellStyle="Normal 2"/>
    <tableColumn id="67" xr3:uid="{EB90B8C0-B44E-4CA7-B994-344826FF670C}" name="Disaster Risk Reduction" dataDxfId="395" totalsRowDxfId="396" dataCellStyle="Normal 2"/>
    <tableColumn id="68" xr3:uid="{83AE4563-2A09-499D-83B6-6C12D01C4E69}" name="Food Security" dataDxfId="393" totalsRowDxfId="394" dataCellStyle="Normal 2"/>
    <tableColumn id="69" xr3:uid="{B04161EE-C73E-4EDA-AD2F-096609313DFE}" name="Poverty Reduction" dataDxfId="391" totalsRowDxfId="392" dataCellStyle="Normal 2"/>
    <tableColumn id="70" xr3:uid="{CCA1AE73-5BE9-42DB-96E2-7789D5C5FBA7}" name="Rural Development" dataDxfId="389" totalsRowDxfId="390" dataCellStyle="Normal 2"/>
    <tableColumn id="71" xr3:uid="{94C6721B-E2F1-4D83-9CDE-6A0553077017}" name="Better (24/25)" dataDxfId="387" totalsRowDxfId="388" dataCellStyle="Normal 2"/>
    <tableColumn id="72" xr3:uid="{84674E2F-E96C-40F6-8D17-A3960EE31D4C}" name="PPA (24/25)" dataDxfId="385" totalsRowDxfId="386" dataCellStyle="Normal 2"/>
    <tableColumn id="73" xr3:uid="{6A993DBA-35B8-4E8E-A97E-3E4329480065}" name="SDG (24/25)" dataDxfId="383" totalsRowDxfId="384" dataCellStyle="Normal 2"/>
    <tableColumn id="74" xr3:uid="{7E6E144F-39C6-4D75-A6CA-AC290D1E270F}" name="SDG target (24/25)" dataDxfId="381" totalsRowDxfId="382" dataCellStyle="Normal 2"/>
    <tableColumn id="75" xr3:uid="{BE31B0E5-74E7-4598-9A95-A472824B5B01}" name="PPA/SDG (24/25)" dataDxfId="379" totalsRowDxfId="380" dataCellStyle="Normal 2"/>
    <tableColumn id="76" xr3:uid="{6206DABF-B765-4AC9-9E0D-F605B0406BCF}" name="PPA/SDG target (24/25)" dataDxfId="377" totalsRowDxfId="378" dataCellStyle="Normal 2"/>
    <tableColumn id="77" xr3:uid="{F293ADA2-BC2B-4798-9141-CBB675FCBA39}" name="2024 Actuals+HC" dataDxfId="375" totalsRowDxfId="376" dataCellStyle="Normal 2"/>
    <tableColumn id="78" xr3:uid="{691BB7F7-B202-4E72-BA1B-3A5571E7C0E9}" name="2023  App + Rev" dataDxfId="373" totalsRowDxfId="374" dataCellStyle="Normal 2"/>
    <tableColumn id="79" xr3:uid="{8AE3DA0A-8785-4ECF-A4BF-C996A0DB4103}" name="2023 Actuals" dataDxfId="371" totalsRowDxfId="372" dataCellStyle="Normal 2"/>
    <tableColumn id="80" xr3:uid="{A141EFD0-78E1-47D9-824F-FE2F9AC6591F}" name="2022 App + Rev" dataDxfId="369" totalsRowDxfId="370" dataCellStyle="Normal 2"/>
    <tableColumn id="81" xr3:uid="{2DDF45D3-A83D-4704-B7EE-E7F0CDD9E0FF}" name="2022 Actuals" dataDxfId="367" totalsRowDxfId="368" dataCellStyle="Normal 2"/>
    <tableColumn id="82" xr3:uid="{AE93FFE8-B182-459F-9B0F-3D1294EE7B51}" name="2021 App + Rev" dataDxfId="365" totalsRowDxfId="366" dataCellStyle="Normal 2"/>
    <tableColumn id="83" xr3:uid="{9FC48A69-F2FA-4CEB-A9CA-61F2E8FDAD83}" name="2021 Actuals" dataDxfId="363" totalsRowDxfId="364" dataCellStyle="Normal 2"/>
    <tableColumn id="84" xr3:uid="{97DDD669-36C8-4967-9B1D-837475457931}" name="2020 App + Rev" dataDxfId="361" totalsRowDxfId="362" dataCellStyle="Normal 2"/>
    <tableColumn id="85" xr3:uid="{338FCABF-1883-4A31-895C-17B9172F6B87}" name="2020 Actuals" dataDxfId="359" totalsRowDxfId="360" dataCellStyle="Normal 2"/>
    <tableColumn id="86" xr3:uid="{120F2DD2-ACF4-497E-9463-56DF7A1546DA}" name="2019 App + Rev" dataDxfId="357" totalsRowDxfId="358" dataCellStyle="Normal 2"/>
    <tableColumn id="87" xr3:uid="{CEC8B283-BCF3-480F-B1DD-8C1CE7EB5C5C}" name="2019 Actuals" dataDxfId="355" totalsRowDxfId="356" dataCellStyle="Normal 2"/>
    <tableColumn id="88" xr3:uid="{447AAE13-E11B-48A3-8A53-C62629B7543E}" name="2018 App + Rev" dataDxfId="353" totalsRowDxfId="354" dataCellStyle="Normal 2"/>
    <tableColumn id="89" xr3:uid="{AAAB7EB4-C5FC-4650-8321-4226CABB2B7A}" name="2018 Actuals" dataDxfId="351" totalsRowDxfId="352" dataCellStyle="Normal 2"/>
    <tableColumn id="90" xr3:uid="{738FF593-C7D0-41C6-B346-B789907E7D88}" name="Available Budget" dataDxfId="349" totalsRowDxfId="350" dataCellStyle="Normal 2"/>
    <tableColumn id="91" xr3:uid="{35E88015-3191-42B5-9632-C1693DFB632B}" name="Total Actuals" dataDxfId="347" totalsRowDxfId="348" dataCellStyle="Normal 2"/>
    <tableColumn id="92" xr3:uid="{CC96F862-B224-4E62-9EAA-29C310296982}" name="Total Hard cmt." dataDxfId="345" totalsRowDxfId="346" dataCellStyle="Normal 2"/>
    <tableColumn id="93" xr3:uid="{C5664711-EDF2-459D-A15D-AD5E3F5FE9DB}" name="Total Soft cmt." dataDxfId="343" totalsRowDxfId="344" dataCellStyle="Normal 2"/>
    <tableColumn id="94" xr3:uid="{E73E14E1-E2CD-483A-994F-C38262A1E3B0}" name="Approvals up to last month" dataDxfId="341" totalsRowDxfId="342" dataCellStyle="Normal 2"/>
    <tableColumn id="95" xr3:uid="{15B162A1-E66F-460B-A0E7-F7893A732544}" name="Delivery up to last month" dataDxfId="339" totalsRowDxfId="340" dataCellStyle="Normal 2"/>
    <tableColumn id="96" xr3:uid="{562A4FCF-9BD8-4BF5-99BB-6F634C89BBF6}" name="Original NTE" dataDxfId="337" totalsRowDxfId="338" dataCellStyle="Normal 2"/>
    <tableColumn id="97" xr3:uid="{679CC43E-2BF4-4268-9ABC-5A209ADFBE5F}" name="# NTE changes" dataDxfId="335" totalsRowDxfId="336" dataCellStyle="Normal 2"/>
    <tableColumn id="98" xr3:uid="{1EA2E2A6-2424-406B-A885-AB5FBA796D5E}" name="Umbrella programmes" dataDxfId="333" totalsRowDxfId="334" dataCellStyle="Normal 2"/>
    <tableColumn id="99" xr3:uid="{6BA8FBAD-6146-4176-ADE7-B634519201D9}" name="Had budget change" dataDxfId="331" totalsRowDxfId="332" dataCellStyle="Normal 2"/>
    <tableColumn id="100" xr3:uid="{604F262B-F8FA-459D-819C-2267BDE1D12B}" name="Had NTE change" dataDxfId="329" totalsRowDxfId="330" dataCellStyle="Normal 2"/>
    <tableColumn id="101" xr3:uid="{67AF173D-CDFF-40C9-8646-A4502A48B04F}" name="Estimate 2023" dataDxfId="327" totalsRowDxfId="328" dataCellStyle="Normal 2"/>
    <tableColumn id="102" xr3:uid="{B33E1E5D-FEAD-4628-86F4-7472AF06087F}" name="Estimate 2024" dataDxfId="325" totalsRowDxfId="326" dataCellStyle="Normal 2"/>
    <tableColumn id="103" xr3:uid="{908B5349-3B02-4200-8ABC-9F03826CA0F5}" name="Estimate 2025" dataDxfId="323" totalsRowDxfId="324" dataCellStyle="Normal 2"/>
    <tableColumn id="104" xr3:uid="{A9A5F03F-778C-4EEF-9BA3-1A00010D4F86}" name="Estimate 2026" dataDxfId="321" totalsRowDxfId="322" dataCellStyle="Normal 2"/>
    <tableColumn id="105" xr3:uid="{691900DF-A8B2-4663-928C-ADF4B61B7B06}" name="Automatic Estimate 2023" dataDxfId="319" totalsRowDxfId="320" dataCellStyle="Normal 2"/>
    <tableColumn id="106" xr3:uid="{1805FE09-ECBA-48D2-8FB7-AF709BD8B148}" name="Automatic Estimate 2024" dataDxfId="317" totalsRowDxfId="318" dataCellStyle="Normal 2"/>
    <tableColumn id="107" xr3:uid="{AF52355C-2D04-4A9F-B626-A9E86D931E00}" name="Automatic Estimate 2025" dataDxfId="315" totalsRowDxfId="316" dataCellStyle="Normal 2"/>
    <tableColumn id="108" xr3:uid="{7EA97515-6227-4A00-8A22-F03A52903D9A}" name="Other funds" dataDxfId="313" totalsRowDxfId="314" dataCellStyle="Normal 2"/>
    <tableColumn id="109" xr3:uid="{99147A0F-16D8-4462-92E7-64CA11D9389D}" name="Total funds received" dataDxfId="311" totalsRowDxfId="312" dataCellStyle="Normal 2"/>
    <tableColumn id="110" xr3:uid="{EF96DF1D-F60B-4D19-B95F-2897C102914F}" name="Project conditions" dataDxfId="309" totalsRowDxfId="310" dataCellStyle="Normal 2"/>
    <tableColumn id="111" xr3:uid="{DB25C42C-13C3-4052-A713-846FBF2FEB58}" name="Approval on" dataDxfId="307" totalsRowDxfId="308" dataCellStyle="Normal 2"/>
    <tableColumn id="112" xr3:uid="{1E691739-D993-4FE0-93A4-E43E7AD44C86}" name="Approval date" dataDxfId="305" totalsRowDxfId="306" dataCellStyle="Normal 2"/>
    <tableColumn id="113" xr3:uid="{69701081-482E-4B3C-8E3C-B6DBB5F67F32}" name="Oracle activity" dataDxfId="303" totalsRowDxfId="304" dataCellStyle="Normal 2"/>
    <tableColumn id="114" xr3:uid="{54E4CAA2-E330-4512-9467-40565DB1678C}" name="BP 1" totalsRowFunction="sum" dataDxfId="301" totalsRowDxfId="302" dataCellStyle="Normal 2">
      <calculatedColumnFormula>IF(ISNUMBER(SEARCH("BP1",MASTERFILE[[#This Row],[PPA (24/25)]])),1,0)</calculatedColumnFormula>
    </tableColumn>
    <tableColumn id="115" xr3:uid="{82382502-3179-4643-B020-579D6D42CF10}" name="BP 2" totalsRowFunction="sum" dataDxfId="299" totalsRowDxfId="300" dataCellStyle="Normal 2">
      <calculatedColumnFormula>IF(ISNUMBER(SEARCH("BP2",MASTERFILE[[#This Row],[PPA (24/25)]])),1,0)</calculatedColumnFormula>
    </tableColumn>
    <tableColumn id="116" xr3:uid="{21B5BBE1-258A-4684-9D44-69A8C24ABE1A}" name="BP 3" totalsRowFunction="sum" dataDxfId="297" totalsRowDxfId="298" dataCellStyle="Normal 2">
      <calculatedColumnFormula>IF(ISNUMBER(SEARCH("BP3",MASTERFILE[[#This Row],[PPA (24/25)]])),1,0)</calculatedColumnFormula>
    </tableColumn>
    <tableColumn id="117" xr3:uid="{D70E7713-4FF4-4ABF-9F2F-97E9412E34A5}" name="BP 4" totalsRowFunction="sum" dataDxfId="295" totalsRowDxfId="296" dataCellStyle="Normal 2">
      <calculatedColumnFormula>IF(ISNUMBER(SEARCH("BP4",MASTERFILE[[#This Row],[PPA (24/25)]])),1,0)</calculatedColumnFormula>
    </tableColumn>
    <tableColumn id="118" xr3:uid="{B41F44CD-FD6A-4DCE-AC60-B62B7883BA40}" name="BP 5" totalsRowFunction="sum" dataDxfId="293" totalsRowDxfId="294" dataCellStyle="Normal 2">
      <calculatedColumnFormula>IF(ISNUMBER(SEARCH("BP5",MASTERFILE[[#This Row],[PPA (24/25)]])),1,0)</calculatedColumnFormula>
    </tableColumn>
    <tableColumn id="119" xr3:uid="{E2D7667E-A4AE-4348-9C5A-E9786C91D289}" name="BN 1" totalsRowFunction="sum" dataDxfId="291" totalsRowDxfId="292" dataCellStyle="Normal 2">
      <calculatedColumnFormula>IF(ISNUMBER(SEARCH("BN1",MASTERFILE[[#This Row],[PPA (24/25)]])),1,0)</calculatedColumnFormula>
    </tableColumn>
    <tableColumn id="120" xr3:uid="{100BB505-0745-4921-BBD7-790E16AD1F9B}" name="BN2" totalsRowFunction="sum" dataDxfId="289" totalsRowDxfId="290" dataCellStyle="Normal 2">
      <calculatedColumnFormula>IF(ISNUMBER(SEARCH("BN2",MASTERFILE[[#This Row],[PPA (24/25)]])),1,0)</calculatedColumnFormula>
    </tableColumn>
    <tableColumn id="121" xr3:uid="{FA5D6956-C089-402D-BC22-C7FFCA13F884}" name="BN 3" totalsRowFunction="sum" dataDxfId="287" totalsRowDxfId="288" dataCellStyle="Normal 2">
      <calculatedColumnFormula>IF(ISNUMBER(SEARCH("BN3",MASTERFILE[[#This Row],[PPA (24/25)]])),1,0)</calculatedColumnFormula>
    </tableColumn>
    <tableColumn id="122" xr3:uid="{4309D1CC-814B-4B35-9CD0-9003174AB1F4}" name="BN 4" totalsRowFunction="sum" dataDxfId="285" totalsRowDxfId="286" dataCellStyle="Normal 2">
      <calculatedColumnFormula>IF(ISNUMBER(SEARCH("BN4",MASTERFILE[[#This Row],[PPA (24/25)]])),1,0)</calculatedColumnFormula>
    </tableColumn>
    <tableColumn id="123" xr3:uid="{81F556D3-FF68-4D77-9495-281D2492E63F}" name="BN 5" totalsRowFunction="sum" dataDxfId="283" totalsRowDxfId="284" dataCellStyle="Normal 2">
      <calculatedColumnFormula>IF(ISNUMBER(SEARCH("BN5",MASTERFILE[[#This Row],[PPA (24/25)]])),1,0)</calculatedColumnFormula>
    </tableColumn>
    <tableColumn id="124" xr3:uid="{E88DB722-A24F-4236-BF31-ADF0A561B5A2}" name="BE 1" totalsRowFunction="sum" dataDxfId="281" totalsRowDxfId="282" dataCellStyle="Normal 2">
      <calculatedColumnFormula>IF(ISNUMBER(SEARCH("BE1",MASTERFILE[[#This Row],[PPA (24/25)]])),1,0)</calculatedColumnFormula>
    </tableColumn>
    <tableColumn id="125" xr3:uid="{DC64B00E-07C9-4C26-8F61-3389BDF170F1}" name="BE 2" totalsRowFunction="sum" dataDxfId="279" totalsRowDxfId="280" dataCellStyle="Normal 2">
      <calculatedColumnFormula>IF(ISNUMBER(SEARCH("BE2",MASTERFILE[[#This Row],[PPA (24/25)]])),1,0)</calculatedColumnFormula>
    </tableColumn>
    <tableColumn id="126" xr3:uid="{5AB134C5-942A-416D-879A-008C21CCC8DF}" name="BE 3" totalsRowFunction="sum" dataDxfId="277" totalsRowDxfId="278" dataCellStyle="Normal 2">
      <calculatedColumnFormula>IF(ISNUMBER(SEARCH("BE3",MASTERFILE[[#This Row],[PPA (24/25)]])),1,0)</calculatedColumnFormula>
    </tableColumn>
    <tableColumn id="127" xr3:uid="{63879881-AF63-4BEB-B974-F39E6F45C30C}" name="BE 4" totalsRowFunction="sum" dataDxfId="275" totalsRowDxfId="276" dataCellStyle="Normal 2">
      <calculatedColumnFormula>IF(ISNUMBER(SEARCH("BE4",MASTERFILE[[#This Row],[PPA (24/25)]])),1,0)</calculatedColumnFormula>
    </tableColumn>
    <tableColumn id="128" xr3:uid="{BFBA5265-BD30-49FF-946B-49C33EAA58F1}" name="BL 1" totalsRowFunction="sum" dataDxfId="273" totalsRowDxfId="274" dataCellStyle="Normal 2">
      <calculatedColumnFormula>IF(ISNUMBER(SEARCH("BL1",MASTERFILE[[#This Row],[PPA (24/25)]])),1,0)</calculatedColumnFormula>
    </tableColumn>
    <tableColumn id="129" xr3:uid="{77308799-6844-423E-8B80-AA8F14009B09}" name="BL 2" totalsRowFunction="sum" dataDxfId="271" totalsRowDxfId="272" dataCellStyle="Normal 2">
      <calculatedColumnFormula>IF(ISNUMBER(SEARCH("BL2",MASTERFILE[[#This Row],[PPA (24/25)]])),1,0)</calculatedColumnFormula>
    </tableColumn>
    <tableColumn id="130" xr3:uid="{D0BAEEA2-9075-4845-AAAD-157C3C04796E}" name="BL 3" totalsRowFunction="sum" dataDxfId="269" totalsRowDxfId="270" dataCellStyle="Normal 2">
      <calculatedColumnFormula>IF(ISNUMBER(SEARCH("BL3",MASTERFILE[[#This Row],[PPA (24/25)]])),1,0)</calculatedColumnFormula>
    </tableColumn>
    <tableColumn id="131" xr3:uid="{065EA22E-7378-4FE5-9698-36AFF959EA30}" name="BL 4" totalsRowFunction="sum" dataDxfId="267" totalsRowDxfId="268" dataCellStyle="Normal 2">
      <calculatedColumnFormula>IF(ISNUMBER(SEARCH("BL4",MASTERFILE[[#This Row],[PPA (24/25)]])),1,0)</calculatedColumnFormula>
    </tableColumn>
    <tableColumn id="132" xr3:uid="{3106C0B5-E5BE-4976-997E-B50EA7FC575E}" name="BL 5" totalsRowFunction="sum" dataDxfId="265" totalsRowDxfId="266" dataCellStyle="Normal 2">
      <calculatedColumnFormula>IF(ISNUMBER(SEARCH("BL5",MASTERFILE[[#This Row],[PPA (24/25)]])),1,0)</calculatedColumnFormula>
    </tableColumn>
    <tableColumn id="133" xr3:uid="{35278301-7C68-435C-83E7-58EF84BE5431}" name="BL 6" totalsRowFunction="sum" dataDxfId="263" totalsRowDxfId="264" dataCellStyle="Normal 2">
      <calculatedColumnFormula>IF(ISNUMBER(SEARCH("BL6",MASTERFILE[[#This Row],[PPA (24/25)]])),1,0)</calculatedColumnFormula>
    </tableColumn>
    <tableColumn id="134" xr3:uid="{43B0DC20-C47D-4FAB-9FB0-E7B67F69344C}" name="BL 7" totalsRowFunction="sum" dataDxfId="261" totalsRowDxfId="262" dataCellStyle="Normal 2">
      <calculatedColumnFormula>IF(ISNUMBER(SEARCH("BL7",MASTERFILE[[#This Row],[PPA (24/25)]])),1,0)</calculatedColumnFormula>
    </tableColumn>
    <tableColumn id="135" xr3:uid="{AFA94CD4-8764-4C62-84D9-D0EADC4F5594}" name="BP 1 (Percentage)" totalsRowFunction="sum" dataDxfId="259" totalsRowDxfId="260" dataCellStyle="Normal 2">
      <calculatedColumnFormula>IFERROR(LEFT(RIGHT(MASTERFILE[[#This Row],[PPA (24/25)]],LEN(MASTERFILE[[#This Row],[PPA (24/25)]])-FIND("BP1",MASTERFILE[[#This Row],[PPA (24/25)]])+1),10), 0)</calculatedColumnFormula>
    </tableColumn>
    <tableColumn id="136" xr3:uid="{C52F236A-2262-49C7-98B1-AE824AA4F344}" name="BP 2 (Percentage)" totalsRowFunction="sum" dataDxfId="257" totalsRowDxfId="258" dataCellStyle="Normal 2">
      <calculatedColumnFormula>IFERROR(LEFT(RIGHT(MASTERFILE[[#This Row],[PPA (24/25)]],LEN(MASTERFILE[[#This Row],[PPA (24/25)]])-FIND("BP2",MASTERFILE[[#This Row],[PPA (24/25)]])+1),10),0)</calculatedColumnFormula>
    </tableColumn>
    <tableColumn id="137" xr3:uid="{27F67872-66A2-4852-B39A-C505A81271C1}" name="BP 3 (Percentage)" totalsRowFunction="sum" dataDxfId="255" totalsRowDxfId="256" dataCellStyle="Normal 2">
      <calculatedColumnFormula>IFERROR(LEFT(RIGHT(MASTERFILE[[#This Row],[PPA (24/25)]],LEN(MASTERFILE[[#This Row],[PPA (24/25)]])-FIND("BP3",MASTERFILE[[#This Row],[PPA (24/25)]])+1),10),0)</calculatedColumnFormula>
    </tableColumn>
    <tableColumn id="138" xr3:uid="{F86ACB72-B4CF-4CEF-8BAA-031786440440}" name="BP 4 (Percentage)" totalsRowFunction="sum" dataDxfId="253" totalsRowDxfId="254" dataCellStyle="Normal 2">
      <calculatedColumnFormula>IFERROR(LEFT(RIGHT(MASTERFILE[[#This Row],[PPA (24/25)]],LEN(MASTERFILE[[#This Row],[PPA (24/25)]])-FIND("BP4",MASTERFILE[[#This Row],[PPA (24/25)]])+1),10),0)</calculatedColumnFormula>
    </tableColumn>
    <tableColumn id="139" xr3:uid="{5D07F165-1FDD-409B-B686-382562D913BA}" name="BP 5 (Percentage)" totalsRowFunction="sum" dataDxfId="251" totalsRowDxfId="252" dataCellStyle="Normal 2">
      <calculatedColumnFormula>IFERROR(LEFT(RIGHT(MASTERFILE[[#This Row],[PPA (24/25)]],LEN(MASTERFILE[[#This Row],[PPA (24/25)]])-FIND("BP5",MASTERFILE[[#This Row],[PPA (24/25)]])+1),10),0)</calculatedColumnFormula>
    </tableColumn>
    <tableColumn id="140" xr3:uid="{F9B2D332-B315-46F4-BB47-5DE51ECE012D}" name="BN 1 (Percentage)" totalsRowFunction="sum" dataDxfId="249" totalsRowDxfId="250" dataCellStyle="Normal 2">
      <calculatedColumnFormula>IFERROR(LEFT(RIGHT(MASTERFILE[[#This Row],[PPA (24/25)]],LEN(MASTERFILE[[#This Row],[PPA (24/25)]])-FIND("BN1",MASTERFILE[[#This Row],[PPA (24/25)]])+1),10),0)</calculatedColumnFormula>
    </tableColumn>
    <tableColumn id="141" xr3:uid="{97A43A95-176F-47EE-A746-F84871C744BB}" name="BN 2 (Percentage)" totalsRowFunction="sum" dataDxfId="247" totalsRowDxfId="248" dataCellStyle="Normal 2">
      <calculatedColumnFormula>IFERROR(LEFT(RIGHT(MASTERFILE[[#This Row],[PPA (24/25)]],LEN(MASTERFILE[[#This Row],[PPA (24/25)]])-FIND("BN2",MASTERFILE[[#This Row],[PPA (24/25)]])+1),10),0)</calculatedColumnFormula>
    </tableColumn>
    <tableColumn id="142" xr3:uid="{A33DB195-0136-4E5B-BD05-8E10934DB623}" name="BN 3 (Percentage)" totalsRowFunction="sum" dataDxfId="245" totalsRowDxfId="246" dataCellStyle="Normal 2">
      <calculatedColumnFormula>IFERROR(LEFT(RIGHT(MASTERFILE[[#This Row],[PPA (24/25)]],LEN(MASTERFILE[[#This Row],[PPA (24/25)]])-FIND("BN3",MASTERFILE[[#This Row],[PPA (24/25)]])+1),10),0)</calculatedColumnFormula>
    </tableColumn>
    <tableColumn id="143" xr3:uid="{E2294A7C-B33B-4D55-9D44-463C1FC2F857}" name="BN 4 (Percentage)" totalsRowFunction="sum" dataDxfId="243" totalsRowDxfId="244" dataCellStyle="Normal 2">
      <calculatedColumnFormula>IFERROR(LEFT(RIGHT(MASTERFILE[[#This Row],[PPA (24/25)]],LEN(MASTERFILE[[#This Row],[PPA (24/25)]])-FIND("BN4",MASTERFILE[[#This Row],[PPA (24/25)]])+1),10),0)</calculatedColumnFormula>
    </tableColumn>
    <tableColumn id="144" xr3:uid="{3671847E-2AAE-4EA7-AE55-A2E31F92185F}" name="BN 5 (Percentage)" totalsRowFunction="sum" dataDxfId="241" totalsRowDxfId="242" dataCellStyle="Normal 2">
      <calculatedColumnFormula>IFERROR(LEFT(RIGHT(MASTERFILE[[#This Row],[PPA (24/25)]],LEN(MASTERFILE[[#This Row],[PPA (24/25)]])-FIND("BN5",MASTERFILE[[#This Row],[PPA (24/25)]])+1),10),0)</calculatedColumnFormula>
    </tableColumn>
    <tableColumn id="145" xr3:uid="{5ACDE057-B00B-4A7B-A3C7-629EE2464C71}" name="BE 1 (Percentage)" totalsRowFunction="sum" dataDxfId="239" totalsRowDxfId="240" dataCellStyle="Normal 2">
      <calculatedColumnFormula>IFERROR(LEFT(RIGHT(MASTERFILE[[#This Row],[PPA (24/25)]],LEN(MASTERFILE[[#This Row],[PPA (24/25)]])-FIND("BE1",MASTERFILE[[#This Row],[PPA (24/25)]])+1),10),0)</calculatedColumnFormula>
    </tableColumn>
    <tableColumn id="146" xr3:uid="{B7A994A0-4571-41C1-B090-A87DB47E94BB}" name="BE 2 (Percentage)" totalsRowFunction="sum" dataDxfId="237" totalsRowDxfId="238" dataCellStyle="Normal 2">
      <calculatedColumnFormula>IFERROR(LEFT(RIGHT(MASTERFILE[[#This Row],[PPA (24/25)]],LEN(MASTERFILE[[#This Row],[PPA (24/25)]])-FIND("BE2",MASTERFILE[[#This Row],[PPA (24/25)]])+1),10),0)</calculatedColumnFormula>
    </tableColumn>
    <tableColumn id="147" xr3:uid="{6FBE98F0-7CD9-4F87-820A-E6A6A25CC004}" name="BE 3 (Percentage)" totalsRowFunction="sum" dataDxfId="235" totalsRowDxfId="236" dataCellStyle="Normal 2">
      <calculatedColumnFormula>IFERROR(LEFT(RIGHT(MASTERFILE[[#This Row],[PPA (24/25)]],LEN(MASTERFILE[[#This Row],[PPA (24/25)]])-FIND("BE3",MASTERFILE[[#This Row],[PPA (24/25)]])+1),10),0)</calculatedColumnFormula>
    </tableColumn>
    <tableColumn id="148" xr3:uid="{6B1576F6-F9E9-4FBC-8060-5BFB3C6BCB3D}" name="BE 4 (Percentage)" totalsRowFunction="sum" dataDxfId="233" totalsRowDxfId="234" dataCellStyle="Normal 2">
      <calculatedColumnFormula>IFERROR(LEFT(RIGHT(MASTERFILE[[#This Row],[PPA (24/25)]],LEN(MASTERFILE[[#This Row],[PPA (24/25)]])-FIND("BE4",MASTERFILE[[#This Row],[PPA (24/25)]])+1),10),0)</calculatedColumnFormula>
    </tableColumn>
    <tableColumn id="149" xr3:uid="{8E0E225A-A5D0-45F5-AD0E-BBEDD2CC1E1A}" name="BL 1 (Percentage)" totalsRowFunction="sum" dataDxfId="231" totalsRowDxfId="232" dataCellStyle="Normal 2">
      <calculatedColumnFormula>IFERROR(LEFT(RIGHT(MASTERFILE[[#This Row],[PPA (24/25)]],LEN(MASTERFILE[[#This Row],[PPA (24/25)]])-FIND("BL1",MASTERFILE[[#This Row],[PPA (24/25)]])+1),10),0)</calculatedColumnFormula>
    </tableColumn>
    <tableColumn id="150" xr3:uid="{19B2FFC6-D478-4891-8E0C-50E134F05EC7}" name="BL 2 (Percentage)" totalsRowFunction="sum" dataDxfId="229" totalsRowDxfId="230" dataCellStyle="Normal 2">
      <calculatedColumnFormula>IFERROR(LEFT(RIGHT(MASTERFILE[[#This Row],[PPA (24/25)]],LEN(MASTERFILE[[#This Row],[PPA (24/25)]])-FIND("BL2",MASTERFILE[[#This Row],[PPA (24/25)]])+1),10),0)</calculatedColumnFormula>
    </tableColumn>
    <tableColumn id="151" xr3:uid="{AC233130-93AA-422B-ACAB-B1057E02725B}" name="BL 3 (Percentage)" totalsRowFunction="sum" dataDxfId="227" totalsRowDxfId="228" dataCellStyle="Normal 2">
      <calculatedColumnFormula>IFERROR(LEFT(RIGHT(MASTERFILE[[#This Row],[PPA (24/25)]],LEN(MASTERFILE[[#This Row],[PPA (24/25)]])-FIND("BL3",MASTERFILE[[#This Row],[PPA (24/25)]])+1),10),0)</calculatedColumnFormula>
    </tableColumn>
    <tableColumn id="152" xr3:uid="{0B1D9719-8DF3-4558-9784-3526B8077FE3}" name="BL 4 (Percentage)" totalsRowFunction="sum" dataDxfId="225" totalsRowDxfId="226" dataCellStyle="Normal 2">
      <calculatedColumnFormula>IFERROR(LEFT(RIGHT(MASTERFILE[[#This Row],[PPA (24/25)]],LEN(MASTERFILE[[#This Row],[PPA (24/25)]])-FIND("BL4",MASTERFILE[[#This Row],[PPA (24/25)]])+1),10),0)</calculatedColumnFormula>
    </tableColumn>
    <tableColumn id="153" xr3:uid="{A402D6A1-096E-4032-AF27-3CD130160A05}" name="BL 5 (Percentage)" totalsRowFunction="sum" dataDxfId="223" totalsRowDxfId="224" dataCellStyle="Normal 2">
      <calculatedColumnFormula>IFERROR(LEFT(RIGHT(MASTERFILE[[#This Row],[PPA (24/25)]],LEN(MASTERFILE[[#This Row],[PPA (24/25)]])-FIND("BL5",MASTERFILE[[#This Row],[PPA (24/25)]])+1),10),0)</calculatedColumnFormula>
    </tableColumn>
    <tableColumn id="154" xr3:uid="{1D0CC79E-D13A-47B7-8964-30CD88A6FBF1}" name="BL 6 (Percentage)" totalsRowFunction="sum" dataDxfId="221" totalsRowDxfId="222" dataCellStyle="Normal 2">
      <calculatedColumnFormula>IFERROR(LEFT(RIGHT(MASTERFILE[[#This Row],[PPA (24/25)]],LEN(MASTERFILE[[#This Row],[PPA (24/25)]])-FIND("BL6",MASTERFILE[[#This Row],[PPA (24/25)]])+1),10),0)</calculatedColumnFormula>
    </tableColumn>
    <tableColumn id="155" xr3:uid="{4E97664B-9D74-478F-ADC9-0C6A8910D8E9}" name="BL 7 (Percentage)" totalsRowFunction="sum" dataDxfId="219" totalsRowDxfId="220" dataCellStyle="Normal 2">
      <calculatedColumnFormula>IFERROR(LEFT(RIGHT(MASTERFILE[[#This Row],[PPA (24/25)]],LEN(MASTERFILE[[#This Row],[PPA (24/25)]])-FIND("BL7",MASTERFILE[[#This Row],[PPA (24/25)]])+1),10),0)</calculatedColumnFormula>
    </tableColumn>
    <tableColumn id="156" xr3:uid="{F51A440D-804A-4E21-A2FC-CD5E8DB756FA}" name="BP 1 (Budget Calculated)" totalsRowFunction="sum" dataDxfId="217" totalsRowDxfId="218" dataCellStyle="Normal 2">
      <calculatedColumnFormula>IFERROR(MASTERFILE[[#This Row],[FPMIS Budget]]*(MID(MASTERFILE[[#This Row],[BP 1 (Percentage)]],FIND("(",MASTERFILE[[#This Row],[BP 1 (Percentage)]])+1, FIND(")",MASTERFILE[[#This Row],[BP 1 (Percentage)]])- FIND("(",MASTERFILE[[#This Row],[BP 1 (Percentage)]])-1)),0)</calculatedColumnFormula>
    </tableColumn>
    <tableColumn id="157" xr3:uid="{50EE1B24-E645-40A0-9024-F3A887024D76}" name="BP 2 (Budget Calculated)" totalsRowFunction="sum" dataDxfId="215" totalsRowDxfId="216" dataCellStyle="Normal 2">
      <calculatedColumnFormula>IFERROR(MASTERFILE[[#This Row],[FPMIS Budget]]*(MID(MASTERFILE[[#This Row],[BP 2 (Percentage)]],FIND("(",MASTERFILE[[#This Row],[BP 2 (Percentage)]])+1, FIND(")",MASTERFILE[[#This Row],[BP 2 (Percentage)]])- FIND("(",MASTERFILE[[#This Row],[BP 2 (Percentage)]])-1)),0)</calculatedColumnFormula>
    </tableColumn>
    <tableColumn id="158" xr3:uid="{473F4494-433F-41B6-90A7-89D2968EBBD0}" name="BP 3 (Budget Calculated)" totalsRowFunction="sum" dataDxfId="213" totalsRowDxfId="214" dataCellStyle="Normal 2">
      <calculatedColumnFormula>IFERROR(MASTERFILE[[#This Row],[FPMIS Budget]]*(MID(MASTERFILE[[#This Row],[BP 3 (Percentage)]],FIND("(",MASTERFILE[[#This Row],[BP 3 (Percentage)]])+1, FIND(")",MASTERFILE[[#This Row],[BP 3 (Percentage)]])- FIND("(",MASTERFILE[[#This Row],[BP 3 (Percentage)]])-1)),0)</calculatedColumnFormula>
    </tableColumn>
    <tableColumn id="159" xr3:uid="{CAB7233F-AB43-49A3-977F-613E55FD612B}" name="BP 4 (Budget Calculated)" totalsRowFunction="sum" dataDxfId="211" totalsRowDxfId="212" dataCellStyle="Normal 2">
      <calculatedColumnFormula>IFERROR(MASTERFILE[[#This Row],[FPMIS Budget]]*(MID(MASTERFILE[[#This Row],[BP 4 (Percentage)]],FIND("(",MASTERFILE[[#This Row],[BP 4 (Percentage)]])+1, FIND(")",MASTERFILE[[#This Row],[BP 4 (Percentage)]])- FIND("(",MASTERFILE[[#This Row],[BP 4 (Percentage)]])-1)),0)</calculatedColumnFormula>
    </tableColumn>
    <tableColumn id="160" xr3:uid="{49F02247-D029-4F41-BC67-A23483A28CF2}" name="BP 5 (Budget Calculated)" totalsRowFunction="sum" dataDxfId="209" totalsRowDxfId="210" dataCellStyle="Normal 2">
      <calculatedColumnFormula>IFERROR(MASTERFILE[[#This Row],[FPMIS Budget]]*(MID(MASTERFILE[[#This Row],[BP 5 (Percentage)]],FIND("(",MASTERFILE[[#This Row],[BP 5 (Percentage)]])+1, FIND(")",MASTERFILE[[#This Row],[BP 5 (Percentage)]])- FIND("(",MASTERFILE[[#This Row],[BP 5 (Percentage)]])-1)),0)</calculatedColumnFormula>
    </tableColumn>
    <tableColumn id="161" xr3:uid="{BBB68183-A6F5-47AA-B163-68BC8991F775}" name="BN 1 (Budget Calculated)" totalsRowFunction="sum" dataDxfId="207" totalsRowDxfId="208" dataCellStyle="Normal 2">
      <calculatedColumnFormula>IFERROR(MASTERFILE[[#This Row],[FPMIS Budget]]*(MID(MASTERFILE[[#This Row],[BN 1 (Percentage)]],FIND("(",MASTERFILE[[#This Row],[BN 1 (Percentage)]])+1, FIND(")",MASTERFILE[[#This Row],[BN 1 (Percentage)]])- FIND("(",MASTERFILE[[#This Row],[BN 1 (Percentage)]])-1)),0)</calculatedColumnFormula>
    </tableColumn>
    <tableColumn id="162" xr3:uid="{8B8504C0-C760-4BBD-B58A-AD9C1961F7F0}" name="BN 2 (Budget Calculated)" totalsRowFunction="sum" dataDxfId="205" totalsRowDxfId="206" dataCellStyle="Normal 2">
      <calculatedColumnFormula>IFERROR(MASTERFILE[[#This Row],[FPMIS Budget]]*(MID(MASTERFILE[[#This Row],[BN 2 (Percentage)]],FIND("(",MASTERFILE[[#This Row],[BN 2 (Percentage)]])+1, FIND(")",MASTERFILE[[#This Row],[BN 2 (Percentage)]])- FIND("(",MASTERFILE[[#This Row],[BN 2 (Percentage)]])-1)),0)</calculatedColumnFormula>
    </tableColumn>
    <tableColumn id="163" xr3:uid="{F6E2D88F-D29F-4AFA-B736-9839C0E0669C}" name="BN 3 (Budget Calculated)" totalsRowFunction="sum" dataDxfId="203" totalsRowDxfId="204" dataCellStyle="Normal 2">
      <calculatedColumnFormula>IFERROR(MASTERFILE[[#This Row],[FPMIS Budget]]*(MID(MASTERFILE[[#This Row],[BN 3 (Percentage)]],FIND("(",MASTERFILE[[#This Row],[BN 3 (Percentage)]])+1, FIND(")",MASTERFILE[[#This Row],[BN 3 (Percentage)]])- FIND("(",MASTERFILE[[#This Row],[BN 3 (Percentage)]])-1)),0)</calculatedColumnFormula>
    </tableColumn>
    <tableColumn id="164" xr3:uid="{792711EB-2AA4-4B1F-991B-CBA483C58A16}" name="BN 4 (Budget Calculated)" totalsRowFunction="sum" dataDxfId="201" totalsRowDxfId="202" dataCellStyle="Normal 2">
      <calculatedColumnFormula>IFERROR(MASTERFILE[[#This Row],[FPMIS Budget]]*(MID(MASTERFILE[[#This Row],[BN 4 (Percentage)]],FIND("(",MASTERFILE[[#This Row],[BN 4 (Percentage)]])+1, FIND(")",MASTERFILE[[#This Row],[BN 4 (Percentage)]])- FIND("(",MASTERFILE[[#This Row],[BN 4 (Percentage)]])-1)),0)</calculatedColumnFormula>
    </tableColumn>
    <tableColumn id="165" xr3:uid="{CB624566-F8F9-4CFE-8E61-BD4C58AC0C18}" name="BN 5 (Budget Calculated)" totalsRowFunction="sum" dataDxfId="199" totalsRowDxfId="200" dataCellStyle="Normal 2">
      <calculatedColumnFormula>IFERROR(MASTERFILE[[#This Row],[FPMIS Budget]]*(MID(MASTERFILE[[#This Row],[BN 5 (Percentage)]],FIND("(",MASTERFILE[[#This Row],[BN 5 (Percentage)]])+1, FIND(")",MASTERFILE[[#This Row],[BN 5 (Percentage)]])- FIND("(",MASTERFILE[[#This Row],[BN 5 (Percentage)]])-1)),0)</calculatedColumnFormula>
    </tableColumn>
    <tableColumn id="166" xr3:uid="{A4531853-A90B-4DF0-8CBD-ADF3D3F4F4D5}" name="BE 1 (Budget Calculated)" totalsRowFunction="sum" dataDxfId="197" totalsRowDxfId="198" dataCellStyle="Normal 2">
      <calculatedColumnFormula>IFERROR(MASTERFILE[[#This Row],[FPMIS Budget]]*(MID(MASTERFILE[[#This Row],[BE 1 (Percentage)]],FIND("(",MASTERFILE[[#This Row],[BE 1 (Percentage)]])+1, FIND(")",MASTERFILE[[#This Row],[BE 1 (Percentage)]])- FIND("(",MASTERFILE[[#This Row],[BE 1 (Percentage)]])-1)),0)</calculatedColumnFormula>
    </tableColumn>
    <tableColumn id="167" xr3:uid="{20733FFB-6D02-426B-BFED-228E8F8132C8}" name="BE 2 (Budget Calculated)" totalsRowFunction="sum" dataDxfId="195" totalsRowDxfId="196" dataCellStyle="Normal 2">
      <calculatedColumnFormula>IFERROR(MASTERFILE[[#This Row],[FPMIS Budget]]*(MID(MASTERFILE[[#This Row],[BE 2 (Percentage)]],FIND("(",MASTERFILE[[#This Row],[BE 2 (Percentage)]])+1, FIND(")",MASTERFILE[[#This Row],[BE 2 (Percentage)]])- FIND("(",MASTERFILE[[#This Row],[BE 2 (Percentage)]])-1)),0)</calculatedColumnFormula>
    </tableColumn>
    <tableColumn id="168" xr3:uid="{282FEFDD-3A03-4F6D-A879-6A0C86722954}" name="BE 3 (Budget Calculated)" totalsRowFunction="sum" dataDxfId="193" totalsRowDxfId="194" dataCellStyle="Normal 2">
      <calculatedColumnFormula>IFERROR(MASTERFILE[[#This Row],[FPMIS Budget]]*(MID(MASTERFILE[[#This Row],[BE 3 (Percentage)]],FIND("(",MASTERFILE[[#This Row],[BE 3 (Percentage)]])+1, FIND(")",MASTERFILE[[#This Row],[BE 3 (Percentage)]])- FIND("(",MASTERFILE[[#This Row],[BE 3 (Percentage)]])-1)),0)</calculatedColumnFormula>
    </tableColumn>
    <tableColumn id="169" xr3:uid="{80EEE665-AB53-4793-93F4-47575B0A9296}" name="BE 4 (Budget Calculated)" totalsRowFunction="sum" dataDxfId="191" totalsRowDxfId="192" dataCellStyle="Normal 2">
      <calculatedColumnFormula>IFERROR(MASTERFILE[[#This Row],[FPMIS Budget]]*(MID(MASTERFILE[[#This Row],[BE 4 (Percentage)]],FIND("(",MASTERFILE[[#This Row],[BE 4 (Percentage)]])+1, FIND(")",MASTERFILE[[#This Row],[BE 4 (Percentage)]])- FIND("(",MASTERFILE[[#This Row],[BE 4 (Percentage)]])-1)),0)</calculatedColumnFormula>
    </tableColumn>
    <tableColumn id="170" xr3:uid="{9DF1B1E8-AFC8-4ECC-951D-4EECE68E796A}" name="BL 1 (Budget Calculated)" totalsRowFunction="sum" dataDxfId="189" totalsRowDxfId="190" dataCellStyle="Normal 2">
      <calculatedColumnFormula>IFERROR(MASTERFILE[[#This Row],[FPMIS Budget]]*(MID(MASTERFILE[[#This Row],[BL 1 (Percentage)]],FIND("(",MASTERFILE[[#This Row],[BL 1 (Percentage)]])+1, FIND(")",MASTERFILE[[#This Row],[BL 1 (Percentage)]])- FIND("(",MASTERFILE[[#This Row],[BL 1 (Percentage)]])-1)),0)</calculatedColumnFormula>
    </tableColumn>
    <tableColumn id="171" xr3:uid="{6486FE68-2417-453C-8A7A-33FB51F68E9B}" name="BL 2 (Budget Calculated)" totalsRowFunction="sum" dataDxfId="187" totalsRowDxfId="188" dataCellStyle="Normal 2">
      <calculatedColumnFormula>IFERROR(MASTERFILE[[#This Row],[FPMIS Budget]]*(MID(MASTERFILE[[#This Row],[BL 2 (Percentage)]],FIND("(",MASTERFILE[[#This Row],[BL 2 (Percentage)]])+1, FIND(")",MASTERFILE[[#This Row],[BL 2 (Percentage)]])- FIND("(",MASTERFILE[[#This Row],[BL 2 (Percentage)]])-1)),0)</calculatedColumnFormula>
    </tableColumn>
    <tableColumn id="172" xr3:uid="{5846DCB1-F4C5-4C31-9609-484985F37A2C}" name="BL 3 (Budget Calculated)" totalsRowFunction="sum" dataDxfId="185" totalsRowDxfId="186" dataCellStyle="Normal 2">
      <calculatedColumnFormula>IFERROR(MASTERFILE[[#This Row],[FPMIS Budget]]*(MID(MASTERFILE[[#This Row],[BL 3 (Percentage)]],FIND("(",MASTERFILE[[#This Row],[BL 3 (Percentage)]])+1, FIND(")",MASTERFILE[[#This Row],[BL 3 (Percentage)]])- FIND("(",MASTERFILE[[#This Row],[BL 3 (Percentage)]])-1)),0)</calculatedColumnFormula>
    </tableColumn>
    <tableColumn id="173" xr3:uid="{2D3D8DD5-B46C-410D-8365-75FE444F61FD}" name="BL 4 (Budget Calculated)" totalsRowFunction="sum" dataDxfId="183" totalsRowDxfId="184" dataCellStyle="Normal 2">
      <calculatedColumnFormula>IFERROR(MASTERFILE[[#This Row],[FPMIS Budget]]*(MID(MASTERFILE[[#This Row],[BL 4 (Percentage)]],FIND("(",MASTERFILE[[#This Row],[BL 4 (Percentage)]])+1, FIND(")",MASTERFILE[[#This Row],[BL 4 (Percentage)]])- FIND("(",MASTERFILE[[#This Row],[BL 4 (Percentage)]])-1)),0)</calculatedColumnFormula>
    </tableColumn>
    <tableColumn id="174" xr3:uid="{D78936D4-09A5-42CB-91A6-A34A07502927}" name="BL 5 (Budget Calculated)" totalsRowFunction="sum" dataDxfId="181" totalsRowDxfId="182" dataCellStyle="Normal 2">
      <calculatedColumnFormula>IFERROR(MASTERFILE[[#This Row],[FPMIS Budget]]*(MID(MASTERFILE[[#This Row],[BL 5 (Percentage)]],FIND("(",MASTERFILE[[#This Row],[BL 5 (Percentage)]])+1, FIND(")",MASTERFILE[[#This Row],[BL 5 (Percentage)]])- FIND("(",MASTERFILE[[#This Row],[BL 5 (Percentage)]])-1)),0)</calculatedColumnFormula>
    </tableColumn>
    <tableColumn id="175" xr3:uid="{F2E076BF-4105-40F6-887A-4172441D1FE9}" name="BL 6 (Budget Calculated)" totalsRowFunction="sum" dataDxfId="179" totalsRowDxfId="180" dataCellStyle="Normal 2">
      <calculatedColumnFormula>IFERROR(MASTERFILE[[#This Row],[FPMIS Budget]]*(MID(MASTERFILE[[#This Row],[BL 6 (Percentage)]],FIND("(",MASTERFILE[[#This Row],[BL 6 (Percentage)]])+1, FIND(")",MASTERFILE[[#This Row],[BL 6 (Percentage)]])- FIND("(",MASTERFILE[[#This Row],[BL 6 (Percentage)]])-1)),0)</calculatedColumnFormula>
    </tableColumn>
    <tableColumn id="176" xr3:uid="{FA241F44-2286-4181-8CDB-910F33CD4A9A}" name="BL 7 (Budget Calculated)" totalsRowFunction="sum" dataDxfId="177" totalsRowDxfId="178" dataCellStyle="Normal 2">
      <calculatedColumnFormula>IFERROR(MASTERFILE[[#This Row],[FPMIS Budget]]*(MID(MASTERFILE[[#This Row],[BL 7 (Percentage)]],FIND("(",MASTERFILE[[#This Row],[BL 7 (Percentage)]])+1, FIND(")",MASTERFILE[[#This Row],[BL 7 (Percentage)]])- FIND("(",MASTERFILE[[#This Row],[BL 7 (Percentage)]])-1)),0)</calculatedColumnFormula>
    </tableColumn>
    <tableColumn id="198" xr3:uid="{3C7A10CB-9300-4956-AB39-04E709A37775}" name="SDG 1 " dataDxfId="175" totalsRowDxfId="176" dataCellStyle="Normal 2">
      <calculatedColumnFormula>IF(ISNUMBER(SEARCH("1.",MASTERFILE[[#This Row],[SDG target (24/25)]])),1," ")</calculatedColumnFormula>
    </tableColumn>
    <tableColumn id="199" xr3:uid="{B63E979B-E669-441E-ABC8-AB28FBD61C27}" name="SDG 2" dataDxfId="173" totalsRowDxfId="174" dataCellStyle="Normal 2"/>
    <tableColumn id="200" xr3:uid="{70A3C2B6-7E93-4D39-9892-3AB5621BB904}" name="SDG 3" dataDxfId="171" totalsRowDxfId="172" dataCellStyle="Normal 2"/>
    <tableColumn id="201" xr3:uid="{204910AF-81A5-44C2-A87B-6FDD524A6F5E}" name="SDG 4" dataDxfId="169" totalsRowDxfId="170" dataCellStyle="Normal 2"/>
    <tableColumn id="202" xr3:uid="{3442EBE7-AD33-44DC-83BF-C750EEE3FB7C}" name="SDG 5" dataDxfId="167" totalsRowDxfId="168" dataCellStyle="Normal 2"/>
    <tableColumn id="203" xr3:uid="{5082E246-C9E7-47C6-A45D-E3126D2F30A5}" name="SDG 6" dataDxfId="165" totalsRowDxfId="166" dataCellStyle="Normal 2"/>
    <tableColumn id="204" xr3:uid="{F7A6032C-B9B7-4362-A89F-26A27C6C24E9}" name="SDG 7" dataDxfId="163" totalsRowDxfId="164" dataCellStyle="Normal 2"/>
    <tableColumn id="205" xr3:uid="{F053E367-8735-4EC3-814E-3599DE3AF94A}" name="SDG 8" dataDxfId="161" totalsRowDxfId="162" dataCellStyle="Normal 2"/>
    <tableColumn id="206" xr3:uid="{7C65B4E7-5C97-43C7-A290-5B5ABE9142E6}" name="SDG 9" dataDxfId="159" totalsRowDxfId="160" dataCellStyle="Normal 2"/>
    <tableColumn id="207" xr3:uid="{9ECECC38-84CB-4043-850E-251DA734F6A7}" name="SDG 10" dataDxfId="157" totalsRowDxfId="158" dataCellStyle="Normal 2"/>
    <tableColumn id="208" xr3:uid="{32955684-7A9E-43C4-A00A-12CD0823F9F2}" name="SDG 11" dataDxfId="155" totalsRowDxfId="156" dataCellStyle="Normal 2"/>
    <tableColumn id="209" xr3:uid="{D8D2120D-74A6-4BD7-A3E7-2B028C374A97}" name="SDG 12" dataDxfId="153" totalsRowDxfId="154" dataCellStyle="Normal 2"/>
    <tableColumn id="210" xr3:uid="{B2945436-CCE2-4CAE-9A9B-1107BD7E8E5D}" name="SDG 13" dataDxfId="151" totalsRowDxfId="152" dataCellStyle="Normal 2"/>
    <tableColumn id="211" xr3:uid="{21106FEE-81AD-4E70-960A-AD6A08A80687}" name="SDG 14" dataDxfId="149" totalsRowDxfId="150" dataCellStyle="Normal 2"/>
    <tableColumn id="212" xr3:uid="{62633FAB-D784-4201-8C2C-2759B9CFDABD}" name="SDG 15" dataDxfId="147" totalsRowDxfId="148" dataCellStyle="Normal 2"/>
    <tableColumn id="213" xr3:uid="{DECDEC14-073E-4F6A-AFE2-BAAAE60FD35F}" name="SDG 16" dataDxfId="145" totalsRowDxfId="146" dataCellStyle="Normal 2"/>
    <tableColumn id="214" xr3:uid="{673B91DB-D9F6-4082-A400-A4E616C3964B}" name="SDG 17" dataDxfId="143" totalsRowDxfId="144" dataCellStyle="Normal 2"/>
    <tableColumn id="215" xr3:uid="{1251497E-4F50-4CD9-A2F0-15D20CD86E53}" name="SDG 1 (Percentage)" dataDxfId="141" totalsRowDxfId="142" dataCellStyle="Normal 2"/>
    <tableColumn id="216" xr3:uid="{5F059CE6-9390-44D6-9E39-B09F1442CB43}" name="SDG 2 (Percentage)" dataDxfId="139" totalsRowDxfId="140" dataCellStyle="Normal 2"/>
    <tableColumn id="217" xr3:uid="{89968720-0D29-4473-9FB0-2563C8BEA223}" name="SDG 3 (Percentage)" dataDxfId="137" totalsRowDxfId="138" dataCellStyle="Normal 2"/>
    <tableColumn id="218" xr3:uid="{AEDEFED9-6AA5-47CA-9D9F-89986113B709}" name="SDG 4 (Percentage)" dataDxfId="135" totalsRowDxfId="136" dataCellStyle="Normal 2"/>
    <tableColumn id="219" xr3:uid="{88694742-4B4A-4759-8DA5-1CCE569DBF90}" name="SDG 5 (Percentage)" dataDxfId="133" totalsRowDxfId="134" dataCellStyle="Normal 2"/>
    <tableColumn id="220" xr3:uid="{94C6E7C9-0521-41CA-9DA2-08E398637CAF}" name="SDG 6 (Percentage)" dataDxfId="131" totalsRowDxfId="132" dataCellStyle="Normal 2"/>
    <tableColumn id="221" xr3:uid="{C354746B-913E-4480-ABDF-D0C948D5F507}" name="SDG 7 (Percentage)" dataDxfId="129" totalsRowDxfId="130" dataCellStyle="Normal 2"/>
    <tableColumn id="222" xr3:uid="{C1A88F7F-CC69-4ADC-BE96-BF30B9CD4EA1}" name="SDG 8 (Percentage)" dataDxfId="127" totalsRowDxfId="128" dataCellStyle="Normal 2"/>
    <tableColumn id="223" xr3:uid="{80201F4C-31B6-414E-BF64-F6747EE0B489}" name="SDG 9 (Percentage)" dataDxfId="125" totalsRowDxfId="126" dataCellStyle="Normal 2"/>
    <tableColumn id="224" xr3:uid="{30BBF1E3-140E-40B4-837F-6FACB08778B6}" name="SDG 10 (Percentage)" dataDxfId="123" totalsRowDxfId="124" dataCellStyle="Normal 2"/>
    <tableColumn id="225" xr3:uid="{43082B83-8A0D-45D8-B8D8-8155B11407E9}" name="SDG 11 (Percentage)" dataDxfId="121" totalsRowDxfId="122" dataCellStyle="Normal 2"/>
    <tableColumn id="226" xr3:uid="{D2D426DF-7687-49A4-8F1C-5CE4AA8A362A}" name="SDG 12 (Percentage)" dataDxfId="119" totalsRowDxfId="120" dataCellStyle="Normal 2"/>
    <tableColumn id="227" xr3:uid="{81828152-6445-4A6B-B643-58B9B3DACE06}" name="SDG 13 (Percentage)" dataDxfId="117" totalsRowDxfId="118" dataCellStyle="Normal 2"/>
    <tableColumn id="228" xr3:uid="{30FAF657-9801-4DA0-93D2-30602BD145E9}" name="SDG 14 (Percentage)" dataDxfId="115" totalsRowDxfId="116" dataCellStyle="Normal 2"/>
    <tableColumn id="229" xr3:uid="{CDFD77A0-9AF4-4514-A440-A4AEF7E26F95}" name="SDG 15 (Percentage)" dataDxfId="113" totalsRowDxfId="114" dataCellStyle="Normal 2"/>
    <tableColumn id="230" xr3:uid="{C7171F4D-1A9D-4218-B7C0-FEE98DB7F052}" name="SDG 16 (Percentage)" dataDxfId="111" totalsRowDxfId="112" dataCellStyle="Normal 2"/>
    <tableColumn id="231" xr3:uid="{93FCB16A-D748-4A57-96FC-81970F68ACC2}" name="SDG 17 (Percentage)" dataDxfId="109" totalsRowDxfId="110" dataCellStyle="Normal 2"/>
    <tableColumn id="249" xr3:uid="{AA39674A-E1C8-47DA-9EFA-1E324B5FEE4B}" name="SDG 1 (Budget Calculated)" dataDxfId="107" totalsRowDxfId="108" dataCellStyle="Normal 2"/>
    <tableColumn id="250" xr3:uid="{B94524D1-F1C9-4D17-9608-B88F7AC65532}" name="SDG 2 (Budget Calculated)" dataDxfId="105" totalsRowDxfId="106" dataCellStyle="Normal 2"/>
    <tableColumn id="251" xr3:uid="{5AE130D0-DAF2-4162-B9F6-C8FF42226048}" name="SDG 3 (Budget Calculated)" dataDxfId="103" totalsRowDxfId="104" dataCellStyle="Normal 2"/>
    <tableColumn id="252" xr3:uid="{121D362C-0A58-44A7-9265-1CA38E89D6FC}" name="SDG 4 (Budget Calculated)" dataDxfId="101" totalsRowDxfId="102" dataCellStyle="Normal 2"/>
    <tableColumn id="253" xr3:uid="{253F608D-B297-488C-9E03-A8A65FF29895}" name="SDG 5 (Budget Calculated)" dataDxfId="99" totalsRowDxfId="100" dataCellStyle="Normal 2"/>
    <tableColumn id="254" xr3:uid="{81E54AB8-1FCF-491E-B978-06F2B1E661DF}" name="SDG 6 (Budget Calculated)" dataDxfId="97" totalsRowDxfId="98" dataCellStyle="Normal 2"/>
    <tableColumn id="255" xr3:uid="{CC439E94-4222-436C-A3BB-0F74A606DC56}" name="SDG 7 (Budget Calculated)" dataDxfId="95" totalsRowDxfId="96" dataCellStyle="Normal 2"/>
    <tableColumn id="256" xr3:uid="{19DBA876-60C4-409D-BF93-AA936ED93250}" name="SDG 8 (Budget Calculated)" dataDxfId="93" totalsRowDxfId="94" dataCellStyle="Normal 2"/>
    <tableColumn id="257" xr3:uid="{A5C7D5E4-5A7F-4636-BFF4-840486C67C2C}" name="SDG 9 (Budget Calculated)" dataDxfId="91" totalsRowDxfId="92" dataCellStyle="Normal 2"/>
    <tableColumn id="258" xr3:uid="{C69D5B5D-80A5-435C-8016-B322B6EEACC4}" name="SDG 10 (Budget Calculated)" dataDxfId="89" totalsRowDxfId="90" dataCellStyle="Normal 2"/>
    <tableColumn id="259" xr3:uid="{0C80EB24-3F65-4960-895E-3432DC08F526}" name="SDG 11 (Budget Calculated)" dataDxfId="87" totalsRowDxfId="88" dataCellStyle="Normal 2"/>
    <tableColumn id="260" xr3:uid="{3FD4EA4E-5F5F-48BE-8E36-7C7CEC3FE0FD}" name="SDG 12 (Budget Calculated)" dataDxfId="85" totalsRowDxfId="86" dataCellStyle="Normal 2"/>
    <tableColumn id="261" xr3:uid="{D59F5CE7-1D9F-4FC9-8F50-9786D1571030}" name="SDG 13 (Budget Calculated)" dataDxfId="83" totalsRowDxfId="84" dataCellStyle="Normal 2"/>
    <tableColumn id="262" xr3:uid="{01D3C24E-5C8D-46BB-BA28-C8E45AC7DBD1}" name="SDG 14 (Budget Calculated)" dataDxfId="81" totalsRowDxfId="82" dataCellStyle="Normal 2"/>
    <tableColumn id="263" xr3:uid="{DB8FFE25-1462-45A4-85ED-8501600EA59C}" name="SDG 15 (Budget Calculated)" dataDxfId="79" totalsRowDxfId="80" dataCellStyle="Normal 2"/>
    <tableColumn id="264" xr3:uid="{211E8A97-1ED8-4DAA-826F-E2C2876BF2C3}" name="SDG 16 (Budget Calculated)" dataDxfId="77" totalsRowDxfId="78" dataCellStyle="Normal 2"/>
    <tableColumn id="265" xr3:uid="{153EEC53-2C11-4DE2-9A59-6EB2112C4FA4}" name="SDG 17 (Budget Calculated)" totalsRowFunction="count" dataDxfId="75" totalsRowDxfId="76" dataCellStyle="Normal 2"/>
    <tableColumn id="187" xr3:uid="{7978D641-BE56-4E1A-9CA8-30E1C640A889}" name="Assigned Coder" dataDxfId="73" totalsRowDxfId="74" dataCellStyle="Normal 2"/>
    <tableColumn id="266" xr3:uid="{48FF9502-F570-436E-9766-65A931138500}" name="Anima Health" totalsRowFunction="count" dataDxfId="71" totalsRowDxfId="72" dataCellStyle="Normal 2"/>
    <tableColumn id="268" xr3:uid="{702E58BD-FC84-4D86-B6EF-8338B818D09D}" name="Forestry" totalsRowFunction="count" dataDxfId="69" totalsRowDxfId="70" dataCellStyle="Normal 2"/>
    <tableColumn id="270" xr3:uid="{7489CD02-CFD3-4005-A58E-3D473BDCA0F5}" name="Emergency." totalsRowFunction="count" dataDxfId="67" totalsRowDxfId="68" dataCellStyle="Normal 2"/>
    <tableColumn id="272" xr3:uid="{E56032BE-9F18-4367-A094-5AEE873CFF5F}" name="Policy support" totalsRowFunction="count" dataDxfId="65" totalsRowDxfId="66" dataCellStyle="Normal 2"/>
    <tableColumn id="274" xr3:uid="{D6EA8910-0A26-427A-9C97-381588087F5B}" name="Digitalization in agriculture" totalsRowFunction="count" dataDxfId="63" totalsRowDxfId="64" dataCellStyle="Normal 2"/>
    <tableColumn id="275" xr3:uid="{E8BD3E85-C17B-482A-BD1B-ABFE0B64938B}" name="Land Management" totalsRowFunction="count" dataDxfId="61" totalsRowDxfId="62" dataCellStyle="Normal 2"/>
    <tableColumn id="288" xr3:uid="{01550929-998C-4E27-9F9B-4C7D4195EE99}" name="CLIMATE CHANGE (Generic)" totalsRowFunction="count" dataDxfId="59" totalsRowDxfId="60" dataCellStyle="Normal 2"/>
    <tableColumn id="290" xr3:uid="{62A3EC70-D467-42B3-8DE3-2DAC75B12FC6}" name="Adaptation" totalsRowFunction="count" dataDxfId="57" totalsRowDxfId="58" dataCellStyle="Normal 2"/>
    <tableColumn id="282" xr3:uid="{D832B483-234F-43B1-8ECF-87787CF4AB55}" name="Mitigation" totalsRowFunction="count" dataDxfId="55" totalsRowDxfId="56" dataCellStyle="Normal 2"/>
    <tableColumn id="183" xr3:uid="{D74780D8-A317-4460-9D29-E3EB9F6A8B8C}" name="CSA" dataDxfId="53" totalsRowDxfId="54" dataCellStyle="Normal 2"/>
    <tableColumn id="182" xr3:uid="{642FD690-105E-476D-9F55-92D3D5A1824F}" name="Youth" dataDxfId="51" totalsRowDxfId="52" dataCellStyle="Normal 2"/>
    <tableColumn id="181" xr3:uid="{DA9D51B0-B800-4ADC-8F32-3359676ECC5E}" name="Women" dataDxfId="49" totalsRowDxfId="50" dataCellStyle="Normal 2"/>
    <tableColumn id="285" xr3:uid="{395721CA-89E8-4CC8-A1A3-0E0965BE509B}" name="Refugees" totalsRowFunction="count" dataDxfId="47" totalsRowDxfId="48" dataCellStyle="Normal 2"/>
    <tableColumn id="186" xr3:uid="{12950275-0225-481B-A020-F899B71A772C}" name="Vulnerable people" dataDxfId="45" totalsRowDxfId="46" dataCellStyle="Normal 2"/>
    <tableColumn id="185" xr3:uid="{8590EAB1-942B-479B-9879-7F486C17B208}" name="Diversification of livelihood" dataDxfId="43" totalsRowDxfId="44" dataCellStyle="Normal 2"/>
    <tableColumn id="184" xr3:uid="{2928F456-4B76-4909-962E-4797AD65A8BF}" name="Fishery" dataDxfId="41" totalsRowDxfId="42" dataCellStyle="Normal 2"/>
    <tableColumn id="287" xr3:uid="{42790C6C-0FF0-471E-A1EE-3B40BB573339}" name="Capacity building and support for Data reporting/collecting" totalsRowFunction="count" dataDxfId="39" totalsRowDxfId="40" dataCellStyle="Normal 2"/>
    <tableColumn id="286" xr3:uid="{9953DDE6-0597-4F0F-9F8D-81A0E4C207E0}" name="Urban/periurban agriculture" totalsRowFunction="count" dataDxfId="37" totalsRowDxfId="38" dataCellStyle="Normal 2"/>
    <tableColumn id="284" xr3:uid="{859DE0D8-DF93-4691-A391-7EDF432831F0}" name="Agri Value Chain Development" totalsRowFunction="count" dataDxfId="35" totalsRowDxfId="36" dataCellStyle="Normal 2"/>
    <tableColumn id="283" xr3:uid="{70FA1328-CC9D-431E-BDEC-7061D5C4CE0C}" name="FFS" totalsRowFunction="count" dataDxfId="33" totalsRowDxfId="34" dataCellStyle="Normal 2"/>
    <tableColumn id="289" xr3:uid="{A46BD578-6CD1-4611-A5D5-71575C41D77B}" name="Agriculture as sustainable business" totalsRowFunction="count" dataDxfId="31" totalsRowDxfId="32" dataCellStyle="Normal 2"/>
    <tableColumn id="179" xr3:uid="{22A0306E-96A6-4F33-847F-CFC9F1BB7751}" name="Pest and desease" totalsRowFunction="count" dataDxfId="29" totalsRowDxfId="30" dataCellStyle="Normal 2"/>
    <tableColumn id="276" xr3:uid="{268095B3-39F4-439F-BC6C-E0FE04233F23}" name="Early warning system" totalsRowFunction="count" dataDxfId="27" totalsRowDxfId="28" dataCellStyle="Normal 2"/>
    <tableColumn id="277" xr3:uid="{C1595B05-39F5-4312-A7D2-0A5E404EA0AF}" name="Private sector engagement" totalsRowFunction="count" dataDxfId="25" totalsRowDxfId="26" dataCellStyle="Normal 2"/>
    <tableColumn id="278" xr3:uid="{D4F3C766-5A1A-49BF-B736-04D2C23E3CC0}" name="Biodiversity" totalsRowFunction="count" dataDxfId="23" totalsRowDxfId="24" dataCellStyle="Normal 2"/>
    <tableColumn id="279" xr3:uid="{1ACA6A79-2AE5-4726-8FAA-15D5423F6A62}" name="Other (Specify)" totalsRowFunction="count" dataDxfId="21" totalsRowDxfId="22" dataCellStyle="Normal 2"/>
    <tableColumn id="177" xr3:uid="{943F7A0E-DB25-4E54-963F-BEB87EDDE829}" name="CPF_x000a_ Priority Area 1" totalsRowFunction="count" dataDxfId="19" totalsRowDxfId="20" dataCellStyle="Normal 2"/>
    <tableColumn id="180" xr3:uid="{A39D5FB7-3398-4671-8509-E47A673AFAE6}" name="CPF_x000a_ Priority Area 2" totalsRowFunction="count" dataDxfId="17" totalsRowDxfId="18" dataCellStyle="Normal 2"/>
    <tableColumn id="178" xr3:uid="{DD6E938D-CB50-478A-AB35-0B73A4482D6B}" name="CPF_x000a_ Priority Area 3" totalsRowFunction="count" dataDxfId="15" totalsRowDxfId="16" dataCellStyle="Normal 2"/>
    <tableColumn id="188" xr3:uid="{F357B095-DF7E-4E12-B27D-0E7C072A3780}" name="OLD CPF_x000a_ Priority Area 1" totalsRowFunction="count" dataDxfId="13" totalsRowDxfId="14" dataCellStyle="Normal 2"/>
    <tableColumn id="189" xr3:uid="{EB14EACA-D57E-4247-A06A-F22522DB1B58}" name="OLD CPF_x000a_ Priority Area 2" totalsRowFunction="count" dataDxfId="11" totalsRowDxfId="12" dataCellStyle="Normal 2"/>
    <tableColumn id="190" xr3:uid="{815C8B5D-E4B1-4459-A906-B67D7793D570}" name="OLD CPF_x000a_ Priority Area 3" totalsRowFunction="count" dataDxfId="9" totalsRowDxfId="10" dataCellStyle="Normal 2"/>
    <tableColumn id="191" xr3:uid="{48BC2962-E0F7-415C-A32C-7F4D9951D6D8}" name="Comments" dataDxfId="7" totalsRowDxfId="8" dataCellStyle="Normal 2"/>
    <tableColumn id="192" xr3:uid="{6AE90BC2-F80B-4C4E-ABA3-EE3734429521}" name="location (type of area e.g. sub-region/district/city area/etc.)" dataDxfId="5" totalsRowDxfId="6" dataCellStyle="Normal 2"/>
    <tableColumn id="193" xr3:uid="{52E83325-B2B2-437E-B5EF-8591E681F790}" name="Implementing partner" dataDxfId="3" totalsRowDxfId="4"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75" dT="2024-06-04T13:16:00.69" personId="{B591D4F0-089E-41A2-8418-C124192E488B}" id="{4D707CE6-F30B-4326-A742-487EDCE63AB5}">
    <text>Figure manually updated on the 4th of June 2024</text>
  </threadedComment>
  <threadedComment ref="F78" dT="2024-06-04T13:10:01.30" personId="{B591D4F0-089E-41A2-8418-C124192E488B}" id="{3551540D-98B5-43F5-B608-9DA5FC9AE3FE}">
    <text>Figure manually updated on the 4th of June 2024</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17F7-DD86-4681-902C-7B138BC7E5D4}">
  <sheetPr>
    <tabColor rgb="FFFF0000"/>
    <pageSetUpPr fitToPage="1"/>
  </sheetPr>
  <dimension ref="A1:JC94"/>
  <sheetViews>
    <sheetView tabSelected="1" zoomScale="64" zoomScaleNormal="100" workbookViewId="0">
      <selection activeCell="A5" sqref="A5:A93"/>
    </sheetView>
  </sheetViews>
  <sheetFormatPr defaultColWidth="21.109375" defaultRowHeight="27.75" customHeight="1" x14ac:dyDescent="0.3"/>
  <cols>
    <col min="1" max="2" width="21.109375" style="9" customWidth="1"/>
    <col min="3" max="3" width="72.88671875" style="9" customWidth="1"/>
    <col min="4" max="4" width="4.44140625" style="9" customWidth="1"/>
    <col min="5" max="5" width="15.88671875" style="9" customWidth="1"/>
    <col min="6" max="6" width="19.6640625" style="9" customWidth="1"/>
    <col min="7" max="10" width="21.109375" style="9" customWidth="1"/>
    <col min="11" max="16" width="21.109375" style="3" customWidth="1"/>
    <col min="17" max="17" width="22.44140625" style="3" customWidth="1"/>
    <col min="18" max="23" width="21.109375" style="3" customWidth="1"/>
    <col min="24" max="24" width="24.33203125" style="3" customWidth="1"/>
    <col min="25" max="32" width="21.109375" style="3" customWidth="1"/>
    <col min="33" max="33" width="26.6640625" style="3" customWidth="1"/>
    <col min="34" max="34" width="27.5546875" style="3" customWidth="1"/>
    <col min="35" max="42" width="21.109375" style="3" customWidth="1"/>
    <col min="43" max="43" width="21.6640625" style="3" customWidth="1"/>
    <col min="44" max="48" width="21.109375" style="3" customWidth="1"/>
    <col min="49" max="49" width="23.6640625" style="3" customWidth="1"/>
    <col min="50" max="50" width="21.88671875" style="3" customWidth="1"/>
    <col min="51" max="51" width="21.109375" style="3" customWidth="1"/>
    <col min="52" max="52" width="21.88671875" style="3" customWidth="1"/>
    <col min="53" max="53" width="21.44140625" style="3" customWidth="1"/>
    <col min="54" max="54" width="21.5546875" style="3" customWidth="1"/>
    <col min="55" max="63" width="21.109375" style="3" customWidth="1"/>
    <col min="64" max="64" width="28.109375" style="3" customWidth="1"/>
    <col min="65" max="65" width="27.33203125" style="3" customWidth="1"/>
    <col min="66" max="66" width="21.109375" style="3" customWidth="1"/>
    <col min="67" max="67" width="24.33203125" style="3" customWidth="1"/>
    <col min="68" max="75" width="21.109375" style="3" customWidth="1"/>
    <col min="76" max="76" width="23.6640625" style="3" customWidth="1"/>
    <col min="77" max="93" width="21.109375" style="3" customWidth="1"/>
    <col min="94" max="94" width="27.33203125" style="3" customWidth="1"/>
    <col min="95" max="95" width="25.6640625" style="3" customWidth="1"/>
    <col min="96" max="97" width="21.109375" style="3" customWidth="1"/>
    <col min="98" max="98" width="23.44140625" style="3" customWidth="1"/>
    <col min="99" max="104" width="21.109375" style="3" customWidth="1"/>
    <col min="105" max="107" width="25.109375" style="3" customWidth="1"/>
    <col min="108" max="108" width="21.109375" style="3" customWidth="1"/>
    <col min="109" max="109" width="21.5546875" style="3" customWidth="1"/>
    <col min="110" max="202" width="21.109375" style="3" customWidth="1"/>
    <col min="203" max="210" width="21.88671875" style="3" customWidth="1"/>
    <col min="211" max="219" width="27.109375" style="3" customWidth="1"/>
    <col min="220" max="226" width="28.109375" style="3" customWidth="1"/>
    <col min="227" max="227" width="17.5546875" style="3" customWidth="1"/>
    <col min="228" max="228" width="11.6640625" style="3" customWidth="1"/>
    <col min="229" max="234" width="24.33203125" style="3" customWidth="1"/>
    <col min="235" max="237" width="21.109375" style="3"/>
    <col min="238" max="238" width="21.109375" style="9"/>
    <col min="239" max="241" width="21.109375" style="3"/>
    <col min="242" max="242" width="21.109375" style="9"/>
    <col min="243" max="243" width="21.109375" style="3"/>
    <col min="244" max="244" width="22.33203125" style="3" customWidth="1"/>
    <col min="245" max="245" width="21.109375" style="3"/>
    <col min="246" max="246" width="27" style="3" customWidth="1"/>
    <col min="247" max="247" width="21.109375" style="3"/>
    <col min="248" max="248" width="21.109375" style="9"/>
    <col min="249" max="253" width="21.109375" style="3"/>
    <col min="254" max="254" width="39.6640625" style="3" customWidth="1"/>
    <col min="255" max="257" width="21.109375" style="9"/>
    <col min="258" max="258" width="15.6640625" style="64" customWidth="1"/>
    <col min="259" max="263" width="15.6640625" style="3" customWidth="1"/>
    <col min="264" max="271" width="7.109375" style="3" customWidth="1"/>
    <col min="272" max="16384" width="21.109375" style="3"/>
  </cols>
  <sheetData>
    <row r="1" spans="1:263" ht="27.75" customHeight="1" x14ac:dyDescent="0.3">
      <c r="A1" s="1" t="s">
        <v>0</v>
      </c>
      <c r="B1" s="1"/>
      <c r="C1" s="2"/>
      <c r="D1" s="1"/>
      <c r="E1" s="1"/>
      <c r="F1" s="1"/>
      <c r="G1" s="3"/>
      <c r="H1" s="3"/>
      <c r="I1" s="3"/>
      <c r="J1" s="3"/>
      <c r="HT1" s="4"/>
      <c r="HU1" s="5" t="s">
        <v>1</v>
      </c>
      <c r="HV1" s="5" t="s">
        <v>1</v>
      </c>
      <c r="HW1" s="5" t="s">
        <v>1</v>
      </c>
      <c r="HX1" s="5" t="s">
        <v>1</v>
      </c>
      <c r="HY1" s="5" t="s">
        <v>1</v>
      </c>
      <c r="HZ1" s="5" t="s">
        <v>1</v>
      </c>
      <c r="IA1" s="5" t="s">
        <v>1</v>
      </c>
      <c r="IB1" s="5" t="s">
        <v>1</v>
      </c>
      <c r="IC1" s="5" t="s">
        <v>1</v>
      </c>
      <c r="ID1" s="6" t="s">
        <v>1</v>
      </c>
      <c r="IE1" s="5" t="s">
        <v>1</v>
      </c>
      <c r="IF1" s="5" t="s">
        <v>1</v>
      </c>
      <c r="IG1" s="5" t="s">
        <v>1</v>
      </c>
      <c r="IH1" s="6" t="s">
        <v>1</v>
      </c>
      <c r="II1" s="5" t="s">
        <v>1</v>
      </c>
      <c r="IJ1" s="5" t="s">
        <v>1</v>
      </c>
      <c r="IK1" s="5" t="s">
        <v>1</v>
      </c>
      <c r="IL1" s="5" t="s">
        <v>1</v>
      </c>
      <c r="IM1" s="5" t="s">
        <v>1</v>
      </c>
      <c r="IN1" s="6" t="s">
        <v>1</v>
      </c>
      <c r="IO1" s="5" t="s">
        <v>1</v>
      </c>
      <c r="IP1" s="5" t="s">
        <v>1</v>
      </c>
      <c r="IQ1" s="5" t="s">
        <v>1</v>
      </c>
      <c r="IR1" s="5" t="s">
        <v>1</v>
      </c>
      <c r="IS1" s="5" t="s">
        <v>1</v>
      </c>
      <c r="IT1" s="5" t="s">
        <v>1</v>
      </c>
      <c r="IU1" s="6" t="s">
        <v>1</v>
      </c>
      <c r="IV1" s="6" t="s">
        <v>1</v>
      </c>
      <c r="IW1" s="6" t="s">
        <v>1</v>
      </c>
      <c r="IX1" s="5" t="s">
        <v>1</v>
      </c>
      <c r="IY1" s="5" t="s">
        <v>1</v>
      </c>
      <c r="IZ1" s="5" t="s">
        <v>1</v>
      </c>
      <c r="JA1" s="5" t="s">
        <v>1</v>
      </c>
      <c r="JB1" s="5" t="s">
        <v>1</v>
      </c>
      <c r="JC1" s="5" t="s">
        <v>1</v>
      </c>
    </row>
    <row r="2" spans="1:263" ht="37.5" customHeight="1" x14ac:dyDescent="0.3">
      <c r="A2" s="7" t="s">
        <v>2</v>
      </c>
      <c r="B2" s="7" t="s">
        <v>2</v>
      </c>
      <c r="C2" s="8" t="s">
        <v>2</v>
      </c>
      <c r="D2" s="7" t="s">
        <v>2</v>
      </c>
      <c r="E2" s="7" t="s">
        <v>2</v>
      </c>
      <c r="F2" s="7" t="s">
        <v>2</v>
      </c>
      <c r="G2" s="7" t="s">
        <v>2</v>
      </c>
      <c r="H2" s="7" t="s">
        <v>2</v>
      </c>
      <c r="I2" s="7" t="s">
        <v>2</v>
      </c>
      <c r="J2" s="7" t="s">
        <v>2</v>
      </c>
      <c r="K2" s="7" t="s">
        <v>2</v>
      </c>
      <c r="L2" s="7" t="s">
        <v>2</v>
      </c>
      <c r="M2" s="7" t="s">
        <v>2</v>
      </c>
      <c r="N2" s="7" t="s">
        <v>2</v>
      </c>
      <c r="O2" s="7" t="s">
        <v>2</v>
      </c>
      <c r="P2" s="7" t="s">
        <v>2</v>
      </c>
      <c r="Q2" s="7" t="s">
        <v>2</v>
      </c>
      <c r="R2" s="7" t="s">
        <v>2</v>
      </c>
      <c r="S2" s="7" t="s">
        <v>2</v>
      </c>
      <c r="T2" s="7" t="s">
        <v>2</v>
      </c>
      <c r="U2" s="7" t="s">
        <v>2</v>
      </c>
      <c r="V2" s="7" t="s">
        <v>2</v>
      </c>
      <c r="W2" s="7" t="s">
        <v>2</v>
      </c>
      <c r="X2" s="7" t="s">
        <v>2</v>
      </c>
      <c r="Y2" s="7" t="s">
        <v>2</v>
      </c>
      <c r="Z2" s="7" t="s">
        <v>2</v>
      </c>
      <c r="AA2" s="7" t="s">
        <v>2</v>
      </c>
      <c r="AB2" s="7" t="s">
        <v>2</v>
      </c>
      <c r="AC2" s="7" t="s">
        <v>2</v>
      </c>
      <c r="AD2" s="7" t="s">
        <v>2</v>
      </c>
      <c r="AE2" s="7" t="s">
        <v>2</v>
      </c>
      <c r="AF2" s="7" t="s">
        <v>2</v>
      </c>
      <c r="AG2" s="7" t="s">
        <v>2</v>
      </c>
      <c r="AH2" s="7" t="s">
        <v>2</v>
      </c>
      <c r="AI2" s="7" t="s">
        <v>2</v>
      </c>
      <c r="AJ2" s="7" t="s">
        <v>2</v>
      </c>
      <c r="AK2" s="7" t="s">
        <v>2</v>
      </c>
      <c r="AL2" s="7" t="s">
        <v>2</v>
      </c>
      <c r="AM2" s="7" t="s">
        <v>2</v>
      </c>
      <c r="AN2" s="7" t="s">
        <v>2</v>
      </c>
      <c r="AO2" s="7" t="s">
        <v>2</v>
      </c>
      <c r="AP2" s="7" t="s">
        <v>2</v>
      </c>
      <c r="AQ2" s="7" t="s">
        <v>2</v>
      </c>
      <c r="AR2" s="7" t="s">
        <v>2</v>
      </c>
      <c r="AS2" s="7" t="s">
        <v>2</v>
      </c>
      <c r="AT2" s="7" t="s">
        <v>2</v>
      </c>
      <c r="AU2" s="7" t="s">
        <v>2</v>
      </c>
      <c r="AV2" s="7" t="s">
        <v>2</v>
      </c>
      <c r="AW2" s="7" t="s">
        <v>2</v>
      </c>
      <c r="AX2" s="7" t="s">
        <v>2</v>
      </c>
      <c r="AY2" s="7" t="s">
        <v>2</v>
      </c>
      <c r="AZ2" s="7" t="s">
        <v>2</v>
      </c>
      <c r="BA2" s="7" t="s">
        <v>2</v>
      </c>
      <c r="BB2" s="7" t="s">
        <v>2</v>
      </c>
      <c r="BC2" s="7" t="s">
        <v>2</v>
      </c>
      <c r="BD2" s="7" t="s">
        <v>2</v>
      </c>
      <c r="BE2" s="7" t="s">
        <v>2</v>
      </c>
      <c r="BF2" s="7" t="s">
        <v>2</v>
      </c>
      <c r="BG2" s="7" t="s">
        <v>2</v>
      </c>
      <c r="BH2" s="7" t="s">
        <v>2</v>
      </c>
      <c r="BI2" s="7" t="s">
        <v>2</v>
      </c>
      <c r="BJ2" s="7" t="s">
        <v>2</v>
      </c>
      <c r="BK2" s="7" t="s">
        <v>2</v>
      </c>
      <c r="BL2" s="7" t="s">
        <v>2</v>
      </c>
      <c r="BM2" s="7" t="s">
        <v>2</v>
      </c>
      <c r="BN2" s="7" t="s">
        <v>2</v>
      </c>
      <c r="BO2" s="7" t="s">
        <v>2</v>
      </c>
      <c r="BP2" s="7" t="s">
        <v>2</v>
      </c>
      <c r="BQ2" s="7" t="s">
        <v>2</v>
      </c>
      <c r="BR2" s="7" t="s">
        <v>2</v>
      </c>
      <c r="BS2" s="7" t="s">
        <v>2</v>
      </c>
      <c r="BT2" s="7" t="s">
        <v>2</v>
      </c>
      <c r="BU2" s="7" t="s">
        <v>2</v>
      </c>
      <c r="BV2" s="7" t="s">
        <v>2</v>
      </c>
      <c r="BW2" s="7" t="s">
        <v>2</v>
      </c>
      <c r="BX2" s="7" t="s">
        <v>2</v>
      </c>
      <c r="BY2" s="7" t="s">
        <v>2</v>
      </c>
      <c r="BZ2" s="7" t="s">
        <v>2</v>
      </c>
      <c r="CA2" s="7" t="s">
        <v>2</v>
      </c>
      <c r="CB2" s="7" t="s">
        <v>2</v>
      </c>
      <c r="CC2" s="7" t="s">
        <v>2</v>
      </c>
      <c r="CD2" s="7" t="s">
        <v>2</v>
      </c>
      <c r="CE2" s="7" t="s">
        <v>2</v>
      </c>
      <c r="CF2" s="7" t="s">
        <v>2</v>
      </c>
      <c r="CG2" s="7" t="s">
        <v>2</v>
      </c>
      <c r="CH2" s="7" t="s">
        <v>2</v>
      </c>
      <c r="CI2" s="7" t="s">
        <v>2</v>
      </c>
      <c r="CJ2" s="7" t="s">
        <v>2</v>
      </c>
      <c r="CK2" s="7" t="s">
        <v>2</v>
      </c>
      <c r="CL2" s="7" t="s">
        <v>2</v>
      </c>
      <c r="CM2" s="7" t="s">
        <v>2</v>
      </c>
      <c r="CN2" s="7" t="s">
        <v>2</v>
      </c>
      <c r="CO2" s="7" t="s">
        <v>2</v>
      </c>
      <c r="CP2" s="7" t="s">
        <v>2</v>
      </c>
      <c r="CQ2" s="7" t="s">
        <v>2</v>
      </c>
      <c r="CR2" s="7" t="s">
        <v>2</v>
      </c>
      <c r="CS2" s="7" t="s">
        <v>2</v>
      </c>
      <c r="CT2" s="7" t="s">
        <v>2</v>
      </c>
      <c r="CU2" s="7" t="s">
        <v>2</v>
      </c>
      <c r="CV2" s="7" t="s">
        <v>2</v>
      </c>
      <c r="CW2" s="7" t="s">
        <v>2</v>
      </c>
      <c r="CX2" s="7" t="s">
        <v>2</v>
      </c>
      <c r="CY2" s="7" t="s">
        <v>2</v>
      </c>
      <c r="CZ2" s="7" t="s">
        <v>2</v>
      </c>
      <c r="DA2" s="7" t="s">
        <v>2</v>
      </c>
      <c r="DB2" s="7" t="s">
        <v>2</v>
      </c>
      <c r="DC2" s="7" t="s">
        <v>2</v>
      </c>
      <c r="DD2" s="7" t="s">
        <v>2</v>
      </c>
      <c r="DE2" s="7" t="s">
        <v>2</v>
      </c>
      <c r="DF2" s="7" t="s">
        <v>2</v>
      </c>
      <c r="DG2" s="7" t="s">
        <v>2</v>
      </c>
      <c r="DH2" s="7" t="s">
        <v>2</v>
      </c>
      <c r="DI2" s="7" t="s">
        <v>2</v>
      </c>
      <c r="DJ2" s="8" t="s">
        <v>3</v>
      </c>
      <c r="DK2" s="8" t="s">
        <v>3</v>
      </c>
      <c r="DL2" s="8" t="s">
        <v>3</v>
      </c>
      <c r="DM2" s="8" t="s">
        <v>3</v>
      </c>
      <c r="DN2" s="8" t="s">
        <v>3</v>
      </c>
      <c r="DO2" s="8" t="s">
        <v>3</v>
      </c>
      <c r="DP2" s="8" t="s">
        <v>3</v>
      </c>
      <c r="DQ2" s="8" t="s">
        <v>3</v>
      </c>
      <c r="DR2" s="8" t="s">
        <v>3</v>
      </c>
      <c r="DS2" s="8" t="s">
        <v>3</v>
      </c>
      <c r="DT2" s="8" t="s">
        <v>3</v>
      </c>
      <c r="DU2" s="8" t="s">
        <v>3</v>
      </c>
      <c r="DV2" s="8" t="s">
        <v>3</v>
      </c>
      <c r="DW2" s="8" t="s">
        <v>3</v>
      </c>
      <c r="DX2" s="8" t="s">
        <v>3</v>
      </c>
      <c r="DY2" s="8" t="s">
        <v>3</v>
      </c>
      <c r="DZ2" s="8" t="s">
        <v>3</v>
      </c>
      <c r="EA2" s="8" t="s">
        <v>3</v>
      </c>
      <c r="EB2" s="8" t="s">
        <v>3</v>
      </c>
      <c r="EC2" s="8" t="s">
        <v>3</v>
      </c>
      <c r="ED2" s="8" t="s">
        <v>3</v>
      </c>
      <c r="EE2" s="8" t="s">
        <v>3</v>
      </c>
      <c r="EF2" s="8" t="s">
        <v>3</v>
      </c>
      <c r="EG2" s="8" t="s">
        <v>3</v>
      </c>
      <c r="EH2" s="8" t="s">
        <v>3</v>
      </c>
      <c r="EI2" s="8" t="s">
        <v>3</v>
      </c>
      <c r="EJ2" s="8" t="s">
        <v>3</v>
      </c>
      <c r="EK2" s="8" t="s">
        <v>3</v>
      </c>
      <c r="EL2" s="8" t="s">
        <v>3</v>
      </c>
      <c r="EM2" s="8" t="s">
        <v>3</v>
      </c>
      <c r="EN2" s="8" t="s">
        <v>3</v>
      </c>
      <c r="EO2" s="8" t="s">
        <v>3</v>
      </c>
      <c r="EP2" s="8" t="s">
        <v>3</v>
      </c>
      <c r="EQ2" s="8" t="s">
        <v>3</v>
      </c>
      <c r="ER2" s="8" t="s">
        <v>3</v>
      </c>
      <c r="ES2" s="8" t="s">
        <v>3</v>
      </c>
      <c r="ET2" s="8" t="s">
        <v>3</v>
      </c>
      <c r="EU2" s="8" t="s">
        <v>3</v>
      </c>
      <c r="EV2" s="8" t="s">
        <v>3</v>
      </c>
      <c r="EW2" s="8" t="s">
        <v>3</v>
      </c>
      <c r="EX2" s="8" t="s">
        <v>3</v>
      </c>
      <c r="EY2" s="8" t="s">
        <v>3</v>
      </c>
      <c r="EZ2" s="8" t="s">
        <v>3</v>
      </c>
      <c r="FA2" s="8" t="s">
        <v>3</v>
      </c>
      <c r="FB2" s="8" t="s">
        <v>3</v>
      </c>
      <c r="FC2" s="8" t="s">
        <v>3</v>
      </c>
      <c r="FD2" s="8" t="s">
        <v>3</v>
      </c>
      <c r="FE2" s="8" t="s">
        <v>3</v>
      </c>
      <c r="FF2" s="8" t="s">
        <v>3</v>
      </c>
      <c r="FG2" s="8" t="s">
        <v>3</v>
      </c>
      <c r="FH2" s="8" t="s">
        <v>3</v>
      </c>
      <c r="FI2" s="8" t="s">
        <v>3</v>
      </c>
      <c r="FJ2" s="8" t="s">
        <v>3</v>
      </c>
      <c r="FK2" s="8" t="s">
        <v>3</v>
      </c>
      <c r="FL2" s="8" t="s">
        <v>3</v>
      </c>
      <c r="FM2" s="8" t="s">
        <v>3</v>
      </c>
      <c r="FN2" s="8" t="s">
        <v>3</v>
      </c>
      <c r="FO2" s="8" t="s">
        <v>3</v>
      </c>
      <c r="FP2" s="8" t="s">
        <v>3</v>
      </c>
      <c r="FQ2" s="8" t="s">
        <v>3</v>
      </c>
      <c r="FR2" s="8" t="s">
        <v>3</v>
      </c>
      <c r="FS2" s="8" t="s">
        <v>3</v>
      </c>
      <c r="FT2" s="8" t="s">
        <v>3</v>
      </c>
      <c r="FU2" s="8" t="s">
        <v>3</v>
      </c>
      <c r="FV2" s="8" t="s">
        <v>3</v>
      </c>
      <c r="FW2" s="8" t="s">
        <v>3</v>
      </c>
      <c r="FX2" s="8" t="s">
        <v>3</v>
      </c>
      <c r="FY2" s="8" t="s">
        <v>3</v>
      </c>
      <c r="FZ2" s="8" t="s">
        <v>3</v>
      </c>
      <c r="GA2" s="8" t="s">
        <v>3</v>
      </c>
      <c r="GB2" s="8" t="s">
        <v>3</v>
      </c>
      <c r="GC2" s="8" t="s">
        <v>3</v>
      </c>
      <c r="GD2" s="8" t="s">
        <v>3</v>
      </c>
      <c r="GE2" s="8" t="s">
        <v>3</v>
      </c>
      <c r="GF2" s="8" t="s">
        <v>3</v>
      </c>
      <c r="GG2" s="8" t="s">
        <v>3</v>
      </c>
      <c r="GH2" s="8" t="s">
        <v>3</v>
      </c>
      <c r="GI2" s="8" t="s">
        <v>3</v>
      </c>
      <c r="GJ2" s="8" t="s">
        <v>3</v>
      </c>
      <c r="GK2" s="8" t="s">
        <v>3</v>
      </c>
      <c r="GL2" s="8" t="s">
        <v>3</v>
      </c>
      <c r="GM2" s="8" t="s">
        <v>3</v>
      </c>
      <c r="GN2" s="8" t="s">
        <v>3</v>
      </c>
      <c r="GO2" s="8" t="s">
        <v>3</v>
      </c>
      <c r="GP2" s="8" t="s">
        <v>3</v>
      </c>
      <c r="GQ2" s="8" t="s">
        <v>3</v>
      </c>
      <c r="GR2" s="8" t="s">
        <v>3</v>
      </c>
      <c r="GS2" s="8" t="s">
        <v>3</v>
      </c>
      <c r="GT2" s="8" t="s">
        <v>3</v>
      </c>
      <c r="GU2" s="8" t="s">
        <v>3</v>
      </c>
      <c r="GV2" s="8" t="s">
        <v>3</v>
      </c>
      <c r="GW2" s="8" t="s">
        <v>3</v>
      </c>
      <c r="GX2" s="8" t="s">
        <v>3</v>
      </c>
      <c r="GY2" s="8" t="s">
        <v>3</v>
      </c>
      <c r="GZ2" s="8" t="s">
        <v>3</v>
      </c>
      <c r="HA2" s="8" t="s">
        <v>3</v>
      </c>
      <c r="HB2" s="8" t="s">
        <v>3</v>
      </c>
      <c r="HC2" s="8" t="s">
        <v>3</v>
      </c>
      <c r="HD2" s="8" t="s">
        <v>3</v>
      </c>
      <c r="HE2" s="8" t="s">
        <v>3</v>
      </c>
      <c r="HF2" s="8" t="s">
        <v>3</v>
      </c>
      <c r="HG2" s="8" t="s">
        <v>3</v>
      </c>
      <c r="HH2" s="8" t="s">
        <v>3</v>
      </c>
      <c r="HI2" s="8" t="s">
        <v>3</v>
      </c>
      <c r="HJ2" s="8" t="s">
        <v>3</v>
      </c>
      <c r="HK2" s="8" t="s">
        <v>3</v>
      </c>
      <c r="HL2" s="8" t="s">
        <v>3</v>
      </c>
      <c r="HM2" s="8" t="s">
        <v>3</v>
      </c>
      <c r="HN2" s="8" t="s">
        <v>3</v>
      </c>
      <c r="HO2" s="8" t="s">
        <v>3</v>
      </c>
      <c r="HP2" s="8" t="s">
        <v>3</v>
      </c>
      <c r="HQ2" s="8" t="s">
        <v>3</v>
      </c>
      <c r="HR2" s="8" t="s">
        <v>3</v>
      </c>
      <c r="HS2" s="8" t="s">
        <v>3</v>
      </c>
      <c r="HT2" s="8"/>
      <c r="HU2" s="8" t="s">
        <v>4</v>
      </c>
      <c r="HV2" s="8" t="s">
        <v>5</v>
      </c>
      <c r="HW2" s="8" t="s">
        <v>6</v>
      </c>
      <c r="HX2" s="8" t="s">
        <v>4</v>
      </c>
      <c r="HY2" s="8" t="s">
        <v>4</v>
      </c>
      <c r="HZ2" s="8" t="s">
        <v>4</v>
      </c>
      <c r="IA2" s="8" t="s">
        <v>7</v>
      </c>
      <c r="IB2" s="8" t="s">
        <v>7</v>
      </c>
      <c r="IC2" s="8" t="s">
        <v>7</v>
      </c>
      <c r="ID2" s="8"/>
      <c r="IE2" s="8"/>
      <c r="IF2" s="8"/>
      <c r="IG2" s="8" t="s">
        <v>7</v>
      </c>
      <c r="IH2" s="8"/>
      <c r="II2" s="8"/>
      <c r="IJ2" s="8"/>
      <c r="IK2" s="8" t="s">
        <v>7</v>
      </c>
      <c r="IL2" s="8" t="s">
        <v>7</v>
      </c>
      <c r="IM2" s="8" t="s">
        <v>7</v>
      </c>
      <c r="IN2" s="8" t="s">
        <v>7</v>
      </c>
      <c r="IO2" s="8" t="s">
        <v>7</v>
      </c>
      <c r="IP2" s="8" t="s">
        <v>7</v>
      </c>
      <c r="IX2" s="3"/>
    </row>
    <row r="3" spans="1:263" ht="37.5" customHeight="1" thickBot="1" x14ac:dyDescent="0.35">
      <c r="A3" s="7"/>
      <c r="B3" s="7"/>
      <c r="C3" s="8"/>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7"/>
      <c r="HU3" s="8"/>
      <c r="HV3" s="8"/>
      <c r="HW3" s="8"/>
      <c r="HX3" s="8"/>
      <c r="HY3" s="8"/>
      <c r="HZ3" s="8"/>
      <c r="IA3" s="10" t="s">
        <v>8</v>
      </c>
      <c r="IB3" s="10"/>
      <c r="IC3" s="10"/>
      <c r="ID3" s="10"/>
      <c r="IE3" s="8"/>
      <c r="IF3" s="8"/>
      <c r="IG3" s="8"/>
      <c r="IH3" s="8"/>
      <c r="II3" s="8"/>
      <c r="IJ3" s="8"/>
      <c r="IK3" s="8"/>
      <c r="IL3" s="11" t="s">
        <v>9</v>
      </c>
      <c r="IM3" s="11"/>
      <c r="IN3" s="11"/>
      <c r="IO3" s="11"/>
      <c r="IP3" s="8"/>
      <c r="IU3" s="12" t="s">
        <v>10</v>
      </c>
      <c r="IV3" s="12"/>
      <c r="IW3" s="12"/>
      <c r="IX3" s="13" t="s">
        <v>11</v>
      </c>
      <c r="IY3" s="13"/>
      <c r="IZ3" s="13"/>
      <c r="JC3" s="3" t="s">
        <v>12</v>
      </c>
    </row>
    <row r="4" spans="1:263" ht="35.25" customHeight="1" thickBot="1" x14ac:dyDescent="0.35">
      <c r="A4" s="14" t="s">
        <v>13</v>
      </c>
      <c r="B4" s="14" t="s">
        <v>14</v>
      </c>
      <c r="C4" s="14" t="s">
        <v>15</v>
      </c>
      <c r="D4" s="14" t="s">
        <v>16</v>
      </c>
      <c r="E4" s="14" t="s">
        <v>17</v>
      </c>
      <c r="F4" s="14" t="s">
        <v>18</v>
      </c>
      <c r="G4" s="14" t="s">
        <v>19</v>
      </c>
      <c r="H4" s="14" t="s">
        <v>20</v>
      </c>
      <c r="I4" s="14" t="s">
        <v>21</v>
      </c>
      <c r="J4" s="14" t="s">
        <v>22</v>
      </c>
      <c r="K4" s="14" t="s">
        <v>23</v>
      </c>
      <c r="L4" s="14" t="s">
        <v>24</v>
      </c>
      <c r="M4" s="14" t="s">
        <v>25</v>
      </c>
      <c r="N4" s="14" t="s">
        <v>26</v>
      </c>
      <c r="O4" s="14" t="s">
        <v>27</v>
      </c>
      <c r="P4" s="14" t="s">
        <v>28</v>
      </c>
      <c r="Q4" s="14" t="s">
        <v>29</v>
      </c>
      <c r="R4" s="14" t="s">
        <v>30</v>
      </c>
      <c r="S4" s="14" t="s">
        <v>31</v>
      </c>
      <c r="T4" s="14" t="s">
        <v>32</v>
      </c>
      <c r="U4" s="14" t="s">
        <v>33</v>
      </c>
      <c r="V4" s="14" t="s">
        <v>34</v>
      </c>
      <c r="W4" s="14" t="s">
        <v>35</v>
      </c>
      <c r="X4" s="14" t="s">
        <v>36</v>
      </c>
      <c r="Y4" s="14" t="s">
        <v>37</v>
      </c>
      <c r="Z4" s="14" t="s">
        <v>38</v>
      </c>
      <c r="AA4" s="14" t="s">
        <v>39</v>
      </c>
      <c r="AB4" s="14" t="s">
        <v>40</v>
      </c>
      <c r="AC4" s="14" t="s">
        <v>41</v>
      </c>
      <c r="AD4" s="14" t="s">
        <v>42</v>
      </c>
      <c r="AE4" s="14" t="s">
        <v>43</v>
      </c>
      <c r="AF4" s="14" t="s">
        <v>44</v>
      </c>
      <c r="AG4" s="14" t="s">
        <v>45</v>
      </c>
      <c r="AH4" s="14" t="s">
        <v>46</v>
      </c>
      <c r="AI4" s="14" t="s">
        <v>47</v>
      </c>
      <c r="AJ4" s="14" t="s">
        <v>48</v>
      </c>
      <c r="AK4" s="14" t="s">
        <v>49</v>
      </c>
      <c r="AL4" s="14" t="s">
        <v>50</v>
      </c>
      <c r="AM4" s="14" t="s">
        <v>51</v>
      </c>
      <c r="AN4" s="14" t="s">
        <v>52</v>
      </c>
      <c r="AO4" s="14" t="s">
        <v>53</v>
      </c>
      <c r="AP4" s="14" t="s">
        <v>54</v>
      </c>
      <c r="AQ4" s="14" t="s">
        <v>55</v>
      </c>
      <c r="AR4" s="14" t="s">
        <v>56</v>
      </c>
      <c r="AS4" s="14" t="s">
        <v>57</v>
      </c>
      <c r="AT4" s="14" t="s">
        <v>58</v>
      </c>
      <c r="AU4" s="14" t="s">
        <v>59</v>
      </c>
      <c r="AV4" s="14" t="s">
        <v>60</v>
      </c>
      <c r="AW4" s="14" t="s">
        <v>61</v>
      </c>
      <c r="AX4" s="14" t="s">
        <v>62</v>
      </c>
      <c r="AY4" s="14" t="s">
        <v>63</v>
      </c>
      <c r="AZ4" s="14" t="s">
        <v>64</v>
      </c>
      <c r="BA4" s="14" t="s">
        <v>65</v>
      </c>
      <c r="BB4" s="14" t="s">
        <v>66</v>
      </c>
      <c r="BC4" s="14" t="s">
        <v>67</v>
      </c>
      <c r="BD4" s="14" t="s">
        <v>68</v>
      </c>
      <c r="BE4" s="14" t="s">
        <v>69</v>
      </c>
      <c r="BF4" s="14" t="s">
        <v>70</v>
      </c>
      <c r="BG4" s="14" t="s">
        <v>71</v>
      </c>
      <c r="BH4" s="14" t="s">
        <v>72</v>
      </c>
      <c r="BI4" s="14" t="s">
        <v>73</v>
      </c>
      <c r="BJ4" s="15" t="s">
        <v>74</v>
      </c>
      <c r="BK4" s="15" t="s">
        <v>75</v>
      </c>
      <c r="BL4" s="15" t="s">
        <v>76</v>
      </c>
      <c r="BM4" s="15" t="s">
        <v>77</v>
      </c>
      <c r="BN4" s="15" t="s">
        <v>78</v>
      </c>
      <c r="BO4" s="15" t="s">
        <v>79</v>
      </c>
      <c r="BP4" s="15" t="s">
        <v>80</v>
      </c>
      <c r="BQ4" s="15" t="s">
        <v>81</v>
      </c>
      <c r="BR4" s="15" t="s">
        <v>82</v>
      </c>
      <c r="BS4" s="14" t="s">
        <v>83</v>
      </c>
      <c r="BT4" s="14" t="s">
        <v>84</v>
      </c>
      <c r="BU4" s="14" t="s">
        <v>85</v>
      </c>
      <c r="BV4" s="14" t="s">
        <v>86</v>
      </c>
      <c r="BW4" s="14" t="s">
        <v>87</v>
      </c>
      <c r="BX4" s="14" t="s">
        <v>88</v>
      </c>
      <c r="BY4" s="14" t="s">
        <v>89</v>
      </c>
      <c r="BZ4" s="14" t="s">
        <v>90</v>
      </c>
      <c r="CA4" s="14" t="s">
        <v>91</v>
      </c>
      <c r="CB4" s="14" t="s">
        <v>92</v>
      </c>
      <c r="CC4" s="14" t="s">
        <v>93</v>
      </c>
      <c r="CD4" s="14" t="s">
        <v>94</v>
      </c>
      <c r="CE4" s="14" t="s">
        <v>95</v>
      </c>
      <c r="CF4" s="14" t="s">
        <v>96</v>
      </c>
      <c r="CG4" s="14" t="s">
        <v>97</v>
      </c>
      <c r="CH4" s="14" t="s">
        <v>98</v>
      </c>
      <c r="CI4" s="14" t="s">
        <v>99</v>
      </c>
      <c r="CJ4" s="14" t="s">
        <v>100</v>
      </c>
      <c r="CK4" s="14" t="s">
        <v>101</v>
      </c>
      <c r="CL4" s="14" t="s">
        <v>102</v>
      </c>
      <c r="CM4" s="14" t="s">
        <v>103</v>
      </c>
      <c r="CN4" s="14" t="s">
        <v>104</v>
      </c>
      <c r="CO4" s="14" t="s">
        <v>105</v>
      </c>
      <c r="CP4" s="14" t="s">
        <v>106</v>
      </c>
      <c r="CQ4" s="14" t="s">
        <v>107</v>
      </c>
      <c r="CR4" s="14" t="s">
        <v>108</v>
      </c>
      <c r="CS4" s="14" t="s">
        <v>109</v>
      </c>
      <c r="CT4" s="14" t="s">
        <v>110</v>
      </c>
      <c r="CU4" s="14" t="s">
        <v>111</v>
      </c>
      <c r="CV4" s="14" t="s">
        <v>112</v>
      </c>
      <c r="CW4" s="14" t="s">
        <v>113</v>
      </c>
      <c r="CX4" s="14" t="s">
        <v>114</v>
      </c>
      <c r="CY4" s="14" t="s">
        <v>115</v>
      </c>
      <c r="CZ4" s="14" t="s">
        <v>116</v>
      </c>
      <c r="DA4" s="14" t="s">
        <v>117</v>
      </c>
      <c r="DB4" s="14" t="s">
        <v>118</v>
      </c>
      <c r="DC4" s="14" t="s">
        <v>119</v>
      </c>
      <c r="DD4" s="14" t="s">
        <v>120</v>
      </c>
      <c r="DE4" s="14" t="s">
        <v>121</v>
      </c>
      <c r="DF4" s="14" t="s">
        <v>122</v>
      </c>
      <c r="DG4" s="14" t="s">
        <v>123</v>
      </c>
      <c r="DH4" s="14" t="s">
        <v>124</v>
      </c>
      <c r="DI4" s="16" t="s">
        <v>125</v>
      </c>
      <c r="DJ4" s="17" t="s">
        <v>126</v>
      </c>
      <c r="DK4" s="17" t="s">
        <v>127</v>
      </c>
      <c r="DL4" s="17" t="s">
        <v>128</v>
      </c>
      <c r="DM4" s="17" t="s">
        <v>129</v>
      </c>
      <c r="DN4" s="17" t="s">
        <v>130</v>
      </c>
      <c r="DO4" s="17" t="s">
        <v>131</v>
      </c>
      <c r="DP4" s="17" t="s">
        <v>132</v>
      </c>
      <c r="DQ4" s="17" t="s">
        <v>133</v>
      </c>
      <c r="DR4" s="17" t="s">
        <v>134</v>
      </c>
      <c r="DS4" s="17" t="s">
        <v>135</v>
      </c>
      <c r="DT4" s="17" t="s">
        <v>136</v>
      </c>
      <c r="DU4" s="17" t="s">
        <v>137</v>
      </c>
      <c r="DV4" s="17" t="s">
        <v>138</v>
      </c>
      <c r="DW4" s="17" t="s">
        <v>139</v>
      </c>
      <c r="DX4" s="17" t="s">
        <v>140</v>
      </c>
      <c r="DY4" s="17" t="s">
        <v>141</v>
      </c>
      <c r="DZ4" s="17" t="s">
        <v>142</v>
      </c>
      <c r="EA4" s="17" t="s">
        <v>143</v>
      </c>
      <c r="EB4" s="17" t="s">
        <v>144</v>
      </c>
      <c r="EC4" s="17" t="s">
        <v>145</v>
      </c>
      <c r="ED4" s="17" t="s">
        <v>146</v>
      </c>
      <c r="EE4" s="18" t="s">
        <v>147</v>
      </c>
      <c r="EF4" s="18" t="s">
        <v>148</v>
      </c>
      <c r="EG4" s="18" t="s">
        <v>149</v>
      </c>
      <c r="EH4" s="18" t="s">
        <v>150</v>
      </c>
      <c r="EI4" s="18" t="s">
        <v>151</v>
      </c>
      <c r="EJ4" s="18" t="s">
        <v>152</v>
      </c>
      <c r="EK4" s="18" t="s">
        <v>153</v>
      </c>
      <c r="EL4" s="18" t="s">
        <v>154</v>
      </c>
      <c r="EM4" s="18" t="s">
        <v>155</v>
      </c>
      <c r="EN4" s="18" t="s">
        <v>156</v>
      </c>
      <c r="EO4" s="18" t="s">
        <v>157</v>
      </c>
      <c r="EP4" s="18" t="s">
        <v>158</v>
      </c>
      <c r="EQ4" s="18" t="s">
        <v>159</v>
      </c>
      <c r="ER4" s="18" t="s">
        <v>160</v>
      </c>
      <c r="ES4" s="18" t="s">
        <v>161</v>
      </c>
      <c r="ET4" s="18" t="s">
        <v>162</v>
      </c>
      <c r="EU4" s="18" t="s">
        <v>163</v>
      </c>
      <c r="EV4" s="18" t="s">
        <v>164</v>
      </c>
      <c r="EW4" s="18" t="s">
        <v>165</v>
      </c>
      <c r="EX4" s="18" t="s">
        <v>166</v>
      </c>
      <c r="EY4" s="18" t="s">
        <v>167</v>
      </c>
      <c r="EZ4" s="19" t="s">
        <v>168</v>
      </c>
      <c r="FA4" s="19" t="s">
        <v>169</v>
      </c>
      <c r="FB4" s="19" t="s">
        <v>170</v>
      </c>
      <c r="FC4" s="19" t="s">
        <v>171</v>
      </c>
      <c r="FD4" s="19" t="s">
        <v>172</v>
      </c>
      <c r="FE4" s="19" t="s">
        <v>173</v>
      </c>
      <c r="FF4" s="19" t="s">
        <v>174</v>
      </c>
      <c r="FG4" s="19" t="s">
        <v>175</v>
      </c>
      <c r="FH4" s="19" t="s">
        <v>176</v>
      </c>
      <c r="FI4" s="19" t="s">
        <v>177</v>
      </c>
      <c r="FJ4" s="19" t="s">
        <v>178</v>
      </c>
      <c r="FK4" s="19" t="s">
        <v>179</v>
      </c>
      <c r="FL4" s="19" t="s">
        <v>180</v>
      </c>
      <c r="FM4" s="19" t="s">
        <v>181</v>
      </c>
      <c r="FN4" s="19" t="s">
        <v>182</v>
      </c>
      <c r="FO4" s="19" t="s">
        <v>183</v>
      </c>
      <c r="FP4" s="19" t="s">
        <v>184</v>
      </c>
      <c r="FQ4" s="19" t="s">
        <v>185</v>
      </c>
      <c r="FR4" s="19" t="s">
        <v>186</v>
      </c>
      <c r="FS4" s="19" t="s">
        <v>187</v>
      </c>
      <c r="FT4" s="20" t="s">
        <v>188</v>
      </c>
      <c r="FU4" s="21" t="s">
        <v>189</v>
      </c>
      <c r="FV4" s="21" t="s">
        <v>190</v>
      </c>
      <c r="FW4" s="21" t="s">
        <v>191</v>
      </c>
      <c r="FX4" s="21" t="s">
        <v>192</v>
      </c>
      <c r="FY4" s="21" t="s">
        <v>193</v>
      </c>
      <c r="FZ4" s="21" t="s">
        <v>194</v>
      </c>
      <c r="GA4" s="21" t="s">
        <v>195</v>
      </c>
      <c r="GB4" s="21" t="s">
        <v>196</v>
      </c>
      <c r="GC4" s="21" t="s">
        <v>197</v>
      </c>
      <c r="GD4" s="21" t="s">
        <v>198</v>
      </c>
      <c r="GE4" s="21" t="s">
        <v>199</v>
      </c>
      <c r="GF4" s="21" t="s">
        <v>200</v>
      </c>
      <c r="GG4" s="21" t="s">
        <v>201</v>
      </c>
      <c r="GH4" s="21" t="s">
        <v>202</v>
      </c>
      <c r="GI4" s="21" t="s">
        <v>203</v>
      </c>
      <c r="GJ4" s="21" t="s">
        <v>204</v>
      </c>
      <c r="GK4" s="21" t="s">
        <v>205</v>
      </c>
      <c r="GL4" s="21" t="s">
        <v>206</v>
      </c>
      <c r="GM4" s="21" t="s">
        <v>207</v>
      </c>
      <c r="GN4" s="21" t="s">
        <v>208</v>
      </c>
      <c r="GO4" s="21" t="s">
        <v>209</v>
      </c>
      <c r="GP4" s="21" t="s">
        <v>210</v>
      </c>
      <c r="GQ4" s="21" t="s">
        <v>211</v>
      </c>
      <c r="GR4" s="21" t="s">
        <v>212</v>
      </c>
      <c r="GS4" s="21" t="s">
        <v>213</v>
      </c>
      <c r="GT4" s="21" t="s">
        <v>214</v>
      </c>
      <c r="GU4" s="21" t="s">
        <v>215</v>
      </c>
      <c r="GV4" s="21" t="s">
        <v>216</v>
      </c>
      <c r="GW4" s="21" t="s">
        <v>217</v>
      </c>
      <c r="GX4" s="21" t="s">
        <v>218</v>
      </c>
      <c r="GY4" s="21" t="s">
        <v>219</v>
      </c>
      <c r="GZ4" s="21" t="s">
        <v>220</v>
      </c>
      <c r="HA4" s="21" t="s">
        <v>221</v>
      </c>
      <c r="HB4" s="21" t="s">
        <v>222</v>
      </c>
      <c r="HC4" s="21" t="s">
        <v>223</v>
      </c>
      <c r="HD4" s="21" t="s">
        <v>224</v>
      </c>
      <c r="HE4" s="21" t="s">
        <v>225</v>
      </c>
      <c r="HF4" s="21" t="s">
        <v>226</v>
      </c>
      <c r="HG4" s="21" t="s">
        <v>227</v>
      </c>
      <c r="HH4" s="21" t="s">
        <v>228</v>
      </c>
      <c r="HI4" s="21" t="s">
        <v>229</v>
      </c>
      <c r="HJ4" s="21" t="s">
        <v>230</v>
      </c>
      <c r="HK4" s="21" t="s">
        <v>231</v>
      </c>
      <c r="HL4" s="21" t="s">
        <v>232</v>
      </c>
      <c r="HM4" s="21" t="s">
        <v>233</v>
      </c>
      <c r="HN4" s="21" t="s">
        <v>234</v>
      </c>
      <c r="HO4" s="21" t="s">
        <v>235</v>
      </c>
      <c r="HP4" s="21" t="s">
        <v>236</v>
      </c>
      <c r="HQ4" s="21" t="s">
        <v>237</v>
      </c>
      <c r="HR4" s="21" t="s">
        <v>238</v>
      </c>
      <c r="HS4" s="21" t="s">
        <v>239</v>
      </c>
      <c r="HT4" s="22" t="s">
        <v>240</v>
      </c>
      <c r="HU4" s="23" t="s">
        <v>241</v>
      </c>
      <c r="HV4" s="24" t="s">
        <v>242</v>
      </c>
      <c r="HW4" s="25" t="s">
        <v>243</v>
      </c>
      <c r="HX4" s="26" t="s">
        <v>244</v>
      </c>
      <c r="HY4" s="27" t="s">
        <v>245</v>
      </c>
      <c r="HZ4" s="28" t="s">
        <v>246</v>
      </c>
      <c r="IA4" s="29" t="s">
        <v>247</v>
      </c>
      <c r="IB4" s="29" t="s">
        <v>248</v>
      </c>
      <c r="IC4" s="29" t="s">
        <v>249</v>
      </c>
      <c r="ID4" s="29" t="s">
        <v>250</v>
      </c>
      <c r="IE4" s="30" t="s">
        <v>251</v>
      </c>
      <c r="IF4" s="31" t="s">
        <v>252</v>
      </c>
      <c r="IG4" s="27" t="s">
        <v>253</v>
      </c>
      <c r="IH4" s="32" t="s">
        <v>254</v>
      </c>
      <c r="II4" s="33" t="s">
        <v>255</v>
      </c>
      <c r="IJ4" s="34" t="s">
        <v>256</v>
      </c>
      <c r="IK4" s="35" t="s">
        <v>257</v>
      </c>
      <c r="IL4" s="36" t="s">
        <v>258</v>
      </c>
      <c r="IM4" s="36" t="s">
        <v>259</v>
      </c>
      <c r="IN4" s="36" t="s">
        <v>260</v>
      </c>
      <c r="IO4" s="36" t="s">
        <v>261</v>
      </c>
      <c r="IP4" s="37" t="s">
        <v>262</v>
      </c>
      <c r="IQ4" s="38" t="s">
        <v>263</v>
      </c>
      <c r="IR4" s="39" t="s">
        <v>264</v>
      </c>
      <c r="IS4" s="40" t="s">
        <v>265</v>
      </c>
      <c r="IT4" s="41" t="s">
        <v>266</v>
      </c>
      <c r="IU4" s="42" t="s">
        <v>267</v>
      </c>
      <c r="IV4" s="42" t="s">
        <v>268</v>
      </c>
      <c r="IW4" s="42" t="s">
        <v>269</v>
      </c>
      <c r="IX4" s="43" t="s">
        <v>270</v>
      </c>
      <c r="IY4" s="43" t="s">
        <v>271</v>
      </c>
      <c r="IZ4" s="43" t="s">
        <v>272</v>
      </c>
      <c r="JA4" s="35" t="s">
        <v>273</v>
      </c>
      <c r="JB4" s="44" t="s">
        <v>274</v>
      </c>
      <c r="JC4" s="44" t="s">
        <v>275</v>
      </c>
    </row>
    <row r="5" spans="1:263" ht="27.75" customHeight="1" x14ac:dyDescent="0.3">
      <c r="A5" s="9">
        <v>633510</v>
      </c>
      <c r="B5" s="9" t="s">
        <v>276</v>
      </c>
      <c r="C5" s="9" t="s">
        <v>277</v>
      </c>
      <c r="D5" s="9" t="s">
        <v>278</v>
      </c>
      <c r="E5" s="45">
        <v>4742244.18</v>
      </c>
      <c r="F5" s="45">
        <v>6886838</v>
      </c>
      <c r="G5" s="9" t="s">
        <v>279</v>
      </c>
      <c r="H5" s="9" t="s">
        <v>280</v>
      </c>
      <c r="I5" s="9" t="s">
        <v>281</v>
      </c>
      <c r="J5" s="9" t="s">
        <v>282</v>
      </c>
      <c r="K5" s="9" t="s">
        <v>283</v>
      </c>
      <c r="L5" s="9" t="s">
        <v>284</v>
      </c>
      <c r="M5" s="9" t="s">
        <v>285</v>
      </c>
      <c r="N5" s="45">
        <v>4.967741935483871</v>
      </c>
      <c r="O5" s="9" t="s">
        <v>286</v>
      </c>
      <c r="P5" s="9" t="s">
        <v>281</v>
      </c>
      <c r="Q5" s="9" t="s">
        <v>287</v>
      </c>
      <c r="R5" s="9" t="s">
        <v>288</v>
      </c>
      <c r="S5" s="9" t="s">
        <v>289</v>
      </c>
      <c r="T5" s="9" t="s">
        <v>290</v>
      </c>
      <c r="U5" s="9" t="s">
        <v>291</v>
      </c>
      <c r="V5" s="9" t="s">
        <v>292</v>
      </c>
      <c r="W5" s="9" t="s">
        <v>293</v>
      </c>
      <c r="X5" s="9" t="s">
        <v>294</v>
      </c>
      <c r="Y5" s="9" t="s">
        <v>295</v>
      </c>
      <c r="Z5" s="9" t="s">
        <v>296</v>
      </c>
      <c r="AA5" s="9" t="s">
        <v>297</v>
      </c>
      <c r="AB5" s="9" t="s">
        <v>298</v>
      </c>
      <c r="AC5" s="9" t="s">
        <v>299</v>
      </c>
      <c r="AD5" s="9" t="s">
        <v>300</v>
      </c>
      <c r="AE5" s="9" t="s">
        <v>301</v>
      </c>
      <c r="AF5" s="9" t="s">
        <v>302</v>
      </c>
      <c r="AG5" s="9" t="s">
        <v>303</v>
      </c>
      <c r="AH5" s="9" t="s">
        <v>292</v>
      </c>
      <c r="AI5" s="9" t="s">
        <v>292</v>
      </c>
      <c r="AJ5" s="9" t="s">
        <v>292</v>
      </c>
      <c r="AK5" s="9" t="s">
        <v>304</v>
      </c>
      <c r="AL5" s="9" t="s">
        <v>305</v>
      </c>
      <c r="AM5" s="9" t="s">
        <v>306</v>
      </c>
      <c r="AN5" s="9" t="s">
        <v>307</v>
      </c>
      <c r="AO5" s="9" t="s">
        <v>292</v>
      </c>
      <c r="AP5" s="9" t="s">
        <v>308</v>
      </c>
      <c r="AQ5" s="9" t="s">
        <v>309</v>
      </c>
      <c r="AR5" s="9" t="s">
        <v>292</v>
      </c>
      <c r="AS5" s="9" t="s">
        <v>292</v>
      </c>
      <c r="AT5" s="45">
        <v>0</v>
      </c>
      <c r="AU5" s="45">
        <v>6886838</v>
      </c>
      <c r="AV5" s="9" t="s">
        <v>310</v>
      </c>
      <c r="AW5" s="9" t="s">
        <v>311</v>
      </c>
      <c r="AX5" s="9" t="s">
        <v>292</v>
      </c>
      <c r="AY5" s="9" t="s">
        <v>292</v>
      </c>
      <c r="AZ5" s="9" t="s">
        <v>292</v>
      </c>
      <c r="BA5" s="9" t="s">
        <v>292</v>
      </c>
      <c r="BB5" s="9" t="s">
        <v>312</v>
      </c>
      <c r="BC5" s="9" t="s">
        <v>313</v>
      </c>
      <c r="BD5" s="9" t="s">
        <v>314</v>
      </c>
      <c r="BE5" s="9" t="s">
        <v>315</v>
      </c>
      <c r="BF5" s="9" t="s">
        <v>292</v>
      </c>
      <c r="BG5" s="9" t="s">
        <v>292</v>
      </c>
      <c r="BH5" s="45">
        <v>0</v>
      </c>
      <c r="BI5" s="9" t="s">
        <v>292</v>
      </c>
      <c r="BJ5" s="9" t="s">
        <v>292</v>
      </c>
      <c r="BK5" s="9" t="s">
        <v>292</v>
      </c>
      <c r="BL5" s="9" t="s">
        <v>292</v>
      </c>
      <c r="BM5" s="9" t="s">
        <v>292</v>
      </c>
      <c r="BN5" s="9" t="s">
        <v>292</v>
      </c>
      <c r="BO5" s="9" t="s">
        <v>292</v>
      </c>
      <c r="BP5" s="9" t="s">
        <v>292</v>
      </c>
      <c r="BQ5" s="9" t="s">
        <v>292</v>
      </c>
      <c r="BR5" s="9" t="s">
        <v>292</v>
      </c>
      <c r="BS5" s="9" t="s">
        <v>297</v>
      </c>
      <c r="BT5" s="9" t="s">
        <v>298</v>
      </c>
      <c r="BU5" s="9" t="s">
        <v>299</v>
      </c>
      <c r="BV5" s="9" t="s">
        <v>300</v>
      </c>
      <c r="BW5" s="9" t="s">
        <v>310</v>
      </c>
      <c r="BX5" s="9" t="s">
        <v>311</v>
      </c>
      <c r="BY5" s="45">
        <v>217845</v>
      </c>
      <c r="BZ5" s="45">
        <v>0</v>
      </c>
      <c r="CA5" s="45">
        <v>975862.12</v>
      </c>
      <c r="CB5" s="45">
        <v>0</v>
      </c>
      <c r="CC5" s="45">
        <v>1081617.68</v>
      </c>
      <c r="CD5" s="45">
        <v>0</v>
      </c>
      <c r="CE5" s="45">
        <v>1807936.11</v>
      </c>
      <c r="CF5" s="45">
        <v>0</v>
      </c>
      <c r="CG5" s="45">
        <v>572496.79</v>
      </c>
      <c r="CH5" s="45">
        <v>6886838</v>
      </c>
      <c r="CI5" s="45">
        <v>86486.48</v>
      </c>
      <c r="CJ5" s="45">
        <v>0</v>
      </c>
      <c r="CK5" s="45">
        <v>0</v>
      </c>
      <c r="CL5" s="45">
        <v>2144593.8199999998</v>
      </c>
      <c r="CM5" s="45">
        <v>4114886.38</v>
      </c>
      <c r="CN5" s="45">
        <v>627357.80000000005</v>
      </c>
      <c r="CO5" s="45">
        <v>87502.94</v>
      </c>
      <c r="CP5" s="45">
        <v>6886838</v>
      </c>
      <c r="CQ5" s="45">
        <v>4727027.8099999996</v>
      </c>
      <c r="CR5" s="9" t="s">
        <v>285</v>
      </c>
      <c r="CS5" s="45">
        <v>0</v>
      </c>
      <c r="CT5" s="9" t="s">
        <v>292</v>
      </c>
      <c r="CU5" s="9" t="s">
        <v>281</v>
      </c>
      <c r="CV5" s="9" t="s">
        <v>281</v>
      </c>
      <c r="CW5" s="45">
        <v>1040924</v>
      </c>
      <c r="CX5" s="45">
        <v>0</v>
      </c>
      <c r="CY5" s="45">
        <v>0</v>
      </c>
      <c r="CZ5" s="45">
        <v>0</v>
      </c>
      <c r="DA5" s="45">
        <v>975855.97</v>
      </c>
      <c r="DB5" s="45">
        <v>1441619.3614633714</v>
      </c>
      <c r="DC5" s="45">
        <v>0</v>
      </c>
      <c r="DD5" s="45">
        <v>0</v>
      </c>
      <c r="DE5" s="45">
        <v>6052100</v>
      </c>
      <c r="DF5" s="9" t="s">
        <v>316</v>
      </c>
      <c r="DG5" s="9" t="s">
        <v>317</v>
      </c>
      <c r="DH5" s="9" t="s">
        <v>318</v>
      </c>
      <c r="DI5" s="46" t="s">
        <v>319</v>
      </c>
      <c r="DJ5" s="3">
        <f>IF(ISNUMBER(SEARCH("BP1",MASTERFILE[[#This Row],[PPA (24/25)]])),1,0)</f>
        <v>0</v>
      </c>
      <c r="DK5" s="3">
        <f>IF(ISNUMBER(SEARCH("BP2",MASTERFILE[[#This Row],[PPA (24/25)]])),1,0)</f>
        <v>0</v>
      </c>
      <c r="DL5" s="3">
        <f>IF(ISNUMBER(SEARCH("BP3",MASTERFILE[[#This Row],[PPA (24/25)]])),1,0)</f>
        <v>0</v>
      </c>
      <c r="DM5" s="3">
        <f>IF(ISNUMBER(SEARCH("BP4",MASTERFILE[[#This Row],[PPA (24/25)]])),1,0)</f>
        <v>0</v>
      </c>
      <c r="DN5" s="3">
        <f>IF(ISNUMBER(SEARCH("BP5",MASTERFILE[[#This Row],[PPA (24/25)]])),1,0)</f>
        <v>0</v>
      </c>
      <c r="DO5" s="3">
        <f>IF(ISNUMBER(SEARCH("BN1",MASTERFILE[[#This Row],[PPA (24/25)]])),1,0)</f>
        <v>0</v>
      </c>
      <c r="DP5" s="3">
        <f>IF(ISNUMBER(SEARCH("BN2",MASTERFILE[[#This Row],[PPA (24/25)]])),1,0)</f>
        <v>0</v>
      </c>
      <c r="DQ5" s="3">
        <f>IF(ISNUMBER(SEARCH("BN3",MASTERFILE[[#This Row],[PPA (24/25)]])),1,0)</f>
        <v>0</v>
      </c>
      <c r="DR5" s="3">
        <f>IF(ISNUMBER(SEARCH("BN4",MASTERFILE[[#This Row],[PPA (24/25)]])),1,0)</f>
        <v>0</v>
      </c>
      <c r="DS5" s="3">
        <f>IF(ISNUMBER(SEARCH("BN5",MASTERFILE[[#This Row],[PPA (24/25)]])),1,0)</f>
        <v>0</v>
      </c>
      <c r="DT5" s="3">
        <f>IF(ISNUMBER(SEARCH("BE1",MASTERFILE[[#This Row],[PPA (24/25)]])),1,0)</f>
        <v>1</v>
      </c>
      <c r="DU5" s="3">
        <f>IF(ISNUMBER(SEARCH("BE2",MASTERFILE[[#This Row],[PPA (24/25)]])),1,0)</f>
        <v>0</v>
      </c>
      <c r="DV5" s="3">
        <f>IF(ISNUMBER(SEARCH("BE3",MASTERFILE[[#This Row],[PPA (24/25)]])),1,0)</f>
        <v>0</v>
      </c>
      <c r="DW5" s="3">
        <f>IF(ISNUMBER(SEARCH("BE4",MASTERFILE[[#This Row],[PPA (24/25)]])),1,0)</f>
        <v>0</v>
      </c>
      <c r="DX5" s="3">
        <f>IF(ISNUMBER(SEARCH("BL1",MASTERFILE[[#This Row],[PPA (24/25)]])),1,0)</f>
        <v>0</v>
      </c>
      <c r="DY5" s="3">
        <f>IF(ISNUMBER(SEARCH("BL2",MASTERFILE[[#This Row],[PPA (24/25)]])),1,0)</f>
        <v>0</v>
      </c>
      <c r="DZ5" s="3">
        <f>IF(ISNUMBER(SEARCH("BL3",MASTERFILE[[#This Row],[PPA (24/25)]])),1,0)</f>
        <v>0</v>
      </c>
      <c r="EA5" s="3">
        <f>IF(ISNUMBER(SEARCH("BL4",MASTERFILE[[#This Row],[PPA (24/25)]])),1,0)</f>
        <v>0</v>
      </c>
      <c r="EB5" s="3">
        <f>IF(ISNUMBER(SEARCH("BL5",MASTERFILE[[#This Row],[PPA (24/25)]])),1,0)</f>
        <v>0</v>
      </c>
      <c r="EC5" s="3">
        <f>IF(ISNUMBER(SEARCH("BL6",MASTERFILE[[#This Row],[PPA (24/25)]])),1,0)</f>
        <v>0</v>
      </c>
      <c r="ED5" s="3">
        <f>IF(ISNUMBER(SEARCH("BL7",MASTERFILE[[#This Row],[PPA (24/25)]])),1,0)</f>
        <v>0</v>
      </c>
      <c r="EE5" s="3">
        <f>IFERROR(LEFT(RIGHT(MASTERFILE[[#This Row],[PPA (24/25)]],LEN(MASTERFILE[[#This Row],[PPA (24/25)]])-FIND("BP1",MASTERFILE[[#This Row],[PPA (24/25)]])+1),10), 0)</f>
        <v>0</v>
      </c>
      <c r="EF5" s="3">
        <f>IFERROR(LEFT(RIGHT(MASTERFILE[[#This Row],[PPA (24/25)]],LEN(MASTERFILE[[#This Row],[PPA (24/25)]])-FIND("BP2",MASTERFILE[[#This Row],[PPA (24/25)]])+1),10),0)</f>
        <v>0</v>
      </c>
      <c r="EG5" s="3">
        <f>IFERROR(LEFT(RIGHT(MASTERFILE[[#This Row],[PPA (24/25)]],LEN(MASTERFILE[[#This Row],[PPA (24/25)]])-FIND("BP3",MASTERFILE[[#This Row],[PPA (24/25)]])+1),10),0)</f>
        <v>0</v>
      </c>
      <c r="EH5" s="3">
        <f>IFERROR(LEFT(RIGHT(MASTERFILE[[#This Row],[PPA (24/25)]],LEN(MASTERFILE[[#This Row],[PPA (24/25)]])-FIND("BP4",MASTERFILE[[#This Row],[PPA (24/25)]])+1),10),0)</f>
        <v>0</v>
      </c>
      <c r="EI5" s="3">
        <f>IFERROR(LEFT(RIGHT(MASTERFILE[[#This Row],[PPA (24/25)]],LEN(MASTERFILE[[#This Row],[PPA (24/25)]])-FIND("BP5",MASTERFILE[[#This Row],[PPA (24/25)]])+1),10),0)</f>
        <v>0</v>
      </c>
      <c r="EJ5" s="3">
        <f>IFERROR(LEFT(RIGHT(MASTERFILE[[#This Row],[PPA (24/25)]],LEN(MASTERFILE[[#This Row],[PPA (24/25)]])-FIND("BN1",MASTERFILE[[#This Row],[PPA (24/25)]])+1),10),0)</f>
        <v>0</v>
      </c>
      <c r="EK5" s="3">
        <f>IFERROR(LEFT(RIGHT(MASTERFILE[[#This Row],[PPA (24/25)]],LEN(MASTERFILE[[#This Row],[PPA (24/25)]])-FIND("BN2",MASTERFILE[[#This Row],[PPA (24/25)]])+1),10),0)</f>
        <v>0</v>
      </c>
      <c r="EL5" s="3">
        <f>IFERROR(LEFT(RIGHT(MASTERFILE[[#This Row],[PPA (24/25)]],LEN(MASTERFILE[[#This Row],[PPA (24/25)]])-FIND("BN3",MASTERFILE[[#This Row],[PPA (24/25)]])+1),10),0)</f>
        <v>0</v>
      </c>
      <c r="EM5" s="3">
        <f>IFERROR(LEFT(RIGHT(MASTERFILE[[#This Row],[PPA (24/25)]],LEN(MASTERFILE[[#This Row],[PPA (24/25)]])-FIND("BN4",MASTERFILE[[#This Row],[PPA (24/25)]])+1),10),0)</f>
        <v>0</v>
      </c>
      <c r="EN5" s="3">
        <f>IFERROR(LEFT(RIGHT(MASTERFILE[[#This Row],[PPA (24/25)]],LEN(MASTERFILE[[#This Row],[PPA (24/25)]])-FIND("BN5",MASTERFILE[[#This Row],[PPA (24/25)]])+1),10),0)</f>
        <v>0</v>
      </c>
      <c r="EO5" s="3" t="str">
        <f>IFERROR(LEFT(RIGHT(MASTERFILE[[#This Row],[PPA (24/25)]],LEN(MASTERFILE[[#This Row],[PPA (24/25)]])-FIND("BE1",MASTERFILE[[#This Row],[PPA (24/25)]])+1),10),0)</f>
        <v>BE1 (100%)</v>
      </c>
      <c r="EP5" s="3">
        <f>IFERROR(LEFT(RIGHT(MASTERFILE[[#This Row],[PPA (24/25)]],LEN(MASTERFILE[[#This Row],[PPA (24/25)]])-FIND("BE2",MASTERFILE[[#This Row],[PPA (24/25)]])+1),10),0)</f>
        <v>0</v>
      </c>
      <c r="EQ5" s="3">
        <f>IFERROR(LEFT(RIGHT(MASTERFILE[[#This Row],[PPA (24/25)]],LEN(MASTERFILE[[#This Row],[PPA (24/25)]])-FIND("BE3",MASTERFILE[[#This Row],[PPA (24/25)]])+1),10),0)</f>
        <v>0</v>
      </c>
      <c r="ER5" s="3">
        <f>IFERROR(LEFT(RIGHT(MASTERFILE[[#This Row],[PPA (24/25)]],LEN(MASTERFILE[[#This Row],[PPA (24/25)]])-FIND("BE4",MASTERFILE[[#This Row],[PPA (24/25)]])+1),10),0)</f>
        <v>0</v>
      </c>
      <c r="ES5" s="3">
        <f>IFERROR(LEFT(RIGHT(MASTERFILE[[#This Row],[PPA (24/25)]],LEN(MASTERFILE[[#This Row],[PPA (24/25)]])-FIND("BL1",MASTERFILE[[#This Row],[PPA (24/25)]])+1),10),0)</f>
        <v>0</v>
      </c>
      <c r="ET5" s="3">
        <f>IFERROR(LEFT(RIGHT(MASTERFILE[[#This Row],[PPA (24/25)]],LEN(MASTERFILE[[#This Row],[PPA (24/25)]])-FIND("BL2",MASTERFILE[[#This Row],[PPA (24/25)]])+1),10),0)</f>
        <v>0</v>
      </c>
      <c r="EU5" s="3">
        <f>IFERROR(LEFT(RIGHT(MASTERFILE[[#This Row],[PPA (24/25)]],LEN(MASTERFILE[[#This Row],[PPA (24/25)]])-FIND("BL3",MASTERFILE[[#This Row],[PPA (24/25)]])+1),10),0)</f>
        <v>0</v>
      </c>
      <c r="EV5" s="3">
        <f>IFERROR(LEFT(RIGHT(MASTERFILE[[#This Row],[PPA (24/25)]],LEN(MASTERFILE[[#This Row],[PPA (24/25)]])-FIND("BL4",MASTERFILE[[#This Row],[PPA (24/25)]])+1),10),0)</f>
        <v>0</v>
      </c>
      <c r="EW5" s="3">
        <f>IFERROR(LEFT(RIGHT(MASTERFILE[[#This Row],[PPA (24/25)]],LEN(MASTERFILE[[#This Row],[PPA (24/25)]])-FIND("BL5",MASTERFILE[[#This Row],[PPA (24/25)]])+1),10),0)</f>
        <v>0</v>
      </c>
      <c r="EX5" s="3">
        <f>IFERROR(LEFT(RIGHT(MASTERFILE[[#This Row],[PPA (24/25)]],LEN(MASTERFILE[[#This Row],[PPA (24/25)]])-FIND("BL6",MASTERFILE[[#This Row],[PPA (24/25)]])+1),10),0)</f>
        <v>0</v>
      </c>
      <c r="EY5" s="3">
        <f>IFERROR(LEFT(RIGHT(MASTERFILE[[#This Row],[PPA (24/25)]],LEN(MASTERFILE[[#This Row],[PPA (24/25)]])-FIND("BL7",MASTERFILE[[#This Row],[PPA (24/25)]])+1),10),0)</f>
        <v>0</v>
      </c>
      <c r="EZ5" s="47">
        <f>IFERROR(MASTERFILE[[#This Row],[FPMIS Budget]]*(MID(MASTERFILE[[#This Row],[BP 1 (Percentage)]],FIND("(",MASTERFILE[[#This Row],[BP 1 (Percentage)]])+1, FIND(")",MASTERFILE[[#This Row],[BP 1 (Percentage)]])- FIND("(",MASTERFILE[[#This Row],[BP 1 (Percentage)]])-1)),0)</f>
        <v>0</v>
      </c>
      <c r="FA5" s="47">
        <f>IFERROR(MASTERFILE[[#This Row],[FPMIS Budget]]*(MID(MASTERFILE[[#This Row],[BP 2 (Percentage)]],FIND("(",MASTERFILE[[#This Row],[BP 2 (Percentage)]])+1, FIND(")",MASTERFILE[[#This Row],[BP 2 (Percentage)]])- FIND("(",MASTERFILE[[#This Row],[BP 2 (Percentage)]])-1)),0)</f>
        <v>0</v>
      </c>
      <c r="FB5" s="47">
        <f>IFERROR(MASTERFILE[[#This Row],[FPMIS Budget]]*(MID(MASTERFILE[[#This Row],[BP 3 (Percentage)]],FIND("(",MASTERFILE[[#This Row],[BP 3 (Percentage)]])+1, FIND(")",MASTERFILE[[#This Row],[BP 3 (Percentage)]])- FIND("(",MASTERFILE[[#This Row],[BP 3 (Percentage)]])-1)),0)</f>
        <v>0</v>
      </c>
      <c r="FC5" s="47">
        <f>IFERROR(MASTERFILE[[#This Row],[FPMIS Budget]]*(MID(MASTERFILE[[#This Row],[BP 4 (Percentage)]],FIND("(",MASTERFILE[[#This Row],[BP 4 (Percentage)]])+1, FIND(")",MASTERFILE[[#This Row],[BP 4 (Percentage)]])- FIND("(",MASTERFILE[[#This Row],[BP 4 (Percentage)]])-1)),0)</f>
        <v>0</v>
      </c>
      <c r="FD5" s="47">
        <f>IFERROR(MASTERFILE[[#This Row],[FPMIS Budget]]*(MID(MASTERFILE[[#This Row],[BP 5 (Percentage)]],FIND("(",MASTERFILE[[#This Row],[BP 5 (Percentage)]])+1, FIND(")",MASTERFILE[[#This Row],[BP 5 (Percentage)]])- FIND("(",MASTERFILE[[#This Row],[BP 5 (Percentage)]])-1)),0)</f>
        <v>0</v>
      </c>
      <c r="FE5" s="47">
        <f>IFERROR(MASTERFILE[[#This Row],[FPMIS Budget]]*(MID(MASTERFILE[[#This Row],[BN 1 (Percentage)]],FIND("(",MASTERFILE[[#This Row],[BN 1 (Percentage)]])+1, FIND(")",MASTERFILE[[#This Row],[BN 1 (Percentage)]])- FIND("(",MASTERFILE[[#This Row],[BN 1 (Percentage)]])-1)),0)</f>
        <v>0</v>
      </c>
      <c r="FF5" s="47">
        <f>IFERROR(MASTERFILE[[#This Row],[FPMIS Budget]]*(MID(MASTERFILE[[#This Row],[BN 2 (Percentage)]],FIND("(",MASTERFILE[[#This Row],[BN 2 (Percentage)]])+1, FIND(")",MASTERFILE[[#This Row],[BN 2 (Percentage)]])- FIND("(",MASTERFILE[[#This Row],[BN 2 (Percentage)]])-1)),0)</f>
        <v>0</v>
      </c>
      <c r="FG5" s="47">
        <f>IFERROR(MASTERFILE[[#This Row],[FPMIS Budget]]*(MID(MASTERFILE[[#This Row],[BN 3 (Percentage)]],FIND("(",MASTERFILE[[#This Row],[BN 3 (Percentage)]])+1, FIND(")",MASTERFILE[[#This Row],[BN 3 (Percentage)]])- FIND("(",MASTERFILE[[#This Row],[BN 3 (Percentage)]])-1)),0)</f>
        <v>0</v>
      </c>
      <c r="FH5" s="47">
        <f>IFERROR(MASTERFILE[[#This Row],[FPMIS Budget]]*(MID(MASTERFILE[[#This Row],[BN 4 (Percentage)]],FIND("(",MASTERFILE[[#This Row],[BN 4 (Percentage)]])+1, FIND(")",MASTERFILE[[#This Row],[BN 4 (Percentage)]])- FIND("(",MASTERFILE[[#This Row],[BN 4 (Percentage)]])-1)),0)</f>
        <v>0</v>
      </c>
      <c r="FI5" s="47">
        <f>IFERROR(MASTERFILE[[#This Row],[FPMIS Budget]]*(MID(MASTERFILE[[#This Row],[BN 5 (Percentage)]],FIND("(",MASTERFILE[[#This Row],[BN 5 (Percentage)]])+1, FIND(")",MASTERFILE[[#This Row],[BN 5 (Percentage)]])- FIND("(",MASTERFILE[[#This Row],[BN 5 (Percentage)]])-1)),0)</f>
        <v>0</v>
      </c>
      <c r="FJ5" s="47">
        <f>IFERROR(MASTERFILE[[#This Row],[FPMIS Budget]]*(MID(MASTERFILE[[#This Row],[BE 1 (Percentage)]],FIND("(",MASTERFILE[[#This Row],[BE 1 (Percentage)]])+1, FIND(")",MASTERFILE[[#This Row],[BE 1 (Percentage)]])- FIND("(",MASTERFILE[[#This Row],[BE 1 (Percentage)]])-1)),0)</f>
        <v>6886838</v>
      </c>
      <c r="FK5" s="47">
        <f>IFERROR(MASTERFILE[[#This Row],[FPMIS Budget]]*(MID(MASTERFILE[[#This Row],[BE 2 (Percentage)]],FIND("(",MASTERFILE[[#This Row],[BE 2 (Percentage)]])+1, FIND(")",MASTERFILE[[#This Row],[BE 2 (Percentage)]])- FIND("(",MASTERFILE[[#This Row],[BE 2 (Percentage)]])-1)),0)</f>
        <v>0</v>
      </c>
      <c r="FL5" s="47">
        <f>IFERROR(MASTERFILE[[#This Row],[FPMIS Budget]]*(MID(MASTERFILE[[#This Row],[BE 3 (Percentage)]],FIND("(",MASTERFILE[[#This Row],[BE 3 (Percentage)]])+1, FIND(")",MASTERFILE[[#This Row],[BE 3 (Percentage)]])- FIND("(",MASTERFILE[[#This Row],[BE 3 (Percentage)]])-1)),0)</f>
        <v>0</v>
      </c>
      <c r="FM5" s="47">
        <f>IFERROR(MASTERFILE[[#This Row],[FPMIS Budget]]*(MID(MASTERFILE[[#This Row],[BE 4 (Percentage)]],FIND("(",MASTERFILE[[#This Row],[BE 4 (Percentage)]])+1, FIND(")",MASTERFILE[[#This Row],[BE 4 (Percentage)]])- FIND("(",MASTERFILE[[#This Row],[BE 4 (Percentage)]])-1)),0)</f>
        <v>0</v>
      </c>
      <c r="FN5" s="47">
        <f>IFERROR(MASTERFILE[[#This Row],[FPMIS Budget]]*(MID(MASTERFILE[[#This Row],[BL 1 (Percentage)]],FIND("(",MASTERFILE[[#This Row],[BL 1 (Percentage)]])+1, FIND(")",MASTERFILE[[#This Row],[BL 1 (Percentage)]])- FIND("(",MASTERFILE[[#This Row],[BL 1 (Percentage)]])-1)),0)</f>
        <v>0</v>
      </c>
      <c r="FO5" s="47">
        <f>IFERROR(MASTERFILE[[#This Row],[FPMIS Budget]]*(MID(MASTERFILE[[#This Row],[BL 2 (Percentage)]],FIND("(",MASTERFILE[[#This Row],[BL 2 (Percentage)]])+1, FIND(")",MASTERFILE[[#This Row],[BL 2 (Percentage)]])- FIND("(",MASTERFILE[[#This Row],[BL 2 (Percentage)]])-1)),0)</f>
        <v>0</v>
      </c>
      <c r="FP5" s="47">
        <f>IFERROR(MASTERFILE[[#This Row],[FPMIS Budget]]*(MID(MASTERFILE[[#This Row],[BL 3 (Percentage)]],FIND("(",MASTERFILE[[#This Row],[BL 3 (Percentage)]])+1, FIND(")",MASTERFILE[[#This Row],[BL 3 (Percentage)]])- FIND("(",MASTERFILE[[#This Row],[BL 3 (Percentage)]])-1)),0)</f>
        <v>0</v>
      </c>
      <c r="FQ5" s="47">
        <f>IFERROR(MASTERFILE[[#This Row],[FPMIS Budget]]*(MID(MASTERFILE[[#This Row],[BL 4 (Percentage)]],FIND("(",MASTERFILE[[#This Row],[BL 4 (Percentage)]])+1, FIND(")",MASTERFILE[[#This Row],[BL 4 (Percentage)]])- FIND("(",MASTERFILE[[#This Row],[BL 4 (Percentage)]])-1)),0)</f>
        <v>0</v>
      </c>
      <c r="FR5" s="47">
        <f>IFERROR(MASTERFILE[[#This Row],[FPMIS Budget]]*(MID(MASTERFILE[[#This Row],[BL 5 (Percentage)]],FIND("(",MASTERFILE[[#This Row],[BL 5 (Percentage)]])+1, FIND(")",MASTERFILE[[#This Row],[BL 5 (Percentage)]])- FIND("(",MASTERFILE[[#This Row],[BL 5 (Percentage)]])-1)),0)</f>
        <v>0</v>
      </c>
      <c r="FS5" s="47">
        <f>IFERROR(MASTERFILE[[#This Row],[FPMIS Budget]]*(MID(MASTERFILE[[#This Row],[BL 6 (Percentage)]],FIND("(",MASTERFILE[[#This Row],[BL 6 (Percentage)]])+1, FIND(")",MASTERFILE[[#This Row],[BL 6 (Percentage)]])- FIND("(",MASTERFILE[[#This Row],[BL 6 (Percentage)]])-1)),0)</f>
        <v>0</v>
      </c>
      <c r="FT5" s="47">
        <f>IFERROR(MASTERFILE[[#This Row],[FPMIS Budget]]*(MID(MASTERFILE[[#This Row],[BL 7 (Percentage)]],FIND("(",MASTERFILE[[#This Row],[BL 7 (Percentage)]])+1, FIND(")",MASTERFILE[[#This Row],[BL 7 (Percentage)]])- FIND("(",MASTERFILE[[#This Row],[BL 7 (Percentage)]])-1)),0)</f>
        <v>0</v>
      </c>
      <c r="FU5" s="3" t="str">
        <f>IF(ISNUMBER(SEARCH("1.",MASTERFILE[[#This Row],[SDG target (24/25)]])),1," ")</f>
        <v xml:space="preserve"> </v>
      </c>
      <c r="HT5" s="3" t="s">
        <v>320</v>
      </c>
      <c r="IA5" s="9" t="s">
        <v>321</v>
      </c>
      <c r="ID5" s="3"/>
      <c r="IF5" s="9" t="s">
        <v>321</v>
      </c>
      <c r="IH5" s="3"/>
      <c r="IN5" s="9" t="s">
        <v>322</v>
      </c>
      <c r="IS5" s="3" t="s">
        <v>323</v>
      </c>
      <c r="IU5" s="3"/>
      <c r="IV5" s="3"/>
      <c r="IW5" s="3"/>
      <c r="IX5" s="3" t="s">
        <v>324</v>
      </c>
      <c r="IZ5" s="3" t="s">
        <v>325</v>
      </c>
      <c r="JB5" s="3" t="s">
        <v>326</v>
      </c>
      <c r="JC5" s="3" t="s">
        <v>327</v>
      </c>
    </row>
    <row r="6" spans="1:263" ht="27.75" customHeight="1" x14ac:dyDescent="0.3">
      <c r="A6" s="9" t="s">
        <v>328</v>
      </c>
      <c r="B6" s="48" t="s">
        <v>329</v>
      </c>
      <c r="C6" s="48" t="s">
        <v>330</v>
      </c>
      <c r="D6" s="48" t="s">
        <v>278</v>
      </c>
      <c r="E6" s="49">
        <v>4255917.95</v>
      </c>
      <c r="F6" s="49">
        <v>4636792.9065309996</v>
      </c>
      <c r="G6" s="48" t="s">
        <v>331</v>
      </c>
      <c r="H6" s="48" t="s">
        <v>280</v>
      </c>
      <c r="I6" s="48" t="s">
        <v>281</v>
      </c>
      <c r="J6" s="48" t="s">
        <v>332</v>
      </c>
      <c r="K6" s="48" t="s">
        <v>333</v>
      </c>
      <c r="L6" s="48" t="s">
        <v>334</v>
      </c>
      <c r="M6" s="48" t="s">
        <v>335</v>
      </c>
      <c r="N6" s="49">
        <v>5.491935483870968</v>
      </c>
      <c r="O6" s="48" t="s">
        <v>287</v>
      </c>
      <c r="P6" s="48" t="s">
        <v>281</v>
      </c>
      <c r="Q6" s="48" t="s">
        <v>287</v>
      </c>
      <c r="R6" s="48" t="s">
        <v>336</v>
      </c>
      <c r="S6" s="48" t="s">
        <v>337</v>
      </c>
      <c r="T6" s="48" t="s">
        <v>290</v>
      </c>
      <c r="U6" s="48" t="s">
        <v>338</v>
      </c>
      <c r="V6" s="48" t="s">
        <v>339</v>
      </c>
      <c r="W6" s="48" t="s">
        <v>340</v>
      </c>
      <c r="X6" s="48" t="s">
        <v>341</v>
      </c>
      <c r="Y6" s="48" t="s">
        <v>342</v>
      </c>
      <c r="Z6" s="48" t="s">
        <v>343</v>
      </c>
      <c r="AA6" s="48" t="s">
        <v>344</v>
      </c>
      <c r="AB6" s="48" t="s">
        <v>345</v>
      </c>
      <c r="AC6" s="48" t="s">
        <v>346</v>
      </c>
      <c r="AD6" s="48" t="s">
        <v>347</v>
      </c>
      <c r="AE6" s="48" t="s">
        <v>348</v>
      </c>
      <c r="AF6" s="48" t="s">
        <v>349</v>
      </c>
      <c r="AG6" s="48" t="s">
        <v>350</v>
      </c>
      <c r="AH6" s="48" t="s">
        <v>350</v>
      </c>
      <c r="AI6" s="48" t="s">
        <v>348</v>
      </c>
      <c r="AJ6" s="48" t="s">
        <v>349</v>
      </c>
      <c r="AK6" s="48" t="s">
        <v>304</v>
      </c>
      <c r="AL6" s="48" t="s">
        <v>351</v>
      </c>
      <c r="AM6" s="48" t="s">
        <v>306</v>
      </c>
      <c r="AN6" s="48" t="s">
        <v>352</v>
      </c>
      <c r="AO6" s="48" t="s">
        <v>292</v>
      </c>
      <c r="AP6" s="48" t="s">
        <v>292</v>
      </c>
      <c r="AQ6" s="48" t="s">
        <v>309</v>
      </c>
      <c r="AR6" s="48" t="s">
        <v>353</v>
      </c>
      <c r="AS6" s="48" t="s">
        <v>354</v>
      </c>
      <c r="AT6" s="49">
        <v>-0.28000000000000003</v>
      </c>
      <c r="AU6" s="49">
        <v>4636792.6399999997</v>
      </c>
      <c r="AV6" s="48" t="s">
        <v>355</v>
      </c>
      <c r="AW6" s="48" t="s">
        <v>356</v>
      </c>
      <c r="AX6" s="48" t="s">
        <v>357</v>
      </c>
      <c r="AY6" s="48" t="s">
        <v>292</v>
      </c>
      <c r="AZ6" s="48" t="s">
        <v>292</v>
      </c>
      <c r="BA6" s="48" t="s">
        <v>292</v>
      </c>
      <c r="BB6" s="48" t="s">
        <v>358</v>
      </c>
      <c r="BC6" s="48" t="s">
        <v>359</v>
      </c>
      <c r="BD6" s="48" t="s">
        <v>360</v>
      </c>
      <c r="BE6" s="48" t="s">
        <v>361</v>
      </c>
      <c r="BF6" s="48" t="s">
        <v>292</v>
      </c>
      <c r="BG6" s="48" t="s">
        <v>292</v>
      </c>
      <c r="BH6" s="49">
        <v>1</v>
      </c>
      <c r="BI6" s="48" t="s">
        <v>362</v>
      </c>
      <c r="BJ6" s="48" t="s">
        <v>354</v>
      </c>
      <c r="BK6" s="48" t="s">
        <v>363</v>
      </c>
      <c r="BL6" s="48" t="s">
        <v>363</v>
      </c>
      <c r="BM6" s="48" t="s">
        <v>354</v>
      </c>
      <c r="BN6" s="48" t="s">
        <v>354</v>
      </c>
      <c r="BO6" s="48" t="s">
        <v>353</v>
      </c>
      <c r="BP6" s="48" t="s">
        <v>354</v>
      </c>
      <c r="BQ6" s="48" t="s">
        <v>292</v>
      </c>
      <c r="BR6" s="48" t="s">
        <v>353</v>
      </c>
      <c r="BS6" s="48" t="s">
        <v>344</v>
      </c>
      <c r="BT6" s="48" t="s">
        <v>345</v>
      </c>
      <c r="BU6" s="48" t="s">
        <v>346</v>
      </c>
      <c r="BV6" s="48" t="s">
        <v>347</v>
      </c>
      <c r="BW6" s="48" t="s">
        <v>355</v>
      </c>
      <c r="BX6" s="48" t="s">
        <v>356</v>
      </c>
      <c r="BY6" s="49">
        <v>546350.91</v>
      </c>
      <c r="BZ6" s="49">
        <v>0</v>
      </c>
      <c r="CA6" s="49">
        <v>871833.71</v>
      </c>
      <c r="CB6" s="49">
        <v>0.2</v>
      </c>
      <c r="CC6" s="49">
        <v>960412.79</v>
      </c>
      <c r="CD6" s="49">
        <v>-71207.13</v>
      </c>
      <c r="CE6" s="49">
        <v>442052.17</v>
      </c>
      <c r="CF6" s="49">
        <v>-1197859.73</v>
      </c>
      <c r="CG6" s="49">
        <v>395311.76</v>
      </c>
      <c r="CH6" s="49">
        <v>1197859.6499999999</v>
      </c>
      <c r="CI6" s="49">
        <v>1030661.79</v>
      </c>
      <c r="CJ6" s="49">
        <v>4707999.93</v>
      </c>
      <c r="CK6" s="49">
        <v>9294.82</v>
      </c>
      <c r="CL6" s="49">
        <v>380874.69</v>
      </c>
      <c r="CM6" s="49">
        <v>3806222.2</v>
      </c>
      <c r="CN6" s="49">
        <v>449695.75</v>
      </c>
      <c r="CO6" s="49">
        <v>112777.66</v>
      </c>
      <c r="CP6" s="49">
        <v>3383285.61</v>
      </c>
      <c r="CQ6" s="49">
        <v>3169153.55</v>
      </c>
      <c r="CR6" s="48" t="s">
        <v>364</v>
      </c>
      <c r="CS6" s="49">
        <v>4</v>
      </c>
      <c r="CT6" s="48" t="s">
        <v>292</v>
      </c>
      <c r="CU6" s="48" t="s">
        <v>304</v>
      </c>
      <c r="CV6" s="48" t="s">
        <v>304</v>
      </c>
      <c r="CW6" s="49">
        <v>1249250.7937409999</v>
      </c>
      <c r="CX6" s="49">
        <v>193333.25709</v>
      </c>
      <c r="CY6" s="49">
        <v>0</v>
      </c>
      <c r="CZ6" s="49">
        <v>0</v>
      </c>
      <c r="DA6" s="49">
        <v>520823.08</v>
      </c>
      <c r="DB6" s="49">
        <v>0</v>
      </c>
      <c r="DC6" s="49">
        <v>0</v>
      </c>
      <c r="DD6" s="49">
        <v>0</v>
      </c>
      <c r="DE6" s="49">
        <v>4742018.24</v>
      </c>
      <c r="DF6" s="48" t="s">
        <v>365</v>
      </c>
      <c r="DG6" s="48" t="s">
        <v>366</v>
      </c>
      <c r="DH6" s="48" t="s">
        <v>367</v>
      </c>
      <c r="DI6" s="50" t="s">
        <v>368</v>
      </c>
      <c r="DJ6" s="3">
        <f>IF(ISNUMBER(SEARCH("BP1",MASTERFILE[[#This Row],[PPA (24/25)]])),1,0)</f>
        <v>0</v>
      </c>
      <c r="DK6" s="3">
        <f>IF(ISNUMBER(SEARCH("BP2",MASTERFILE[[#This Row],[PPA (24/25)]])),1,0)</f>
        <v>0</v>
      </c>
      <c r="DL6" s="3">
        <f>IF(ISNUMBER(SEARCH("BP3",MASTERFILE[[#This Row],[PPA (24/25)]])),1,0)</f>
        <v>0</v>
      </c>
      <c r="DM6" s="3">
        <f>IF(ISNUMBER(SEARCH("BP4",MASTERFILE[[#This Row],[PPA (24/25)]])),1,0)</f>
        <v>0</v>
      </c>
      <c r="DN6" s="3">
        <f>IF(ISNUMBER(SEARCH("BP5",MASTERFILE[[#This Row],[PPA (24/25)]])),1,0)</f>
        <v>0</v>
      </c>
      <c r="DO6" s="3">
        <f>IF(ISNUMBER(SEARCH("BN1",MASTERFILE[[#This Row],[PPA (24/25)]])),1,0)</f>
        <v>0</v>
      </c>
      <c r="DP6" s="3">
        <f>IF(ISNUMBER(SEARCH("BN2",MASTERFILE[[#This Row],[PPA (24/25)]])),1,0)</f>
        <v>0</v>
      </c>
      <c r="DQ6" s="3">
        <f>IF(ISNUMBER(SEARCH("BN3",MASTERFILE[[#This Row],[PPA (24/25)]])),1,0)</f>
        <v>0</v>
      </c>
      <c r="DR6" s="3">
        <f>IF(ISNUMBER(SEARCH("BN4",MASTERFILE[[#This Row],[PPA (24/25)]])),1,0)</f>
        <v>0</v>
      </c>
      <c r="DS6" s="3">
        <f>IF(ISNUMBER(SEARCH("BN5",MASTERFILE[[#This Row],[PPA (24/25)]])),1,0)</f>
        <v>0</v>
      </c>
      <c r="DT6" s="3">
        <f>IF(ISNUMBER(SEARCH("BE1",MASTERFILE[[#This Row],[PPA (24/25)]])),1,0)</f>
        <v>1</v>
      </c>
      <c r="DU6" s="3">
        <f>IF(ISNUMBER(SEARCH("BE2",MASTERFILE[[#This Row],[PPA (24/25)]])),1,0)</f>
        <v>0</v>
      </c>
      <c r="DV6" s="3">
        <f>IF(ISNUMBER(SEARCH("BE3",MASTERFILE[[#This Row],[PPA (24/25)]])),1,0)</f>
        <v>0</v>
      </c>
      <c r="DW6" s="3">
        <f>IF(ISNUMBER(SEARCH("BE4",MASTERFILE[[#This Row],[PPA (24/25)]])),1,0)</f>
        <v>0</v>
      </c>
      <c r="DX6" s="3">
        <f>IF(ISNUMBER(SEARCH("BL1",MASTERFILE[[#This Row],[PPA (24/25)]])),1,0)</f>
        <v>0</v>
      </c>
      <c r="DY6" s="3">
        <f>IF(ISNUMBER(SEARCH("BL2",MASTERFILE[[#This Row],[PPA (24/25)]])),1,0)</f>
        <v>0</v>
      </c>
      <c r="DZ6" s="3">
        <f>IF(ISNUMBER(SEARCH("BL3",MASTERFILE[[#This Row],[PPA (24/25)]])),1,0)</f>
        <v>0</v>
      </c>
      <c r="EA6" s="3">
        <f>IF(ISNUMBER(SEARCH("BL4",MASTERFILE[[#This Row],[PPA (24/25)]])),1,0)</f>
        <v>1</v>
      </c>
      <c r="EB6" s="3">
        <f>IF(ISNUMBER(SEARCH("BL5",MASTERFILE[[#This Row],[PPA (24/25)]])),1,0)</f>
        <v>0</v>
      </c>
      <c r="EC6" s="3">
        <f>IF(ISNUMBER(SEARCH("BL6",MASTERFILE[[#This Row],[PPA (24/25)]])),1,0)</f>
        <v>0</v>
      </c>
      <c r="ED6" s="3">
        <f>IF(ISNUMBER(SEARCH("BL7",MASTERFILE[[#This Row],[PPA (24/25)]])),1,0)</f>
        <v>0</v>
      </c>
      <c r="EE6" s="3">
        <f>IFERROR(LEFT(RIGHT(MASTERFILE[[#This Row],[PPA (24/25)]],LEN(MASTERFILE[[#This Row],[PPA (24/25)]])-FIND("BP1",MASTERFILE[[#This Row],[PPA (24/25)]])+1),10), 0)</f>
        <v>0</v>
      </c>
      <c r="EF6" s="3">
        <f>IFERROR(LEFT(RIGHT(MASTERFILE[[#This Row],[PPA (24/25)]],LEN(MASTERFILE[[#This Row],[PPA (24/25)]])-FIND("BP2",MASTERFILE[[#This Row],[PPA (24/25)]])+1),10),0)</f>
        <v>0</v>
      </c>
      <c r="EG6" s="3">
        <f>IFERROR(LEFT(RIGHT(MASTERFILE[[#This Row],[PPA (24/25)]],LEN(MASTERFILE[[#This Row],[PPA (24/25)]])-FIND("BP3",MASTERFILE[[#This Row],[PPA (24/25)]])+1),10),0)</f>
        <v>0</v>
      </c>
      <c r="EH6" s="3">
        <f>IFERROR(LEFT(RIGHT(MASTERFILE[[#This Row],[PPA (24/25)]],LEN(MASTERFILE[[#This Row],[PPA (24/25)]])-FIND("BP4",MASTERFILE[[#This Row],[PPA (24/25)]])+1),10),0)</f>
        <v>0</v>
      </c>
      <c r="EI6" s="3">
        <f>IFERROR(LEFT(RIGHT(MASTERFILE[[#This Row],[PPA (24/25)]],LEN(MASTERFILE[[#This Row],[PPA (24/25)]])-FIND("BP5",MASTERFILE[[#This Row],[PPA (24/25)]])+1),10),0)</f>
        <v>0</v>
      </c>
      <c r="EJ6" s="3">
        <f>IFERROR(LEFT(RIGHT(MASTERFILE[[#This Row],[PPA (24/25)]],LEN(MASTERFILE[[#This Row],[PPA (24/25)]])-FIND("BN1",MASTERFILE[[#This Row],[PPA (24/25)]])+1),10),0)</f>
        <v>0</v>
      </c>
      <c r="EK6" s="3">
        <f>IFERROR(LEFT(RIGHT(MASTERFILE[[#This Row],[PPA (24/25)]],LEN(MASTERFILE[[#This Row],[PPA (24/25)]])-FIND("BN2",MASTERFILE[[#This Row],[PPA (24/25)]])+1),10),0)</f>
        <v>0</v>
      </c>
      <c r="EL6" s="3">
        <f>IFERROR(LEFT(RIGHT(MASTERFILE[[#This Row],[PPA (24/25)]],LEN(MASTERFILE[[#This Row],[PPA (24/25)]])-FIND("BN3",MASTERFILE[[#This Row],[PPA (24/25)]])+1),10),0)</f>
        <v>0</v>
      </c>
      <c r="EM6" s="3">
        <f>IFERROR(LEFT(RIGHT(MASTERFILE[[#This Row],[PPA (24/25)]],LEN(MASTERFILE[[#This Row],[PPA (24/25)]])-FIND("BN4",MASTERFILE[[#This Row],[PPA (24/25)]])+1),10),0)</f>
        <v>0</v>
      </c>
      <c r="EN6" s="3">
        <f>IFERROR(LEFT(RIGHT(MASTERFILE[[#This Row],[PPA (24/25)]],LEN(MASTERFILE[[#This Row],[PPA (24/25)]])-FIND("BN5",MASTERFILE[[#This Row],[PPA (24/25)]])+1),10),0)</f>
        <v>0</v>
      </c>
      <c r="EO6" s="3" t="str">
        <f>IFERROR(LEFT(RIGHT(MASTERFILE[[#This Row],[PPA (24/25)]],LEN(MASTERFILE[[#This Row],[PPA (24/25)]])-FIND("BE1",MASTERFILE[[#This Row],[PPA (24/25)]])+1),10),0)</f>
        <v xml:space="preserve">BE1 (50%)
</v>
      </c>
      <c r="EP6" s="3">
        <f>IFERROR(LEFT(RIGHT(MASTERFILE[[#This Row],[PPA (24/25)]],LEN(MASTERFILE[[#This Row],[PPA (24/25)]])-FIND("BE2",MASTERFILE[[#This Row],[PPA (24/25)]])+1),10),0)</f>
        <v>0</v>
      </c>
      <c r="EQ6" s="3">
        <f>IFERROR(LEFT(RIGHT(MASTERFILE[[#This Row],[PPA (24/25)]],LEN(MASTERFILE[[#This Row],[PPA (24/25)]])-FIND("BE3",MASTERFILE[[#This Row],[PPA (24/25)]])+1),10),0)</f>
        <v>0</v>
      </c>
      <c r="ER6" s="3">
        <f>IFERROR(LEFT(RIGHT(MASTERFILE[[#This Row],[PPA (24/25)]],LEN(MASTERFILE[[#This Row],[PPA (24/25)]])-FIND("BE4",MASTERFILE[[#This Row],[PPA (24/25)]])+1),10),0)</f>
        <v>0</v>
      </c>
      <c r="ES6" s="3">
        <f>IFERROR(LEFT(RIGHT(MASTERFILE[[#This Row],[PPA (24/25)]],LEN(MASTERFILE[[#This Row],[PPA (24/25)]])-FIND("BL1",MASTERFILE[[#This Row],[PPA (24/25)]])+1),10),0)</f>
        <v>0</v>
      </c>
      <c r="ET6" s="3">
        <f>IFERROR(LEFT(RIGHT(MASTERFILE[[#This Row],[PPA (24/25)]],LEN(MASTERFILE[[#This Row],[PPA (24/25)]])-FIND("BL2",MASTERFILE[[#This Row],[PPA (24/25)]])+1),10),0)</f>
        <v>0</v>
      </c>
      <c r="EU6" s="3">
        <f>IFERROR(LEFT(RIGHT(MASTERFILE[[#This Row],[PPA (24/25)]],LEN(MASTERFILE[[#This Row],[PPA (24/25)]])-FIND("BL3",MASTERFILE[[#This Row],[PPA (24/25)]])+1),10),0)</f>
        <v>0</v>
      </c>
      <c r="EV6" s="3" t="str">
        <f>IFERROR(LEFT(RIGHT(MASTERFILE[[#This Row],[PPA (24/25)]],LEN(MASTERFILE[[#This Row],[PPA (24/25)]])-FIND("BL4",MASTERFILE[[#This Row],[PPA (24/25)]])+1),10),0)</f>
        <v>BL4 (50%)</v>
      </c>
      <c r="EW6" s="3">
        <f>IFERROR(LEFT(RIGHT(MASTERFILE[[#This Row],[PPA (24/25)]],LEN(MASTERFILE[[#This Row],[PPA (24/25)]])-FIND("BL5",MASTERFILE[[#This Row],[PPA (24/25)]])+1),10),0)</f>
        <v>0</v>
      </c>
      <c r="EX6" s="3">
        <f>IFERROR(LEFT(RIGHT(MASTERFILE[[#This Row],[PPA (24/25)]],LEN(MASTERFILE[[#This Row],[PPA (24/25)]])-FIND("BL6",MASTERFILE[[#This Row],[PPA (24/25)]])+1),10),0)</f>
        <v>0</v>
      </c>
      <c r="EY6" s="3">
        <f>IFERROR(LEFT(RIGHT(MASTERFILE[[#This Row],[PPA (24/25)]],LEN(MASTERFILE[[#This Row],[PPA (24/25)]])-FIND("BL7",MASTERFILE[[#This Row],[PPA (24/25)]])+1),10),0)</f>
        <v>0</v>
      </c>
      <c r="EZ6" s="47">
        <f>IFERROR(MASTERFILE[[#This Row],[FPMIS Budget]]*(MID(MASTERFILE[[#This Row],[BP 1 (Percentage)]],FIND("(",MASTERFILE[[#This Row],[BP 1 (Percentage)]])+1, FIND(")",MASTERFILE[[#This Row],[BP 1 (Percentage)]])- FIND("(",MASTERFILE[[#This Row],[BP 1 (Percentage)]])-1)),0)</f>
        <v>0</v>
      </c>
      <c r="FA6" s="47">
        <f>IFERROR(MASTERFILE[[#This Row],[FPMIS Budget]]*(MID(MASTERFILE[[#This Row],[BP 2 (Percentage)]],FIND("(",MASTERFILE[[#This Row],[BP 2 (Percentage)]])+1, FIND(")",MASTERFILE[[#This Row],[BP 2 (Percentage)]])- FIND("(",MASTERFILE[[#This Row],[BP 2 (Percentage)]])-1)),0)</f>
        <v>0</v>
      </c>
      <c r="FB6" s="47">
        <f>IFERROR(MASTERFILE[[#This Row],[FPMIS Budget]]*(MID(MASTERFILE[[#This Row],[BP 3 (Percentage)]],FIND("(",MASTERFILE[[#This Row],[BP 3 (Percentage)]])+1, FIND(")",MASTERFILE[[#This Row],[BP 3 (Percentage)]])- FIND("(",MASTERFILE[[#This Row],[BP 3 (Percentage)]])-1)),0)</f>
        <v>0</v>
      </c>
      <c r="FC6" s="47">
        <f>IFERROR(MASTERFILE[[#This Row],[FPMIS Budget]]*(MID(MASTERFILE[[#This Row],[BP 4 (Percentage)]],FIND("(",MASTERFILE[[#This Row],[BP 4 (Percentage)]])+1, FIND(")",MASTERFILE[[#This Row],[BP 4 (Percentage)]])- FIND("(",MASTERFILE[[#This Row],[BP 4 (Percentage)]])-1)),0)</f>
        <v>0</v>
      </c>
      <c r="FD6" s="47">
        <f>IFERROR(MASTERFILE[[#This Row],[FPMIS Budget]]*(MID(MASTERFILE[[#This Row],[BP 5 (Percentage)]],FIND("(",MASTERFILE[[#This Row],[BP 5 (Percentage)]])+1, FIND(")",MASTERFILE[[#This Row],[BP 5 (Percentage)]])- FIND("(",MASTERFILE[[#This Row],[BP 5 (Percentage)]])-1)),0)</f>
        <v>0</v>
      </c>
      <c r="FE6" s="47">
        <f>IFERROR(MASTERFILE[[#This Row],[FPMIS Budget]]*(MID(MASTERFILE[[#This Row],[BN 1 (Percentage)]],FIND("(",MASTERFILE[[#This Row],[BN 1 (Percentage)]])+1, FIND(")",MASTERFILE[[#This Row],[BN 1 (Percentage)]])- FIND("(",MASTERFILE[[#This Row],[BN 1 (Percentage)]])-1)),0)</f>
        <v>0</v>
      </c>
      <c r="FF6" s="47">
        <f>IFERROR(MASTERFILE[[#This Row],[FPMIS Budget]]*(MID(MASTERFILE[[#This Row],[BN 2 (Percentage)]],FIND("(",MASTERFILE[[#This Row],[BN 2 (Percentage)]])+1, FIND(")",MASTERFILE[[#This Row],[BN 2 (Percentage)]])- FIND("(",MASTERFILE[[#This Row],[BN 2 (Percentage)]])-1)),0)</f>
        <v>0</v>
      </c>
      <c r="FG6" s="47">
        <f>IFERROR(MASTERFILE[[#This Row],[FPMIS Budget]]*(MID(MASTERFILE[[#This Row],[BN 3 (Percentage)]],FIND("(",MASTERFILE[[#This Row],[BN 3 (Percentage)]])+1, FIND(")",MASTERFILE[[#This Row],[BN 3 (Percentage)]])- FIND("(",MASTERFILE[[#This Row],[BN 3 (Percentage)]])-1)),0)</f>
        <v>0</v>
      </c>
      <c r="FH6" s="47">
        <f>IFERROR(MASTERFILE[[#This Row],[FPMIS Budget]]*(MID(MASTERFILE[[#This Row],[BN 4 (Percentage)]],FIND("(",MASTERFILE[[#This Row],[BN 4 (Percentage)]])+1, FIND(")",MASTERFILE[[#This Row],[BN 4 (Percentage)]])- FIND("(",MASTERFILE[[#This Row],[BN 4 (Percentage)]])-1)),0)</f>
        <v>0</v>
      </c>
      <c r="FI6" s="47">
        <f>IFERROR(MASTERFILE[[#This Row],[FPMIS Budget]]*(MID(MASTERFILE[[#This Row],[BN 5 (Percentage)]],FIND("(",MASTERFILE[[#This Row],[BN 5 (Percentage)]])+1, FIND(")",MASTERFILE[[#This Row],[BN 5 (Percentage)]])- FIND("(",MASTERFILE[[#This Row],[BN 5 (Percentage)]])-1)),0)</f>
        <v>0</v>
      </c>
      <c r="FJ6" s="47">
        <f>IFERROR(MASTERFILE[[#This Row],[FPMIS Budget]]*(MID(MASTERFILE[[#This Row],[BE 1 (Percentage)]],FIND("(",MASTERFILE[[#This Row],[BE 1 (Percentage)]])+1, FIND(")",MASTERFILE[[#This Row],[BE 1 (Percentage)]])- FIND("(",MASTERFILE[[#This Row],[BE 1 (Percentage)]])-1)),0)</f>
        <v>2318396.4532654998</v>
      </c>
      <c r="FK6" s="47">
        <f>IFERROR(MASTERFILE[[#This Row],[FPMIS Budget]]*(MID(MASTERFILE[[#This Row],[BE 2 (Percentage)]],FIND("(",MASTERFILE[[#This Row],[BE 2 (Percentage)]])+1, FIND(")",MASTERFILE[[#This Row],[BE 2 (Percentage)]])- FIND("(",MASTERFILE[[#This Row],[BE 2 (Percentage)]])-1)),0)</f>
        <v>0</v>
      </c>
      <c r="FL6" s="47">
        <f>IFERROR(MASTERFILE[[#This Row],[FPMIS Budget]]*(MID(MASTERFILE[[#This Row],[BE 3 (Percentage)]],FIND("(",MASTERFILE[[#This Row],[BE 3 (Percentage)]])+1, FIND(")",MASTERFILE[[#This Row],[BE 3 (Percentage)]])- FIND("(",MASTERFILE[[#This Row],[BE 3 (Percentage)]])-1)),0)</f>
        <v>0</v>
      </c>
      <c r="FM6" s="47">
        <f>IFERROR(MASTERFILE[[#This Row],[FPMIS Budget]]*(MID(MASTERFILE[[#This Row],[BE 4 (Percentage)]],FIND("(",MASTERFILE[[#This Row],[BE 4 (Percentage)]])+1, FIND(")",MASTERFILE[[#This Row],[BE 4 (Percentage)]])- FIND("(",MASTERFILE[[#This Row],[BE 4 (Percentage)]])-1)),0)</f>
        <v>0</v>
      </c>
      <c r="FN6" s="47">
        <f>IFERROR(MASTERFILE[[#This Row],[FPMIS Budget]]*(MID(MASTERFILE[[#This Row],[BL 1 (Percentage)]],FIND("(",MASTERFILE[[#This Row],[BL 1 (Percentage)]])+1, FIND(")",MASTERFILE[[#This Row],[BL 1 (Percentage)]])- FIND("(",MASTERFILE[[#This Row],[BL 1 (Percentage)]])-1)),0)</f>
        <v>0</v>
      </c>
      <c r="FO6" s="47">
        <f>IFERROR(MASTERFILE[[#This Row],[FPMIS Budget]]*(MID(MASTERFILE[[#This Row],[BL 2 (Percentage)]],FIND("(",MASTERFILE[[#This Row],[BL 2 (Percentage)]])+1, FIND(")",MASTERFILE[[#This Row],[BL 2 (Percentage)]])- FIND("(",MASTERFILE[[#This Row],[BL 2 (Percentage)]])-1)),0)</f>
        <v>0</v>
      </c>
      <c r="FP6" s="47">
        <f>IFERROR(MASTERFILE[[#This Row],[FPMIS Budget]]*(MID(MASTERFILE[[#This Row],[BL 3 (Percentage)]],FIND("(",MASTERFILE[[#This Row],[BL 3 (Percentage)]])+1, FIND(")",MASTERFILE[[#This Row],[BL 3 (Percentage)]])- FIND("(",MASTERFILE[[#This Row],[BL 3 (Percentage)]])-1)),0)</f>
        <v>0</v>
      </c>
      <c r="FQ6" s="47">
        <f>IFERROR(MASTERFILE[[#This Row],[FPMIS Budget]]*(MID(MASTERFILE[[#This Row],[BL 4 (Percentage)]],FIND("(",MASTERFILE[[#This Row],[BL 4 (Percentage)]])+1, FIND(")",MASTERFILE[[#This Row],[BL 4 (Percentage)]])- FIND("(",MASTERFILE[[#This Row],[BL 4 (Percentage)]])-1)),0)</f>
        <v>2318396.4532654998</v>
      </c>
      <c r="FR6" s="47">
        <f>IFERROR(MASTERFILE[[#This Row],[FPMIS Budget]]*(MID(MASTERFILE[[#This Row],[BL 5 (Percentage)]],FIND("(",MASTERFILE[[#This Row],[BL 5 (Percentage)]])+1, FIND(")",MASTERFILE[[#This Row],[BL 5 (Percentage)]])- FIND("(",MASTERFILE[[#This Row],[BL 5 (Percentage)]])-1)),0)</f>
        <v>0</v>
      </c>
      <c r="FS6" s="47">
        <f>IFERROR(MASTERFILE[[#This Row],[FPMIS Budget]]*(MID(MASTERFILE[[#This Row],[BL 6 (Percentage)]],FIND("(",MASTERFILE[[#This Row],[BL 6 (Percentage)]])+1, FIND(")",MASTERFILE[[#This Row],[BL 6 (Percentage)]])- FIND("(",MASTERFILE[[#This Row],[BL 6 (Percentage)]])-1)),0)</f>
        <v>0</v>
      </c>
      <c r="FT6" s="47">
        <f>IFERROR(MASTERFILE[[#This Row],[FPMIS Budget]]*(MID(MASTERFILE[[#This Row],[BL 7 (Percentage)]],FIND("(",MASTERFILE[[#This Row],[BL 7 (Percentage)]])+1, FIND(")",MASTERFILE[[#This Row],[BL 7 (Percentage)]])- FIND("(",MASTERFILE[[#This Row],[BL 7 (Percentage)]])-1)),0)</f>
        <v>0</v>
      </c>
      <c r="FU6" s="3">
        <f>IF(ISNUMBER(SEARCH("1.",MASTERFILE[[#This Row],[SDG target (24/25)]])),1," ")</f>
        <v>1</v>
      </c>
      <c r="HT6" s="3" t="s">
        <v>320</v>
      </c>
      <c r="IA6" s="3" t="s">
        <v>369</v>
      </c>
      <c r="IH6" s="3"/>
      <c r="IN6" s="9" t="s">
        <v>370</v>
      </c>
      <c r="IX6" s="3"/>
      <c r="JC6" s="3" t="s">
        <v>371</v>
      </c>
    </row>
    <row r="7" spans="1:263" ht="27.75" customHeight="1" x14ac:dyDescent="0.3">
      <c r="A7" s="9" t="s">
        <v>372</v>
      </c>
      <c r="B7" s="9" t="s">
        <v>373</v>
      </c>
      <c r="C7" s="9" t="s">
        <v>374</v>
      </c>
      <c r="D7" s="9" t="s">
        <v>375</v>
      </c>
      <c r="E7" s="45">
        <v>1468596.23</v>
      </c>
      <c r="F7" s="45">
        <v>1479111.7609999999</v>
      </c>
      <c r="G7" s="9" t="s">
        <v>374</v>
      </c>
      <c r="H7" s="9" t="s">
        <v>376</v>
      </c>
      <c r="I7" s="9" t="s">
        <v>281</v>
      </c>
      <c r="J7" s="9" t="s">
        <v>282</v>
      </c>
      <c r="K7" s="9" t="s">
        <v>377</v>
      </c>
      <c r="L7" s="9" t="s">
        <v>378</v>
      </c>
      <c r="M7" s="9" t="s">
        <v>379</v>
      </c>
      <c r="N7" s="45">
        <v>1.8306451612903225</v>
      </c>
      <c r="O7" s="9" t="s">
        <v>380</v>
      </c>
      <c r="P7" s="9" t="s">
        <v>281</v>
      </c>
      <c r="Q7" s="9" t="s">
        <v>287</v>
      </c>
      <c r="R7" s="9" t="s">
        <v>289</v>
      </c>
      <c r="S7" s="9" t="s">
        <v>289</v>
      </c>
      <c r="T7" s="9" t="s">
        <v>290</v>
      </c>
      <c r="U7" s="9" t="s">
        <v>291</v>
      </c>
      <c r="V7" s="9" t="s">
        <v>242</v>
      </c>
      <c r="W7" s="9" t="s">
        <v>293</v>
      </c>
      <c r="X7" s="9" t="s">
        <v>381</v>
      </c>
      <c r="Y7" s="9" t="s">
        <v>382</v>
      </c>
      <c r="Z7" s="9" t="s">
        <v>383</v>
      </c>
      <c r="AA7" s="9" t="s">
        <v>292</v>
      </c>
      <c r="AB7" s="9" t="s">
        <v>292</v>
      </c>
      <c r="AC7" s="9" t="s">
        <v>292</v>
      </c>
      <c r="AD7" s="9" t="s">
        <v>292</v>
      </c>
      <c r="AE7" s="9" t="s">
        <v>384</v>
      </c>
      <c r="AF7" s="9" t="s">
        <v>385</v>
      </c>
      <c r="AG7" s="9" t="s">
        <v>386</v>
      </c>
      <c r="AH7" s="9" t="s">
        <v>386</v>
      </c>
      <c r="AI7" s="9" t="s">
        <v>384</v>
      </c>
      <c r="AJ7" s="9" t="s">
        <v>385</v>
      </c>
      <c r="AK7" s="9" t="s">
        <v>304</v>
      </c>
      <c r="AL7" s="9" t="s">
        <v>305</v>
      </c>
      <c r="AM7" s="9" t="s">
        <v>306</v>
      </c>
      <c r="AN7" s="9" t="s">
        <v>387</v>
      </c>
      <c r="AO7" s="9" t="s">
        <v>292</v>
      </c>
      <c r="AP7" s="9" t="s">
        <v>292</v>
      </c>
      <c r="AQ7" s="9" t="s">
        <v>309</v>
      </c>
      <c r="AR7" s="9" t="s">
        <v>354</v>
      </c>
      <c r="AS7" s="9" t="s">
        <v>354</v>
      </c>
      <c r="AT7" s="45">
        <v>0</v>
      </c>
      <c r="AU7" s="45">
        <v>1479111.16</v>
      </c>
      <c r="AV7" s="9" t="s">
        <v>292</v>
      </c>
      <c r="AW7" s="9" t="s">
        <v>292</v>
      </c>
      <c r="AX7" s="9" t="s">
        <v>388</v>
      </c>
      <c r="AY7" s="9" t="s">
        <v>292</v>
      </c>
      <c r="AZ7" s="9" t="s">
        <v>389</v>
      </c>
      <c r="BA7" s="9" t="s">
        <v>390</v>
      </c>
      <c r="BB7" s="9" t="s">
        <v>391</v>
      </c>
      <c r="BC7" s="9" t="s">
        <v>392</v>
      </c>
      <c r="BD7" s="9" t="s">
        <v>393</v>
      </c>
      <c r="BE7" s="9" t="s">
        <v>394</v>
      </c>
      <c r="BF7" s="9" t="s">
        <v>395</v>
      </c>
      <c r="BG7" s="9" t="s">
        <v>292</v>
      </c>
      <c r="BH7" s="45">
        <v>0</v>
      </c>
      <c r="BI7" s="9" t="s">
        <v>396</v>
      </c>
      <c r="BJ7" s="9" t="s">
        <v>353</v>
      </c>
      <c r="BK7" s="9" t="s">
        <v>363</v>
      </c>
      <c r="BL7" s="9" t="s">
        <v>363</v>
      </c>
      <c r="BM7" s="9" t="s">
        <v>363</v>
      </c>
      <c r="BN7" s="9" t="s">
        <v>353</v>
      </c>
      <c r="BO7" s="9" t="s">
        <v>354</v>
      </c>
      <c r="BP7" s="9" t="s">
        <v>353</v>
      </c>
      <c r="BQ7" s="9" t="s">
        <v>292</v>
      </c>
      <c r="BR7" s="9" t="s">
        <v>354</v>
      </c>
      <c r="BS7" s="9" t="s">
        <v>292</v>
      </c>
      <c r="BT7" s="9" t="s">
        <v>292</v>
      </c>
      <c r="BU7" s="9" t="s">
        <v>292</v>
      </c>
      <c r="BV7" s="9" t="s">
        <v>292</v>
      </c>
      <c r="BW7" s="9" t="s">
        <v>292</v>
      </c>
      <c r="BX7" s="9" t="s">
        <v>292</v>
      </c>
      <c r="BY7" s="45">
        <v>0</v>
      </c>
      <c r="BZ7" s="45">
        <v>0</v>
      </c>
      <c r="CA7" s="45">
        <v>0</v>
      </c>
      <c r="CB7" s="45">
        <v>0</v>
      </c>
      <c r="CC7" s="45">
        <v>0</v>
      </c>
      <c r="CD7" s="45">
        <v>0</v>
      </c>
      <c r="CE7" s="45">
        <v>0</v>
      </c>
      <c r="CF7" s="45">
        <v>0</v>
      </c>
      <c r="CG7" s="45">
        <v>44404.98</v>
      </c>
      <c r="CH7" s="45">
        <v>0</v>
      </c>
      <c r="CI7" s="45">
        <v>990573.83</v>
      </c>
      <c r="CJ7" s="45">
        <v>1479112.38</v>
      </c>
      <c r="CK7" s="45">
        <v>433617.42</v>
      </c>
      <c r="CL7" s="45">
        <v>10514.93</v>
      </c>
      <c r="CM7" s="45">
        <v>1468596.23</v>
      </c>
      <c r="CN7" s="45">
        <v>0</v>
      </c>
      <c r="CO7" s="45">
        <v>0</v>
      </c>
      <c r="CP7" s="45">
        <v>1479111.16</v>
      </c>
      <c r="CQ7" s="45">
        <v>1468596.63</v>
      </c>
      <c r="CR7" s="9" t="s">
        <v>397</v>
      </c>
      <c r="CS7" s="45">
        <v>1</v>
      </c>
      <c r="CT7" s="9" t="s">
        <v>292</v>
      </c>
      <c r="CU7" s="9" t="s">
        <v>281</v>
      </c>
      <c r="CV7" s="9" t="s">
        <v>304</v>
      </c>
      <c r="CW7" s="45">
        <v>0</v>
      </c>
      <c r="CX7" s="45">
        <v>0</v>
      </c>
      <c r="CY7" s="45">
        <v>0</v>
      </c>
      <c r="CZ7" s="45">
        <v>0</v>
      </c>
      <c r="DA7" s="45">
        <v>0</v>
      </c>
      <c r="DB7" s="45">
        <v>0</v>
      </c>
      <c r="DC7" s="45">
        <v>0</v>
      </c>
      <c r="DD7" s="45">
        <v>0</v>
      </c>
      <c r="DE7" s="45">
        <v>1468596.23</v>
      </c>
      <c r="DF7" s="9" t="s">
        <v>365</v>
      </c>
      <c r="DG7" s="9" t="s">
        <v>398</v>
      </c>
      <c r="DH7" s="9" t="s">
        <v>399</v>
      </c>
      <c r="DI7" s="46" t="s">
        <v>400</v>
      </c>
      <c r="DJ7" s="3">
        <f>IF(ISNUMBER(SEARCH("BP1",MASTERFILE[[#This Row],[PPA (24/25)]])),1,0)</f>
        <v>0</v>
      </c>
      <c r="DK7" s="3">
        <f>IF(ISNUMBER(SEARCH("BP2",MASTERFILE[[#This Row],[PPA (24/25)]])),1,0)</f>
        <v>0</v>
      </c>
      <c r="DL7" s="3">
        <f>IF(ISNUMBER(SEARCH("BP3",MASTERFILE[[#This Row],[PPA (24/25)]])),1,0)</f>
        <v>0</v>
      </c>
      <c r="DM7" s="3">
        <f>IF(ISNUMBER(SEARCH("BP4",MASTERFILE[[#This Row],[PPA (24/25)]])),1,0)</f>
        <v>0</v>
      </c>
      <c r="DN7" s="3">
        <f>IF(ISNUMBER(SEARCH("BP5",MASTERFILE[[#This Row],[PPA (24/25)]])),1,0)</f>
        <v>0</v>
      </c>
      <c r="DO7" s="3">
        <f>IF(ISNUMBER(SEARCH("BN1",MASTERFILE[[#This Row],[PPA (24/25)]])),1,0)</f>
        <v>0</v>
      </c>
      <c r="DP7" s="3">
        <f>IF(ISNUMBER(SEARCH("BN2",MASTERFILE[[#This Row],[PPA (24/25)]])),1,0)</f>
        <v>0</v>
      </c>
      <c r="DQ7" s="3">
        <f>IF(ISNUMBER(SEARCH("BN3",MASTERFILE[[#This Row],[PPA (24/25)]])),1,0)</f>
        <v>0</v>
      </c>
      <c r="DR7" s="3">
        <f>IF(ISNUMBER(SEARCH("BN4",MASTERFILE[[#This Row],[PPA (24/25)]])),1,0)</f>
        <v>0</v>
      </c>
      <c r="DS7" s="3">
        <f>IF(ISNUMBER(SEARCH("BN5",MASTERFILE[[#This Row],[PPA (24/25)]])),1,0)</f>
        <v>0</v>
      </c>
      <c r="DT7" s="3">
        <f>IF(ISNUMBER(SEARCH("BE1",MASTERFILE[[#This Row],[PPA (24/25)]])),1,0)</f>
        <v>0</v>
      </c>
      <c r="DU7" s="3">
        <f>IF(ISNUMBER(SEARCH("BE2",MASTERFILE[[#This Row],[PPA (24/25)]])),1,0)</f>
        <v>0</v>
      </c>
      <c r="DV7" s="3">
        <f>IF(ISNUMBER(SEARCH("BE3",MASTERFILE[[#This Row],[PPA (24/25)]])),1,0)</f>
        <v>0</v>
      </c>
      <c r="DW7" s="3">
        <f>IF(ISNUMBER(SEARCH("BE4",MASTERFILE[[#This Row],[PPA (24/25)]])),1,0)</f>
        <v>0</v>
      </c>
      <c r="DX7" s="3">
        <f>IF(ISNUMBER(SEARCH("BL1",MASTERFILE[[#This Row],[PPA (24/25)]])),1,0)</f>
        <v>0</v>
      </c>
      <c r="DY7" s="3">
        <f>IF(ISNUMBER(SEARCH("BL2",MASTERFILE[[#This Row],[PPA (24/25)]])),1,0)</f>
        <v>0</v>
      </c>
      <c r="DZ7" s="3">
        <f>IF(ISNUMBER(SEARCH("BL3",MASTERFILE[[#This Row],[PPA (24/25)]])),1,0)</f>
        <v>0</v>
      </c>
      <c r="EA7" s="3">
        <f>IF(ISNUMBER(SEARCH("BL4",MASTERFILE[[#This Row],[PPA (24/25)]])),1,0)</f>
        <v>0</v>
      </c>
      <c r="EB7" s="3">
        <f>IF(ISNUMBER(SEARCH("BL5",MASTERFILE[[#This Row],[PPA (24/25)]])),1,0)</f>
        <v>0</v>
      </c>
      <c r="EC7" s="3">
        <f>IF(ISNUMBER(SEARCH("BL6",MASTERFILE[[#This Row],[PPA (24/25)]])),1,0)</f>
        <v>0</v>
      </c>
      <c r="ED7" s="3">
        <f>IF(ISNUMBER(SEARCH("BL7",MASTERFILE[[#This Row],[PPA (24/25)]])),1,0)</f>
        <v>0</v>
      </c>
      <c r="EE7" s="3">
        <f>IFERROR(LEFT(RIGHT(MASTERFILE[[#This Row],[PPA (24/25)]],LEN(MASTERFILE[[#This Row],[PPA (24/25)]])-FIND("BP1",MASTERFILE[[#This Row],[PPA (24/25)]])+1),10), 0)</f>
        <v>0</v>
      </c>
      <c r="EF7" s="3">
        <f>IFERROR(LEFT(RIGHT(MASTERFILE[[#This Row],[PPA (24/25)]],LEN(MASTERFILE[[#This Row],[PPA (24/25)]])-FIND("BP2",MASTERFILE[[#This Row],[PPA (24/25)]])+1),10),0)</f>
        <v>0</v>
      </c>
      <c r="EG7" s="3">
        <f>IFERROR(LEFT(RIGHT(MASTERFILE[[#This Row],[PPA (24/25)]],LEN(MASTERFILE[[#This Row],[PPA (24/25)]])-FIND("BP3",MASTERFILE[[#This Row],[PPA (24/25)]])+1),10),0)</f>
        <v>0</v>
      </c>
      <c r="EH7" s="3">
        <f>IFERROR(LEFT(RIGHT(MASTERFILE[[#This Row],[PPA (24/25)]],LEN(MASTERFILE[[#This Row],[PPA (24/25)]])-FIND("BP4",MASTERFILE[[#This Row],[PPA (24/25)]])+1),10),0)</f>
        <v>0</v>
      </c>
      <c r="EI7" s="3">
        <f>IFERROR(LEFT(RIGHT(MASTERFILE[[#This Row],[PPA (24/25)]],LEN(MASTERFILE[[#This Row],[PPA (24/25)]])-FIND("BP5",MASTERFILE[[#This Row],[PPA (24/25)]])+1),10),0)</f>
        <v>0</v>
      </c>
      <c r="EJ7" s="3">
        <f>IFERROR(LEFT(RIGHT(MASTERFILE[[#This Row],[PPA (24/25)]],LEN(MASTERFILE[[#This Row],[PPA (24/25)]])-FIND("BN1",MASTERFILE[[#This Row],[PPA (24/25)]])+1),10),0)</f>
        <v>0</v>
      </c>
      <c r="EK7" s="3">
        <f>IFERROR(LEFT(RIGHT(MASTERFILE[[#This Row],[PPA (24/25)]],LEN(MASTERFILE[[#This Row],[PPA (24/25)]])-FIND("BN2",MASTERFILE[[#This Row],[PPA (24/25)]])+1),10),0)</f>
        <v>0</v>
      </c>
      <c r="EL7" s="3">
        <f>IFERROR(LEFT(RIGHT(MASTERFILE[[#This Row],[PPA (24/25)]],LEN(MASTERFILE[[#This Row],[PPA (24/25)]])-FIND("BN3",MASTERFILE[[#This Row],[PPA (24/25)]])+1),10),0)</f>
        <v>0</v>
      </c>
      <c r="EM7" s="3">
        <f>IFERROR(LEFT(RIGHT(MASTERFILE[[#This Row],[PPA (24/25)]],LEN(MASTERFILE[[#This Row],[PPA (24/25)]])-FIND("BN4",MASTERFILE[[#This Row],[PPA (24/25)]])+1),10),0)</f>
        <v>0</v>
      </c>
      <c r="EN7" s="3">
        <f>IFERROR(LEFT(RIGHT(MASTERFILE[[#This Row],[PPA (24/25)]],LEN(MASTERFILE[[#This Row],[PPA (24/25)]])-FIND("BN5",MASTERFILE[[#This Row],[PPA (24/25)]])+1),10),0)</f>
        <v>0</v>
      </c>
      <c r="EO7" s="3">
        <f>IFERROR(LEFT(RIGHT(MASTERFILE[[#This Row],[PPA (24/25)]],LEN(MASTERFILE[[#This Row],[PPA (24/25)]])-FIND("BE1",MASTERFILE[[#This Row],[PPA (24/25)]])+1),10),0)</f>
        <v>0</v>
      </c>
      <c r="EP7" s="3">
        <f>IFERROR(LEFT(RIGHT(MASTERFILE[[#This Row],[PPA (24/25)]],LEN(MASTERFILE[[#This Row],[PPA (24/25)]])-FIND("BE2",MASTERFILE[[#This Row],[PPA (24/25)]])+1),10),0)</f>
        <v>0</v>
      </c>
      <c r="EQ7" s="3">
        <f>IFERROR(LEFT(RIGHT(MASTERFILE[[#This Row],[PPA (24/25)]],LEN(MASTERFILE[[#This Row],[PPA (24/25)]])-FIND("BE3",MASTERFILE[[#This Row],[PPA (24/25)]])+1),10),0)</f>
        <v>0</v>
      </c>
      <c r="ER7" s="3">
        <f>IFERROR(LEFT(RIGHT(MASTERFILE[[#This Row],[PPA (24/25)]],LEN(MASTERFILE[[#This Row],[PPA (24/25)]])-FIND("BE4",MASTERFILE[[#This Row],[PPA (24/25)]])+1),10),0)</f>
        <v>0</v>
      </c>
      <c r="ES7" s="3">
        <f>IFERROR(LEFT(RIGHT(MASTERFILE[[#This Row],[PPA (24/25)]],LEN(MASTERFILE[[#This Row],[PPA (24/25)]])-FIND("BL1",MASTERFILE[[#This Row],[PPA (24/25)]])+1),10),0)</f>
        <v>0</v>
      </c>
      <c r="ET7" s="3">
        <f>IFERROR(LEFT(RIGHT(MASTERFILE[[#This Row],[PPA (24/25)]],LEN(MASTERFILE[[#This Row],[PPA (24/25)]])-FIND("BL2",MASTERFILE[[#This Row],[PPA (24/25)]])+1),10),0)</f>
        <v>0</v>
      </c>
      <c r="EU7" s="3">
        <f>IFERROR(LEFT(RIGHT(MASTERFILE[[#This Row],[PPA (24/25)]],LEN(MASTERFILE[[#This Row],[PPA (24/25)]])-FIND("BL3",MASTERFILE[[#This Row],[PPA (24/25)]])+1),10),0)</f>
        <v>0</v>
      </c>
      <c r="EV7" s="3">
        <f>IFERROR(LEFT(RIGHT(MASTERFILE[[#This Row],[PPA (24/25)]],LEN(MASTERFILE[[#This Row],[PPA (24/25)]])-FIND("BL4",MASTERFILE[[#This Row],[PPA (24/25)]])+1),10),0)</f>
        <v>0</v>
      </c>
      <c r="EW7" s="3">
        <f>IFERROR(LEFT(RIGHT(MASTERFILE[[#This Row],[PPA (24/25)]],LEN(MASTERFILE[[#This Row],[PPA (24/25)]])-FIND("BL5",MASTERFILE[[#This Row],[PPA (24/25)]])+1),10),0)</f>
        <v>0</v>
      </c>
      <c r="EX7" s="3">
        <f>IFERROR(LEFT(RIGHT(MASTERFILE[[#This Row],[PPA (24/25)]],LEN(MASTERFILE[[#This Row],[PPA (24/25)]])-FIND("BL6",MASTERFILE[[#This Row],[PPA (24/25)]])+1),10),0)</f>
        <v>0</v>
      </c>
      <c r="EY7" s="3">
        <f>IFERROR(LEFT(RIGHT(MASTERFILE[[#This Row],[PPA (24/25)]],LEN(MASTERFILE[[#This Row],[PPA (24/25)]])-FIND("BL7",MASTERFILE[[#This Row],[PPA (24/25)]])+1),10),0)</f>
        <v>0</v>
      </c>
      <c r="EZ7" s="47">
        <f>IFERROR(MASTERFILE[[#This Row],[FPMIS Budget]]*(MID(MASTERFILE[[#This Row],[BP 1 (Percentage)]],FIND("(",MASTERFILE[[#This Row],[BP 1 (Percentage)]])+1, FIND(")",MASTERFILE[[#This Row],[BP 1 (Percentage)]])- FIND("(",MASTERFILE[[#This Row],[BP 1 (Percentage)]])-1)),0)</f>
        <v>0</v>
      </c>
      <c r="FA7" s="47">
        <f>IFERROR(MASTERFILE[[#This Row],[FPMIS Budget]]*(MID(MASTERFILE[[#This Row],[BP 2 (Percentage)]],FIND("(",MASTERFILE[[#This Row],[BP 2 (Percentage)]])+1, FIND(")",MASTERFILE[[#This Row],[BP 2 (Percentage)]])- FIND("(",MASTERFILE[[#This Row],[BP 2 (Percentage)]])-1)),0)</f>
        <v>0</v>
      </c>
      <c r="FB7" s="47">
        <f>IFERROR(MASTERFILE[[#This Row],[FPMIS Budget]]*(MID(MASTERFILE[[#This Row],[BP 3 (Percentage)]],FIND("(",MASTERFILE[[#This Row],[BP 3 (Percentage)]])+1, FIND(")",MASTERFILE[[#This Row],[BP 3 (Percentage)]])- FIND("(",MASTERFILE[[#This Row],[BP 3 (Percentage)]])-1)),0)</f>
        <v>0</v>
      </c>
      <c r="FC7" s="47">
        <f>IFERROR(MASTERFILE[[#This Row],[FPMIS Budget]]*(MID(MASTERFILE[[#This Row],[BP 4 (Percentage)]],FIND("(",MASTERFILE[[#This Row],[BP 4 (Percentage)]])+1, FIND(")",MASTERFILE[[#This Row],[BP 4 (Percentage)]])- FIND("(",MASTERFILE[[#This Row],[BP 4 (Percentage)]])-1)),0)</f>
        <v>0</v>
      </c>
      <c r="FD7" s="47">
        <f>IFERROR(MASTERFILE[[#This Row],[FPMIS Budget]]*(MID(MASTERFILE[[#This Row],[BP 5 (Percentage)]],FIND("(",MASTERFILE[[#This Row],[BP 5 (Percentage)]])+1, FIND(")",MASTERFILE[[#This Row],[BP 5 (Percentage)]])- FIND("(",MASTERFILE[[#This Row],[BP 5 (Percentage)]])-1)),0)</f>
        <v>0</v>
      </c>
      <c r="FE7" s="47">
        <f>IFERROR(MASTERFILE[[#This Row],[FPMIS Budget]]*(MID(MASTERFILE[[#This Row],[BN 1 (Percentage)]],FIND("(",MASTERFILE[[#This Row],[BN 1 (Percentage)]])+1, FIND(")",MASTERFILE[[#This Row],[BN 1 (Percentage)]])- FIND("(",MASTERFILE[[#This Row],[BN 1 (Percentage)]])-1)),0)</f>
        <v>0</v>
      </c>
      <c r="FF7" s="47">
        <f>IFERROR(MASTERFILE[[#This Row],[FPMIS Budget]]*(MID(MASTERFILE[[#This Row],[BN 2 (Percentage)]],FIND("(",MASTERFILE[[#This Row],[BN 2 (Percentage)]])+1, FIND(")",MASTERFILE[[#This Row],[BN 2 (Percentage)]])- FIND("(",MASTERFILE[[#This Row],[BN 2 (Percentage)]])-1)),0)</f>
        <v>0</v>
      </c>
      <c r="FG7" s="47">
        <f>IFERROR(MASTERFILE[[#This Row],[FPMIS Budget]]*(MID(MASTERFILE[[#This Row],[BN 3 (Percentage)]],FIND("(",MASTERFILE[[#This Row],[BN 3 (Percentage)]])+1, FIND(")",MASTERFILE[[#This Row],[BN 3 (Percentage)]])- FIND("(",MASTERFILE[[#This Row],[BN 3 (Percentage)]])-1)),0)</f>
        <v>0</v>
      </c>
      <c r="FH7" s="47">
        <f>IFERROR(MASTERFILE[[#This Row],[FPMIS Budget]]*(MID(MASTERFILE[[#This Row],[BN 4 (Percentage)]],FIND("(",MASTERFILE[[#This Row],[BN 4 (Percentage)]])+1, FIND(")",MASTERFILE[[#This Row],[BN 4 (Percentage)]])- FIND("(",MASTERFILE[[#This Row],[BN 4 (Percentage)]])-1)),0)</f>
        <v>0</v>
      </c>
      <c r="FI7" s="47">
        <f>IFERROR(MASTERFILE[[#This Row],[FPMIS Budget]]*(MID(MASTERFILE[[#This Row],[BN 5 (Percentage)]],FIND("(",MASTERFILE[[#This Row],[BN 5 (Percentage)]])+1, FIND(")",MASTERFILE[[#This Row],[BN 5 (Percentage)]])- FIND("(",MASTERFILE[[#This Row],[BN 5 (Percentage)]])-1)),0)</f>
        <v>0</v>
      </c>
      <c r="FJ7" s="47">
        <f>IFERROR(MASTERFILE[[#This Row],[FPMIS Budget]]*(MID(MASTERFILE[[#This Row],[BE 1 (Percentage)]],FIND("(",MASTERFILE[[#This Row],[BE 1 (Percentage)]])+1, FIND(")",MASTERFILE[[#This Row],[BE 1 (Percentage)]])- FIND("(",MASTERFILE[[#This Row],[BE 1 (Percentage)]])-1)),0)</f>
        <v>0</v>
      </c>
      <c r="FK7" s="47">
        <f>IFERROR(MASTERFILE[[#This Row],[FPMIS Budget]]*(MID(MASTERFILE[[#This Row],[BE 2 (Percentage)]],FIND("(",MASTERFILE[[#This Row],[BE 2 (Percentage)]])+1, FIND(")",MASTERFILE[[#This Row],[BE 2 (Percentage)]])- FIND("(",MASTERFILE[[#This Row],[BE 2 (Percentage)]])-1)),0)</f>
        <v>0</v>
      </c>
      <c r="FL7" s="47">
        <f>IFERROR(MASTERFILE[[#This Row],[FPMIS Budget]]*(MID(MASTERFILE[[#This Row],[BE 3 (Percentage)]],FIND("(",MASTERFILE[[#This Row],[BE 3 (Percentage)]])+1, FIND(")",MASTERFILE[[#This Row],[BE 3 (Percentage)]])- FIND("(",MASTERFILE[[#This Row],[BE 3 (Percentage)]])-1)),0)</f>
        <v>0</v>
      </c>
      <c r="FM7" s="47">
        <f>IFERROR(MASTERFILE[[#This Row],[FPMIS Budget]]*(MID(MASTERFILE[[#This Row],[BE 4 (Percentage)]],FIND("(",MASTERFILE[[#This Row],[BE 4 (Percentage)]])+1, FIND(")",MASTERFILE[[#This Row],[BE 4 (Percentage)]])- FIND("(",MASTERFILE[[#This Row],[BE 4 (Percentage)]])-1)),0)</f>
        <v>0</v>
      </c>
      <c r="FN7" s="47">
        <f>IFERROR(MASTERFILE[[#This Row],[FPMIS Budget]]*(MID(MASTERFILE[[#This Row],[BL 1 (Percentage)]],FIND("(",MASTERFILE[[#This Row],[BL 1 (Percentage)]])+1, FIND(")",MASTERFILE[[#This Row],[BL 1 (Percentage)]])- FIND("(",MASTERFILE[[#This Row],[BL 1 (Percentage)]])-1)),0)</f>
        <v>0</v>
      </c>
      <c r="FO7" s="47">
        <f>IFERROR(MASTERFILE[[#This Row],[FPMIS Budget]]*(MID(MASTERFILE[[#This Row],[BL 2 (Percentage)]],FIND("(",MASTERFILE[[#This Row],[BL 2 (Percentage)]])+1, FIND(")",MASTERFILE[[#This Row],[BL 2 (Percentage)]])- FIND("(",MASTERFILE[[#This Row],[BL 2 (Percentage)]])-1)),0)</f>
        <v>0</v>
      </c>
      <c r="FP7" s="47">
        <f>IFERROR(MASTERFILE[[#This Row],[FPMIS Budget]]*(MID(MASTERFILE[[#This Row],[BL 3 (Percentage)]],FIND("(",MASTERFILE[[#This Row],[BL 3 (Percentage)]])+1, FIND(")",MASTERFILE[[#This Row],[BL 3 (Percentage)]])- FIND("(",MASTERFILE[[#This Row],[BL 3 (Percentage)]])-1)),0)</f>
        <v>0</v>
      </c>
      <c r="FQ7" s="47">
        <f>IFERROR(MASTERFILE[[#This Row],[FPMIS Budget]]*(MID(MASTERFILE[[#This Row],[BL 4 (Percentage)]],FIND("(",MASTERFILE[[#This Row],[BL 4 (Percentage)]])+1, FIND(")",MASTERFILE[[#This Row],[BL 4 (Percentage)]])- FIND("(",MASTERFILE[[#This Row],[BL 4 (Percentage)]])-1)),0)</f>
        <v>0</v>
      </c>
      <c r="FR7" s="47">
        <f>IFERROR(MASTERFILE[[#This Row],[FPMIS Budget]]*(MID(MASTERFILE[[#This Row],[BL 5 (Percentage)]],FIND("(",MASTERFILE[[#This Row],[BL 5 (Percentage)]])+1, FIND(")",MASTERFILE[[#This Row],[BL 5 (Percentage)]])- FIND("(",MASTERFILE[[#This Row],[BL 5 (Percentage)]])-1)),0)</f>
        <v>0</v>
      </c>
      <c r="FS7" s="47">
        <f>IFERROR(MASTERFILE[[#This Row],[FPMIS Budget]]*(MID(MASTERFILE[[#This Row],[BL 6 (Percentage)]],FIND("(",MASTERFILE[[#This Row],[BL 6 (Percentage)]])+1, FIND(")",MASTERFILE[[#This Row],[BL 6 (Percentage)]])- FIND("(",MASTERFILE[[#This Row],[BL 6 (Percentage)]])-1)),0)</f>
        <v>0</v>
      </c>
      <c r="FT7" s="47">
        <f>IFERROR(MASTERFILE[[#This Row],[FPMIS Budget]]*(MID(MASTERFILE[[#This Row],[BL 7 (Percentage)]],FIND("(",MASTERFILE[[#This Row],[BL 7 (Percentage)]])+1, FIND(")",MASTERFILE[[#This Row],[BL 7 (Percentage)]])- FIND("(",MASTERFILE[[#This Row],[BL 7 (Percentage)]])-1)),0)</f>
        <v>0</v>
      </c>
      <c r="FU7" s="3" t="str">
        <f>IF(ISNUMBER(SEARCH("1.",MASTERFILE[[#This Row],[SDG target (24/25)]])),1," ")</f>
        <v xml:space="preserve"> </v>
      </c>
      <c r="HT7" s="3" t="s">
        <v>320</v>
      </c>
      <c r="HV7" s="9" t="s">
        <v>401</v>
      </c>
      <c r="HX7" s="9" t="s">
        <v>401</v>
      </c>
      <c r="IA7" s="9" t="s">
        <v>401</v>
      </c>
      <c r="IH7" s="3"/>
      <c r="IK7" s="9" t="s">
        <v>401</v>
      </c>
      <c r="IX7" s="3"/>
      <c r="JA7" s="9" t="s">
        <v>402</v>
      </c>
    </row>
    <row r="8" spans="1:263" ht="27.75" customHeight="1" x14ac:dyDescent="0.3">
      <c r="A8" s="9" t="s">
        <v>403</v>
      </c>
      <c r="B8" s="48" t="s">
        <v>404</v>
      </c>
      <c r="C8" s="51" t="s">
        <v>405</v>
      </c>
      <c r="D8" s="48" t="s">
        <v>278</v>
      </c>
      <c r="E8" s="49">
        <v>7245411.1799999997</v>
      </c>
      <c r="F8" s="49">
        <v>9109600.1500000004</v>
      </c>
      <c r="G8" s="48" t="s">
        <v>406</v>
      </c>
      <c r="H8" s="48" t="s">
        <v>280</v>
      </c>
      <c r="I8" s="48" t="s">
        <v>281</v>
      </c>
      <c r="J8" s="48" t="s">
        <v>282</v>
      </c>
      <c r="K8" s="48" t="s">
        <v>283</v>
      </c>
      <c r="L8" s="48" t="s">
        <v>407</v>
      </c>
      <c r="M8" s="48" t="s">
        <v>408</v>
      </c>
      <c r="N8" s="49">
        <v>5.9946236559139781</v>
      </c>
      <c r="O8" s="48" t="s">
        <v>409</v>
      </c>
      <c r="P8" s="48" t="s">
        <v>281</v>
      </c>
      <c r="Q8" s="48" t="s">
        <v>410</v>
      </c>
      <c r="R8" s="48" t="s">
        <v>411</v>
      </c>
      <c r="S8" s="48" t="s">
        <v>289</v>
      </c>
      <c r="T8" s="48" t="s">
        <v>290</v>
      </c>
      <c r="U8" s="48" t="s">
        <v>291</v>
      </c>
      <c r="V8" s="48" t="s">
        <v>412</v>
      </c>
      <c r="W8" s="48" t="s">
        <v>293</v>
      </c>
      <c r="X8" s="48" t="s">
        <v>413</v>
      </c>
      <c r="Y8" s="48" t="s">
        <v>414</v>
      </c>
      <c r="Z8" s="48" t="s">
        <v>415</v>
      </c>
      <c r="AA8" s="48" t="s">
        <v>297</v>
      </c>
      <c r="AB8" s="48" t="s">
        <v>298</v>
      </c>
      <c r="AC8" s="48" t="s">
        <v>299</v>
      </c>
      <c r="AD8" s="48" t="s">
        <v>300</v>
      </c>
      <c r="AE8" s="48" t="s">
        <v>416</v>
      </c>
      <c r="AF8" s="48" t="s">
        <v>385</v>
      </c>
      <c r="AG8" s="48" t="s">
        <v>417</v>
      </c>
      <c r="AH8" s="48" t="s">
        <v>292</v>
      </c>
      <c r="AI8" s="48" t="s">
        <v>292</v>
      </c>
      <c r="AJ8" s="48" t="s">
        <v>292</v>
      </c>
      <c r="AK8" s="48" t="s">
        <v>304</v>
      </c>
      <c r="AL8" s="48" t="s">
        <v>305</v>
      </c>
      <c r="AM8" s="48" t="s">
        <v>418</v>
      </c>
      <c r="AN8" s="48" t="s">
        <v>419</v>
      </c>
      <c r="AO8" s="48" t="s">
        <v>420</v>
      </c>
      <c r="AP8" s="48" t="s">
        <v>421</v>
      </c>
      <c r="AQ8" s="48" t="s">
        <v>309</v>
      </c>
      <c r="AR8" s="48" t="s">
        <v>353</v>
      </c>
      <c r="AS8" s="48" t="s">
        <v>354</v>
      </c>
      <c r="AT8" s="49">
        <v>0</v>
      </c>
      <c r="AU8" s="49">
        <v>9109600.1500000004</v>
      </c>
      <c r="AV8" s="48" t="s">
        <v>310</v>
      </c>
      <c r="AW8" s="48" t="s">
        <v>311</v>
      </c>
      <c r="AX8" s="48" t="s">
        <v>422</v>
      </c>
      <c r="AY8" s="48" t="s">
        <v>423</v>
      </c>
      <c r="AZ8" s="48" t="s">
        <v>292</v>
      </c>
      <c r="BA8" s="48" t="s">
        <v>292</v>
      </c>
      <c r="BB8" s="48" t="s">
        <v>424</v>
      </c>
      <c r="BC8" s="48" t="s">
        <v>425</v>
      </c>
      <c r="BD8" s="48" t="s">
        <v>359</v>
      </c>
      <c r="BE8" s="48" t="s">
        <v>426</v>
      </c>
      <c r="BF8" s="48" t="s">
        <v>292</v>
      </c>
      <c r="BG8" s="48" t="s">
        <v>292</v>
      </c>
      <c r="BH8" s="49">
        <v>0</v>
      </c>
      <c r="BI8" s="48" t="s">
        <v>427</v>
      </c>
      <c r="BJ8" s="48" t="s">
        <v>354</v>
      </c>
      <c r="BK8" s="48" t="s">
        <v>363</v>
      </c>
      <c r="BL8" s="48" t="s">
        <v>363</v>
      </c>
      <c r="BM8" s="48" t="s">
        <v>354</v>
      </c>
      <c r="BN8" s="48" t="s">
        <v>354</v>
      </c>
      <c r="BO8" s="48" t="s">
        <v>354</v>
      </c>
      <c r="BP8" s="48" t="s">
        <v>354</v>
      </c>
      <c r="BQ8" s="48" t="s">
        <v>292</v>
      </c>
      <c r="BR8" s="48" t="s">
        <v>353</v>
      </c>
      <c r="BS8" s="48" t="s">
        <v>297</v>
      </c>
      <c r="BT8" s="48" t="s">
        <v>298</v>
      </c>
      <c r="BU8" s="48" t="s">
        <v>299</v>
      </c>
      <c r="BV8" s="48" t="s">
        <v>300</v>
      </c>
      <c r="BW8" s="48" t="s">
        <v>310</v>
      </c>
      <c r="BX8" s="48" t="s">
        <v>311</v>
      </c>
      <c r="BY8" s="49">
        <v>208635.24</v>
      </c>
      <c r="BZ8" s="49">
        <v>0.18</v>
      </c>
      <c r="CA8" s="49">
        <v>1376153.56</v>
      </c>
      <c r="CB8" s="49">
        <v>0</v>
      </c>
      <c r="CC8" s="49">
        <v>1250238.7</v>
      </c>
      <c r="CD8" s="49">
        <v>0</v>
      </c>
      <c r="CE8" s="49">
        <v>2245875.0299999998</v>
      </c>
      <c r="CF8" s="49">
        <v>0</v>
      </c>
      <c r="CG8" s="49">
        <v>1683599.7</v>
      </c>
      <c r="CH8" s="49">
        <v>0</v>
      </c>
      <c r="CI8" s="49">
        <v>480908.95</v>
      </c>
      <c r="CJ8" s="49">
        <v>9109599.9700000007</v>
      </c>
      <c r="CK8" s="49">
        <v>0</v>
      </c>
      <c r="CL8" s="49">
        <v>1864188.97</v>
      </c>
      <c r="CM8" s="49">
        <v>6856659.3399999999</v>
      </c>
      <c r="CN8" s="49">
        <v>388751.84</v>
      </c>
      <c r="CO8" s="49">
        <v>78691.3</v>
      </c>
      <c r="CP8" s="49">
        <v>9109600.1500000004</v>
      </c>
      <c r="CQ8" s="49">
        <v>7277149.5999999996</v>
      </c>
      <c r="CR8" s="48" t="s">
        <v>428</v>
      </c>
      <c r="CS8" s="49">
        <v>1</v>
      </c>
      <c r="CT8" s="48" t="s">
        <v>292</v>
      </c>
      <c r="CU8" s="48" t="s">
        <v>281</v>
      </c>
      <c r="CV8" s="48" t="s">
        <v>304</v>
      </c>
      <c r="CW8" s="49">
        <v>1376171.67</v>
      </c>
      <c r="CX8" s="49">
        <v>1164853.583526449</v>
      </c>
      <c r="CY8" s="49">
        <v>0</v>
      </c>
      <c r="CZ8" s="49">
        <v>0</v>
      </c>
      <c r="DA8" s="49">
        <v>1376171.67</v>
      </c>
      <c r="DB8" s="49">
        <v>1164853.583526449</v>
      </c>
      <c r="DC8" s="49">
        <v>0</v>
      </c>
      <c r="DD8" s="49">
        <v>0</v>
      </c>
      <c r="DE8" s="49">
        <v>8797174.6400000006</v>
      </c>
      <c r="DF8" s="48" t="s">
        <v>429</v>
      </c>
      <c r="DG8" s="48" t="s">
        <v>430</v>
      </c>
      <c r="DH8" s="48" t="s">
        <v>431</v>
      </c>
      <c r="DI8" s="50" t="s">
        <v>432</v>
      </c>
      <c r="DJ8" s="3">
        <f>IF(ISNUMBER(SEARCH("BP1",MASTERFILE[[#This Row],[PPA (24/25)]])),1,0)</f>
        <v>0</v>
      </c>
      <c r="DK8" s="3">
        <f>IF(ISNUMBER(SEARCH("BP2",MASTERFILE[[#This Row],[PPA (24/25)]])),1,0)</f>
        <v>0</v>
      </c>
      <c r="DL8" s="3">
        <f>IF(ISNUMBER(SEARCH("BP3",MASTERFILE[[#This Row],[PPA (24/25)]])),1,0)</f>
        <v>0</v>
      </c>
      <c r="DM8" s="3">
        <f>IF(ISNUMBER(SEARCH("BP4",MASTERFILE[[#This Row],[PPA (24/25)]])),1,0)</f>
        <v>0</v>
      </c>
      <c r="DN8" s="3">
        <f>IF(ISNUMBER(SEARCH("BP5",MASTERFILE[[#This Row],[PPA (24/25)]])),1,0)</f>
        <v>0</v>
      </c>
      <c r="DO8" s="3">
        <f>IF(ISNUMBER(SEARCH("BN1",MASTERFILE[[#This Row],[PPA (24/25)]])),1,0)</f>
        <v>0</v>
      </c>
      <c r="DP8" s="3">
        <f>IF(ISNUMBER(SEARCH("BN2",MASTERFILE[[#This Row],[PPA (24/25)]])),1,0)</f>
        <v>0</v>
      </c>
      <c r="DQ8" s="3">
        <f>IF(ISNUMBER(SEARCH("BN3",MASTERFILE[[#This Row],[PPA (24/25)]])),1,0)</f>
        <v>0</v>
      </c>
      <c r="DR8" s="3">
        <f>IF(ISNUMBER(SEARCH("BN4",MASTERFILE[[#This Row],[PPA (24/25)]])),1,0)</f>
        <v>0</v>
      </c>
      <c r="DS8" s="3">
        <f>IF(ISNUMBER(SEARCH("BN5",MASTERFILE[[#This Row],[PPA (24/25)]])),1,0)</f>
        <v>0</v>
      </c>
      <c r="DT8" s="3">
        <f>IF(ISNUMBER(SEARCH("BE1",MASTERFILE[[#This Row],[PPA (24/25)]])),1,0)</f>
        <v>1</v>
      </c>
      <c r="DU8" s="3">
        <f>IF(ISNUMBER(SEARCH("BE2",MASTERFILE[[#This Row],[PPA (24/25)]])),1,0)</f>
        <v>0</v>
      </c>
      <c r="DV8" s="3">
        <f>IF(ISNUMBER(SEARCH("BE3",MASTERFILE[[#This Row],[PPA (24/25)]])),1,0)</f>
        <v>0</v>
      </c>
      <c r="DW8" s="3">
        <f>IF(ISNUMBER(SEARCH("BE4",MASTERFILE[[#This Row],[PPA (24/25)]])),1,0)</f>
        <v>0</v>
      </c>
      <c r="DX8" s="3">
        <f>IF(ISNUMBER(SEARCH("BL1",MASTERFILE[[#This Row],[PPA (24/25)]])),1,0)</f>
        <v>0</v>
      </c>
      <c r="DY8" s="3">
        <f>IF(ISNUMBER(SEARCH("BL2",MASTERFILE[[#This Row],[PPA (24/25)]])),1,0)</f>
        <v>0</v>
      </c>
      <c r="DZ8" s="3">
        <f>IF(ISNUMBER(SEARCH("BL3",MASTERFILE[[#This Row],[PPA (24/25)]])),1,0)</f>
        <v>0</v>
      </c>
      <c r="EA8" s="3">
        <f>IF(ISNUMBER(SEARCH("BL4",MASTERFILE[[#This Row],[PPA (24/25)]])),1,0)</f>
        <v>0</v>
      </c>
      <c r="EB8" s="3">
        <f>IF(ISNUMBER(SEARCH("BL5",MASTERFILE[[#This Row],[PPA (24/25)]])),1,0)</f>
        <v>0</v>
      </c>
      <c r="EC8" s="3">
        <f>IF(ISNUMBER(SEARCH("BL6",MASTERFILE[[#This Row],[PPA (24/25)]])),1,0)</f>
        <v>0</v>
      </c>
      <c r="ED8" s="3">
        <f>IF(ISNUMBER(SEARCH("BL7",MASTERFILE[[#This Row],[PPA (24/25)]])),1,0)</f>
        <v>0</v>
      </c>
      <c r="EE8" s="3">
        <f>IFERROR(LEFT(RIGHT(MASTERFILE[[#This Row],[PPA (24/25)]],LEN(MASTERFILE[[#This Row],[PPA (24/25)]])-FIND("BP1",MASTERFILE[[#This Row],[PPA (24/25)]])+1),10), 0)</f>
        <v>0</v>
      </c>
      <c r="EF8" s="3">
        <f>IFERROR(LEFT(RIGHT(MASTERFILE[[#This Row],[PPA (24/25)]],LEN(MASTERFILE[[#This Row],[PPA (24/25)]])-FIND("BP2",MASTERFILE[[#This Row],[PPA (24/25)]])+1),10),0)</f>
        <v>0</v>
      </c>
      <c r="EG8" s="3">
        <f>IFERROR(LEFT(RIGHT(MASTERFILE[[#This Row],[PPA (24/25)]],LEN(MASTERFILE[[#This Row],[PPA (24/25)]])-FIND("BP3",MASTERFILE[[#This Row],[PPA (24/25)]])+1),10),0)</f>
        <v>0</v>
      </c>
      <c r="EH8" s="3">
        <f>IFERROR(LEFT(RIGHT(MASTERFILE[[#This Row],[PPA (24/25)]],LEN(MASTERFILE[[#This Row],[PPA (24/25)]])-FIND("BP4",MASTERFILE[[#This Row],[PPA (24/25)]])+1),10),0)</f>
        <v>0</v>
      </c>
      <c r="EI8" s="3">
        <f>IFERROR(LEFT(RIGHT(MASTERFILE[[#This Row],[PPA (24/25)]],LEN(MASTERFILE[[#This Row],[PPA (24/25)]])-FIND("BP5",MASTERFILE[[#This Row],[PPA (24/25)]])+1),10),0)</f>
        <v>0</v>
      </c>
      <c r="EJ8" s="3">
        <f>IFERROR(LEFT(RIGHT(MASTERFILE[[#This Row],[PPA (24/25)]],LEN(MASTERFILE[[#This Row],[PPA (24/25)]])-FIND("BN1",MASTERFILE[[#This Row],[PPA (24/25)]])+1),10),0)</f>
        <v>0</v>
      </c>
      <c r="EK8" s="3">
        <f>IFERROR(LEFT(RIGHT(MASTERFILE[[#This Row],[PPA (24/25)]],LEN(MASTERFILE[[#This Row],[PPA (24/25)]])-FIND("BN2",MASTERFILE[[#This Row],[PPA (24/25)]])+1),10),0)</f>
        <v>0</v>
      </c>
      <c r="EL8" s="3">
        <f>IFERROR(LEFT(RIGHT(MASTERFILE[[#This Row],[PPA (24/25)]],LEN(MASTERFILE[[#This Row],[PPA (24/25)]])-FIND("BN3",MASTERFILE[[#This Row],[PPA (24/25)]])+1),10),0)</f>
        <v>0</v>
      </c>
      <c r="EM8" s="3">
        <f>IFERROR(LEFT(RIGHT(MASTERFILE[[#This Row],[PPA (24/25)]],LEN(MASTERFILE[[#This Row],[PPA (24/25)]])-FIND("BN4",MASTERFILE[[#This Row],[PPA (24/25)]])+1),10),0)</f>
        <v>0</v>
      </c>
      <c r="EN8" s="3">
        <f>IFERROR(LEFT(RIGHT(MASTERFILE[[#This Row],[PPA (24/25)]],LEN(MASTERFILE[[#This Row],[PPA (24/25)]])-FIND("BN5",MASTERFILE[[#This Row],[PPA (24/25)]])+1),10),0)</f>
        <v>0</v>
      </c>
      <c r="EO8" s="3" t="str">
        <f>IFERROR(LEFT(RIGHT(MASTERFILE[[#This Row],[PPA (24/25)]],LEN(MASTERFILE[[#This Row],[PPA (24/25)]])-FIND("BE1",MASTERFILE[[#This Row],[PPA (24/25)]])+1),10),0)</f>
        <v>BE1 (100%)</v>
      </c>
      <c r="EP8" s="3">
        <f>IFERROR(LEFT(RIGHT(MASTERFILE[[#This Row],[PPA (24/25)]],LEN(MASTERFILE[[#This Row],[PPA (24/25)]])-FIND("BE2",MASTERFILE[[#This Row],[PPA (24/25)]])+1),10),0)</f>
        <v>0</v>
      </c>
      <c r="EQ8" s="3">
        <f>IFERROR(LEFT(RIGHT(MASTERFILE[[#This Row],[PPA (24/25)]],LEN(MASTERFILE[[#This Row],[PPA (24/25)]])-FIND("BE3",MASTERFILE[[#This Row],[PPA (24/25)]])+1),10),0)</f>
        <v>0</v>
      </c>
      <c r="ER8" s="3">
        <f>IFERROR(LEFT(RIGHT(MASTERFILE[[#This Row],[PPA (24/25)]],LEN(MASTERFILE[[#This Row],[PPA (24/25)]])-FIND("BE4",MASTERFILE[[#This Row],[PPA (24/25)]])+1),10),0)</f>
        <v>0</v>
      </c>
      <c r="ES8" s="3">
        <f>IFERROR(LEFT(RIGHT(MASTERFILE[[#This Row],[PPA (24/25)]],LEN(MASTERFILE[[#This Row],[PPA (24/25)]])-FIND("BL1",MASTERFILE[[#This Row],[PPA (24/25)]])+1),10),0)</f>
        <v>0</v>
      </c>
      <c r="ET8" s="3">
        <f>IFERROR(LEFT(RIGHT(MASTERFILE[[#This Row],[PPA (24/25)]],LEN(MASTERFILE[[#This Row],[PPA (24/25)]])-FIND("BL2",MASTERFILE[[#This Row],[PPA (24/25)]])+1),10),0)</f>
        <v>0</v>
      </c>
      <c r="EU8" s="3">
        <f>IFERROR(LEFT(RIGHT(MASTERFILE[[#This Row],[PPA (24/25)]],LEN(MASTERFILE[[#This Row],[PPA (24/25)]])-FIND("BL3",MASTERFILE[[#This Row],[PPA (24/25)]])+1),10),0)</f>
        <v>0</v>
      </c>
      <c r="EV8" s="3">
        <f>IFERROR(LEFT(RIGHT(MASTERFILE[[#This Row],[PPA (24/25)]],LEN(MASTERFILE[[#This Row],[PPA (24/25)]])-FIND("BL4",MASTERFILE[[#This Row],[PPA (24/25)]])+1),10),0)</f>
        <v>0</v>
      </c>
      <c r="EW8" s="3">
        <f>IFERROR(LEFT(RIGHT(MASTERFILE[[#This Row],[PPA (24/25)]],LEN(MASTERFILE[[#This Row],[PPA (24/25)]])-FIND("BL5",MASTERFILE[[#This Row],[PPA (24/25)]])+1),10),0)</f>
        <v>0</v>
      </c>
      <c r="EX8" s="3">
        <f>IFERROR(LEFT(RIGHT(MASTERFILE[[#This Row],[PPA (24/25)]],LEN(MASTERFILE[[#This Row],[PPA (24/25)]])-FIND("BL6",MASTERFILE[[#This Row],[PPA (24/25)]])+1),10),0)</f>
        <v>0</v>
      </c>
      <c r="EY8" s="3">
        <f>IFERROR(LEFT(RIGHT(MASTERFILE[[#This Row],[PPA (24/25)]],LEN(MASTERFILE[[#This Row],[PPA (24/25)]])-FIND("BL7",MASTERFILE[[#This Row],[PPA (24/25)]])+1),10),0)</f>
        <v>0</v>
      </c>
      <c r="EZ8" s="47">
        <f>IFERROR(MASTERFILE[[#This Row],[FPMIS Budget]]*(MID(MASTERFILE[[#This Row],[BP 1 (Percentage)]],FIND("(",MASTERFILE[[#This Row],[BP 1 (Percentage)]])+1, FIND(")",MASTERFILE[[#This Row],[BP 1 (Percentage)]])- FIND("(",MASTERFILE[[#This Row],[BP 1 (Percentage)]])-1)),0)</f>
        <v>0</v>
      </c>
      <c r="FA8" s="47">
        <f>IFERROR(MASTERFILE[[#This Row],[FPMIS Budget]]*(MID(MASTERFILE[[#This Row],[BP 2 (Percentage)]],FIND("(",MASTERFILE[[#This Row],[BP 2 (Percentage)]])+1, FIND(")",MASTERFILE[[#This Row],[BP 2 (Percentage)]])- FIND("(",MASTERFILE[[#This Row],[BP 2 (Percentage)]])-1)),0)</f>
        <v>0</v>
      </c>
      <c r="FB8" s="47">
        <f>IFERROR(MASTERFILE[[#This Row],[FPMIS Budget]]*(MID(MASTERFILE[[#This Row],[BP 3 (Percentage)]],FIND("(",MASTERFILE[[#This Row],[BP 3 (Percentage)]])+1, FIND(")",MASTERFILE[[#This Row],[BP 3 (Percentage)]])- FIND("(",MASTERFILE[[#This Row],[BP 3 (Percentage)]])-1)),0)</f>
        <v>0</v>
      </c>
      <c r="FC8" s="47">
        <f>IFERROR(MASTERFILE[[#This Row],[FPMIS Budget]]*(MID(MASTERFILE[[#This Row],[BP 4 (Percentage)]],FIND("(",MASTERFILE[[#This Row],[BP 4 (Percentage)]])+1, FIND(")",MASTERFILE[[#This Row],[BP 4 (Percentage)]])- FIND("(",MASTERFILE[[#This Row],[BP 4 (Percentage)]])-1)),0)</f>
        <v>0</v>
      </c>
      <c r="FD8" s="47">
        <f>IFERROR(MASTERFILE[[#This Row],[FPMIS Budget]]*(MID(MASTERFILE[[#This Row],[BP 5 (Percentage)]],FIND("(",MASTERFILE[[#This Row],[BP 5 (Percentage)]])+1, FIND(")",MASTERFILE[[#This Row],[BP 5 (Percentage)]])- FIND("(",MASTERFILE[[#This Row],[BP 5 (Percentage)]])-1)),0)</f>
        <v>0</v>
      </c>
      <c r="FE8" s="47">
        <f>IFERROR(MASTERFILE[[#This Row],[FPMIS Budget]]*(MID(MASTERFILE[[#This Row],[BN 1 (Percentage)]],FIND("(",MASTERFILE[[#This Row],[BN 1 (Percentage)]])+1, FIND(")",MASTERFILE[[#This Row],[BN 1 (Percentage)]])- FIND("(",MASTERFILE[[#This Row],[BN 1 (Percentage)]])-1)),0)</f>
        <v>0</v>
      </c>
      <c r="FF8" s="47">
        <f>IFERROR(MASTERFILE[[#This Row],[FPMIS Budget]]*(MID(MASTERFILE[[#This Row],[BN 2 (Percentage)]],FIND("(",MASTERFILE[[#This Row],[BN 2 (Percentage)]])+1, FIND(")",MASTERFILE[[#This Row],[BN 2 (Percentage)]])- FIND("(",MASTERFILE[[#This Row],[BN 2 (Percentage)]])-1)),0)</f>
        <v>0</v>
      </c>
      <c r="FG8" s="47">
        <f>IFERROR(MASTERFILE[[#This Row],[FPMIS Budget]]*(MID(MASTERFILE[[#This Row],[BN 3 (Percentage)]],FIND("(",MASTERFILE[[#This Row],[BN 3 (Percentage)]])+1, FIND(")",MASTERFILE[[#This Row],[BN 3 (Percentage)]])- FIND("(",MASTERFILE[[#This Row],[BN 3 (Percentage)]])-1)),0)</f>
        <v>0</v>
      </c>
      <c r="FH8" s="47">
        <f>IFERROR(MASTERFILE[[#This Row],[FPMIS Budget]]*(MID(MASTERFILE[[#This Row],[BN 4 (Percentage)]],FIND("(",MASTERFILE[[#This Row],[BN 4 (Percentage)]])+1, FIND(")",MASTERFILE[[#This Row],[BN 4 (Percentage)]])- FIND("(",MASTERFILE[[#This Row],[BN 4 (Percentage)]])-1)),0)</f>
        <v>0</v>
      </c>
      <c r="FI8" s="47">
        <f>IFERROR(MASTERFILE[[#This Row],[FPMIS Budget]]*(MID(MASTERFILE[[#This Row],[BN 5 (Percentage)]],FIND("(",MASTERFILE[[#This Row],[BN 5 (Percentage)]])+1, FIND(")",MASTERFILE[[#This Row],[BN 5 (Percentage)]])- FIND("(",MASTERFILE[[#This Row],[BN 5 (Percentage)]])-1)),0)</f>
        <v>0</v>
      </c>
      <c r="FJ8" s="47">
        <f>IFERROR(MASTERFILE[[#This Row],[FPMIS Budget]]*(MID(MASTERFILE[[#This Row],[BE 1 (Percentage)]],FIND("(",MASTERFILE[[#This Row],[BE 1 (Percentage)]])+1, FIND(")",MASTERFILE[[#This Row],[BE 1 (Percentage)]])- FIND("(",MASTERFILE[[#This Row],[BE 1 (Percentage)]])-1)),0)</f>
        <v>9109600.1500000004</v>
      </c>
      <c r="FK8" s="47">
        <f>IFERROR(MASTERFILE[[#This Row],[FPMIS Budget]]*(MID(MASTERFILE[[#This Row],[BE 2 (Percentage)]],FIND("(",MASTERFILE[[#This Row],[BE 2 (Percentage)]])+1, FIND(")",MASTERFILE[[#This Row],[BE 2 (Percentage)]])- FIND("(",MASTERFILE[[#This Row],[BE 2 (Percentage)]])-1)),0)</f>
        <v>0</v>
      </c>
      <c r="FL8" s="47">
        <f>IFERROR(MASTERFILE[[#This Row],[FPMIS Budget]]*(MID(MASTERFILE[[#This Row],[BE 3 (Percentage)]],FIND("(",MASTERFILE[[#This Row],[BE 3 (Percentage)]])+1, FIND(")",MASTERFILE[[#This Row],[BE 3 (Percentage)]])- FIND("(",MASTERFILE[[#This Row],[BE 3 (Percentage)]])-1)),0)</f>
        <v>0</v>
      </c>
      <c r="FM8" s="47">
        <f>IFERROR(MASTERFILE[[#This Row],[FPMIS Budget]]*(MID(MASTERFILE[[#This Row],[BE 4 (Percentage)]],FIND("(",MASTERFILE[[#This Row],[BE 4 (Percentage)]])+1, FIND(")",MASTERFILE[[#This Row],[BE 4 (Percentage)]])- FIND("(",MASTERFILE[[#This Row],[BE 4 (Percentage)]])-1)),0)</f>
        <v>0</v>
      </c>
      <c r="FN8" s="47">
        <f>IFERROR(MASTERFILE[[#This Row],[FPMIS Budget]]*(MID(MASTERFILE[[#This Row],[BL 1 (Percentage)]],FIND("(",MASTERFILE[[#This Row],[BL 1 (Percentage)]])+1, FIND(")",MASTERFILE[[#This Row],[BL 1 (Percentage)]])- FIND("(",MASTERFILE[[#This Row],[BL 1 (Percentage)]])-1)),0)</f>
        <v>0</v>
      </c>
      <c r="FO8" s="47">
        <f>IFERROR(MASTERFILE[[#This Row],[FPMIS Budget]]*(MID(MASTERFILE[[#This Row],[BL 2 (Percentage)]],FIND("(",MASTERFILE[[#This Row],[BL 2 (Percentage)]])+1, FIND(")",MASTERFILE[[#This Row],[BL 2 (Percentage)]])- FIND("(",MASTERFILE[[#This Row],[BL 2 (Percentage)]])-1)),0)</f>
        <v>0</v>
      </c>
      <c r="FP8" s="47">
        <f>IFERROR(MASTERFILE[[#This Row],[FPMIS Budget]]*(MID(MASTERFILE[[#This Row],[BL 3 (Percentage)]],FIND("(",MASTERFILE[[#This Row],[BL 3 (Percentage)]])+1, FIND(")",MASTERFILE[[#This Row],[BL 3 (Percentage)]])- FIND("(",MASTERFILE[[#This Row],[BL 3 (Percentage)]])-1)),0)</f>
        <v>0</v>
      </c>
      <c r="FQ8" s="47">
        <f>IFERROR(MASTERFILE[[#This Row],[FPMIS Budget]]*(MID(MASTERFILE[[#This Row],[BL 4 (Percentage)]],FIND("(",MASTERFILE[[#This Row],[BL 4 (Percentage)]])+1, FIND(")",MASTERFILE[[#This Row],[BL 4 (Percentage)]])- FIND("(",MASTERFILE[[#This Row],[BL 4 (Percentage)]])-1)),0)</f>
        <v>0</v>
      </c>
      <c r="FR8" s="47">
        <f>IFERROR(MASTERFILE[[#This Row],[FPMIS Budget]]*(MID(MASTERFILE[[#This Row],[BL 5 (Percentage)]],FIND("(",MASTERFILE[[#This Row],[BL 5 (Percentage)]])+1, FIND(")",MASTERFILE[[#This Row],[BL 5 (Percentage)]])- FIND("(",MASTERFILE[[#This Row],[BL 5 (Percentage)]])-1)),0)</f>
        <v>0</v>
      </c>
      <c r="FS8" s="47">
        <f>IFERROR(MASTERFILE[[#This Row],[FPMIS Budget]]*(MID(MASTERFILE[[#This Row],[BL 6 (Percentage)]],FIND("(",MASTERFILE[[#This Row],[BL 6 (Percentage)]])+1, FIND(")",MASTERFILE[[#This Row],[BL 6 (Percentage)]])- FIND("(",MASTERFILE[[#This Row],[BL 6 (Percentage)]])-1)),0)</f>
        <v>0</v>
      </c>
      <c r="FT8" s="47">
        <f>IFERROR(MASTERFILE[[#This Row],[FPMIS Budget]]*(MID(MASTERFILE[[#This Row],[BL 7 (Percentage)]],FIND("(",MASTERFILE[[#This Row],[BL 7 (Percentage)]])+1, FIND(")",MASTERFILE[[#This Row],[BL 7 (Percentage)]])- FIND("(",MASTERFILE[[#This Row],[BL 7 (Percentage)]])-1)),0)</f>
        <v>0</v>
      </c>
      <c r="FU8" s="3" t="str">
        <f>IF(ISNUMBER(SEARCH("1.",MASTERFILE[[#This Row],[SDG target (24/25)]])),1," ")</f>
        <v xml:space="preserve"> </v>
      </c>
      <c r="HT8" s="3" t="s">
        <v>320</v>
      </c>
      <c r="IA8" s="3" t="s">
        <v>433</v>
      </c>
      <c r="IF8" s="3" t="s">
        <v>433</v>
      </c>
      <c r="IH8" s="3"/>
      <c r="IN8" s="9" t="s">
        <v>434</v>
      </c>
      <c r="IX8" s="3"/>
      <c r="IZ8" s="3" t="s">
        <v>435</v>
      </c>
      <c r="JA8" s="9" t="s">
        <v>436</v>
      </c>
      <c r="JB8" s="3" t="s">
        <v>437</v>
      </c>
      <c r="JC8" s="3" t="s">
        <v>438</v>
      </c>
    </row>
    <row r="9" spans="1:263" ht="27.75" customHeight="1" x14ac:dyDescent="0.3">
      <c r="A9" s="9" t="s">
        <v>439</v>
      </c>
      <c r="B9" s="9" t="s">
        <v>440</v>
      </c>
      <c r="C9" s="51" t="s">
        <v>441</v>
      </c>
      <c r="D9" s="9" t="s">
        <v>278</v>
      </c>
      <c r="E9" s="45">
        <v>7780872.6200000001</v>
      </c>
      <c r="F9" s="45">
        <v>9210882.5468000006</v>
      </c>
      <c r="G9" s="9" t="s">
        <v>442</v>
      </c>
      <c r="H9" s="9" t="s">
        <v>280</v>
      </c>
      <c r="I9" s="9" t="s">
        <v>281</v>
      </c>
      <c r="J9" s="9" t="s">
        <v>282</v>
      </c>
      <c r="K9" s="9" t="s">
        <v>283</v>
      </c>
      <c r="L9" s="9" t="s">
        <v>443</v>
      </c>
      <c r="M9" s="9" t="s">
        <v>444</v>
      </c>
      <c r="N9" s="45">
        <v>5.9946236559139781</v>
      </c>
      <c r="O9" s="9" t="s">
        <v>445</v>
      </c>
      <c r="P9" s="9" t="s">
        <v>281</v>
      </c>
      <c r="Q9" s="9" t="s">
        <v>410</v>
      </c>
      <c r="R9" s="9" t="s">
        <v>446</v>
      </c>
      <c r="S9" s="9" t="s">
        <v>289</v>
      </c>
      <c r="T9" s="9" t="s">
        <v>290</v>
      </c>
      <c r="U9" s="9" t="s">
        <v>291</v>
      </c>
      <c r="V9" s="9" t="s">
        <v>412</v>
      </c>
      <c r="W9" s="9" t="s">
        <v>293</v>
      </c>
      <c r="X9" s="9" t="s">
        <v>447</v>
      </c>
      <c r="Y9" s="9" t="s">
        <v>448</v>
      </c>
      <c r="Z9" s="9" t="s">
        <v>449</v>
      </c>
      <c r="AA9" s="9" t="s">
        <v>344</v>
      </c>
      <c r="AB9" s="9" t="s">
        <v>450</v>
      </c>
      <c r="AC9" s="9" t="s">
        <v>451</v>
      </c>
      <c r="AD9" s="9" t="s">
        <v>452</v>
      </c>
      <c r="AE9" s="9" t="s">
        <v>453</v>
      </c>
      <c r="AF9" s="9" t="s">
        <v>454</v>
      </c>
      <c r="AG9" s="9" t="s">
        <v>455</v>
      </c>
      <c r="AH9" s="9" t="s">
        <v>292</v>
      </c>
      <c r="AI9" s="9" t="s">
        <v>292</v>
      </c>
      <c r="AJ9" s="9" t="s">
        <v>292</v>
      </c>
      <c r="AK9" s="9" t="s">
        <v>304</v>
      </c>
      <c r="AL9" s="9" t="s">
        <v>305</v>
      </c>
      <c r="AM9" s="9" t="s">
        <v>418</v>
      </c>
      <c r="AN9" s="9" t="s">
        <v>419</v>
      </c>
      <c r="AO9" s="9" t="s">
        <v>456</v>
      </c>
      <c r="AP9" s="9" t="s">
        <v>457</v>
      </c>
      <c r="AQ9" s="9" t="s">
        <v>309</v>
      </c>
      <c r="AR9" s="9" t="s">
        <v>353</v>
      </c>
      <c r="AS9" s="9" t="s">
        <v>354</v>
      </c>
      <c r="AT9" s="45">
        <v>0</v>
      </c>
      <c r="AU9" s="45">
        <v>9210885.2899999991</v>
      </c>
      <c r="AV9" s="9" t="s">
        <v>458</v>
      </c>
      <c r="AW9" s="9" t="s">
        <v>459</v>
      </c>
      <c r="AX9" s="9" t="s">
        <v>422</v>
      </c>
      <c r="AY9" s="9" t="s">
        <v>292</v>
      </c>
      <c r="AZ9" s="9" t="s">
        <v>292</v>
      </c>
      <c r="BA9" s="9" t="s">
        <v>292</v>
      </c>
      <c r="BB9" s="9" t="s">
        <v>460</v>
      </c>
      <c r="BC9" s="9" t="s">
        <v>461</v>
      </c>
      <c r="BD9" s="9" t="s">
        <v>462</v>
      </c>
      <c r="BE9" s="9" t="s">
        <v>463</v>
      </c>
      <c r="BF9" s="9" t="s">
        <v>292</v>
      </c>
      <c r="BG9" s="9" t="s">
        <v>292</v>
      </c>
      <c r="BH9" s="45">
        <v>1</v>
      </c>
      <c r="BI9" s="9" t="s">
        <v>427</v>
      </c>
      <c r="BJ9" s="9" t="s">
        <v>354</v>
      </c>
      <c r="BK9" s="9" t="s">
        <v>363</v>
      </c>
      <c r="BL9" s="9" t="s">
        <v>363</v>
      </c>
      <c r="BM9" s="9" t="s">
        <v>354</v>
      </c>
      <c r="BN9" s="9" t="s">
        <v>354</v>
      </c>
      <c r="BO9" s="9" t="s">
        <v>354</v>
      </c>
      <c r="BP9" s="9" t="s">
        <v>353</v>
      </c>
      <c r="BQ9" s="9" t="s">
        <v>292</v>
      </c>
      <c r="BR9" s="9" t="s">
        <v>353</v>
      </c>
      <c r="BS9" s="9" t="s">
        <v>344</v>
      </c>
      <c r="BT9" s="9" t="s">
        <v>450</v>
      </c>
      <c r="BU9" s="9" t="s">
        <v>451</v>
      </c>
      <c r="BV9" s="9" t="s">
        <v>452</v>
      </c>
      <c r="BW9" s="9" t="s">
        <v>458</v>
      </c>
      <c r="BX9" s="9" t="s">
        <v>459</v>
      </c>
      <c r="BY9" s="45">
        <v>197828.97</v>
      </c>
      <c r="BZ9" s="45">
        <v>242437.49</v>
      </c>
      <c r="CA9" s="45">
        <v>930045.48</v>
      </c>
      <c r="CB9" s="45">
        <v>0</v>
      </c>
      <c r="CC9" s="45">
        <v>1024914.68</v>
      </c>
      <c r="CD9" s="45">
        <v>0</v>
      </c>
      <c r="CE9" s="45">
        <v>1286709.74</v>
      </c>
      <c r="CF9" s="45">
        <v>0</v>
      </c>
      <c r="CG9" s="45">
        <v>3116990.58</v>
      </c>
      <c r="CH9" s="45">
        <v>0</v>
      </c>
      <c r="CI9" s="45">
        <v>1224383.17</v>
      </c>
      <c r="CJ9" s="45">
        <v>8968447.8000000007</v>
      </c>
      <c r="CK9" s="45">
        <v>0</v>
      </c>
      <c r="CL9" s="45">
        <v>1430012.67</v>
      </c>
      <c r="CM9" s="45">
        <v>7259048.1100000003</v>
      </c>
      <c r="CN9" s="45">
        <v>521824.51</v>
      </c>
      <c r="CO9" s="45">
        <v>0</v>
      </c>
      <c r="CP9" s="45">
        <v>9115647.2899999991</v>
      </c>
      <c r="CQ9" s="45">
        <v>7658694.8300000001</v>
      </c>
      <c r="CR9" s="9" t="s">
        <v>464</v>
      </c>
      <c r="CS9" s="45">
        <v>1</v>
      </c>
      <c r="CT9" s="9" t="s">
        <v>292</v>
      </c>
      <c r="CU9" s="9" t="s">
        <v>304</v>
      </c>
      <c r="CV9" s="9" t="s">
        <v>304</v>
      </c>
      <c r="CW9" s="45">
        <v>1254115.2531000001</v>
      </c>
      <c r="CX9" s="45">
        <v>0</v>
      </c>
      <c r="CY9" s="45">
        <v>0</v>
      </c>
      <c r="CZ9" s="45">
        <v>0</v>
      </c>
      <c r="DA9" s="45">
        <v>930037.67</v>
      </c>
      <c r="DB9" s="45">
        <v>1143723.9141836751</v>
      </c>
      <c r="DC9" s="45">
        <v>0</v>
      </c>
      <c r="DD9" s="45">
        <v>0</v>
      </c>
      <c r="DE9" s="45">
        <v>9233238.3699999992</v>
      </c>
      <c r="DF9" s="9" t="s">
        <v>429</v>
      </c>
      <c r="DG9" s="9" t="s">
        <v>460</v>
      </c>
      <c r="DH9" s="9" t="s">
        <v>465</v>
      </c>
      <c r="DI9" s="46" t="s">
        <v>466</v>
      </c>
      <c r="DJ9" s="3">
        <f>IF(ISNUMBER(SEARCH("BP1",MASTERFILE[[#This Row],[PPA (24/25)]])),1,0)</f>
        <v>0</v>
      </c>
      <c r="DK9" s="3">
        <f>IF(ISNUMBER(SEARCH("BP2",MASTERFILE[[#This Row],[PPA (24/25)]])),1,0)</f>
        <v>0</v>
      </c>
      <c r="DL9" s="3">
        <f>IF(ISNUMBER(SEARCH("BP3",MASTERFILE[[#This Row],[PPA (24/25)]])),1,0)</f>
        <v>0</v>
      </c>
      <c r="DM9" s="3">
        <f>IF(ISNUMBER(SEARCH("BP4",MASTERFILE[[#This Row],[PPA (24/25)]])),1,0)</f>
        <v>0</v>
      </c>
      <c r="DN9" s="3">
        <f>IF(ISNUMBER(SEARCH("BP5",MASTERFILE[[#This Row],[PPA (24/25)]])),1,0)</f>
        <v>0</v>
      </c>
      <c r="DO9" s="3">
        <f>IF(ISNUMBER(SEARCH("BN1",MASTERFILE[[#This Row],[PPA (24/25)]])),1,0)</f>
        <v>0</v>
      </c>
      <c r="DP9" s="3">
        <f>IF(ISNUMBER(SEARCH("BN2",MASTERFILE[[#This Row],[PPA (24/25)]])),1,0)</f>
        <v>0</v>
      </c>
      <c r="DQ9" s="3">
        <f>IF(ISNUMBER(SEARCH("BN3",MASTERFILE[[#This Row],[PPA (24/25)]])),1,0)</f>
        <v>0</v>
      </c>
      <c r="DR9" s="3">
        <f>IF(ISNUMBER(SEARCH("BN4",MASTERFILE[[#This Row],[PPA (24/25)]])),1,0)</f>
        <v>0</v>
      </c>
      <c r="DS9" s="3">
        <f>IF(ISNUMBER(SEARCH("BN5",MASTERFILE[[#This Row],[PPA (24/25)]])),1,0)</f>
        <v>0</v>
      </c>
      <c r="DT9" s="3">
        <f>IF(ISNUMBER(SEARCH("BE1",MASTERFILE[[#This Row],[PPA (24/25)]])),1,0)</f>
        <v>1</v>
      </c>
      <c r="DU9" s="3">
        <f>IF(ISNUMBER(SEARCH("BE2",MASTERFILE[[#This Row],[PPA (24/25)]])),1,0)</f>
        <v>0</v>
      </c>
      <c r="DV9" s="3">
        <f>IF(ISNUMBER(SEARCH("BE3",MASTERFILE[[#This Row],[PPA (24/25)]])),1,0)</f>
        <v>0</v>
      </c>
      <c r="DW9" s="3">
        <f>IF(ISNUMBER(SEARCH("BE4",MASTERFILE[[#This Row],[PPA (24/25)]])),1,0)</f>
        <v>0</v>
      </c>
      <c r="DX9" s="3">
        <f>IF(ISNUMBER(SEARCH("BL1",MASTERFILE[[#This Row],[PPA (24/25)]])),1,0)</f>
        <v>0</v>
      </c>
      <c r="DY9" s="3">
        <f>IF(ISNUMBER(SEARCH("BL2",MASTERFILE[[#This Row],[PPA (24/25)]])),1,0)</f>
        <v>0</v>
      </c>
      <c r="DZ9" s="3">
        <f>IF(ISNUMBER(SEARCH("BL3",MASTERFILE[[#This Row],[PPA (24/25)]])),1,0)</f>
        <v>1</v>
      </c>
      <c r="EA9" s="3">
        <f>IF(ISNUMBER(SEARCH("BL4",MASTERFILE[[#This Row],[PPA (24/25)]])),1,0)</f>
        <v>1</v>
      </c>
      <c r="EB9" s="3">
        <f>IF(ISNUMBER(SEARCH("BL5",MASTERFILE[[#This Row],[PPA (24/25)]])),1,0)</f>
        <v>0</v>
      </c>
      <c r="EC9" s="3">
        <f>IF(ISNUMBER(SEARCH("BL6",MASTERFILE[[#This Row],[PPA (24/25)]])),1,0)</f>
        <v>0</v>
      </c>
      <c r="ED9" s="3">
        <f>IF(ISNUMBER(SEARCH("BL7",MASTERFILE[[#This Row],[PPA (24/25)]])),1,0)</f>
        <v>0</v>
      </c>
      <c r="EE9" s="3">
        <f>IFERROR(LEFT(RIGHT(MASTERFILE[[#This Row],[PPA (24/25)]],LEN(MASTERFILE[[#This Row],[PPA (24/25)]])-FIND("BP1",MASTERFILE[[#This Row],[PPA (24/25)]])+1),10), 0)</f>
        <v>0</v>
      </c>
      <c r="EF9" s="3">
        <f>IFERROR(LEFT(RIGHT(MASTERFILE[[#This Row],[PPA (24/25)]],LEN(MASTERFILE[[#This Row],[PPA (24/25)]])-FIND("BP2",MASTERFILE[[#This Row],[PPA (24/25)]])+1),10),0)</f>
        <v>0</v>
      </c>
      <c r="EG9" s="3">
        <f>IFERROR(LEFT(RIGHT(MASTERFILE[[#This Row],[PPA (24/25)]],LEN(MASTERFILE[[#This Row],[PPA (24/25)]])-FIND("BP3",MASTERFILE[[#This Row],[PPA (24/25)]])+1),10),0)</f>
        <v>0</v>
      </c>
      <c r="EH9" s="3">
        <f>IFERROR(LEFT(RIGHT(MASTERFILE[[#This Row],[PPA (24/25)]],LEN(MASTERFILE[[#This Row],[PPA (24/25)]])-FIND("BP4",MASTERFILE[[#This Row],[PPA (24/25)]])+1),10),0)</f>
        <v>0</v>
      </c>
      <c r="EI9" s="3">
        <f>IFERROR(LEFT(RIGHT(MASTERFILE[[#This Row],[PPA (24/25)]],LEN(MASTERFILE[[#This Row],[PPA (24/25)]])-FIND("BP5",MASTERFILE[[#This Row],[PPA (24/25)]])+1),10),0)</f>
        <v>0</v>
      </c>
      <c r="EJ9" s="3">
        <f>IFERROR(LEFT(RIGHT(MASTERFILE[[#This Row],[PPA (24/25)]],LEN(MASTERFILE[[#This Row],[PPA (24/25)]])-FIND("BN1",MASTERFILE[[#This Row],[PPA (24/25)]])+1),10),0)</f>
        <v>0</v>
      </c>
      <c r="EK9" s="3">
        <f>IFERROR(LEFT(RIGHT(MASTERFILE[[#This Row],[PPA (24/25)]],LEN(MASTERFILE[[#This Row],[PPA (24/25)]])-FIND("BN2",MASTERFILE[[#This Row],[PPA (24/25)]])+1),10),0)</f>
        <v>0</v>
      </c>
      <c r="EL9" s="3">
        <f>IFERROR(LEFT(RIGHT(MASTERFILE[[#This Row],[PPA (24/25)]],LEN(MASTERFILE[[#This Row],[PPA (24/25)]])-FIND("BN3",MASTERFILE[[#This Row],[PPA (24/25)]])+1),10),0)</f>
        <v>0</v>
      </c>
      <c r="EM9" s="3">
        <f>IFERROR(LEFT(RIGHT(MASTERFILE[[#This Row],[PPA (24/25)]],LEN(MASTERFILE[[#This Row],[PPA (24/25)]])-FIND("BN4",MASTERFILE[[#This Row],[PPA (24/25)]])+1),10),0)</f>
        <v>0</v>
      </c>
      <c r="EN9" s="3">
        <f>IFERROR(LEFT(RIGHT(MASTERFILE[[#This Row],[PPA (24/25)]],LEN(MASTERFILE[[#This Row],[PPA (24/25)]])-FIND("BN5",MASTERFILE[[#This Row],[PPA (24/25)]])+1),10),0)</f>
        <v>0</v>
      </c>
      <c r="EO9" s="3" t="str">
        <f>IFERROR(LEFT(RIGHT(MASTERFILE[[#This Row],[PPA (24/25)]],LEN(MASTERFILE[[#This Row],[PPA (24/25)]])-FIND("BE1",MASTERFILE[[#This Row],[PPA (24/25)]])+1),10),0)</f>
        <v xml:space="preserve">BE1 (50%)
</v>
      </c>
      <c r="EP9" s="3">
        <f>IFERROR(LEFT(RIGHT(MASTERFILE[[#This Row],[PPA (24/25)]],LEN(MASTERFILE[[#This Row],[PPA (24/25)]])-FIND("BE2",MASTERFILE[[#This Row],[PPA (24/25)]])+1),10),0)</f>
        <v>0</v>
      </c>
      <c r="EQ9" s="3">
        <f>IFERROR(LEFT(RIGHT(MASTERFILE[[#This Row],[PPA (24/25)]],LEN(MASTERFILE[[#This Row],[PPA (24/25)]])-FIND("BE3",MASTERFILE[[#This Row],[PPA (24/25)]])+1),10),0)</f>
        <v>0</v>
      </c>
      <c r="ER9" s="3">
        <f>IFERROR(LEFT(RIGHT(MASTERFILE[[#This Row],[PPA (24/25)]],LEN(MASTERFILE[[#This Row],[PPA (24/25)]])-FIND("BE4",MASTERFILE[[#This Row],[PPA (24/25)]])+1),10),0)</f>
        <v>0</v>
      </c>
      <c r="ES9" s="3">
        <f>IFERROR(LEFT(RIGHT(MASTERFILE[[#This Row],[PPA (24/25)]],LEN(MASTERFILE[[#This Row],[PPA (24/25)]])-FIND("BL1",MASTERFILE[[#This Row],[PPA (24/25)]])+1),10),0)</f>
        <v>0</v>
      </c>
      <c r="ET9" s="3">
        <f>IFERROR(LEFT(RIGHT(MASTERFILE[[#This Row],[PPA (24/25)]],LEN(MASTERFILE[[#This Row],[PPA (24/25)]])-FIND("BL2",MASTERFILE[[#This Row],[PPA (24/25)]])+1),10),0)</f>
        <v>0</v>
      </c>
      <c r="EU9" s="3" t="str">
        <f>IFERROR(LEFT(RIGHT(MASTERFILE[[#This Row],[PPA (24/25)]],LEN(MASTERFILE[[#This Row],[PPA (24/25)]])-FIND("BL3",MASTERFILE[[#This Row],[PPA (24/25)]])+1),10),0)</f>
        <v xml:space="preserve">BL3 (25%)
</v>
      </c>
      <c r="EV9" s="3" t="str">
        <f>IFERROR(LEFT(RIGHT(MASTERFILE[[#This Row],[PPA (24/25)]],LEN(MASTERFILE[[#This Row],[PPA (24/25)]])-FIND("BL4",MASTERFILE[[#This Row],[PPA (24/25)]])+1),10),0)</f>
        <v>BL4 (25%)</v>
      </c>
      <c r="EW9" s="3">
        <f>IFERROR(LEFT(RIGHT(MASTERFILE[[#This Row],[PPA (24/25)]],LEN(MASTERFILE[[#This Row],[PPA (24/25)]])-FIND("BL5",MASTERFILE[[#This Row],[PPA (24/25)]])+1),10),0)</f>
        <v>0</v>
      </c>
      <c r="EX9" s="3">
        <f>IFERROR(LEFT(RIGHT(MASTERFILE[[#This Row],[PPA (24/25)]],LEN(MASTERFILE[[#This Row],[PPA (24/25)]])-FIND("BL6",MASTERFILE[[#This Row],[PPA (24/25)]])+1),10),0)</f>
        <v>0</v>
      </c>
      <c r="EY9" s="3">
        <f>IFERROR(LEFT(RIGHT(MASTERFILE[[#This Row],[PPA (24/25)]],LEN(MASTERFILE[[#This Row],[PPA (24/25)]])-FIND("BL7",MASTERFILE[[#This Row],[PPA (24/25)]])+1),10),0)</f>
        <v>0</v>
      </c>
      <c r="EZ9" s="47">
        <f>IFERROR(MASTERFILE[[#This Row],[FPMIS Budget]]*(MID(MASTERFILE[[#This Row],[BP 1 (Percentage)]],FIND("(",MASTERFILE[[#This Row],[BP 1 (Percentage)]])+1, FIND(")",MASTERFILE[[#This Row],[BP 1 (Percentage)]])- FIND("(",MASTERFILE[[#This Row],[BP 1 (Percentage)]])-1)),0)</f>
        <v>0</v>
      </c>
      <c r="FA9" s="47">
        <f>IFERROR(MASTERFILE[[#This Row],[FPMIS Budget]]*(MID(MASTERFILE[[#This Row],[BP 2 (Percentage)]],FIND("(",MASTERFILE[[#This Row],[BP 2 (Percentage)]])+1, FIND(")",MASTERFILE[[#This Row],[BP 2 (Percentage)]])- FIND("(",MASTERFILE[[#This Row],[BP 2 (Percentage)]])-1)),0)</f>
        <v>0</v>
      </c>
      <c r="FB9" s="47">
        <f>IFERROR(MASTERFILE[[#This Row],[FPMIS Budget]]*(MID(MASTERFILE[[#This Row],[BP 3 (Percentage)]],FIND("(",MASTERFILE[[#This Row],[BP 3 (Percentage)]])+1, FIND(")",MASTERFILE[[#This Row],[BP 3 (Percentage)]])- FIND("(",MASTERFILE[[#This Row],[BP 3 (Percentage)]])-1)),0)</f>
        <v>0</v>
      </c>
      <c r="FC9" s="47">
        <f>IFERROR(MASTERFILE[[#This Row],[FPMIS Budget]]*(MID(MASTERFILE[[#This Row],[BP 4 (Percentage)]],FIND("(",MASTERFILE[[#This Row],[BP 4 (Percentage)]])+1, FIND(")",MASTERFILE[[#This Row],[BP 4 (Percentage)]])- FIND("(",MASTERFILE[[#This Row],[BP 4 (Percentage)]])-1)),0)</f>
        <v>0</v>
      </c>
      <c r="FD9" s="47">
        <f>IFERROR(MASTERFILE[[#This Row],[FPMIS Budget]]*(MID(MASTERFILE[[#This Row],[BP 5 (Percentage)]],FIND("(",MASTERFILE[[#This Row],[BP 5 (Percentage)]])+1, FIND(")",MASTERFILE[[#This Row],[BP 5 (Percentage)]])- FIND("(",MASTERFILE[[#This Row],[BP 5 (Percentage)]])-1)),0)</f>
        <v>0</v>
      </c>
      <c r="FE9" s="47">
        <f>IFERROR(MASTERFILE[[#This Row],[FPMIS Budget]]*(MID(MASTERFILE[[#This Row],[BN 1 (Percentage)]],FIND("(",MASTERFILE[[#This Row],[BN 1 (Percentage)]])+1, FIND(")",MASTERFILE[[#This Row],[BN 1 (Percentage)]])- FIND("(",MASTERFILE[[#This Row],[BN 1 (Percentage)]])-1)),0)</f>
        <v>0</v>
      </c>
      <c r="FF9" s="47">
        <f>IFERROR(MASTERFILE[[#This Row],[FPMIS Budget]]*(MID(MASTERFILE[[#This Row],[BN 2 (Percentage)]],FIND("(",MASTERFILE[[#This Row],[BN 2 (Percentage)]])+1, FIND(")",MASTERFILE[[#This Row],[BN 2 (Percentage)]])- FIND("(",MASTERFILE[[#This Row],[BN 2 (Percentage)]])-1)),0)</f>
        <v>0</v>
      </c>
      <c r="FG9" s="47">
        <f>IFERROR(MASTERFILE[[#This Row],[FPMIS Budget]]*(MID(MASTERFILE[[#This Row],[BN 3 (Percentage)]],FIND("(",MASTERFILE[[#This Row],[BN 3 (Percentage)]])+1, FIND(")",MASTERFILE[[#This Row],[BN 3 (Percentage)]])- FIND("(",MASTERFILE[[#This Row],[BN 3 (Percentage)]])-1)),0)</f>
        <v>0</v>
      </c>
      <c r="FH9" s="47">
        <f>IFERROR(MASTERFILE[[#This Row],[FPMIS Budget]]*(MID(MASTERFILE[[#This Row],[BN 4 (Percentage)]],FIND("(",MASTERFILE[[#This Row],[BN 4 (Percentage)]])+1, FIND(")",MASTERFILE[[#This Row],[BN 4 (Percentage)]])- FIND("(",MASTERFILE[[#This Row],[BN 4 (Percentage)]])-1)),0)</f>
        <v>0</v>
      </c>
      <c r="FI9" s="47">
        <f>IFERROR(MASTERFILE[[#This Row],[FPMIS Budget]]*(MID(MASTERFILE[[#This Row],[BN 5 (Percentage)]],FIND("(",MASTERFILE[[#This Row],[BN 5 (Percentage)]])+1, FIND(")",MASTERFILE[[#This Row],[BN 5 (Percentage)]])- FIND("(",MASTERFILE[[#This Row],[BN 5 (Percentage)]])-1)),0)</f>
        <v>0</v>
      </c>
      <c r="FJ9" s="47">
        <f>IFERROR(MASTERFILE[[#This Row],[FPMIS Budget]]*(MID(MASTERFILE[[#This Row],[BE 1 (Percentage)]],FIND("(",MASTERFILE[[#This Row],[BE 1 (Percentage)]])+1, FIND(")",MASTERFILE[[#This Row],[BE 1 (Percentage)]])- FIND("(",MASTERFILE[[#This Row],[BE 1 (Percentage)]])-1)),0)</f>
        <v>4605441.2734000003</v>
      </c>
      <c r="FK9" s="47">
        <f>IFERROR(MASTERFILE[[#This Row],[FPMIS Budget]]*(MID(MASTERFILE[[#This Row],[BE 2 (Percentage)]],FIND("(",MASTERFILE[[#This Row],[BE 2 (Percentage)]])+1, FIND(")",MASTERFILE[[#This Row],[BE 2 (Percentage)]])- FIND("(",MASTERFILE[[#This Row],[BE 2 (Percentage)]])-1)),0)</f>
        <v>0</v>
      </c>
      <c r="FL9" s="47">
        <f>IFERROR(MASTERFILE[[#This Row],[FPMIS Budget]]*(MID(MASTERFILE[[#This Row],[BE 3 (Percentage)]],FIND("(",MASTERFILE[[#This Row],[BE 3 (Percentage)]])+1, FIND(")",MASTERFILE[[#This Row],[BE 3 (Percentage)]])- FIND("(",MASTERFILE[[#This Row],[BE 3 (Percentage)]])-1)),0)</f>
        <v>0</v>
      </c>
      <c r="FM9" s="47">
        <f>IFERROR(MASTERFILE[[#This Row],[FPMIS Budget]]*(MID(MASTERFILE[[#This Row],[BE 4 (Percentage)]],FIND("(",MASTERFILE[[#This Row],[BE 4 (Percentage)]])+1, FIND(")",MASTERFILE[[#This Row],[BE 4 (Percentage)]])- FIND("(",MASTERFILE[[#This Row],[BE 4 (Percentage)]])-1)),0)</f>
        <v>0</v>
      </c>
      <c r="FN9" s="47">
        <f>IFERROR(MASTERFILE[[#This Row],[FPMIS Budget]]*(MID(MASTERFILE[[#This Row],[BL 1 (Percentage)]],FIND("(",MASTERFILE[[#This Row],[BL 1 (Percentage)]])+1, FIND(")",MASTERFILE[[#This Row],[BL 1 (Percentage)]])- FIND("(",MASTERFILE[[#This Row],[BL 1 (Percentage)]])-1)),0)</f>
        <v>0</v>
      </c>
      <c r="FO9" s="47">
        <f>IFERROR(MASTERFILE[[#This Row],[FPMIS Budget]]*(MID(MASTERFILE[[#This Row],[BL 2 (Percentage)]],FIND("(",MASTERFILE[[#This Row],[BL 2 (Percentage)]])+1, FIND(")",MASTERFILE[[#This Row],[BL 2 (Percentage)]])- FIND("(",MASTERFILE[[#This Row],[BL 2 (Percentage)]])-1)),0)</f>
        <v>0</v>
      </c>
      <c r="FP9" s="47">
        <f>IFERROR(MASTERFILE[[#This Row],[FPMIS Budget]]*(MID(MASTERFILE[[#This Row],[BL 3 (Percentage)]],FIND("(",MASTERFILE[[#This Row],[BL 3 (Percentage)]])+1, FIND(")",MASTERFILE[[#This Row],[BL 3 (Percentage)]])- FIND("(",MASTERFILE[[#This Row],[BL 3 (Percentage)]])-1)),0)</f>
        <v>2302720.6367000001</v>
      </c>
      <c r="FQ9" s="47">
        <f>IFERROR(MASTERFILE[[#This Row],[FPMIS Budget]]*(MID(MASTERFILE[[#This Row],[BL 4 (Percentage)]],FIND("(",MASTERFILE[[#This Row],[BL 4 (Percentage)]])+1, FIND(")",MASTERFILE[[#This Row],[BL 4 (Percentage)]])- FIND("(",MASTERFILE[[#This Row],[BL 4 (Percentage)]])-1)),0)</f>
        <v>2302720.6367000001</v>
      </c>
      <c r="FR9" s="47">
        <f>IFERROR(MASTERFILE[[#This Row],[FPMIS Budget]]*(MID(MASTERFILE[[#This Row],[BL 5 (Percentage)]],FIND("(",MASTERFILE[[#This Row],[BL 5 (Percentage)]])+1, FIND(")",MASTERFILE[[#This Row],[BL 5 (Percentage)]])- FIND("(",MASTERFILE[[#This Row],[BL 5 (Percentage)]])-1)),0)</f>
        <v>0</v>
      </c>
      <c r="FS9" s="47">
        <f>IFERROR(MASTERFILE[[#This Row],[FPMIS Budget]]*(MID(MASTERFILE[[#This Row],[BL 6 (Percentage)]],FIND("(",MASTERFILE[[#This Row],[BL 6 (Percentage)]])+1, FIND(")",MASTERFILE[[#This Row],[BL 6 (Percentage)]])- FIND("(",MASTERFILE[[#This Row],[BL 6 (Percentage)]])-1)),0)</f>
        <v>0</v>
      </c>
      <c r="FT9" s="47">
        <f>IFERROR(MASTERFILE[[#This Row],[FPMIS Budget]]*(MID(MASTERFILE[[#This Row],[BL 7 (Percentage)]],FIND("(",MASTERFILE[[#This Row],[BL 7 (Percentage)]])+1, FIND(")",MASTERFILE[[#This Row],[BL 7 (Percentage)]])- FIND("(",MASTERFILE[[#This Row],[BL 7 (Percentage)]])-1)),0)</f>
        <v>0</v>
      </c>
      <c r="FU9" s="3">
        <f>IF(ISNUMBER(SEARCH("1.",MASTERFILE[[#This Row],[SDG target (24/25)]])),1," ")</f>
        <v>1</v>
      </c>
      <c r="HT9" s="3" t="s">
        <v>320</v>
      </c>
      <c r="IA9" s="3" t="s">
        <v>467</v>
      </c>
      <c r="IF9" s="3" t="s">
        <v>468</v>
      </c>
      <c r="IH9" s="3"/>
      <c r="IN9" s="9" t="s">
        <v>469</v>
      </c>
      <c r="IX9" s="3"/>
      <c r="JB9" s="3" t="s">
        <v>470</v>
      </c>
      <c r="JC9" s="3" t="s">
        <v>471</v>
      </c>
    </row>
    <row r="10" spans="1:263" ht="27.75" customHeight="1" x14ac:dyDescent="0.3">
      <c r="A10" s="9" t="s">
        <v>472</v>
      </c>
      <c r="B10" s="48" t="s">
        <v>473</v>
      </c>
      <c r="C10" s="48" t="s">
        <v>474</v>
      </c>
      <c r="D10" s="48" t="s">
        <v>375</v>
      </c>
      <c r="E10" s="49">
        <v>259256.11</v>
      </c>
      <c r="F10" s="49">
        <v>277000</v>
      </c>
      <c r="G10" s="48" t="s">
        <v>475</v>
      </c>
      <c r="H10" s="48" t="s">
        <v>376</v>
      </c>
      <c r="I10" s="48" t="s">
        <v>281</v>
      </c>
      <c r="J10" s="48" t="s">
        <v>282</v>
      </c>
      <c r="K10" s="48" t="s">
        <v>476</v>
      </c>
      <c r="L10" s="48" t="s">
        <v>477</v>
      </c>
      <c r="M10" s="48" t="s">
        <v>478</v>
      </c>
      <c r="N10" s="49">
        <v>2.8306451612903225</v>
      </c>
      <c r="O10" s="48" t="s">
        <v>479</v>
      </c>
      <c r="P10" s="48" t="s">
        <v>281</v>
      </c>
      <c r="Q10" s="48" t="s">
        <v>287</v>
      </c>
      <c r="R10" s="48" t="s">
        <v>480</v>
      </c>
      <c r="S10" s="48" t="s">
        <v>289</v>
      </c>
      <c r="T10" s="48" t="s">
        <v>290</v>
      </c>
      <c r="U10" s="48" t="s">
        <v>291</v>
      </c>
      <c r="V10" s="48" t="s">
        <v>481</v>
      </c>
      <c r="W10" s="48" t="s">
        <v>293</v>
      </c>
      <c r="X10" s="48" t="s">
        <v>482</v>
      </c>
      <c r="Y10" s="48" t="s">
        <v>483</v>
      </c>
      <c r="Z10" s="48" t="s">
        <v>484</v>
      </c>
      <c r="AA10" s="48" t="s">
        <v>485</v>
      </c>
      <c r="AB10" s="48" t="s">
        <v>486</v>
      </c>
      <c r="AC10" s="48" t="s">
        <v>487</v>
      </c>
      <c r="AD10" s="48" t="s">
        <v>488</v>
      </c>
      <c r="AE10" s="48" t="s">
        <v>489</v>
      </c>
      <c r="AF10" s="48" t="s">
        <v>490</v>
      </c>
      <c r="AG10" s="48" t="s">
        <v>491</v>
      </c>
      <c r="AH10" s="48" t="s">
        <v>491</v>
      </c>
      <c r="AI10" s="48" t="s">
        <v>489</v>
      </c>
      <c r="AJ10" s="48" t="s">
        <v>385</v>
      </c>
      <c r="AK10" s="48" t="s">
        <v>304</v>
      </c>
      <c r="AL10" s="48" t="s">
        <v>305</v>
      </c>
      <c r="AM10" s="48" t="s">
        <v>492</v>
      </c>
      <c r="AN10" s="48" t="s">
        <v>493</v>
      </c>
      <c r="AO10" s="48" t="s">
        <v>292</v>
      </c>
      <c r="AP10" s="48" t="s">
        <v>292</v>
      </c>
      <c r="AQ10" s="48" t="s">
        <v>309</v>
      </c>
      <c r="AR10" s="48" t="s">
        <v>363</v>
      </c>
      <c r="AS10" s="48" t="s">
        <v>353</v>
      </c>
      <c r="AT10" s="49">
        <v>0</v>
      </c>
      <c r="AU10" s="49">
        <v>259256.11</v>
      </c>
      <c r="AV10" s="48" t="s">
        <v>494</v>
      </c>
      <c r="AW10" s="48" t="s">
        <v>495</v>
      </c>
      <c r="AX10" s="48" t="s">
        <v>496</v>
      </c>
      <c r="AY10" s="48" t="s">
        <v>292</v>
      </c>
      <c r="AZ10" s="48" t="s">
        <v>497</v>
      </c>
      <c r="BA10" s="48" t="s">
        <v>498</v>
      </c>
      <c r="BB10" s="48" t="s">
        <v>499</v>
      </c>
      <c r="BC10" s="48" t="s">
        <v>500</v>
      </c>
      <c r="BD10" s="48" t="s">
        <v>501</v>
      </c>
      <c r="BE10" s="48" t="s">
        <v>502</v>
      </c>
      <c r="BF10" s="48" t="s">
        <v>503</v>
      </c>
      <c r="BG10" s="48" t="s">
        <v>292</v>
      </c>
      <c r="BH10" s="49">
        <v>0</v>
      </c>
      <c r="BI10" s="48" t="s">
        <v>504</v>
      </c>
      <c r="BJ10" s="48" t="s">
        <v>354</v>
      </c>
      <c r="BK10" s="48" t="s">
        <v>363</v>
      </c>
      <c r="BL10" s="48" t="s">
        <v>363</v>
      </c>
      <c r="BM10" s="48" t="s">
        <v>353</v>
      </c>
      <c r="BN10" s="48" t="s">
        <v>354</v>
      </c>
      <c r="BO10" s="48" t="s">
        <v>353</v>
      </c>
      <c r="BP10" s="48" t="s">
        <v>353</v>
      </c>
      <c r="BQ10" s="48" t="s">
        <v>292</v>
      </c>
      <c r="BR10" s="48" t="s">
        <v>363</v>
      </c>
      <c r="BS10" s="48" t="s">
        <v>485</v>
      </c>
      <c r="BT10" s="48" t="s">
        <v>486</v>
      </c>
      <c r="BU10" s="48" t="s">
        <v>487</v>
      </c>
      <c r="BV10" s="48" t="s">
        <v>488</v>
      </c>
      <c r="BW10" s="48" t="s">
        <v>494</v>
      </c>
      <c r="BX10" s="48" t="s">
        <v>495</v>
      </c>
      <c r="BY10" s="49">
        <v>0</v>
      </c>
      <c r="BZ10" s="49">
        <v>0</v>
      </c>
      <c r="CA10" s="49">
        <v>0</v>
      </c>
      <c r="CB10" s="49">
        <v>0</v>
      </c>
      <c r="CC10" s="49">
        <v>0</v>
      </c>
      <c r="CD10" s="49">
        <v>0</v>
      </c>
      <c r="CE10" s="49">
        <v>57712.5</v>
      </c>
      <c r="CF10" s="49">
        <v>0</v>
      </c>
      <c r="CG10" s="49">
        <v>73657.320000000007</v>
      </c>
      <c r="CH10" s="49">
        <v>0</v>
      </c>
      <c r="CI10" s="49">
        <v>126989.19</v>
      </c>
      <c r="CJ10" s="49">
        <v>277000</v>
      </c>
      <c r="CK10" s="49">
        <v>897.1</v>
      </c>
      <c r="CL10" s="49">
        <v>0</v>
      </c>
      <c r="CM10" s="49">
        <v>259256.11</v>
      </c>
      <c r="CN10" s="49">
        <v>0</v>
      </c>
      <c r="CO10" s="49">
        <v>0</v>
      </c>
      <c r="CP10" s="49">
        <v>277000</v>
      </c>
      <c r="CQ10" s="49">
        <v>259256.11</v>
      </c>
      <c r="CR10" s="48" t="s">
        <v>505</v>
      </c>
      <c r="CS10" s="49">
        <v>3</v>
      </c>
      <c r="CT10" s="48" t="s">
        <v>292</v>
      </c>
      <c r="CU10" s="48" t="s">
        <v>281</v>
      </c>
      <c r="CV10" s="48" t="s">
        <v>304</v>
      </c>
      <c r="CW10" s="48" t="s">
        <v>292</v>
      </c>
      <c r="CX10" s="48" t="s">
        <v>292</v>
      </c>
      <c r="CY10" s="48" t="s">
        <v>292</v>
      </c>
      <c r="CZ10" s="48" t="s">
        <v>292</v>
      </c>
      <c r="DA10" s="48" t="s">
        <v>292</v>
      </c>
      <c r="DB10" s="48" t="s">
        <v>292</v>
      </c>
      <c r="DC10" s="48" t="s">
        <v>292</v>
      </c>
      <c r="DD10" s="49">
        <v>0</v>
      </c>
      <c r="DE10" s="49">
        <v>0</v>
      </c>
      <c r="DF10" s="48" t="s">
        <v>365</v>
      </c>
      <c r="DG10" s="48" t="s">
        <v>506</v>
      </c>
      <c r="DH10" s="48" t="s">
        <v>507</v>
      </c>
      <c r="DI10" s="50" t="s">
        <v>508</v>
      </c>
      <c r="DJ10" s="3">
        <f>IF(ISNUMBER(SEARCH("BP1",MASTERFILE[[#This Row],[PPA (24/25)]])),1,0)</f>
        <v>0</v>
      </c>
      <c r="DK10" s="3">
        <f>IF(ISNUMBER(SEARCH("BP2",MASTERFILE[[#This Row],[PPA (24/25)]])),1,0)</f>
        <v>1</v>
      </c>
      <c r="DL10" s="3">
        <f>IF(ISNUMBER(SEARCH("BP3",MASTERFILE[[#This Row],[PPA (24/25)]])),1,0)</f>
        <v>0</v>
      </c>
      <c r="DM10" s="3">
        <f>IF(ISNUMBER(SEARCH("BP4",MASTERFILE[[#This Row],[PPA (24/25)]])),1,0)</f>
        <v>0</v>
      </c>
      <c r="DN10" s="3">
        <f>IF(ISNUMBER(SEARCH("BP5",MASTERFILE[[#This Row],[PPA (24/25)]])),1,0)</f>
        <v>0</v>
      </c>
      <c r="DO10" s="3">
        <f>IF(ISNUMBER(SEARCH("BN1",MASTERFILE[[#This Row],[PPA (24/25)]])),1,0)</f>
        <v>0</v>
      </c>
      <c r="DP10" s="3">
        <f>IF(ISNUMBER(SEARCH("BN2",MASTERFILE[[#This Row],[PPA (24/25)]])),1,0)</f>
        <v>0</v>
      </c>
      <c r="DQ10" s="3">
        <f>IF(ISNUMBER(SEARCH("BN3",MASTERFILE[[#This Row],[PPA (24/25)]])),1,0)</f>
        <v>0</v>
      </c>
      <c r="DR10" s="3">
        <f>IF(ISNUMBER(SEARCH("BN4",MASTERFILE[[#This Row],[PPA (24/25)]])),1,0)</f>
        <v>0</v>
      </c>
      <c r="DS10" s="3">
        <f>IF(ISNUMBER(SEARCH("BN5",MASTERFILE[[#This Row],[PPA (24/25)]])),1,0)</f>
        <v>0</v>
      </c>
      <c r="DT10" s="3">
        <f>IF(ISNUMBER(SEARCH("BE1",MASTERFILE[[#This Row],[PPA (24/25)]])),1,0)</f>
        <v>0</v>
      </c>
      <c r="DU10" s="3">
        <f>IF(ISNUMBER(SEARCH("BE2",MASTERFILE[[#This Row],[PPA (24/25)]])),1,0)</f>
        <v>0</v>
      </c>
      <c r="DV10" s="3">
        <f>IF(ISNUMBER(SEARCH("BE3",MASTERFILE[[#This Row],[PPA (24/25)]])),1,0)</f>
        <v>0</v>
      </c>
      <c r="DW10" s="3">
        <f>IF(ISNUMBER(SEARCH("BE4",MASTERFILE[[#This Row],[PPA (24/25)]])),1,0)</f>
        <v>0</v>
      </c>
      <c r="DX10" s="3">
        <f>IF(ISNUMBER(SEARCH("BL1",MASTERFILE[[#This Row],[PPA (24/25)]])),1,0)</f>
        <v>0</v>
      </c>
      <c r="DY10" s="3">
        <f>IF(ISNUMBER(SEARCH("BL2",MASTERFILE[[#This Row],[PPA (24/25)]])),1,0)</f>
        <v>0</v>
      </c>
      <c r="DZ10" s="3">
        <f>IF(ISNUMBER(SEARCH("BL3",MASTERFILE[[#This Row],[PPA (24/25)]])),1,0)</f>
        <v>0</v>
      </c>
      <c r="EA10" s="3">
        <f>IF(ISNUMBER(SEARCH("BL4",MASTERFILE[[#This Row],[PPA (24/25)]])),1,0)</f>
        <v>0</v>
      </c>
      <c r="EB10" s="3">
        <f>IF(ISNUMBER(SEARCH("BL5",MASTERFILE[[#This Row],[PPA (24/25)]])),1,0)</f>
        <v>0</v>
      </c>
      <c r="EC10" s="3">
        <f>IF(ISNUMBER(SEARCH("BL6",MASTERFILE[[#This Row],[PPA (24/25)]])),1,0)</f>
        <v>0</v>
      </c>
      <c r="ED10" s="3">
        <f>IF(ISNUMBER(SEARCH("BL7",MASTERFILE[[#This Row],[PPA (24/25)]])),1,0)</f>
        <v>0</v>
      </c>
      <c r="EE10" s="3">
        <f>IFERROR(LEFT(RIGHT(MASTERFILE[[#This Row],[PPA (24/25)]],LEN(MASTERFILE[[#This Row],[PPA (24/25)]])-FIND("BP1",MASTERFILE[[#This Row],[PPA (24/25)]])+1),10), 0)</f>
        <v>0</v>
      </c>
      <c r="EF10" s="3" t="str">
        <f>IFERROR(LEFT(RIGHT(MASTERFILE[[#This Row],[PPA (24/25)]],LEN(MASTERFILE[[#This Row],[PPA (24/25)]])-FIND("BP2",MASTERFILE[[#This Row],[PPA (24/25)]])+1),10),0)</f>
        <v>BP2 (100%)</v>
      </c>
      <c r="EG10" s="3">
        <f>IFERROR(LEFT(RIGHT(MASTERFILE[[#This Row],[PPA (24/25)]],LEN(MASTERFILE[[#This Row],[PPA (24/25)]])-FIND("BP3",MASTERFILE[[#This Row],[PPA (24/25)]])+1),10),0)</f>
        <v>0</v>
      </c>
      <c r="EH10" s="3">
        <f>IFERROR(LEFT(RIGHT(MASTERFILE[[#This Row],[PPA (24/25)]],LEN(MASTERFILE[[#This Row],[PPA (24/25)]])-FIND("BP4",MASTERFILE[[#This Row],[PPA (24/25)]])+1),10),0)</f>
        <v>0</v>
      </c>
      <c r="EI10" s="3">
        <f>IFERROR(LEFT(RIGHT(MASTERFILE[[#This Row],[PPA (24/25)]],LEN(MASTERFILE[[#This Row],[PPA (24/25)]])-FIND("BP5",MASTERFILE[[#This Row],[PPA (24/25)]])+1),10),0)</f>
        <v>0</v>
      </c>
      <c r="EJ10" s="3">
        <f>IFERROR(LEFT(RIGHT(MASTERFILE[[#This Row],[PPA (24/25)]],LEN(MASTERFILE[[#This Row],[PPA (24/25)]])-FIND("BN1",MASTERFILE[[#This Row],[PPA (24/25)]])+1),10),0)</f>
        <v>0</v>
      </c>
      <c r="EK10" s="3">
        <f>IFERROR(LEFT(RIGHT(MASTERFILE[[#This Row],[PPA (24/25)]],LEN(MASTERFILE[[#This Row],[PPA (24/25)]])-FIND("BN2",MASTERFILE[[#This Row],[PPA (24/25)]])+1),10),0)</f>
        <v>0</v>
      </c>
      <c r="EL10" s="3">
        <f>IFERROR(LEFT(RIGHT(MASTERFILE[[#This Row],[PPA (24/25)]],LEN(MASTERFILE[[#This Row],[PPA (24/25)]])-FIND("BN3",MASTERFILE[[#This Row],[PPA (24/25)]])+1),10),0)</f>
        <v>0</v>
      </c>
      <c r="EM10" s="3">
        <f>IFERROR(LEFT(RIGHT(MASTERFILE[[#This Row],[PPA (24/25)]],LEN(MASTERFILE[[#This Row],[PPA (24/25)]])-FIND("BN4",MASTERFILE[[#This Row],[PPA (24/25)]])+1),10),0)</f>
        <v>0</v>
      </c>
      <c r="EN10" s="3">
        <f>IFERROR(LEFT(RIGHT(MASTERFILE[[#This Row],[PPA (24/25)]],LEN(MASTERFILE[[#This Row],[PPA (24/25)]])-FIND("BN5",MASTERFILE[[#This Row],[PPA (24/25)]])+1),10),0)</f>
        <v>0</v>
      </c>
      <c r="EO10" s="3">
        <f>IFERROR(LEFT(RIGHT(MASTERFILE[[#This Row],[PPA (24/25)]],LEN(MASTERFILE[[#This Row],[PPA (24/25)]])-FIND("BE1",MASTERFILE[[#This Row],[PPA (24/25)]])+1),10),0)</f>
        <v>0</v>
      </c>
      <c r="EP10" s="3">
        <f>IFERROR(LEFT(RIGHT(MASTERFILE[[#This Row],[PPA (24/25)]],LEN(MASTERFILE[[#This Row],[PPA (24/25)]])-FIND("BE2",MASTERFILE[[#This Row],[PPA (24/25)]])+1),10),0)</f>
        <v>0</v>
      </c>
      <c r="EQ10" s="3">
        <f>IFERROR(LEFT(RIGHT(MASTERFILE[[#This Row],[PPA (24/25)]],LEN(MASTERFILE[[#This Row],[PPA (24/25)]])-FIND("BE3",MASTERFILE[[#This Row],[PPA (24/25)]])+1),10),0)</f>
        <v>0</v>
      </c>
      <c r="ER10" s="3">
        <f>IFERROR(LEFT(RIGHT(MASTERFILE[[#This Row],[PPA (24/25)]],LEN(MASTERFILE[[#This Row],[PPA (24/25)]])-FIND("BE4",MASTERFILE[[#This Row],[PPA (24/25)]])+1),10),0)</f>
        <v>0</v>
      </c>
      <c r="ES10" s="3">
        <f>IFERROR(LEFT(RIGHT(MASTERFILE[[#This Row],[PPA (24/25)]],LEN(MASTERFILE[[#This Row],[PPA (24/25)]])-FIND("BL1",MASTERFILE[[#This Row],[PPA (24/25)]])+1),10),0)</f>
        <v>0</v>
      </c>
      <c r="ET10" s="3">
        <f>IFERROR(LEFT(RIGHT(MASTERFILE[[#This Row],[PPA (24/25)]],LEN(MASTERFILE[[#This Row],[PPA (24/25)]])-FIND("BL2",MASTERFILE[[#This Row],[PPA (24/25)]])+1),10),0)</f>
        <v>0</v>
      </c>
      <c r="EU10" s="3">
        <f>IFERROR(LEFT(RIGHT(MASTERFILE[[#This Row],[PPA (24/25)]],LEN(MASTERFILE[[#This Row],[PPA (24/25)]])-FIND("BL3",MASTERFILE[[#This Row],[PPA (24/25)]])+1),10),0)</f>
        <v>0</v>
      </c>
      <c r="EV10" s="3">
        <f>IFERROR(LEFT(RIGHT(MASTERFILE[[#This Row],[PPA (24/25)]],LEN(MASTERFILE[[#This Row],[PPA (24/25)]])-FIND("BL4",MASTERFILE[[#This Row],[PPA (24/25)]])+1),10),0)</f>
        <v>0</v>
      </c>
      <c r="EW10" s="3">
        <f>IFERROR(LEFT(RIGHT(MASTERFILE[[#This Row],[PPA (24/25)]],LEN(MASTERFILE[[#This Row],[PPA (24/25)]])-FIND("BL5",MASTERFILE[[#This Row],[PPA (24/25)]])+1),10),0)</f>
        <v>0</v>
      </c>
      <c r="EX10" s="3">
        <f>IFERROR(LEFT(RIGHT(MASTERFILE[[#This Row],[PPA (24/25)]],LEN(MASTERFILE[[#This Row],[PPA (24/25)]])-FIND("BL6",MASTERFILE[[#This Row],[PPA (24/25)]])+1),10),0)</f>
        <v>0</v>
      </c>
      <c r="EY10" s="3">
        <f>IFERROR(LEFT(RIGHT(MASTERFILE[[#This Row],[PPA (24/25)]],LEN(MASTERFILE[[#This Row],[PPA (24/25)]])-FIND("BL7",MASTERFILE[[#This Row],[PPA (24/25)]])+1),10),0)</f>
        <v>0</v>
      </c>
      <c r="EZ10" s="47">
        <f>IFERROR(MASTERFILE[[#This Row],[FPMIS Budget]]*(MID(MASTERFILE[[#This Row],[BP 1 (Percentage)]],FIND("(",MASTERFILE[[#This Row],[BP 1 (Percentage)]])+1, FIND(")",MASTERFILE[[#This Row],[BP 1 (Percentage)]])- FIND("(",MASTERFILE[[#This Row],[BP 1 (Percentage)]])-1)),0)</f>
        <v>0</v>
      </c>
      <c r="FA10" s="47">
        <f>IFERROR(MASTERFILE[[#This Row],[FPMIS Budget]]*(MID(MASTERFILE[[#This Row],[BP 2 (Percentage)]],FIND("(",MASTERFILE[[#This Row],[BP 2 (Percentage)]])+1, FIND(")",MASTERFILE[[#This Row],[BP 2 (Percentage)]])- FIND("(",MASTERFILE[[#This Row],[BP 2 (Percentage)]])-1)),0)</f>
        <v>277000</v>
      </c>
      <c r="FB10" s="47">
        <f>IFERROR(MASTERFILE[[#This Row],[FPMIS Budget]]*(MID(MASTERFILE[[#This Row],[BP 3 (Percentage)]],FIND("(",MASTERFILE[[#This Row],[BP 3 (Percentage)]])+1, FIND(")",MASTERFILE[[#This Row],[BP 3 (Percentage)]])- FIND("(",MASTERFILE[[#This Row],[BP 3 (Percentage)]])-1)),0)</f>
        <v>0</v>
      </c>
      <c r="FC10" s="47">
        <f>IFERROR(MASTERFILE[[#This Row],[FPMIS Budget]]*(MID(MASTERFILE[[#This Row],[BP 4 (Percentage)]],FIND("(",MASTERFILE[[#This Row],[BP 4 (Percentage)]])+1, FIND(")",MASTERFILE[[#This Row],[BP 4 (Percentage)]])- FIND("(",MASTERFILE[[#This Row],[BP 4 (Percentage)]])-1)),0)</f>
        <v>0</v>
      </c>
      <c r="FD10" s="47">
        <f>IFERROR(MASTERFILE[[#This Row],[FPMIS Budget]]*(MID(MASTERFILE[[#This Row],[BP 5 (Percentage)]],FIND("(",MASTERFILE[[#This Row],[BP 5 (Percentage)]])+1, FIND(")",MASTERFILE[[#This Row],[BP 5 (Percentage)]])- FIND("(",MASTERFILE[[#This Row],[BP 5 (Percentage)]])-1)),0)</f>
        <v>0</v>
      </c>
      <c r="FE10" s="47">
        <f>IFERROR(MASTERFILE[[#This Row],[FPMIS Budget]]*(MID(MASTERFILE[[#This Row],[BN 1 (Percentage)]],FIND("(",MASTERFILE[[#This Row],[BN 1 (Percentage)]])+1, FIND(")",MASTERFILE[[#This Row],[BN 1 (Percentage)]])- FIND("(",MASTERFILE[[#This Row],[BN 1 (Percentage)]])-1)),0)</f>
        <v>0</v>
      </c>
      <c r="FF10" s="47">
        <f>IFERROR(MASTERFILE[[#This Row],[FPMIS Budget]]*(MID(MASTERFILE[[#This Row],[BN 2 (Percentage)]],FIND("(",MASTERFILE[[#This Row],[BN 2 (Percentage)]])+1, FIND(")",MASTERFILE[[#This Row],[BN 2 (Percentage)]])- FIND("(",MASTERFILE[[#This Row],[BN 2 (Percentage)]])-1)),0)</f>
        <v>0</v>
      </c>
      <c r="FG10" s="47">
        <f>IFERROR(MASTERFILE[[#This Row],[FPMIS Budget]]*(MID(MASTERFILE[[#This Row],[BN 3 (Percentage)]],FIND("(",MASTERFILE[[#This Row],[BN 3 (Percentage)]])+1, FIND(")",MASTERFILE[[#This Row],[BN 3 (Percentage)]])- FIND("(",MASTERFILE[[#This Row],[BN 3 (Percentage)]])-1)),0)</f>
        <v>0</v>
      </c>
      <c r="FH10" s="47">
        <f>IFERROR(MASTERFILE[[#This Row],[FPMIS Budget]]*(MID(MASTERFILE[[#This Row],[BN 4 (Percentage)]],FIND("(",MASTERFILE[[#This Row],[BN 4 (Percentage)]])+1, FIND(")",MASTERFILE[[#This Row],[BN 4 (Percentage)]])- FIND("(",MASTERFILE[[#This Row],[BN 4 (Percentage)]])-1)),0)</f>
        <v>0</v>
      </c>
      <c r="FI10" s="47">
        <f>IFERROR(MASTERFILE[[#This Row],[FPMIS Budget]]*(MID(MASTERFILE[[#This Row],[BN 5 (Percentage)]],FIND("(",MASTERFILE[[#This Row],[BN 5 (Percentage)]])+1, FIND(")",MASTERFILE[[#This Row],[BN 5 (Percentage)]])- FIND("(",MASTERFILE[[#This Row],[BN 5 (Percentage)]])-1)),0)</f>
        <v>0</v>
      </c>
      <c r="FJ10" s="47">
        <f>IFERROR(MASTERFILE[[#This Row],[FPMIS Budget]]*(MID(MASTERFILE[[#This Row],[BE 1 (Percentage)]],FIND("(",MASTERFILE[[#This Row],[BE 1 (Percentage)]])+1, FIND(")",MASTERFILE[[#This Row],[BE 1 (Percentage)]])- FIND("(",MASTERFILE[[#This Row],[BE 1 (Percentage)]])-1)),0)</f>
        <v>0</v>
      </c>
      <c r="FK10" s="47">
        <f>IFERROR(MASTERFILE[[#This Row],[FPMIS Budget]]*(MID(MASTERFILE[[#This Row],[BE 2 (Percentage)]],FIND("(",MASTERFILE[[#This Row],[BE 2 (Percentage)]])+1, FIND(")",MASTERFILE[[#This Row],[BE 2 (Percentage)]])- FIND("(",MASTERFILE[[#This Row],[BE 2 (Percentage)]])-1)),0)</f>
        <v>0</v>
      </c>
      <c r="FL10" s="47">
        <f>IFERROR(MASTERFILE[[#This Row],[FPMIS Budget]]*(MID(MASTERFILE[[#This Row],[BE 3 (Percentage)]],FIND("(",MASTERFILE[[#This Row],[BE 3 (Percentage)]])+1, FIND(")",MASTERFILE[[#This Row],[BE 3 (Percentage)]])- FIND("(",MASTERFILE[[#This Row],[BE 3 (Percentage)]])-1)),0)</f>
        <v>0</v>
      </c>
      <c r="FM10" s="47">
        <f>IFERROR(MASTERFILE[[#This Row],[FPMIS Budget]]*(MID(MASTERFILE[[#This Row],[BE 4 (Percentage)]],FIND("(",MASTERFILE[[#This Row],[BE 4 (Percentage)]])+1, FIND(")",MASTERFILE[[#This Row],[BE 4 (Percentage)]])- FIND("(",MASTERFILE[[#This Row],[BE 4 (Percentage)]])-1)),0)</f>
        <v>0</v>
      </c>
      <c r="FN10" s="47">
        <f>IFERROR(MASTERFILE[[#This Row],[FPMIS Budget]]*(MID(MASTERFILE[[#This Row],[BL 1 (Percentage)]],FIND("(",MASTERFILE[[#This Row],[BL 1 (Percentage)]])+1, FIND(")",MASTERFILE[[#This Row],[BL 1 (Percentage)]])- FIND("(",MASTERFILE[[#This Row],[BL 1 (Percentage)]])-1)),0)</f>
        <v>0</v>
      </c>
      <c r="FO10" s="47">
        <f>IFERROR(MASTERFILE[[#This Row],[FPMIS Budget]]*(MID(MASTERFILE[[#This Row],[BL 2 (Percentage)]],FIND("(",MASTERFILE[[#This Row],[BL 2 (Percentage)]])+1, FIND(")",MASTERFILE[[#This Row],[BL 2 (Percentage)]])- FIND("(",MASTERFILE[[#This Row],[BL 2 (Percentage)]])-1)),0)</f>
        <v>0</v>
      </c>
      <c r="FP10" s="47">
        <f>IFERROR(MASTERFILE[[#This Row],[FPMIS Budget]]*(MID(MASTERFILE[[#This Row],[BL 3 (Percentage)]],FIND("(",MASTERFILE[[#This Row],[BL 3 (Percentage)]])+1, FIND(")",MASTERFILE[[#This Row],[BL 3 (Percentage)]])- FIND("(",MASTERFILE[[#This Row],[BL 3 (Percentage)]])-1)),0)</f>
        <v>0</v>
      </c>
      <c r="FQ10" s="47">
        <f>IFERROR(MASTERFILE[[#This Row],[FPMIS Budget]]*(MID(MASTERFILE[[#This Row],[BL 4 (Percentage)]],FIND("(",MASTERFILE[[#This Row],[BL 4 (Percentage)]])+1, FIND(")",MASTERFILE[[#This Row],[BL 4 (Percentage)]])- FIND("(",MASTERFILE[[#This Row],[BL 4 (Percentage)]])-1)),0)</f>
        <v>0</v>
      </c>
      <c r="FR10" s="47">
        <f>IFERROR(MASTERFILE[[#This Row],[FPMIS Budget]]*(MID(MASTERFILE[[#This Row],[BL 5 (Percentage)]],FIND("(",MASTERFILE[[#This Row],[BL 5 (Percentage)]])+1, FIND(")",MASTERFILE[[#This Row],[BL 5 (Percentage)]])- FIND("(",MASTERFILE[[#This Row],[BL 5 (Percentage)]])-1)),0)</f>
        <v>0</v>
      </c>
      <c r="FS10" s="47">
        <f>IFERROR(MASTERFILE[[#This Row],[FPMIS Budget]]*(MID(MASTERFILE[[#This Row],[BL 6 (Percentage)]],FIND("(",MASTERFILE[[#This Row],[BL 6 (Percentage)]])+1, FIND(")",MASTERFILE[[#This Row],[BL 6 (Percentage)]])- FIND("(",MASTERFILE[[#This Row],[BL 6 (Percentage)]])-1)),0)</f>
        <v>0</v>
      </c>
      <c r="FT10" s="47">
        <f>IFERROR(MASTERFILE[[#This Row],[FPMIS Budget]]*(MID(MASTERFILE[[#This Row],[BL 7 (Percentage)]],FIND("(",MASTERFILE[[#This Row],[BL 7 (Percentage)]])+1, FIND(")",MASTERFILE[[#This Row],[BL 7 (Percentage)]])- FIND("(",MASTERFILE[[#This Row],[BL 7 (Percentage)]])-1)),0)</f>
        <v>0</v>
      </c>
      <c r="FU10" s="3" t="str">
        <f>IF(ISNUMBER(SEARCH("1.",MASTERFILE[[#This Row],[SDG target (24/25)]])),1," ")</f>
        <v xml:space="preserve"> </v>
      </c>
      <c r="HT10" s="3" t="s">
        <v>320</v>
      </c>
      <c r="IE10" s="9" t="s">
        <v>509</v>
      </c>
      <c r="IF10" s="9" t="s">
        <v>509</v>
      </c>
      <c r="IH10" s="3"/>
      <c r="IJ10" s="3" t="s">
        <v>510</v>
      </c>
      <c r="IX10" s="3"/>
      <c r="JA10" s="3" t="s">
        <v>511</v>
      </c>
      <c r="JB10" s="3" t="s">
        <v>512</v>
      </c>
      <c r="JC10" s="3" t="s">
        <v>513</v>
      </c>
    </row>
    <row r="11" spans="1:263" ht="27.75" customHeight="1" x14ac:dyDescent="0.3">
      <c r="A11" s="9" t="s">
        <v>514</v>
      </c>
      <c r="B11" s="9" t="s">
        <v>515</v>
      </c>
      <c r="C11" s="9" t="s">
        <v>516</v>
      </c>
      <c r="D11" s="9" t="s">
        <v>517</v>
      </c>
      <c r="E11" s="45">
        <v>710787.26</v>
      </c>
      <c r="F11" s="45">
        <v>779450.01729999995</v>
      </c>
      <c r="G11" s="9" t="s">
        <v>518</v>
      </c>
      <c r="H11" s="9" t="s">
        <v>519</v>
      </c>
      <c r="I11" s="9" t="s">
        <v>281</v>
      </c>
      <c r="J11" s="9" t="s">
        <v>520</v>
      </c>
      <c r="K11" s="9" t="s">
        <v>521</v>
      </c>
      <c r="L11" s="9" t="s">
        <v>522</v>
      </c>
      <c r="M11" s="9" t="s">
        <v>523</v>
      </c>
      <c r="N11" s="45">
        <v>5.185483870967742</v>
      </c>
      <c r="O11" s="9" t="s">
        <v>524</v>
      </c>
      <c r="P11" s="9" t="s">
        <v>281</v>
      </c>
      <c r="Q11" s="9" t="s">
        <v>525</v>
      </c>
      <c r="R11" s="9" t="s">
        <v>526</v>
      </c>
      <c r="S11" s="9" t="s">
        <v>527</v>
      </c>
      <c r="T11" s="9" t="s">
        <v>290</v>
      </c>
      <c r="U11" s="9" t="s">
        <v>528</v>
      </c>
      <c r="V11" s="9" t="s">
        <v>481</v>
      </c>
      <c r="W11" s="9" t="s">
        <v>529</v>
      </c>
      <c r="X11" s="9" t="s">
        <v>530</v>
      </c>
      <c r="Y11" s="9" t="s">
        <v>531</v>
      </c>
      <c r="Z11" s="9" t="s">
        <v>532</v>
      </c>
      <c r="AA11" s="9" t="s">
        <v>533</v>
      </c>
      <c r="AB11" s="9" t="s">
        <v>534</v>
      </c>
      <c r="AC11" s="9" t="s">
        <v>535</v>
      </c>
      <c r="AD11" s="9" t="s">
        <v>536</v>
      </c>
      <c r="AE11" s="9" t="s">
        <v>537</v>
      </c>
      <c r="AF11" s="9" t="s">
        <v>538</v>
      </c>
      <c r="AG11" s="9" t="s">
        <v>539</v>
      </c>
      <c r="AH11" s="9" t="s">
        <v>539</v>
      </c>
      <c r="AI11" s="9" t="s">
        <v>537</v>
      </c>
      <c r="AJ11" s="9" t="s">
        <v>538</v>
      </c>
      <c r="AK11" s="9" t="s">
        <v>304</v>
      </c>
      <c r="AL11" s="9" t="s">
        <v>540</v>
      </c>
      <c r="AM11" s="9" t="s">
        <v>541</v>
      </c>
      <c r="AN11" s="9" t="s">
        <v>542</v>
      </c>
      <c r="AO11" s="9" t="s">
        <v>292</v>
      </c>
      <c r="AP11" s="9" t="s">
        <v>543</v>
      </c>
      <c r="AQ11" s="9" t="s">
        <v>544</v>
      </c>
      <c r="AR11" s="9" t="s">
        <v>363</v>
      </c>
      <c r="AS11" s="9" t="s">
        <v>354</v>
      </c>
      <c r="AT11" s="45">
        <v>0</v>
      </c>
      <c r="AU11" s="45">
        <v>779448.44</v>
      </c>
      <c r="AV11" s="9" t="s">
        <v>545</v>
      </c>
      <c r="AW11" s="9" t="s">
        <v>546</v>
      </c>
      <c r="AX11" s="9" t="s">
        <v>547</v>
      </c>
      <c r="AY11" s="9" t="s">
        <v>292</v>
      </c>
      <c r="AZ11" s="9" t="s">
        <v>292</v>
      </c>
      <c r="BA11" s="9" t="s">
        <v>548</v>
      </c>
      <c r="BB11" s="9" t="s">
        <v>398</v>
      </c>
      <c r="BC11" s="9" t="s">
        <v>549</v>
      </c>
      <c r="BD11" s="9" t="s">
        <v>550</v>
      </c>
      <c r="BE11" s="9" t="s">
        <v>551</v>
      </c>
      <c r="BF11" s="9" t="s">
        <v>292</v>
      </c>
      <c r="BG11" s="9" t="s">
        <v>292</v>
      </c>
      <c r="BH11" s="45">
        <v>0</v>
      </c>
      <c r="BI11" s="9" t="s">
        <v>552</v>
      </c>
      <c r="BJ11" s="9" t="s">
        <v>354</v>
      </c>
      <c r="BK11" s="9" t="s">
        <v>354</v>
      </c>
      <c r="BL11" s="9" t="s">
        <v>354</v>
      </c>
      <c r="BM11" s="9" t="s">
        <v>354</v>
      </c>
      <c r="BN11" s="9" t="s">
        <v>354</v>
      </c>
      <c r="BO11" s="9" t="s">
        <v>363</v>
      </c>
      <c r="BP11" s="9" t="s">
        <v>363</v>
      </c>
      <c r="BQ11" s="9" t="s">
        <v>292</v>
      </c>
      <c r="BR11" s="9" t="s">
        <v>354</v>
      </c>
      <c r="BS11" s="9" t="s">
        <v>533</v>
      </c>
      <c r="BT11" s="9" t="s">
        <v>534</v>
      </c>
      <c r="BU11" s="9" t="s">
        <v>535</v>
      </c>
      <c r="BV11" s="9" t="s">
        <v>536</v>
      </c>
      <c r="BW11" s="9" t="s">
        <v>545</v>
      </c>
      <c r="BX11" s="9" t="s">
        <v>546</v>
      </c>
      <c r="BY11" s="45">
        <v>1299.5999999999999</v>
      </c>
      <c r="BZ11" s="45">
        <v>-1.46</v>
      </c>
      <c r="CA11" s="45">
        <v>116892.67</v>
      </c>
      <c r="CB11" s="45">
        <v>0</v>
      </c>
      <c r="CC11" s="45">
        <v>230210.05</v>
      </c>
      <c r="CD11" s="45">
        <v>-0.02</v>
      </c>
      <c r="CE11" s="45">
        <v>41983.38</v>
      </c>
      <c r="CF11" s="45">
        <v>0</v>
      </c>
      <c r="CG11" s="45">
        <v>60023.040000000001</v>
      </c>
      <c r="CH11" s="45">
        <v>0</v>
      </c>
      <c r="CI11" s="45">
        <v>135065.60999999999</v>
      </c>
      <c r="CJ11" s="45">
        <v>779450.06</v>
      </c>
      <c r="CK11" s="45">
        <v>125312.91</v>
      </c>
      <c r="CL11" s="45">
        <v>68661.179999999993</v>
      </c>
      <c r="CM11" s="45">
        <v>708424.42</v>
      </c>
      <c r="CN11" s="45">
        <v>2362.84</v>
      </c>
      <c r="CO11" s="45">
        <v>5403</v>
      </c>
      <c r="CP11" s="45">
        <v>779448.44</v>
      </c>
      <c r="CQ11" s="45">
        <v>711170.07</v>
      </c>
      <c r="CR11" s="9" t="s">
        <v>553</v>
      </c>
      <c r="CS11" s="45">
        <v>6</v>
      </c>
      <c r="CT11" s="9" t="s">
        <v>292</v>
      </c>
      <c r="CU11" s="9" t="s">
        <v>281</v>
      </c>
      <c r="CV11" s="9" t="s">
        <v>304</v>
      </c>
      <c r="CW11" s="45">
        <v>186853.4473</v>
      </c>
      <c r="CX11" s="45">
        <v>0</v>
      </c>
      <c r="CY11" s="45">
        <v>0</v>
      </c>
      <c r="CZ11" s="45">
        <v>0</v>
      </c>
      <c r="DA11" s="45">
        <v>116892.66</v>
      </c>
      <c r="DB11" s="45">
        <v>0</v>
      </c>
      <c r="DC11" s="45">
        <v>0</v>
      </c>
      <c r="DD11" s="45">
        <v>0</v>
      </c>
      <c r="DE11" s="45">
        <v>808404.23</v>
      </c>
      <c r="DF11" s="9" t="s">
        <v>554</v>
      </c>
      <c r="DG11" s="9" t="s">
        <v>555</v>
      </c>
      <c r="DH11" s="9" t="s">
        <v>556</v>
      </c>
      <c r="DI11" s="46" t="s">
        <v>557</v>
      </c>
      <c r="DJ11" s="3">
        <f>IF(ISNUMBER(SEARCH("BP1",MASTERFILE[[#This Row],[PPA (24/25)]])),1,0)</f>
        <v>0</v>
      </c>
      <c r="DK11" s="3">
        <f>IF(ISNUMBER(SEARCH("BP2",MASTERFILE[[#This Row],[PPA (24/25)]])),1,0)</f>
        <v>0</v>
      </c>
      <c r="DL11" s="3">
        <f>IF(ISNUMBER(SEARCH("BP3",MASTERFILE[[#This Row],[PPA (24/25)]])),1,0)</f>
        <v>0</v>
      </c>
      <c r="DM11" s="3">
        <f>IF(ISNUMBER(SEARCH("BP4",MASTERFILE[[#This Row],[PPA (24/25)]])),1,0)</f>
        <v>0</v>
      </c>
      <c r="DN11" s="3">
        <f>IF(ISNUMBER(SEARCH("BP5",MASTERFILE[[#This Row],[PPA (24/25)]])),1,0)</f>
        <v>0</v>
      </c>
      <c r="DO11" s="3">
        <f>IF(ISNUMBER(SEARCH("BN1",MASTERFILE[[#This Row],[PPA (24/25)]])),1,0)</f>
        <v>0</v>
      </c>
      <c r="DP11" s="3">
        <f>IF(ISNUMBER(SEARCH("BN2",MASTERFILE[[#This Row],[PPA (24/25)]])),1,0)</f>
        <v>0</v>
      </c>
      <c r="DQ11" s="3">
        <f>IF(ISNUMBER(SEARCH("BN3",MASTERFILE[[#This Row],[PPA (24/25)]])),1,0)</f>
        <v>0</v>
      </c>
      <c r="DR11" s="3">
        <f>IF(ISNUMBER(SEARCH("BN4",MASTERFILE[[#This Row],[PPA (24/25)]])),1,0)</f>
        <v>0</v>
      </c>
      <c r="DS11" s="3">
        <f>IF(ISNUMBER(SEARCH("BN5",MASTERFILE[[#This Row],[PPA (24/25)]])),1,0)</f>
        <v>0</v>
      </c>
      <c r="DT11" s="3">
        <f>IF(ISNUMBER(SEARCH("BE1",MASTERFILE[[#This Row],[PPA (24/25)]])),1,0)</f>
        <v>0</v>
      </c>
      <c r="DU11" s="3">
        <f>IF(ISNUMBER(SEARCH("BE2",MASTERFILE[[#This Row],[PPA (24/25)]])),1,0)</f>
        <v>1</v>
      </c>
      <c r="DV11" s="3">
        <f>IF(ISNUMBER(SEARCH("BE3",MASTERFILE[[#This Row],[PPA (24/25)]])),1,0)</f>
        <v>0</v>
      </c>
      <c r="DW11" s="3">
        <f>IF(ISNUMBER(SEARCH("BE4",MASTERFILE[[#This Row],[PPA (24/25)]])),1,0)</f>
        <v>0</v>
      </c>
      <c r="DX11" s="3">
        <f>IF(ISNUMBER(SEARCH("BL1",MASTERFILE[[#This Row],[PPA (24/25)]])),1,0)</f>
        <v>0</v>
      </c>
      <c r="DY11" s="3">
        <f>IF(ISNUMBER(SEARCH("BL2",MASTERFILE[[#This Row],[PPA (24/25)]])),1,0)</f>
        <v>0</v>
      </c>
      <c r="DZ11" s="3">
        <f>IF(ISNUMBER(SEARCH("BL3",MASTERFILE[[#This Row],[PPA (24/25)]])),1,0)</f>
        <v>1</v>
      </c>
      <c r="EA11" s="3">
        <f>IF(ISNUMBER(SEARCH("BL4",MASTERFILE[[#This Row],[PPA (24/25)]])),1,0)</f>
        <v>0</v>
      </c>
      <c r="EB11" s="3">
        <f>IF(ISNUMBER(SEARCH("BL5",MASTERFILE[[#This Row],[PPA (24/25)]])),1,0)</f>
        <v>0</v>
      </c>
      <c r="EC11" s="3">
        <f>IF(ISNUMBER(SEARCH("BL6",MASTERFILE[[#This Row],[PPA (24/25)]])),1,0)</f>
        <v>0</v>
      </c>
      <c r="ED11" s="3">
        <f>IF(ISNUMBER(SEARCH("BL7",MASTERFILE[[#This Row],[PPA (24/25)]])),1,0)</f>
        <v>0</v>
      </c>
      <c r="EE11" s="3">
        <f>IFERROR(LEFT(RIGHT(MASTERFILE[[#This Row],[PPA (24/25)]],LEN(MASTERFILE[[#This Row],[PPA (24/25)]])-FIND("BP1",MASTERFILE[[#This Row],[PPA (24/25)]])+1),10), 0)</f>
        <v>0</v>
      </c>
      <c r="EF11" s="3">
        <f>IFERROR(LEFT(RIGHT(MASTERFILE[[#This Row],[PPA (24/25)]],LEN(MASTERFILE[[#This Row],[PPA (24/25)]])-FIND("BP2",MASTERFILE[[#This Row],[PPA (24/25)]])+1),10),0)</f>
        <v>0</v>
      </c>
      <c r="EG11" s="3">
        <f>IFERROR(LEFT(RIGHT(MASTERFILE[[#This Row],[PPA (24/25)]],LEN(MASTERFILE[[#This Row],[PPA (24/25)]])-FIND("BP3",MASTERFILE[[#This Row],[PPA (24/25)]])+1),10),0)</f>
        <v>0</v>
      </c>
      <c r="EH11" s="3">
        <f>IFERROR(LEFT(RIGHT(MASTERFILE[[#This Row],[PPA (24/25)]],LEN(MASTERFILE[[#This Row],[PPA (24/25)]])-FIND("BP4",MASTERFILE[[#This Row],[PPA (24/25)]])+1),10),0)</f>
        <v>0</v>
      </c>
      <c r="EI11" s="3">
        <f>IFERROR(LEFT(RIGHT(MASTERFILE[[#This Row],[PPA (24/25)]],LEN(MASTERFILE[[#This Row],[PPA (24/25)]])-FIND("BP5",MASTERFILE[[#This Row],[PPA (24/25)]])+1),10),0)</f>
        <v>0</v>
      </c>
      <c r="EJ11" s="3">
        <f>IFERROR(LEFT(RIGHT(MASTERFILE[[#This Row],[PPA (24/25)]],LEN(MASTERFILE[[#This Row],[PPA (24/25)]])-FIND("BN1",MASTERFILE[[#This Row],[PPA (24/25)]])+1),10),0)</f>
        <v>0</v>
      </c>
      <c r="EK11" s="3">
        <f>IFERROR(LEFT(RIGHT(MASTERFILE[[#This Row],[PPA (24/25)]],LEN(MASTERFILE[[#This Row],[PPA (24/25)]])-FIND("BN2",MASTERFILE[[#This Row],[PPA (24/25)]])+1),10),0)</f>
        <v>0</v>
      </c>
      <c r="EL11" s="3">
        <f>IFERROR(LEFT(RIGHT(MASTERFILE[[#This Row],[PPA (24/25)]],LEN(MASTERFILE[[#This Row],[PPA (24/25)]])-FIND("BN3",MASTERFILE[[#This Row],[PPA (24/25)]])+1),10),0)</f>
        <v>0</v>
      </c>
      <c r="EM11" s="3">
        <f>IFERROR(LEFT(RIGHT(MASTERFILE[[#This Row],[PPA (24/25)]],LEN(MASTERFILE[[#This Row],[PPA (24/25)]])-FIND("BN4",MASTERFILE[[#This Row],[PPA (24/25)]])+1),10),0)</f>
        <v>0</v>
      </c>
      <c r="EN11" s="3">
        <f>IFERROR(LEFT(RIGHT(MASTERFILE[[#This Row],[PPA (24/25)]],LEN(MASTERFILE[[#This Row],[PPA (24/25)]])-FIND("BN5",MASTERFILE[[#This Row],[PPA (24/25)]])+1),10),0)</f>
        <v>0</v>
      </c>
      <c r="EO11" s="3">
        <f>IFERROR(LEFT(RIGHT(MASTERFILE[[#This Row],[PPA (24/25)]],LEN(MASTERFILE[[#This Row],[PPA (24/25)]])-FIND("BE1",MASTERFILE[[#This Row],[PPA (24/25)]])+1),10),0)</f>
        <v>0</v>
      </c>
      <c r="EP11" s="3" t="str">
        <f>IFERROR(LEFT(RIGHT(MASTERFILE[[#This Row],[PPA (24/25)]],LEN(MASTERFILE[[#This Row],[PPA (24/25)]])-FIND("BE2",MASTERFILE[[#This Row],[PPA (24/25)]])+1),10),0)</f>
        <v xml:space="preserve">BE2 (60%)
</v>
      </c>
      <c r="EQ11" s="3">
        <f>IFERROR(LEFT(RIGHT(MASTERFILE[[#This Row],[PPA (24/25)]],LEN(MASTERFILE[[#This Row],[PPA (24/25)]])-FIND("BE3",MASTERFILE[[#This Row],[PPA (24/25)]])+1),10),0)</f>
        <v>0</v>
      </c>
      <c r="ER11" s="3">
        <f>IFERROR(LEFT(RIGHT(MASTERFILE[[#This Row],[PPA (24/25)]],LEN(MASTERFILE[[#This Row],[PPA (24/25)]])-FIND("BE4",MASTERFILE[[#This Row],[PPA (24/25)]])+1),10),0)</f>
        <v>0</v>
      </c>
      <c r="ES11" s="3">
        <f>IFERROR(LEFT(RIGHT(MASTERFILE[[#This Row],[PPA (24/25)]],LEN(MASTERFILE[[#This Row],[PPA (24/25)]])-FIND("BL1",MASTERFILE[[#This Row],[PPA (24/25)]])+1),10),0)</f>
        <v>0</v>
      </c>
      <c r="ET11" s="3">
        <f>IFERROR(LEFT(RIGHT(MASTERFILE[[#This Row],[PPA (24/25)]],LEN(MASTERFILE[[#This Row],[PPA (24/25)]])-FIND("BL2",MASTERFILE[[#This Row],[PPA (24/25)]])+1),10),0)</f>
        <v>0</v>
      </c>
      <c r="EU11" s="3" t="str">
        <f>IFERROR(LEFT(RIGHT(MASTERFILE[[#This Row],[PPA (24/25)]],LEN(MASTERFILE[[#This Row],[PPA (24/25)]])-FIND("BL3",MASTERFILE[[#This Row],[PPA (24/25)]])+1),10),0)</f>
        <v>BL3 (40%)</v>
      </c>
      <c r="EV11" s="3">
        <f>IFERROR(LEFT(RIGHT(MASTERFILE[[#This Row],[PPA (24/25)]],LEN(MASTERFILE[[#This Row],[PPA (24/25)]])-FIND("BL4",MASTERFILE[[#This Row],[PPA (24/25)]])+1),10),0)</f>
        <v>0</v>
      </c>
      <c r="EW11" s="3">
        <f>IFERROR(LEFT(RIGHT(MASTERFILE[[#This Row],[PPA (24/25)]],LEN(MASTERFILE[[#This Row],[PPA (24/25)]])-FIND("BL5",MASTERFILE[[#This Row],[PPA (24/25)]])+1),10),0)</f>
        <v>0</v>
      </c>
      <c r="EX11" s="3">
        <f>IFERROR(LEFT(RIGHT(MASTERFILE[[#This Row],[PPA (24/25)]],LEN(MASTERFILE[[#This Row],[PPA (24/25)]])-FIND("BL6",MASTERFILE[[#This Row],[PPA (24/25)]])+1),10),0)</f>
        <v>0</v>
      </c>
      <c r="EY11" s="3">
        <f>IFERROR(LEFT(RIGHT(MASTERFILE[[#This Row],[PPA (24/25)]],LEN(MASTERFILE[[#This Row],[PPA (24/25)]])-FIND("BL7",MASTERFILE[[#This Row],[PPA (24/25)]])+1),10),0)</f>
        <v>0</v>
      </c>
      <c r="EZ11" s="47">
        <f>IFERROR(MASTERFILE[[#This Row],[FPMIS Budget]]*(MID(MASTERFILE[[#This Row],[BP 1 (Percentage)]],FIND("(",MASTERFILE[[#This Row],[BP 1 (Percentage)]])+1, FIND(")",MASTERFILE[[#This Row],[BP 1 (Percentage)]])- FIND("(",MASTERFILE[[#This Row],[BP 1 (Percentage)]])-1)),0)</f>
        <v>0</v>
      </c>
      <c r="FA11" s="47">
        <f>IFERROR(MASTERFILE[[#This Row],[FPMIS Budget]]*(MID(MASTERFILE[[#This Row],[BP 2 (Percentage)]],FIND("(",MASTERFILE[[#This Row],[BP 2 (Percentage)]])+1, FIND(")",MASTERFILE[[#This Row],[BP 2 (Percentage)]])- FIND("(",MASTERFILE[[#This Row],[BP 2 (Percentage)]])-1)),0)</f>
        <v>0</v>
      </c>
      <c r="FB11" s="47">
        <f>IFERROR(MASTERFILE[[#This Row],[FPMIS Budget]]*(MID(MASTERFILE[[#This Row],[BP 3 (Percentage)]],FIND("(",MASTERFILE[[#This Row],[BP 3 (Percentage)]])+1, FIND(")",MASTERFILE[[#This Row],[BP 3 (Percentage)]])- FIND("(",MASTERFILE[[#This Row],[BP 3 (Percentage)]])-1)),0)</f>
        <v>0</v>
      </c>
      <c r="FC11" s="47">
        <f>IFERROR(MASTERFILE[[#This Row],[FPMIS Budget]]*(MID(MASTERFILE[[#This Row],[BP 4 (Percentage)]],FIND("(",MASTERFILE[[#This Row],[BP 4 (Percentage)]])+1, FIND(")",MASTERFILE[[#This Row],[BP 4 (Percentage)]])- FIND("(",MASTERFILE[[#This Row],[BP 4 (Percentage)]])-1)),0)</f>
        <v>0</v>
      </c>
      <c r="FD11" s="47">
        <f>IFERROR(MASTERFILE[[#This Row],[FPMIS Budget]]*(MID(MASTERFILE[[#This Row],[BP 5 (Percentage)]],FIND("(",MASTERFILE[[#This Row],[BP 5 (Percentage)]])+1, FIND(")",MASTERFILE[[#This Row],[BP 5 (Percentage)]])- FIND("(",MASTERFILE[[#This Row],[BP 5 (Percentage)]])-1)),0)</f>
        <v>0</v>
      </c>
      <c r="FE11" s="47">
        <f>IFERROR(MASTERFILE[[#This Row],[FPMIS Budget]]*(MID(MASTERFILE[[#This Row],[BN 1 (Percentage)]],FIND("(",MASTERFILE[[#This Row],[BN 1 (Percentage)]])+1, FIND(")",MASTERFILE[[#This Row],[BN 1 (Percentage)]])- FIND("(",MASTERFILE[[#This Row],[BN 1 (Percentage)]])-1)),0)</f>
        <v>0</v>
      </c>
      <c r="FF11" s="47">
        <f>IFERROR(MASTERFILE[[#This Row],[FPMIS Budget]]*(MID(MASTERFILE[[#This Row],[BN 2 (Percentage)]],FIND("(",MASTERFILE[[#This Row],[BN 2 (Percentage)]])+1, FIND(")",MASTERFILE[[#This Row],[BN 2 (Percentage)]])- FIND("(",MASTERFILE[[#This Row],[BN 2 (Percentage)]])-1)),0)</f>
        <v>0</v>
      </c>
      <c r="FG11" s="47">
        <f>IFERROR(MASTERFILE[[#This Row],[FPMIS Budget]]*(MID(MASTERFILE[[#This Row],[BN 3 (Percentage)]],FIND("(",MASTERFILE[[#This Row],[BN 3 (Percentage)]])+1, FIND(")",MASTERFILE[[#This Row],[BN 3 (Percentage)]])- FIND("(",MASTERFILE[[#This Row],[BN 3 (Percentage)]])-1)),0)</f>
        <v>0</v>
      </c>
      <c r="FH11" s="47">
        <f>IFERROR(MASTERFILE[[#This Row],[FPMIS Budget]]*(MID(MASTERFILE[[#This Row],[BN 4 (Percentage)]],FIND("(",MASTERFILE[[#This Row],[BN 4 (Percentage)]])+1, FIND(")",MASTERFILE[[#This Row],[BN 4 (Percentage)]])- FIND("(",MASTERFILE[[#This Row],[BN 4 (Percentage)]])-1)),0)</f>
        <v>0</v>
      </c>
      <c r="FI11" s="47">
        <f>IFERROR(MASTERFILE[[#This Row],[FPMIS Budget]]*(MID(MASTERFILE[[#This Row],[BN 5 (Percentage)]],FIND("(",MASTERFILE[[#This Row],[BN 5 (Percentage)]])+1, FIND(")",MASTERFILE[[#This Row],[BN 5 (Percentage)]])- FIND("(",MASTERFILE[[#This Row],[BN 5 (Percentage)]])-1)),0)</f>
        <v>0</v>
      </c>
      <c r="FJ11" s="47">
        <f>IFERROR(MASTERFILE[[#This Row],[FPMIS Budget]]*(MID(MASTERFILE[[#This Row],[BE 1 (Percentage)]],FIND("(",MASTERFILE[[#This Row],[BE 1 (Percentage)]])+1, FIND(")",MASTERFILE[[#This Row],[BE 1 (Percentage)]])- FIND("(",MASTERFILE[[#This Row],[BE 1 (Percentage)]])-1)),0)</f>
        <v>0</v>
      </c>
      <c r="FK11" s="47">
        <f>IFERROR(MASTERFILE[[#This Row],[FPMIS Budget]]*(MID(MASTERFILE[[#This Row],[BE 2 (Percentage)]],FIND("(",MASTERFILE[[#This Row],[BE 2 (Percentage)]])+1, FIND(")",MASTERFILE[[#This Row],[BE 2 (Percentage)]])- FIND("(",MASTERFILE[[#This Row],[BE 2 (Percentage)]])-1)),0)</f>
        <v>467670.01037999993</v>
      </c>
      <c r="FL11" s="47">
        <f>IFERROR(MASTERFILE[[#This Row],[FPMIS Budget]]*(MID(MASTERFILE[[#This Row],[BE 3 (Percentage)]],FIND("(",MASTERFILE[[#This Row],[BE 3 (Percentage)]])+1, FIND(")",MASTERFILE[[#This Row],[BE 3 (Percentage)]])- FIND("(",MASTERFILE[[#This Row],[BE 3 (Percentage)]])-1)),0)</f>
        <v>0</v>
      </c>
      <c r="FM11" s="47">
        <f>IFERROR(MASTERFILE[[#This Row],[FPMIS Budget]]*(MID(MASTERFILE[[#This Row],[BE 4 (Percentage)]],FIND("(",MASTERFILE[[#This Row],[BE 4 (Percentage)]])+1, FIND(")",MASTERFILE[[#This Row],[BE 4 (Percentage)]])- FIND("(",MASTERFILE[[#This Row],[BE 4 (Percentage)]])-1)),0)</f>
        <v>0</v>
      </c>
      <c r="FN11" s="47">
        <f>IFERROR(MASTERFILE[[#This Row],[FPMIS Budget]]*(MID(MASTERFILE[[#This Row],[BL 1 (Percentage)]],FIND("(",MASTERFILE[[#This Row],[BL 1 (Percentage)]])+1, FIND(")",MASTERFILE[[#This Row],[BL 1 (Percentage)]])- FIND("(",MASTERFILE[[#This Row],[BL 1 (Percentage)]])-1)),0)</f>
        <v>0</v>
      </c>
      <c r="FO11" s="47">
        <f>IFERROR(MASTERFILE[[#This Row],[FPMIS Budget]]*(MID(MASTERFILE[[#This Row],[BL 2 (Percentage)]],FIND("(",MASTERFILE[[#This Row],[BL 2 (Percentage)]])+1, FIND(")",MASTERFILE[[#This Row],[BL 2 (Percentage)]])- FIND("(",MASTERFILE[[#This Row],[BL 2 (Percentage)]])-1)),0)</f>
        <v>0</v>
      </c>
      <c r="FP11" s="47">
        <f>IFERROR(MASTERFILE[[#This Row],[FPMIS Budget]]*(MID(MASTERFILE[[#This Row],[BL 3 (Percentage)]],FIND("(",MASTERFILE[[#This Row],[BL 3 (Percentage)]])+1, FIND(")",MASTERFILE[[#This Row],[BL 3 (Percentage)]])- FIND("(",MASTERFILE[[#This Row],[BL 3 (Percentage)]])-1)),0)</f>
        <v>311780.00692000001</v>
      </c>
      <c r="FQ11" s="47">
        <f>IFERROR(MASTERFILE[[#This Row],[FPMIS Budget]]*(MID(MASTERFILE[[#This Row],[BL 4 (Percentage)]],FIND("(",MASTERFILE[[#This Row],[BL 4 (Percentage)]])+1, FIND(")",MASTERFILE[[#This Row],[BL 4 (Percentage)]])- FIND("(",MASTERFILE[[#This Row],[BL 4 (Percentage)]])-1)),0)</f>
        <v>0</v>
      </c>
      <c r="FR11" s="47">
        <f>IFERROR(MASTERFILE[[#This Row],[FPMIS Budget]]*(MID(MASTERFILE[[#This Row],[BL 5 (Percentage)]],FIND("(",MASTERFILE[[#This Row],[BL 5 (Percentage)]])+1, FIND(")",MASTERFILE[[#This Row],[BL 5 (Percentage)]])- FIND("(",MASTERFILE[[#This Row],[BL 5 (Percentage)]])-1)),0)</f>
        <v>0</v>
      </c>
      <c r="FS11" s="47">
        <f>IFERROR(MASTERFILE[[#This Row],[FPMIS Budget]]*(MID(MASTERFILE[[#This Row],[BL 6 (Percentage)]],FIND("(",MASTERFILE[[#This Row],[BL 6 (Percentage)]])+1, FIND(")",MASTERFILE[[#This Row],[BL 6 (Percentage)]])- FIND("(",MASTERFILE[[#This Row],[BL 6 (Percentage)]])-1)),0)</f>
        <v>0</v>
      </c>
      <c r="FT11" s="47">
        <f>IFERROR(MASTERFILE[[#This Row],[FPMIS Budget]]*(MID(MASTERFILE[[#This Row],[BL 7 (Percentage)]],FIND("(",MASTERFILE[[#This Row],[BL 7 (Percentage)]])+1, FIND(")",MASTERFILE[[#This Row],[BL 7 (Percentage)]])- FIND("(",MASTERFILE[[#This Row],[BL 7 (Percentage)]])-1)),0)</f>
        <v>0</v>
      </c>
      <c r="FU11" s="3">
        <f>IF(ISNUMBER(SEARCH("1.",MASTERFILE[[#This Row],[SDG target (24/25)]])),1," ")</f>
        <v>1</v>
      </c>
      <c r="HT11" s="3" t="s">
        <v>320</v>
      </c>
      <c r="HU11" s="3" t="s">
        <v>558</v>
      </c>
      <c r="ID11" s="3"/>
      <c r="IH11" s="3"/>
      <c r="IJ11" s="3" t="s">
        <v>516</v>
      </c>
      <c r="IQ11" s="3" t="s">
        <v>559</v>
      </c>
      <c r="IU11" s="3"/>
      <c r="IV11" s="3"/>
      <c r="IW11" s="3"/>
      <c r="IX11" s="3" t="s">
        <v>560</v>
      </c>
      <c r="JB11" s="3" t="s">
        <v>561</v>
      </c>
      <c r="JC11" s="3" t="s">
        <v>562</v>
      </c>
    </row>
    <row r="12" spans="1:263" ht="27.75" customHeight="1" x14ac:dyDescent="0.3">
      <c r="A12" s="9" t="s">
        <v>563</v>
      </c>
      <c r="B12" s="48" t="s">
        <v>564</v>
      </c>
      <c r="C12" s="48" t="s">
        <v>565</v>
      </c>
      <c r="D12" s="48" t="s">
        <v>375</v>
      </c>
      <c r="E12" s="49">
        <v>579097.92000000004</v>
      </c>
      <c r="F12" s="49">
        <v>682617.1</v>
      </c>
      <c r="G12" s="48" t="s">
        <v>566</v>
      </c>
      <c r="H12" s="48" t="s">
        <v>376</v>
      </c>
      <c r="I12" s="48" t="s">
        <v>304</v>
      </c>
      <c r="J12" s="48" t="s">
        <v>567</v>
      </c>
      <c r="K12" s="48" t="s">
        <v>521</v>
      </c>
      <c r="L12" s="48" t="s">
        <v>568</v>
      </c>
      <c r="M12" s="48" t="s">
        <v>569</v>
      </c>
      <c r="N12" s="49">
        <v>2.975806451612903</v>
      </c>
      <c r="O12" s="48" t="s">
        <v>570</v>
      </c>
      <c r="P12" s="48" t="s">
        <v>281</v>
      </c>
      <c r="Q12" s="48" t="s">
        <v>525</v>
      </c>
      <c r="R12" s="48" t="s">
        <v>571</v>
      </c>
      <c r="S12" s="48" t="s">
        <v>572</v>
      </c>
      <c r="T12" s="48" t="s">
        <v>290</v>
      </c>
      <c r="U12" s="48" t="s">
        <v>528</v>
      </c>
      <c r="V12" s="48" t="s">
        <v>573</v>
      </c>
      <c r="W12" s="48" t="s">
        <v>574</v>
      </c>
      <c r="X12" s="48" t="s">
        <v>575</v>
      </c>
      <c r="Y12" s="48" t="s">
        <v>576</v>
      </c>
      <c r="Z12" s="48" t="s">
        <v>577</v>
      </c>
      <c r="AA12" s="48" t="s">
        <v>578</v>
      </c>
      <c r="AB12" s="48" t="s">
        <v>579</v>
      </c>
      <c r="AC12" s="48" t="s">
        <v>580</v>
      </c>
      <c r="AD12" s="48" t="s">
        <v>581</v>
      </c>
      <c r="AE12" s="48" t="s">
        <v>582</v>
      </c>
      <c r="AF12" s="48" t="s">
        <v>385</v>
      </c>
      <c r="AG12" s="48" t="s">
        <v>583</v>
      </c>
      <c r="AH12" s="48" t="s">
        <v>583</v>
      </c>
      <c r="AI12" s="48" t="s">
        <v>582</v>
      </c>
      <c r="AJ12" s="48" t="s">
        <v>385</v>
      </c>
      <c r="AK12" s="48" t="s">
        <v>304</v>
      </c>
      <c r="AL12" s="48" t="s">
        <v>305</v>
      </c>
      <c r="AM12" s="48" t="s">
        <v>584</v>
      </c>
      <c r="AN12" s="48" t="s">
        <v>585</v>
      </c>
      <c r="AO12" s="48" t="s">
        <v>586</v>
      </c>
      <c r="AP12" s="48" t="s">
        <v>587</v>
      </c>
      <c r="AQ12" s="48" t="s">
        <v>544</v>
      </c>
      <c r="AR12" s="48" t="s">
        <v>354</v>
      </c>
      <c r="AS12" s="48" t="s">
        <v>354</v>
      </c>
      <c r="AT12" s="49">
        <v>0</v>
      </c>
      <c r="AU12" s="49">
        <v>682617.1</v>
      </c>
      <c r="AV12" s="48" t="s">
        <v>588</v>
      </c>
      <c r="AW12" s="48" t="s">
        <v>589</v>
      </c>
      <c r="AX12" s="48" t="s">
        <v>590</v>
      </c>
      <c r="AY12" s="48" t="s">
        <v>292</v>
      </c>
      <c r="AZ12" s="48" t="s">
        <v>591</v>
      </c>
      <c r="BA12" s="48" t="s">
        <v>592</v>
      </c>
      <c r="BB12" s="48" t="s">
        <v>359</v>
      </c>
      <c r="BC12" s="48" t="s">
        <v>593</v>
      </c>
      <c r="BD12" s="48" t="s">
        <v>594</v>
      </c>
      <c r="BE12" s="48" t="s">
        <v>595</v>
      </c>
      <c r="BF12" s="48" t="s">
        <v>596</v>
      </c>
      <c r="BG12" s="48" t="s">
        <v>292</v>
      </c>
      <c r="BH12" s="49">
        <v>0</v>
      </c>
      <c r="BI12" s="48" t="s">
        <v>597</v>
      </c>
      <c r="BJ12" s="48" t="s">
        <v>354</v>
      </c>
      <c r="BK12" s="48" t="s">
        <v>353</v>
      </c>
      <c r="BL12" s="48" t="s">
        <v>353</v>
      </c>
      <c r="BM12" s="48" t="s">
        <v>353</v>
      </c>
      <c r="BN12" s="48" t="s">
        <v>354</v>
      </c>
      <c r="BO12" s="48" t="s">
        <v>353</v>
      </c>
      <c r="BP12" s="48" t="s">
        <v>353</v>
      </c>
      <c r="BQ12" s="48" t="s">
        <v>292</v>
      </c>
      <c r="BR12" s="48" t="s">
        <v>354</v>
      </c>
      <c r="BS12" s="48" t="s">
        <v>578</v>
      </c>
      <c r="BT12" s="48" t="s">
        <v>579</v>
      </c>
      <c r="BU12" s="48" t="s">
        <v>580</v>
      </c>
      <c r="BV12" s="48" t="s">
        <v>581</v>
      </c>
      <c r="BW12" s="48" t="s">
        <v>588</v>
      </c>
      <c r="BX12" s="48" t="s">
        <v>589</v>
      </c>
      <c r="BY12" s="49">
        <v>0</v>
      </c>
      <c r="BZ12" s="49">
        <v>0</v>
      </c>
      <c r="CA12" s="49">
        <v>0</v>
      </c>
      <c r="CB12" s="49">
        <v>0</v>
      </c>
      <c r="CC12" s="49">
        <v>0</v>
      </c>
      <c r="CD12" s="49">
        <v>0</v>
      </c>
      <c r="CE12" s="49">
        <v>24325.8</v>
      </c>
      <c r="CF12" s="49">
        <v>0</v>
      </c>
      <c r="CG12" s="49">
        <v>243811.61</v>
      </c>
      <c r="CH12" s="49">
        <v>0</v>
      </c>
      <c r="CI12" s="49">
        <v>208544.29</v>
      </c>
      <c r="CJ12" s="49">
        <v>682617.1</v>
      </c>
      <c r="CK12" s="49">
        <v>102416.22</v>
      </c>
      <c r="CL12" s="49">
        <v>103519.18</v>
      </c>
      <c r="CM12" s="49">
        <v>579097.92000000004</v>
      </c>
      <c r="CN12" s="49">
        <v>0</v>
      </c>
      <c r="CO12" s="49">
        <v>0</v>
      </c>
      <c r="CP12" s="49">
        <v>682617.1</v>
      </c>
      <c r="CQ12" s="49">
        <v>579098.01</v>
      </c>
      <c r="CR12" s="48" t="s">
        <v>598</v>
      </c>
      <c r="CS12" s="49">
        <v>2</v>
      </c>
      <c r="CT12" s="48" t="s">
        <v>292</v>
      </c>
      <c r="CU12" s="48" t="s">
        <v>281</v>
      </c>
      <c r="CV12" s="48" t="s">
        <v>304</v>
      </c>
      <c r="CW12" s="48" t="s">
        <v>292</v>
      </c>
      <c r="CX12" s="48" t="s">
        <v>292</v>
      </c>
      <c r="CY12" s="48" t="s">
        <v>292</v>
      </c>
      <c r="CZ12" s="48" t="s">
        <v>292</v>
      </c>
      <c r="DA12" s="48" t="s">
        <v>292</v>
      </c>
      <c r="DB12" s="48" t="s">
        <v>292</v>
      </c>
      <c r="DC12" s="48" t="s">
        <v>292</v>
      </c>
      <c r="DD12" s="49">
        <v>0</v>
      </c>
      <c r="DE12" s="49">
        <v>579097.92000000004</v>
      </c>
      <c r="DF12" s="48" t="s">
        <v>365</v>
      </c>
      <c r="DG12" s="48" t="s">
        <v>425</v>
      </c>
      <c r="DH12" s="48" t="s">
        <v>568</v>
      </c>
      <c r="DI12" s="50" t="s">
        <v>599</v>
      </c>
      <c r="DJ12" s="3">
        <f>IF(ISNUMBER(SEARCH("BP1",MASTERFILE[[#This Row],[PPA (24/25)]])),1,0)</f>
        <v>0</v>
      </c>
      <c r="DK12" s="3">
        <f>IF(ISNUMBER(SEARCH("BP2",MASTERFILE[[#This Row],[PPA (24/25)]])),1,0)</f>
        <v>0</v>
      </c>
      <c r="DL12" s="3">
        <f>IF(ISNUMBER(SEARCH("BP3",MASTERFILE[[#This Row],[PPA (24/25)]])),1,0)</f>
        <v>1</v>
      </c>
      <c r="DM12" s="3">
        <f>IF(ISNUMBER(SEARCH("BP4",MASTERFILE[[#This Row],[PPA (24/25)]])),1,0)</f>
        <v>0</v>
      </c>
      <c r="DN12" s="3">
        <f>IF(ISNUMBER(SEARCH("BP5",MASTERFILE[[#This Row],[PPA (24/25)]])),1,0)</f>
        <v>0</v>
      </c>
      <c r="DO12" s="3">
        <f>IF(ISNUMBER(SEARCH("BN1",MASTERFILE[[#This Row],[PPA (24/25)]])),1,0)</f>
        <v>0</v>
      </c>
      <c r="DP12" s="3">
        <f>IF(ISNUMBER(SEARCH("BN2",MASTERFILE[[#This Row],[PPA (24/25)]])),1,0)</f>
        <v>0</v>
      </c>
      <c r="DQ12" s="3">
        <f>IF(ISNUMBER(SEARCH("BN3",MASTERFILE[[#This Row],[PPA (24/25)]])),1,0)</f>
        <v>0</v>
      </c>
      <c r="DR12" s="3">
        <f>IF(ISNUMBER(SEARCH("BN4",MASTERFILE[[#This Row],[PPA (24/25)]])),1,0)</f>
        <v>0</v>
      </c>
      <c r="DS12" s="3">
        <f>IF(ISNUMBER(SEARCH("BN5",MASTERFILE[[#This Row],[PPA (24/25)]])),1,0)</f>
        <v>0</v>
      </c>
      <c r="DT12" s="3">
        <f>IF(ISNUMBER(SEARCH("BE1",MASTERFILE[[#This Row],[PPA (24/25)]])),1,0)</f>
        <v>0</v>
      </c>
      <c r="DU12" s="3">
        <f>IF(ISNUMBER(SEARCH("BE2",MASTERFILE[[#This Row],[PPA (24/25)]])),1,0)</f>
        <v>0</v>
      </c>
      <c r="DV12" s="3">
        <f>IF(ISNUMBER(SEARCH("BE3",MASTERFILE[[#This Row],[PPA (24/25)]])),1,0)</f>
        <v>0</v>
      </c>
      <c r="DW12" s="3">
        <f>IF(ISNUMBER(SEARCH("BE4",MASTERFILE[[#This Row],[PPA (24/25)]])),1,0)</f>
        <v>0</v>
      </c>
      <c r="DX12" s="3">
        <f>IF(ISNUMBER(SEARCH("BL1",MASTERFILE[[#This Row],[PPA (24/25)]])),1,0)</f>
        <v>0</v>
      </c>
      <c r="DY12" s="3">
        <f>IF(ISNUMBER(SEARCH("BL2",MASTERFILE[[#This Row],[PPA (24/25)]])),1,0)</f>
        <v>0</v>
      </c>
      <c r="DZ12" s="3">
        <f>IF(ISNUMBER(SEARCH("BL3",MASTERFILE[[#This Row],[PPA (24/25)]])),1,0)</f>
        <v>1</v>
      </c>
      <c r="EA12" s="3">
        <f>IF(ISNUMBER(SEARCH("BL4",MASTERFILE[[#This Row],[PPA (24/25)]])),1,0)</f>
        <v>0</v>
      </c>
      <c r="EB12" s="3">
        <f>IF(ISNUMBER(SEARCH("BL5",MASTERFILE[[#This Row],[PPA (24/25)]])),1,0)</f>
        <v>0</v>
      </c>
      <c r="EC12" s="3">
        <f>IF(ISNUMBER(SEARCH("BL6",MASTERFILE[[#This Row],[PPA (24/25)]])),1,0)</f>
        <v>0</v>
      </c>
      <c r="ED12" s="3">
        <f>IF(ISNUMBER(SEARCH("BL7",MASTERFILE[[#This Row],[PPA (24/25)]])),1,0)</f>
        <v>0</v>
      </c>
      <c r="EE12" s="3">
        <f>IFERROR(LEFT(RIGHT(MASTERFILE[[#This Row],[PPA (24/25)]],LEN(MASTERFILE[[#This Row],[PPA (24/25)]])-FIND("BP1",MASTERFILE[[#This Row],[PPA (24/25)]])+1),10), 0)</f>
        <v>0</v>
      </c>
      <c r="EF12" s="3">
        <f>IFERROR(LEFT(RIGHT(MASTERFILE[[#This Row],[PPA (24/25)]],LEN(MASTERFILE[[#This Row],[PPA (24/25)]])-FIND("BP2",MASTERFILE[[#This Row],[PPA (24/25)]])+1),10),0)</f>
        <v>0</v>
      </c>
      <c r="EG12" s="3" t="str">
        <f>IFERROR(LEFT(RIGHT(MASTERFILE[[#This Row],[PPA (24/25)]],LEN(MASTERFILE[[#This Row],[PPA (24/25)]])-FIND("BP3",MASTERFILE[[#This Row],[PPA (24/25)]])+1),10),0)</f>
        <v>BP3 (50%)</v>
      </c>
      <c r="EH12" s="3">
        <f>IFERROR(LEFT(RIGHT(MASTERFILE[[#This Row],[PPA (24/25)]],LEN(MASTERFILE[[#This Row],[PPA (24/25)]])-FIND("BP4",MASTERFILE[[#This Row],[PPA (24/25)]])+1),10),0)</f>
        <v>0</v>
      </c>
      <c r="EI12" s="3">
        <f>IFERROR(LEFT(RIGHT(MASTERFILE[[#This Row],[PPA (24/25)]],LEN(MASTERFILE[[#This Row],[PPA (24/25)]])-FIND("BP5",MASTERFILE[[#This Row],[PPA (24/25)]])+1),10),0)</f>
        <v>0</v>
      </c>
      <c r="EJ12" s="3">
        <f>IFERROR(LEFT(RIGHT(MASTERFILE[[#This Row],[PPA (24/25)]],LEN(MASTERFILE[[#This Row],[PPA (24/25)]])-FIND("BN1",MASTERFILE[[#This Row],[PPA (24/25)]])+1),10),0)</f>
        <v>0</v>
      </c>
      <c r="EK12" s="3">
        <f>IFERROR(LEFT(RIGHT(MASTERFILE[[#This Row],[PPA (24/25)]],LEN(MASTERFILE[[#This Row],[PPA (24/25)]])-FIND("BN2",MASTERFILE[[#This Row],[PPA (24/25)]])+1),10),0)</f>
        <v>0</v>
      </c>
      <c r="EL12" s="3">
        <f>IFERROR(LEFT(RIGHT(MASTERFILE[[#This Row],[PPA (24/25)]],LEN(MASTERFILE[[#This Row],[PPA (24/25)]])-FIND("BN3",MASTERFILE[[#This Row],[PPA (24/25)]])+1),10),0)</f>
        <v>0</v>
      </c>
      <c r="EM12" s="3">
        <f>IFERROR(LEFT(RIGHT(MASTERFILE[[#This Row],[PPA (24/25)]],LEN(MASTERFILE[[#This Row],[PPA (24/25)]])-FIND("BN4",MASTERFILE[[#This Row],[PPA (24/25)]])+1),10),0)</f>
        <v>0</v>
      </c>
      <c r="EN12" s="3">
        <f>IFERROR(LEFT(RIGHT(MASTERFILE[[#This Row],[PPA (24/25)]],LEN(MASTERFILE[[#This Row],[PPA (24/25)]])-FIND("BN5",MASTERFILE[[#This Row],[PPA (24/25)]])+1),10),0)</f>
        <v>0</v>
      </c>
      <c r="EO12" s="3">
        <f>IFERROR(LEFT(RIGHT(MASTERFILE[[#This Row],[PPA (24/25)]],LEN(MASTERFILE[[#This Row],[PPA (24/25)]])-FIND("BE1",MASTERFILE[[#This Row],[PPA (24/25)]])+1),10),0)</f>
        <v>0</v>
      </c>
      <c r="EP12" s="3">
        <f>IFERROR(LEFT(RIGHT(MASTERFILE[[#This Row],[PPA (24/25)]],LEN(MASTERFILE[[#This Row],[PPA (24/25)]])-FIND("BE2",MASTERFILE[[#This Row],[PPA (24/25)]])+1),10),0)</f>
        <v>0</v>
      </c>
      <c r="EQ12" s="3">
        <f>IFERROR(LEFT(RIGHT(MASTERFILE[[#This Row],[PPA (24/25)]],LEN(MASTERFILE[[#This Row],[PPA (24/25)]])-FIND("BE3",MASTERFILE[[#This Row],[PPA (24/25)]])+1),10),0)</f>
        <v>0</v>
      </c>
      <c r="ER12" s="3">
        <f>IFERROR(LEFT(RIGHT(MASTERFILE[[#This Row],[PPA (24/25)]],LEN(MASTERFILE[[#This Row],[PPA (24/25)]])-FIND("BE4",MASTERFILE[[#This Row],[PPA (24/25)]])+1),10),0)</f>
        <v>0</v>
      </c>
      <c r="ES12" s="3">
        <f>IFERROR(LEFT(RIGHT(MASTERFILE[[#This Row],[PPA (24/25)]],LEN(MASTERFILE[[#This Row],[PPA (24/25)]])-FIND("BL1",MASTERFILE[[#This Row],[PPA (24/25)]])+1),10),0)</f>
        <v>0</v>
      </c>
      <c r="ET12" s="3">
        <f>IFERROR(LEFT(RIGHT(MASTERFILE[[#This Row],[PPA (24/25)]],LEN(MASTERFILE[[#This Row],[PPA (24/25)]])-FIND("BL2",MASTERFILE[[#This Row],[PPA (24/25)]])+1),10),0)</f>
        <v>0</v>
      </c>
      <c r="EU12" s="3" t="str">
        <f>IFERROR(LEFT(RIGHT(MASTERFILE[[#This Row],[PPA (24/25)]],LEN(MASTERFILE[[#This Row],[PPA (24/25)]])-FIND("BL3",MASTERFILE[[#This Row],[PPA (24/25)]])+1),10),0)</f>
        <v xml:space="preserve">BL3 (50%)
</v>
      </c>
      <c r="EV12" s="3">
        <f>IFERROR(LEFT(RIGHT(MASTERFILE[[#This Row],[PPA (24/25)]],LEN(MASTERFILE[[#This Row],[PPA (24/25)]])-FIND("BL4",MASTERFILE[[#This Row],[PPA (24/25)]])+1),10),0)</f>
        <v>0</v>
      </c>
      <c r="EW12" s="3">
        <f>IFERROR(LEFT(RIGHT(MASTERFILE[[#This Row],[PPA (24/25)]],LEN(MASTERFILE[[#This Row],[PPA (24/25)]])-FIND("BL5",MASTERFILE[[#This Row],[PPA (24/25)]])+1),10),0)</f>
        <v>0</v>
      </c>
      <c r="EX12" s="3">
        <f>IFERROR(LEFT(RIGHT(MASTERFILE[[#This Row],[PPA (24/25)]],LEN(MASTERFILE[[#This Row],[PPA (24/25)]])-FIND("BL6",MASTERFILE[[#This Row],[PPA (24/25)]])+1),10),0)</f>
        <v>0</v>
      </c>
      <c r="EY12" s="3">
        <f>IFERROR(LEFT(RIGHT(MASTERFILE[[#This Row],[PPA (24/25)]],LEN(MASTERFILE[[#This Row],[PPA (24/25)]])-FIND("BL7",MASTERFILE[[#This Row],[PPA (24/25)]])+1),10),0)</f>
        <v>0</v>
      </c>
      <c r="EZ12" s="47">
        <f>IFERROR(MASTERFILE[[#This Row],[FPMIS Budget]]*(MID(MASTERFILE[[#This Row],[BP 1 (Percentage)]],FIND("(",MASTERFILE[[#This Row],[BP 1 (Percentage)]])+1, FIND(")",MASTERFILE[[#This Row],[BP 1 (Percentage)]])- FIND("(",MASTERFILE[[#This Row],[BP 1 (Percentage)]])-1)),0)</f>
        <v>0</v>
      </c>
      <c r="FA12" s="47">
        <f>IFERROR(MASTERFILE[[#This Row],[FPMIS Budget]]*(MID(MASTERFILE[[#This Row],[BP 2 (Percentage)]],FIND("(",MASTERFILE[[#This Row],[BP 2 (Percentage)]])+1, FIND(")",MASTERFILE[[#This Row],[BP 2 (Percentage)]])- FIND("(",MASTERFILE[[#This Row],[BP 2 (Percentage)]])-1)),0)</f>
        <v>0</v>
      </c>
      <c r="FB12" s="47">
        <f>IFERROR(MASTERFILE[[#This Row],[FPMIS Budget]]*(MID(MASTERFILE[[#This Row],[BP 3 (Percentage)]],FIND("(",MASTERFILE[[#This Row],[BP 3 (Percentage)]])+1, FIND(")",MASTERFILE[[#This Row],[BP 3 (Percentage)]])- FIND("(",MASTERFILE[[#This Row],[BP 3 (Percentage)]])-1)),0)</f>
        <v>341308.55</v>
      </c>
      <c r="FC12" s="47">
        <f>IFERROR(MASTERFILE[[#This Row],[FPMIS Budget]]*(MID(MASTERFILE[[#This Row],[BP 4 (Percentage)]],FIND("(",MASTERFILE[[#This Row],[BP 4 (Percentage)]])+1, FIND(")",MASTERFILE[[#This Row],[BP 4 (Percentage)]])- FIND("(",MASTERFILE[[#This Row],[BP 4 (Percentage)]])-1)),0)</f>
        <v>0</v>
      </c>
      <c r="FD12" s="47">
        <f>IFERROR(MASTERFILE[[#This Row],[FPMIS Budget]]*(MID(MASTERFILE[[#This Row],[BP 5 (Percentage)]],FIND("(",MASTERFILE[[#This Row],[BP 5 (Percentage)]])+1, FIND(")",MASTERFILE[[#This Row],[BP 5 (Percentage)]])- FIND("(",MASTERFILE[[#This Row],[BP 5 (Percentage)]])-1)),0)</f>
        <v>0</v>
      </c>
      <c r="FE12" s="47">
        <f>IFERROR(MASTERFILE[[#This Row],[FPMIS Budget]]*(MID(MASTERFILE[[#This Row],[BN 1 (Percentage)]],FIND("(",MASTERFILE[[#This Row],[BN 1 (Percentage)]])+1, FIND(")",MASTERFILE[[#This Row],[BN 1 (Percentage)]])- FIND("(",MASTERFILE[[#This Row],[BN 1 (Percentage)]])-1)),0)</f>
        <v>0</v>
      </c>
      <c r="FF12" s="47">
        <f>IFERROR(MASTERFILE[[#This Row],[FPMIS Budget]]*(MID(MASTERFILE[[#This Row],[BN 2 (Percentage)]],FIND("(",MASTERFILE[[#This Row],[BN 2 (Percentage)]])+1, FIND(")",MASTERFILE[[#This Row],[BN 2 (Percentage)]])- FIND("(",MASTERFILE[[#This Row],[BN 2 (Percentage)]])-1)),0)</f>
        <v>0</v>
      </c>
      <c r="FG12" s="47">
        <f>IFERROR(MASTERFILE[[#This Row],[FPMIS Budget]]*(MID(MASTERFILE[[#This Row],[BN 3 (Percentage)]],FIND("(",MASTERFILE[[#This Row],[BN 3 (Percentage)]])+1, FIND(")",MASTERFILE[[#This Row],[BN 3 (Percentage)]])- FIND("(",MASTERFILE[[#This Row],[BN 3 (Percentage)]])-1)),0)</f>
        <v>0</v>
      </c>
      <c r="FH12" s="47">
        <f>IFERROR(MASTERFILE[[#This Row],[FPMIS Budget]]*(MID(MASTERFILE[[#This Row],[BN 4 (Percentage)]],FIND("(",MASTERFILE[[#This Row],[BN 4 (Percentage)]])+1, FIND(")",MASTERFILE[[#This Row],[BN 4 (Percentage)]])- FIND("(",MASTERFILE[[#This Row],[BN 4 (Percentage)]])-1)),0)</f>
        <v>0</v>
      </c>
      <c r="FI12" s="47">
        <f>IFERROR(MASTERFILE[[#This Row],[FPMIS Budget]]*(MID(MASTERFILE[[#This Row],[BN 5 (Percentage)]],FIND("(",MASTERFILE[[#This Row],[BN 5 (Percentage)]])+1, FIND(")",MASTERFILE[[#This Row],[BN 5 (Percentage)]])- FIND("(",MASTERFILE[[#This Row],[BN 5 (Percentage)]])-1)),0)</f>
        <v>0</v>
      </c>
      <c r="FJ12" s="47">
        <f>IFERROR(MASTERFILE[[#This Row],[FPMIS Budget]]*(MID(MASTERFILE[[#This Row],[BE 1 (Percentage)]],FIND("(",MASTERFILE[[#This Row],[BE 1 (Percentage)]])+1, FIND(")",MASTERFILE[[#This Row],[BE 1 (Percentage)]])- FIND("(",MASTERFILE[[#This Row],[BE 1 (Percentage)]])-1)),0)</f>
        <v>0</v>
      </c>
      <c r="FK12" s="47">
        <f>IFERROR(MASTERFILE[[#This Row],[FPMIS Budget]]*(MID(MASTERFILE[[#This Row],[BE 2 (Percentage)]],FIND("(",MASTERFILE[[#This Row],[BE 2 (Percentage)]])+1, FIND(")",MASTERFILE[[#This Row],[BE 2 (Percentage)]])- FIND("(",MASTERFILE[[#This Row],[BE 2 (Percentage)]])-1)),0)</f>
        <v>0</v>
      </c>
      <c r="FL12" s="47">
        <f>IFERROR(MASTERFILE[[#This Row],[FPMIS Budget]]*(MID(MASTERFILE[[#This Row],[BE 3 (Percentage)]],FIND("(",MASTERFILE[[#This Row],[BE 3 (Percentage)]])+1, FIND(")",MASTERFILE[[#This Row],[BE 3 (Percentage)]])- FIND("(",MASTERFILE[[#This Row],[BE 3 (Percentage)]])-1)),0)</f>
        <v>0</v>
      </c>
      <c r="FM12" s="47">
        <f>IFERROR(MASTERFILE[[#This Row],[FPMIS Budget]]*(MID(MASTERFILE[[#This Row],[BE 4 (Percentage)]],FIND("(",MASTERFILE[[#This Row],[BE 4 (Percentage)]])+1, FIND(")",MASTERFILE[[#This Row],[BE 4 (Percentage)]])- FIND("(",MASTERFILE[[#This Row],[BE 4 (Percentage)]])-1)),0)</f>
        <v>0</v>
      </c>
      <c r="FN12" s="47">
        <f>IFERROR(MASTERFILE[[#This Row],[FPMIS Budget]]*(MID(MASTERFILE[[#This Row],[BL 1 (Percentage)]],FIND("(",MASTERFILE[[#This Row],[BL 1 (Percentage)]])+1, FIND(")",MASTERFILE[[#This Row],[BL 1 (Percentage)]])- FIND("(",MASTERFILE[[#This Row],[BL 1 (Percentage)]])-1)),0)</f>
        <v>0</v>
      </c>
      <c r="FO12" s="47">
        <f>IFERROR(MASTERFILE[[#This Row],[FPMIS Budget]]*(MID(MASTERFILE[[#This Row],[BL 2 (Percentage)]],FIND("(",MASTERFILE[[#This Row],[BL 2 (Percentage)]])+1, FIND(")",MASTERFILE[[#This Row],[BL 2 (Percentage)]])- FIND("(",MASTERFILE[[#This Row],[BL 2 (Percentage)]])-1)),0)</f>
        <v>0</v>
      </c>
      <c r="FP12" s="47">
        <f>IFERROR(MASTERFILE[[#This Row],[FPMIS Budget]]*(MID(MASTERFILE[[#This Row],[BL 3 (Percentage)]],FIND("(",MASTERFILE[[#This Row],[BL 3 (Percentage)]])+1, FIND(")",MASTERFILE[[#This Row],[BL 3 (Percentage)]])- FIND("(",MASTERFILE[[#This Row],[BL 3 (Percentage)]])-1)),0)</f>
        <v>341308.55</v>
      </c>
      <c r="FQ12" s="47">
        <f>IFERROR(MASTERFILE[[#This Row],[FPMIS Budget]]*(MID(MASTERFILE[[#This Row],[BL 4 (Percentage)]],FIND("(",MASTERFILE[[#This Row],[BL 4 (Percentage)]])+1, FIND(")",MASTERFILE[[#This Row],[BL 4 (Percentage)]])- FIND("(",MASTERFILE[[#This Row],[BL 4 (Percentage)]])-1)),0)</f>
        <v>0</v>
      </c>
      <c r="FR12" s="47">
        <f>IFERROR(MASTERFILE[[#This Row],[FPMIS Budget]]*(MID(MASTERFILE[[#This Row],[BL 5 (Percentage)]],FIND("(",MASTERFILE[[#This Row],[BL 5 (Percentage)]])+1, FIND(")",MASTERFILE[[#This Row],[BL 5 (Percentage)]])- FIND("(",MASTERFILE[[#This Row],[BL 5 (Percentage)]])-1)),0)</f>
        <v>0</v>
      </c>
      <c r="FS12" s="47">
        <f>IFERROR(MASTERFILE[[#This Row],[FPMIS Budget]]*(MID(MASTERFILE[[#This Row],[BL 6 (Percentage)]],FIND("(",MASTERFILE[[#This Row],[BL 6 (Percentage)]])+1, FIND(")",MASTERFILE[[#This Row],[BL 6 (Percentage)]])- FIND("(",MASTERFILE[[#This Row],[BL 6 (Percentage)]])-1)),0)</f>
        <v>0</v>
      </c>
      <c r="FT12" s="47">
        <f>IFERROR(MASTERFILE[[#This Row],[FPMIS Budget]]*(MID(MASTERFILE[[#This Row],[BL 7 (Percentage)]],FIND("(",MASTERFILE[[#This Row],[BL 7 (Percentage)]])+1, FIND(")",MASTERFILE[[#This Row],[BL 7 (Percentage)]])- FIND("(",MASTERFILE[[#This Row],[BL 7 (Percentage)]])-1)),0)</f>
        <v>0</v>
      </c>
      <c r="FU12" s="3">
        <f>IF(ISNUMBER(SEARCH("1.",MASTERFILE[[#This Row],[SDG target (24/25)]])),1," ")</f>
        <v>1</v>
      </c>
      <c r="HT12" s="3" t="s">
        <v>320</v>
      </c>
      <c r="HU12" s="3" t="s">
        <v>600</v>
      </c>
      <c r="HX12" s="3" t="s">
        <v>601</v>
      </c>
      <c r="IH12" s="3"/>
      <c r="IQ12" s="3" t="s">
        <v>602</v>
      </c>
      <c r="IX12" s="3" t="s">
        <v>603</v>
      </c>
      <c r="JA12" s="3" t="s">
        <v>604</v>
      </c>
      <c r="JB12" s="3" t="s">
        <v>605</v>
      </c>
      <c r="JC12" s="3" t="s">
        <v>606</v>
      </c>
    </row>
    <row r="13" spans="1:263" ht="27.75" customHeight="1" x14ac:dyDescent="0.3">
      <c r="A13" s="48" t="s">
        <v>615</v>
      </c>
      <c r="B13" s="48" t="s">
        <v>616</v>
      </c>
      <c r="C13" s="48" t="s">
        <v>608</v>
      </c>
      <c r="D13" s="48" t="s">
        <v>375</v>
      </c>
      <c r="E13" s="49">
        <v>496078.29</v>
      </c>
      <c r="F13" s="49">
        <v>500000.29785999999</v>
      </c>
      <c r="G13" s="48" t="s">
        <v>617</v>
      </c>
      <c r="H13" s="48" t="s">
        <v>376</v>
      </c>
      <c r="I13" s="48" t="s">
        <v>304</v>
      </c>
      <c r="J13" s="48" t="s">
        <v>282</v>
      </c>
      <c r="K13" s="48" t="s">
        <v>521</v>
      </c>
      <c r="L13" s="48" t="s">
        <v>618</v>
      </c>
      <c r="M13" s="48" t="s">
        <v>619</v>
      </c>
      <c r="N13" s="49">
        <v>1.0779569892473118</v>
      </c>
      <c r="O13" s="48" t="s">
        <v>620</v>
      </c>
      <c r="P13" s="48" t="s">
        <v>281</v>
      </c>
      <c r="Q13" s="48" t="s">
        <v>287</v>
      </c>
      <c r="R13" s="48" t="s">
        <v>621</v>
      </c>
      <c r="S13" s="48" t="s">
        <v>289</v>
      </c>
      <c r="T13" s="48" t="s">
        <v>290</v>
      </c>
      <c r="U13" s="48" t="s">
        <v>291</v>
      </c>
      <c r="V13" s="48" t="s">
        <v>622</v>
      </c>
      <c r="W13" s="48" t="s">
        <v>293</v>
      </c>
      <c r="X13" s="48" t="s">
        <v>623</v>
      </c>
      <c r="Y13" s="48" t="s">
        <v>624</v>
      </c>
      <c r="Z13" s="48" t="s">
        <v>625</v>
      </c>
      <c r="AA13" s="48" t="s">
        <v>292</v>
      </c>
      <c r="AB13" s="48" t="s">
        <v>292</v>
      </c>
      <c r="AC13" s="48" t="s">
        <v>292</v>
      </c>
      <c r="AD13" s="48" t="s">
        <v>292</v>
      </c>
      <c r="AE13" s="48" t="s">
        <v>626</v>
      </c>
      <c r="AF13" s="48" t="s">
        <v>627</v>
      </c>
      <c r="AG13" s="48" t="s">
        <v>583</v>
      </c>
      <c r="AH13" s="48" t="s">
        <v>583</v>
      </c>
      <c r="AI13" s="48" t="s">
        <v>626</v>
      </c>
      <c r="AJ13" s="48" t="s">
        <v>385</v>
      </c>
      <c r="AK13" s="48" t="s">
        <v>304</v>
      </c>
      <c r="AL13" s="48" t="s">
        <v>305</v>
      </c>
      <c r="AM13" s="48" t="s">
        <v>584</v>
      </c>
      <c r="AN13" s="48" t="s">
        <v>352</v>
      </c>
      <c r="AO13" s="48" t="s">
        <v>292</v>
      </c>
      <c r="AP13" s="48" t="s">
        <v>292</v>
      </c>
      <c r="AQ13" s="48" t="s">
        <v>309</v>
      </c>
      <c r="AR13" s="48" t="s">
        <v>354</v>
      </c>
      <c r="AS13" s="48" t="s">
        <v>353</v>
      </c>
      <c r="AT13" s="49">
        <v>0</v>
      </c>
      <c r="AU13" s="49">
        <v>500000.3</v>
      </c>
      <c r="AV13" s="48" t="s">
        <v>292</v>
      </c>
      <c r="AW13" s="48" t="s">
        <v>292</v>
      </c>
      <c r="AX13" s="48" t="s">
        <v>628</v>
      </c>
      <c r="AY13" s="48" t="s">
        <v>292</v>
      </c>
      <c r="AZ13" s="48" t="s">
        <v>629</v>
      </c>
      <c r="BA13" s="48" t="s">
        <v>630</v>
      </c>
      <c r="BB13" s="48" t="s">
        <v>555</v>
      </c>
      <c r="BC13" s="48" t="s">
        <v>631</v>
      </c>
      <c r="BD13" s="48" t="s">
        <v>632</v>
      </c>
      <c r="BE13" s="48" t="s">
        <v>613</v>
      </c>
      <c r="BF13" s="48" t="s">
        <v>633</v>
      </c>
      <c r="BG13" s="48" t="s">
        <v>292</v>
      </c>
      <c r="BH13" s="49">
        <v>0</v>
      </c>
      <c r="BI13" s="48" t="s">
        <v>634</v>
      </c>
      <c r="BJ13" s="48" t="s">
        <v>354</v>
      </c>
      <c r="BK13" s="48" t="s">
        <v>353</v>
      </c>
      <c r="BL13" s="48" t="s">
        <v>354</v>
      </c>
      <c r="BM13" s="48" t="s">
        <v>353</v>
      </c>
      <c r="BN13" s="48" t="s">
        <v>354</v>
      </c>
      <c r="BO13" s="48" t="s">
        <v>354</v>
      </c>
      <c r="BP13" s="48" t="s">
        <v>363</v>
      </c>
      <c r="BQ13" s="48" t="s">
        <v>292</v>
      </c>
      <c r="BR13" s="48" t="s">
        <v>354</v>
      </c>
      <c r="BS13" s="48" t="s">
        <v>292</v>
      </c>
      <c r="BT13" s="48" t="s">
        <v>292</v>
      </c>
      <c r="BU13" s="48" t="s">
        <v>292</v>
      </c>
      <c r="BV13" s="48" t="s">
        <v>292</v>
      </c>
      <c r="BW13" s="48" t="s">
        <v>292</v>
      </c>
      <c r="BX13" s="48" t="s">
        <v>292</v>
      </c>
      <c r="BY13" s="49">
        <v>0</v>
      </c>
      <c r="BZ13" s="49">
        <v>0</v>
      </c>
      <c r="CA13" s="49">
        <v>0</v>
      </c>
      <c r="CB13" s="49">
        <v>0</v>
      </c>
      <c r="CC13" s="49">
        <v>0</v>
      </c>
      <c r="CD13" s="49">
        <v>0</v>
      </c>
      <c r="CE13" s="49">
        <v>0</v>
      </c>
      <c r="CF13" s="49">
        <v>0</v>
      </c>
      <c r="CG13" s="49">
        <v>-5069.43</v>
      </c>
      <c r="CH13" s="49">
        <v>0</v>
      </c>
      <c r="CI13" s="49">
        <v>150744.49</v>
      </c>
      <c r="CJ13" s="49">
        <v>500000.3</v>
      </c>
      <c r="CK13" s="49">
        <v>350403.23</v>
      </c>
      <c r="CL13" s="49">
        <v>3922.01</v>
      </c>
      <c r="CM13" s="49">
        <v>496078.29</v>
      </c>
      <c r="CN13" s="49">
        <v>0</v>
      </c>
      <c r="CO13" s="49">
        <v>0</v>
      </c>
      <c r="CP13" s="49">
        <v>500000.3</v>
      </c>
      <c r="CQ13" s="49">
        <v>496078.51</v>
      </c>
      <c r="CR13" s="48" t="s">
        <v>635</v>
      </c>
      <c r="CS13" s="49">
        <v>1</v>
      </c>
      <c r="CT13" s="48" t="s">
        <v>292</v>
      </c>
      <c r="CU13" s="48" t="s">
        <v>281</v>
      </c>
      <c r="CV13" s="48" t="s">
        <v>304</v>
      </c>
      <c r="CW13" s="48" t="s">
        <v>292</v>
      </c>
      <c r="CX13" s="48" t="s">
        <v>292</v>
      </c>
      <c r="CY13" s="48" t="s">
        <v>292</v>
      </c>
      <c r="CZ13" s="48" t="s">
        <v>292</v>
      </c>
      <c r="DA13" s="48" t="s">
        <v>292</v>
      </c>
      <c r="DB13" s="48" t="s">
        <v>292</v>
      </c>
      <c r="DC13" s="48" t="s">
        <v>292</v>
      </c>
      <c r="DD13" s="49">
        <v>0</v>
      </c>
      <c r="DE13" s="49">
        <v>496078.29</v>
      </c>
      <c r="DF13" s="48" t="s">
        <v>365</v>
      </c>
      <c r="DG13" s="48" t="s">
        <v>636</v>
      </c>
      <c r="DH13" s="48" t="s">
        <v>618</v>
      </c>
      <c r="DI13" s="50" t="s">
        <v>637</v>
      </c>
      <c r="DJ13" s="3">
        <f>IF(ISNUMBER(SEARCH("BP1",MASTERFILE[[#This Row],[PPA (24/25)]])),1,0)</f>
        <v>0</v>
      </c>
      <c r="DK13" s="3">
        <f>IF(ISNUMBER(SEARCH("BP2",MASTERFILE[[#This Row],[PPA (24/25)]])),1,0)</f>
        <v>0</v>
      </c>
      <c r="DL13" s="3">
        <f>IF(ISNUMBER(SEARCH("BP3",MASTERFILE[[#This Row],[PPA (24/25)]])),1,0)</f>
        <v>0</v>
      </c>
      <c r="DM13" s="3">
        <f>IF(ISNUMBER(SEARCH("BP4",MASTERFILE[[#This Row],[PPA (24/25)]])),1,0)</f>
        <v>0</v>
      </c>
      <c r="DN13" s="3">
        <f>IF(ISNUMBER(SEARCH("BP5",MASTERFILE[[#This Row],[PPA (24/25)]])),1,0)</f>
        <v>0</v>
      </c>
      <c r="DO13" s="3">
        <f>IF(ISNUMBER(SEARCH("BN1",MASTERFILE[[#This Row],[PPA (24/25)]])),1,0)</f>
        <v>0</v>
      </c>
      <c r="DP13" s="3">
        <f>IF(ISNUMBER(SEARCH("BN2",MASTERFILE[[#This Row],[PPA (24/25)]])),1,0)</f>
        <v>0</v>
      </c>
      <c r="DQ13" s="3">
        <f>IF(ISNUMBER(SEARCH("BN3",MASTERFILE[[#This Row],[PPA (24/25)]])),1,0)</f>
        <v>0</v>
      </c>
      <c r="DR13" s="3">
        <f>IF(ISNUMBER(SEARCH("BN4",MASTERFILE[[#This Row],[PPA (24/25)]])),1,0)</f>
        <v>0</v>
      </c>
      <c r="DS13" s="3">
        <f>IF(ISNUMBER(SEARCH("BN5",MASTERFILE[[#This Row],[PPA (24/25)]])),1,0)</f>
        <v>0</v>
      </c>
      <c r="DT13" s="3">
        <f>IF(ISNUMBER(SEARCH("BE1",MASTERFILE[[#This Row],[PPA (24/25)]])),1,0)</f>
        <v>0</v>
      </c>
      <c r="DU13" s="3">
        <f>IF(ISNUMBER(SEARCH("BE2",MASTERFILE[[#This Row],[PPA (24/25)]])),1,0)</f>
        <v>0</v>
      </c>
      <c r="DV13" s="3">
        <f>IF(ISNUMBER(SEARCH("BE3",MASTERFILE[[#This Row],[PPA (24/25)]])),1,0)</f>
        <v>0</v>
      </c>
      <c r="DW13" s="3">
        <f>IF(ISNUMBER(SEARCH("BE4",MASTERFILE[[#This Row],[PPA (24/25)]])),1,0)</f>
        <v>0</v>
      </c>
      <c r="DX13" s="3">
        <f>IF(ISNUMBER(SEARCH("BL1",MASTERFILE[[#This Row],[PPA (24/25)]])),1,0)</f>
        <v>0</v>
      </c>
      <c r="DY13" s="3">
        <f>IF(ISNUMBER(SEARCH("BL2",MASTERFILE[[#This Row],[PPA (24/25)]])),1,0)</f>
        <v>0</v>
      </c>
      <c r="DZ13" s="3">
        <f>IF(ISNUMBER(SEARCH("BL3",MASTERFILE[[#This Row],[PPA (24/25)]])),1,0)</f>
        <v>0</v>
      </c>
      <c r="EA13" s="3">
        <f>IF(ISNUMBER(SEARCH("BL4",MASTERFILE[[#This Row],[PPA (24/25)]])),1,0)</f>
        <v>0</v>
      </c>
      <c r="EB13" s="3">
        <f>IF(ISNUMBER(SEARCH("BL5",MASTERFILE[[#This Row],[PPA (24/25)]])),1,0)</f>
        <v>0</v>
      </c>
      <c r="EC13" s="3">
        <f>IF(ISNUMBER(SEARCH("BL6",MASTERFILE[[#This Row],[PPA (24/25)]])),1,0)</f>
        <v>0</v>
      </c>
      <c r="ED13" s="3">
        <f>IF(ISNUMBER(SEARCH("BL7",MASTERFILE[[#This Row],[PPA (24/25)]])),1,0)</f>
        <v>0</v>
      </c>
      <c r="EE13" s="3">
        <f>IFERROR(LEFT(RIGHT(MASTERFILE[[#This Row],[PPA (24/25)]],LEN(MASTERFILE[[#This Row],[PPA (24/25)]])-FIND("BP1",MASTERFILE[[#This Row],[PPA (24/25)]])+1),10), 0)</f>
        <v>0</v>
      </c>
      <c r="EF13" s="3">
        <f>IFERROR(LEFT(RIGHT(MASTERFILE[[#This Row],[PPA (24/25)]],LEN(MASTERFILE[[#This Row],[PPA (24/25)]])-FIND("BP2",MASTERFILE[[#This Row],[PPA (24/25)]])+1),10),0)</f>
        <v>0</v>
      </c>
      <c r="EG13" s="3">
        <f>IFERROR(LEFT(RIGHT(MASTERFILE[[#This Row],[PPA (24/25)]],LEN(MASTERFILE[[#This Row],[PPA (24/25)]])-FIND("BP3",MASTERFILE[[#This Row],[PPA (24/25)]])+1),10),0)</f>
        <v>0</v>
      </c>
      <c r="EH13" s="3">
        <f>IFERROR(LEFT(RIGHT(MASTERFILE[[#This Row],[PPA (24/25)]],LEN(MASTERFILE[[#This Row],[PPA (24/25)]])-FIND("BP4",MASTERFILE[[#This Row],[PPA (24/25)]])+1),10),0)</f>
        <v>0</v>
      </c>
      <c r="EI13" s="3">
        <f>IFERROR(LEFT(RIGHT(MASTERFILE[[#This Row],[PPA (24/25)]],LEN(MASTERFILE[[#This Row],[PPA (24/25)]])-FIND("BP5",MASTERFILE[[#This Row],[PPA (24/25)]])+1),10),0)</f>
        <v>0</v>
      </c>
      <c r="EJ13" s="3">
        <f>IFERROR(LEFT(RIGHT(MASTERFILE[[#This Row],[PPA (24/25)]],LEN(MASTERFILE[[#This Row],[PPA (24/25)]])-FIND("BN1",MASTERFILE[[#This Row],[PPA (24/25)]])+1),10),0)</f>
        <v>0</v>
      </c>
      <c r="EK13" s="3">
        <f>IFERROR(LEFT(RIGHT(MASTERFILE[[#This Row],[PPA (24/25)]],LEN(MASTERFILE[[#This Row],[PPA (24/25)]])-FIND("BN2",MASTERFILE[[#This Row],[PPA (24/25)]])+1),10),0)</f>
        <v>0</v>
      </c>
      <c r="EL13" s="3">
        <f>IFERROR(LEFT(RIGHT(MASTERFILE[[#This Row],[PPA (24/25)]],LEN(MASTERFILE[[#This Row],[PPA (24/25)]])-FIND("BN3",MASTERFILE[[#This Row],[PPA (24/25)]])+1),10),0)</f>
        <v>0</v>
      </c>
      <c r="EM13" s="3">
        <f>IFERROR(LEFT(RIGHT(MASTERFILE[[#This Row],[PPA (24/25)]],LEN(MASTERFILE[[#This Row],[PPA (24/25)]])-FIND("BN4",MASTERFILE[[#This Row],[PPA (24/25)]])+1),10),0)</f>
        <v>0</v>
      </c>
      <c r="EN13" s="3">
        <f>IFERROR(LEFT(RIGHT(MASTERFILE[[#This Row],[PPA (24/25)]],LEN(MASTERFILE[[#This Row],[PPA (24/25)]])-FIND("BN5",MASTERFILE[[#This Row],[PPA (24/25)]])+1),10),0)</f>
        <v>0</v>
      </c>
      <c r="EO13" s="3">
        <f>IFERROR(LEFT(RIGHT(MASTERFILE[[#This Row],[PPA (24/25)]],LEN(MASTERFILE[[#This Row],[PPA (24/25)]])-FIND("BE1",MASTERFILE[[#This Row],[PPA (24/25)]])+1),10),0)</f>
        <v>0</v>
      </c>
      <c r="EP13" s="3">
        <f>IFERROR(LEFT(RIGHT(MASTERFILE[[#This Row],[PPA (24/25)]],LEN(MASTERFILE[[#This Row],[PPA (24/25)]])-FIND("BE2",MASTERFILE[[#This Row],[PPA (24/25)]])+1),10),0)</f>
        <v>0</v>
      </c>
      <c r="EQ13" s="3">
        <f>IFERROR(LEFT(RIGHT(MASTERFILE[[#This Row],[PPA (24/25)]],LEN(MASTERFILE[[#This Row],[PPA (24/25)]])-FIND("BE3",MASTERFILE[[#This Row],[PPA (24/25)]])+1),10),0)</f>
        <v>0</v>
      </c>
      <c r="ER13" s="3">
        <f>IFERROR(LEFT(RIGHT(MASTERFILE[[#This Row],[PPA (24/25)]],LEN(MASTERFILE[[#This Row],[PPA (24/25)]])-FIND("BE4",MASTERFILE[[#This Row],[PPA (24/25)]])+1),10),0)</f>
        <v>0</v>
      </c>
      <c r="ES13" s="3">
        <f>IFERROR(LEFT(RIGHT(MASTERFILE[[#This Row],[PPA (24/25)]],LEN(MASTERFILE[[#This Row],[PPA (24/25)]])-FIND("BL1",MASTERFILE[[#This Row],[PPA (24/25)]])+1),10),0)</f>
        <v>0</v>
      </c>
      <c r="ET13" s="3">
        <f>IFERROR(LEFT(RIGHT(MASTERFILE[[#This Row],[PPA (24/25)]],LEN(MASTERFILE[[#This Row],[PPA (24/25)]])-FIND("BL2",MASTERFILE[[#This Row],[PPA (24/25)]])+1),10),0)</f>
        <v>0</v>
      </c>
      <c r="EU13" s="3">
        <f>IFERROR(LEFT(RIGHT(MASTERFILE[[#This Row],[PPA (24/25)]],LEN(MASTERFILE[[#This Row],[PPA (24/25)]])-FIND("BL3",MASTERFILE[[#This Row],[PPA (24/25)]])+1),10),0)</f>
        <v>0</v>
      </c>
      <c r="EV13" s="3">
        <f>IFERROR(LEFT(RIGHT(MASTERFILE[[#This Row],[PPA (24/25)]],LEN(MASTERFILE[[#This Row],[PPA (24/25)]])-FIND("BL4",MASTERFILE[[#This Row],[PPA (24/25)]])+1),10),0)</f>
        <v>0</v>
      </c>
      <c r="EW13" s="3">
        <f>IFERROR(LEFT(RIGHT(MASTERFILE[[#This Row],[PPA (24/25)]],LEN(MASTERFILE[[#This Row],[PPA (24/25)]])-FIND("BL5",MASTERFILE[[#This Row],[PPA (24/25)]])+1),10),0)</f>
        <v>0</v>
      </c>
      <c r="EX13" s="3">
        <f>IFERROR(LEFT(RIGHT(MASTERFILE[[#This Row],[PPA (24/25)]],LEN(MASTERFILE[[#This Row],[PPA (24/25)]])-FIND("BL6",MASTERFILE[[#This Row],[PPA (24/25)]])+1),10),0)</f>
        <v>0</v>
      </c>
      <c r="EY13" s="3">
        <f>IFERROR(LEFT(RIGHT(MASTERFILE[[#This Row],[PPA (24/25)]],LEN(MASTERFILE[[#This Row],[PPA (24/25)]])-FIND("BL7",MASTERFILE[[#This Row],[PPA (24/25)]])+1),10),0)</f>
        <v>0</v>
      </c>
      <c r="EZ13" s="47">
        <f>IFERROR(MASTERFILE[[#This Row],[FPMIS Budget]]*(MID(MASTERFILE[[#This Row],[BP 1 (Percentage)]],FIND("(",MASTERFILE[[#This Row],[BP 1 (Percentage)]])+1, FIND(")",MASTERFILE[[#This Row],[BP 1 (Percentage)]])- FIND("(",MASTERFILE[[#This Row],[BP 1 (Percentage)]])-1)),0)</f>
        <v>0</v>
      </c>
      <c r="FA13" s="47">
        <f>IFERROR(MASTERFILE[[#This Row],[FPMIS Budget]]*(MID(MASTERFILE[[#This Row],[BP 2 (Percentage)]],FIND("(",MASTERFILE[[#This Row],[BP 2 (Percentage)]])+1, FIND(")",MASTERFILE[[#This Row],[BP 2 (Percentage)]])- FIND("(",MASTERFILE[[#This Row],[BP 2 (Percentage)]])-1)),0)</f>
        <v>0</v>
      </c>
      <c r="FB13" s="47">
        <f>IFERROR(MASTERFILE[[#This Row],[FPMIS Budget]]*(MID(MASTERFILE[[#This Row],[BP 3 (Percentage)]],FIND("(",MASTERFILE[[#This Row],[BP 3 (Percentage)]])+1, FIND(")",MASTERFILE[[#This Row],[BP 3 (Percentage)]])- FIND("(",MASTERFILE[[#This Row],[BP 3 (Percentage)]])-1)),0)</f>
        <v>0</v>
      </c>
      <c r="FC13" s="47">
        <f>IFERROR(MASTERFILE[[#This Row],[FPMIS Budget]]*(MID(MASTERFILE[[#This Row],[BP 4 (Percentage)]],FIND("(",MASTERFILE[[#This Row],[BP 4 (Percentage)]])+1, FIND(")",MASTERFILE[[#This Row],[BP 4 (Percentage)]])- FIND("(",MASTERFILE[[#This Row],[BP 4 (Percentage)]])-1)),0)</f>
        <v>0</v>
      </c>
      <c r="FD13" s="47">
        <f>IFERROR(MASTERFILE[[#This Row],[FPMIS Budget]]*(MID(MASTERFILE[[#This Row],[BP 5 (Percentage)]],FIND("(",MASTERFILE[[#This Row],[BP 5 (Percentage)]])+1, FIND(")",MASTERFILE[[#This Row],[BP 5 (Percentage)]])- FIND("(",MASTERFILE[[#This Row],[BP 5 (Percentage)]])-1)),0)</f>
        <v>0</v>
      </c>
      <c r="FE13" s="47">
        <f>IFERROR(MASTERFILE[[#This Row],[FPMIS Budget]]*(MID(MASTERFILE[[#This Row],[BN 1 (Percentage)]],FIND("(",MASTERFILE[[#This Row],[BN 1 (Percentage)]])+1, FIND(")",MASTERFILE[[#This Row],[BN 1 (Percentage)]])- FIND("(",MASTERFILE[[#This Row],[BN 1 (Percentage)]])-1)),0)</f>
        <v>0</v>
      </c>
      <c r="FF13" s="47">
        <f>IFERROR(MASTERFILE[[#This Row],[FPMIS Budget]]*(MID(MASTERFILE[[#This Row],[BN 2 (Percentage)]],FIND("(",MASTERFILE[[#This Row],[BN 2 (Percentage)]])+1, FIND(")",MASTERFILE[[#This Row],[BN 2 (Percentage)]])- FIND("(",MASTERFILE[[#This Row],[BN 2 (Percentage)]])-1)),0)</f>
        <v>0</v>
      </c>
      <c r="FG13" s="47">
        <f>IFERROR(MASTERFILE[[#This Row],[FPMIS Budget]]*(MID(MASTERFILE[[#This Row],[BN 3 (Percentage)]],FIND("(",MASTERFILE[[#This Row],[BN 3 (Percentage)]])+1, FIND(")",MASTERFILE[[#This Row],[BN 3 (Percentage)]])- FIND("(",MASTERFILE[[#This Row],[BN 3 (Percentage)]])-1)),0)</f>
        <v>0</v>
      </c>
      <c r="FH13" s="47">
        <f>IFERROR(MASTERFILE[[#This Row],[FPMIS Budget]]*(MID(MASTERFILE[[#This Row],[BN 4 (Percentage)]],FIND("(",MASTERFILE[[#This Row],[BN 4 (Percentage)]])+1, FIND(")",MASTERFILE[[#This Row],[BN 4 (Percentage)]])- FIND("(",MASTERFILE[[#This Row],[BN 4 (Percentage)]])-1)),0)</f>
        <v>0</v>
      </c>
      <c r="FI13" s="47">
        <f>IFERROR(MASTERFILE[[#This Row],[FPMIS Budget]]*(MID(MASTERFILE[[#This Row],[BN 5 (Percentage)]],FIND("(",MASTERFILE[[#This Row],[BN 5 (Percentage)]])+1, FIND(")",MASTERFILE[[#This Row],[BN 5 (Percentage)]])- FIND("(",MASTERFILE[[#This Row],[BN 5 (Percentage)]])-1)),0)</f>
        <v>0</v>
      </c>
      <c r="FJ13" s="47">
        <f>IFERROR(MASTERFILE[[#This Row],[FPMIS Budget]]*(MID(MASTERFILE[[#This Row],[BE 1 (Percentage)]],FIND("(",MASTERFILE[[#This Row],[BE 1 (Percentage)]])+1, FIND(")",MASTERFILE[[#This Row],[BE 1 (Percentage)]])- FIND("(",MASTERFILE[[#This Row],[BE 1 (Percentage)]])-1)),0)</f>
        <v>0</v>
      </c>
      <c r="FK13" s="47">
        <f>IFERROR(MASTERFILE[[#This Row],[FPMIS Budget]]*(MID(MASTERFILE[[#This Row],[BE 2 (Percentage)]],FIND("(",MASTERFILE[[#This Row],[BE 2 (Percentage)]])+1, FIND(")",MASTERFILE[[#This Row],[BE 2 (Percentage)]])- FIND("(",MASTERFILE[[#This Row],[BE 2 (Percentage)]])-1)),0)</f>
        <v>0</v>
      </c>
      <c r="FL13" s="47">
        <f>IFERROR(MASTERFILE[[#This Row],[FPMIS Budget]]*(MID(MASTERFILE[[#This Row],[BE 3 (Percentage)]],FIND("(",MASTERFILE[[#This Row],[BE 3 (Percentage)]])+1, FIND(")",MASTERFILE[[#This Row],[BE 3 (Percentage)]])- FIND("(",MASTERFILE[[#This Row],[BE 3 (Percentage)]])-1)),0)</f>
        <v>0</v>
      </c>
      <c r="FM13" s="47">
        <f>IFERROR(MASTERFILE[[#This Row],[FPMIS Budget]]*(MID(MASTERFILE[[#This Row],[BE 4 (Percentage)]],FIND("(",MASTERFILE[[#This Row],[BE 4 (Percentage)]])+1, FIND(")",MASTERFILE[[#This Row],[BE 4 (Percentage)]])- FIND("(",MASTERFILE[[#This Row],[BE 4 (Percentage)]])-1)),0)</f>
        <v>0</v>
      </c>
      <c r="FN13" s="47">
        <f>IFERROR(MASTERFILE[[#This Row],[FPMIS Budget]]*(MID(MASTERFILE[[#This Row],[BL 1 (Percentage)]],FIND("(",MASTERFILE[[#This Row],[BL 1 (Percentage)]])+1, FIND(")",MASTERFILE[[#This Row],[BL 1 (Percentage)]])- FIND("(",MASTERFILE[[#This Row],[BL 1 (Percentage)]])-1)),0)</f>
        <v>0</v>
      </c>
      <c r="FO13" s="47">
        <f>IFERROR(MASTERFILE[[#This Row],[FPMIS Budget]]*(MID(MASTERFILE[[#This Row],[BL 2 (Percentage)]],FIND("(",MASTERFILE[[#This Row],[BL 2 (Percentage)]])+1, FIND(")",MASTERFILE[[#This Row],[BL 2 (Percentage)]])- FIND("(",MASTERFILE[[#This Row],[BL 2 (Percentage)]])-1)),0)</f>
        <v>0</v>
      </c>
      <c r="FP13" s="47">
        <f>IFERROR(MASTERFILE[[#This Row],[FPMIS Budget]]*(MID(MASTERFILE[[#This Row],[BL 3 (Percentage)]],FIND("(",MASTERFILE[[#This Row],[BL 3 (Percentage)]])+1, FIND(")",MASTERFILE[[#This Row],[BL 3 (Percentage)]])- FIND("(",MASTERFILE[[#This Row],[BL 3 (Percentage)]])-1)),0)</f>
        <v>0</v>
      </c>
      <c r="FQ13" s="47">
        <f>IFERROR(MASTERFILE[[#This Row],[FPMIS Budget]]*(MID(MASTERFILE[[#This Row],[BL 4 (Percentage)]],FIND("(",MASTERFILE[[#This Row],[BL 4 (Percentage)]])+1, FIND(")",MASTERFILE[[#This Row],[BL 4 (Percentage)]])- FIND("(",MASTERFILE[[#This Row],[BL 4 (Percentage)]])-1)),0)</f>
        <v>0</v>
      </c>
      <c r="FR13" s="47">
        <f>IFERROR(MASTERFILE[[#This Row],[FPMIS Budget]]*(MID(MASTERFILE[[#This Row],[BL 5 (Percentage)]],FIND("(",MASTERFILE[[#This Row],[BL 5 (Percentage)]])+1, FIND(")",MASTERFILE[[#This Row],[BL 5 (Percentage)]])- FIND("(",MASTERFILE[[#This Row],[BL 5 (Percentage)]])-1)),0)</f>
        <v>0</v>
      </c>
      <c r="FS13" s="47">
        <f>IFERROR(MASTERFILE[[#This Row],[FPMIS Budget]]*(MID(MASTERFILE[[#This Row],[BL 6 (Percentage)]],FIND("(",MASTERFILE[[#This Row],[BL 6 (Percentage)]])+1, FIND(")",MASTERFILE[[#This Row],[BL 6 (Percentage)]])- FIND("(",MASTERFILE[[#This Row],[BL 6 (Percentage)]])-1)),0)</f>
        <v>0</v>
      </c>
      <c r="FT13" s="47">
        <f>IFERROR(MASTERFILE[[#This Row],[FPMIS Budget]]*(MID(MASTERFILE[[#This Row],[BL 7 (Percentage)]],FIND("(",MASTERFILE[[#This Row],[BL 7 (Percentage)]])+1, FIND(")",MASTERFILE[[#This Row],[BL 7 (Percentage)]])- FIND("(",MASTERFILE[[#This Row],[BL 7 (Percentage)]])-1)),0)</f>
        <v>0</v>
      </c>
      <c r="FU13" s="3" t="str">
        <f>IF(ISNUMBER(SEARCH("1.",MASTERFILE[[#This Row],[SDG target (24/25)]])),1," ")</f>
        <v xml:space="preserve"> </v>
      </c>
      <c r="HT13" s="3" t="s">
        <v>320</v>
      </c>
      <c r="IA13" s="54" t="s">
        <v>638</v>
      </c>
      <c r="IG13" s="3" t="s">
        <v>639</v>
      </c>
      <c r="IH13" s="3"/>
      <c r="IX13" s="3"/>
      <c r="IZ13" s="3" t="s">
        <v>640</v>
      </c>
      <c r="JB13" s="3" t="s">
        <v>641</v>
      </c>
      <c r="JC13" s="9" t="s">
        <v>642</v>
      </c>
    </row>
    <row r="14" spans="1:263" ht="27.75" customHeight="1" x14ac:dyDescent="0.3">
      <c r="A14" s="9" t="s">
        <v>643</v>
      </c>
      <c r="B14" s="9" t="s">
        <v>644</v>
      </c>
      <c r="C14" s="9" t="s">
        <v>645</v>
      </c>
      <c r="D14" s="9" t="s">
        <v>375</v>
      </c>
      <c r="E14" s="45">
        <v>762858.18</v>
      </c>
      <c r="F14" s="45">
        <v>784555.03</v>
      </c>
      <c r="G14" s="9" t="s">
        <v>646</v>
      </c>
      <c r="H14" s="9" t="s">
        <v>376</v>
      </c>
      <c r="I14" s="9" t="s">
        <v>304</v>
      </c>
      <c r="J14" s="9" t="s">
        <v>282</v>
      </c>
      <c r="K14" s="9" t="s">
        <v>521</v>
      </c>
      <c r="L14" s="9" t="s">
        <v>647</v>
      </c>
      <c r="M14" s="9" t="s">
        <v>648</v>
      </c>
      <c r="N14" s="45">
        <v>0.7553763440860215</v>
      </c>
      <c r="O14" s="9" t="s">
        <v>649</v>
      </c>
      <c r="P14" s="9" t="s">
        <v>281</v>
      </c>
      <c r="Q14" s="9" t="s">
        <v>287</v>
      </c>
      <c r="R14" s="9" t="s">
        <v>650</v>
      </c>
      <c r="S14" s="9" t="s">
        <v>289</v>
      </c>
      <c r="T14" s="9" t="s">
        <v>290</v>
      </c>
      <c r="U14" s="9" t="s">
        <v>291</v>
      </c>
      <c r="V14" s="9" t="s">
        <v>622</v>
      </c>
      <c r="W14" s="9" t="s">
        <v>293</v>
      </c>
      <c r="X14" s="9" t="s">
        <v>623</v>
      </c>
      <c r="Y14" s="9" t="s">
        <v>624</v>
      </c>
      <c r="Z14" s="9" t="s">
        <v>651</v>
      </c>
      <c r="AA14" s="9" t="s">
        <v>292</v>
      </c>
      <c r="AB14" s="9" t="s">
        <v>292</v>
      </c>
      <c r="AC14" s="9" t="s">
        <v>292</v>
      </c>
      <c r="AD14" s="9" t="s">
        <v>292</v>
      </c>
      <c r="AE14" s="9" t="s">
        <v>582</v>
      </c>
      <c r="AF14" s="9" t="s">
        <v>652</v>
      </c>
      <c r="AG14" s="9" t="s">
        <v>583</v>
      </c>
      <c r="AH14" s="9" t="s">
        <v>292</v>
      </c>
      <c r="AI14" s="9" t="s">
        <v>292</v>
      </c>
      <c r="AJ14" s="9" t="s">
        <v>292</v>
      </c>
      <c r="AK14" s="9" t="s">
        <v>304</v>
      </c>
      <c r="AL14" s="9" t="s">
        <v>305</v>
      </c>
      <c r="AM14" s="9" t="s">
        <v>584</v>
      </c>
      <c r="AN14" s="9" t="s">
        <v>653</v>
      </c>
      <c r="AO14" s="9" t="s">
        <v>654</v>
      </c>
      <c r="AP14" s="9" t="s">
        <v>292</v>
      </c>
      <c r="AQ14" s="9" t="s">
        <v>309</v>
      </c>
      <c r="AR14" s="9" t="s">
        <v>354</v>
      </c>
      <c r="AS14" s="9" t="s">
        <v>353</v>
      </c>
      <c r="AT14" s="9" t="s">
        <v>292</v>
      </c>
      <c r="AU14" s="45">
        <v>784555.03</v>
      </c>
      <c r="AV14" s="9" t="s">
        <v>292</v>
      </c>
      <c r="AW14" s="9" t="s">
        <v>292</v>
      </c>
      <c r="AX14" s="9" t="s">
        <v>292</v>
      </c>
      <c r="AY14" s="9" t="s">
        <v>292</v>
      </c>
      <c r="AZ14" s="9" t="s">
        <v>655</v>
      </c>
      <c r="BA14" s="9" t="s">
        <v>656</v>
      </c>
      <c r="BB14" s="9" t="s">
        <v>657</v>
      </c>
      <c r="BC14" s="9" t="s">
        <v>658</v>
      </c>
      <c r="BD14" s="9" t="s">
        <v>659</v>
      </c>
      <c r="BE14" s="9" t="s">
        <v>660</v>
      </c>
      <c r="BF14" s="9" t="s">
        <v>661</v>
      </c>
      <c r="BG14" s="9" t="s">
        <v>292</v>
      </c>
      <c r="BH14" s="45">
        <v>0</v>
      </c>
      <c r="BI14" s="9" t="s">
        <v>634</v>
      </c>
      <c r="BJ14" s="9" t="s">
        <v>354</v>
      </c>
      <c r="BK14" s="9" t="s">
        <v>354</v>
      </c>
      <c r="BL14" s="9" t="s">
        <v>354</v>
      </c>
      <c r="BM14" s="9" t="s">
        <v>354</v>
      </c>
      <c r="BN14" s="9" t="s">
        <v>354</v>
      </c>
      <c r="BO14" s="9" t="s">
        <v>354</v>
      </c>
      <c r="BP14" s="9" t="s">
        <v>363</v>
      </c>
      <c r="BQ14" s="9" t="s">
        <v>292</v>
      </c>
      <c r="BR14" s="9" t="s">
        <v>354</v>
      </c>
      <c r="BS14" s="9" t="s">
        <v>292</v>
      </c>
      <c r="BT14" s="9" t="s">
        <v>292</v>
      </c>
      <c r="BU14" s="9" t="s">
        <v>292</v>
      </c>
      <c r="BV14" s="9" t="s">
        <v>292</v>
      </c>
      <c r="BW14" s="9" t="s">
        <v>292</v>
      </c>
      <c r="BX14" s="9" t="s">
        <v>292</v>
      </c>
      <c r="BY14" s="9" t="s">
        <v>292</v>
      </c>
      <c r="BZ14" s="9" t="s">
        <v>292</v>
      </c>
      <c r="CA14" s="9" t="s">
        <v>292</v>
      </c>
      <c r="CB14" s="9" t="s">
        <v>292</v>
      </c>
      <c r="CC14" s="9" t="s">
        <v>292</v>
      </c>
      <c r="CD14" s="9" t="s">
        <v>292</v>
      </c>
      <c r="CE14" s="9" t="s">
        <v>292</v>
      </c>
      <c r="CF14" s="9" t="s">
        <v>292</v>
      </c>
      <c r="CG14" s="9" t="s">
        <v>292</v>
      </c>
      <c r="CH14" s="45">
        <v>0</v>
      </c>
      <c r="CI14" s="45">
        <v>11141.89</v>
      </c>
      <c r="CJ14" s="45">
        <v>784555.03</v>
      </c>
      <c r="CK14" s="45">
        <v>751716.29</v>
      </c>
      <c r="CL14" s="45">
        <v>21696.85</v>
      </c>
      <c r="CM14" s="45">
        <v>762858.18</v>
      </c>
      <c r="CN14" s="45">
        <v>0</v>
      </c>
      <c r="CO14" s="45">
        <v>0</v>
      </c>
      <c r="CP14" s="45">
        <v>784555.03</v>
      </c>
      <c r="CQ14" s="45">
        <v>762858.18</v>
      </c>
      <c r="CR14" s="9" t="s">
        <v>648</v>
      </c>
      <c r="CS14" s="45">
        <v>0</v>
      </c>
      <c r="CT14" s="9" t="s">
        <v>292</v>
      </c>
      <c r="CU14" s="9" t="s">
        <v>281</v>
      </c>
      <c r="CV14" s="9" t="s">
        <v>281</v>
      </c>
      <c r="CW14" s="9" t="s">
        <v>292</v>
      </c>
      <c r="CX14" s="9" t="s">
        <v>292</v>
      </c>
      <c r="CY14" s="9" t="s">
        <v>292</v>
      </c>
      <c r="CZ14" s="9" t="s">
        <v>292</v>
      </c>
      <c r="DA14" s="9" t="s">
        <v>292</v>
      </c>
      <c r="DB14" s="9" t="s">
        <v>292</v>
      </c>
      <c r="DC14" s="9" t="s">
        <v>292</v>
      </c>
      <c r="DD14" s="45">
        <v>0</v>
      </c>
      <c r="DE14" s="45">
        <v>762858.18</v>
      </c>
      <c r="DF14" s="9" t="s">
        <v>365</v>
      </c>
      <c r="DG14" s="9" t="s">
        <v>662</v>
      </c>
      <c r="DH14" s="9" t="s">
        <v>663</v>
      </c>
      <c r="DI14" s="46" t="s">
        <v>664</v>
      </c>
      <c r="DJ14" s="3">
        <f>IF(ISNUMBER(SEARCH("BP1",MASTERFILE[[#This Row],[PPA (24/25)]])),1,0)</f>
        <v>0</v>
      </c>
      <c r="DK14" s="3">
        <f>IF(ISNUMBER(SEARCH("BP2",MASTERFILE[[#This Row],[PPA (24/25)]])),1,0)</f>
        <v>0</v>
      </c>
      <c r="DL14" s="3">
        <f>IF(ISNUMBER(SEARCH("BP3",MASTERFILE[[#This Row],[PPA (24/25)]])),1,0)</f>
        <v>0</v>
      </c>
      <c r="DM14" s="3">
        <f>IF(ISNUMBER(SEARCH("BP4",MASTERFILE[[#This Row],[PPA (24/25)]])),1,0)</f>
        <v>0</v>
      </c>
      <c r="DN14" s="3">
        <f>IF(ISNUMBER(SEARCH("BP5",MASTERFILE[[#This Row],[PPA (24/25)]])),1,0)</f>
        <v>0</v>
      </c>
      <c r="DO14" s="3">
        <f>IF(ISNUMBER(SEARCH("BN1",MASTERFILE[[#This Row],[PPA (24/25)]])),1,0)</f>
        <v>0</v>
      </c>
      <c r="DP14" s="3">
        <f>IF(ISNUMBER(SEARCH("BN2",MASTERFILE[[#This Row],[PPA (24/25)]])),1,0)</f>
        <v>0</v>
      </c>
      <c r="DQ14" s="3">
        <f>IF(ISNUMBER(SEARCH("BN3",MASTERFILE[[#This Row],[PPA (24/25)]])),1,0)</f>
        <v>0</v>
      </c>
      <c r="DR14" s="3">
        <f>IF(ISNUMBER(SEARCH("BN4",MASTERFILE[[#This Row],[PPA (24/25)]])),1,0)</f>
        <v>0</v>
      </c>
      <c r="DS14" s="3">
        <f>IF(ISNUMBER(SEARCH("BN5",MASTERFILE[[#This Row],[PPA (24/25)]])),1,0)</f>
        <v>0</v>
      </c>
      <c r="DT14" s="3">
        <f>IF(ISNUMBER(SEARCH("BE1",MASTERFILE[[#This Row],[PPA (24/25)]])),1,0)</f>
        <v>0</v>
      </c>
      <c r="DU14" s="3">
        <f>IF(ISNUMBER(SEARCH("BE2",MASTERFILE[[#This Row],[PPA (24/25)]])),1,0)</f>
        <v>0</v>
      </c>
      <c r="DV14" s="3">
        <f>IF(ISNUMBER(SEARCH("BE3",MASTERFILE[[#This Row],[PPA (24/25)]])),1,0)</f>
        <v>0</v>
      </c>
      <c r="DW14" s="3">
        <f>IF(ISNUMBER(SEARCH("BE4",MASTERFILE[[#This Row],[PPA (24/25)]])),1,0)</f>
        <v>0</v>
      </c>
      <c r="DX14" s="3">
        <f>IF(ISNUMBER(SEARCH("BL1",MASTERFILE[[#This Row],[PPA (24/25)]])),1,0)</f>
        <v>0</v>
      </c>
      <c r="DY14" s="3">
        <f>IF(ISNUMBER(SEARCH("BL2",MASTERFILE[[#This Row],[PPA (24/25)]])),1,0)</f>
        <v>0</v>
      </c>
      <c r="DZ14" s="3">
        <f>IF(ISNUMBER(SEARCH("BL3",MASTERFILE[[#This Row],[PPA (24/25)]])),1,0)</f>
        <v>0</v>
      </c>
      <c r="EA14" s="3">
        <f>IF(ISNUMBER(SEARCH("BL4",MASTERFILE[[#This Row],[PPA (24/25)]])),1,0)</f>
        <v>0</v>
      </c>
      <c r="EB14" s="3">
        <f>IF(ISNUMBER(SEARCH("BL5",MASTERFILE[[#This Row],[PPA (24/25)]])),1,0)</f>
        <v>0</v>
      </c>
      <c r="EC14" s="3">
        <f>IF(ISNUMBER(SEARCH("BL6",MASTERFILE[[#This Row],[PPA (24/25)]])),1,0)</f>
        <v>0</v>
      </c>
      <c r="ED14" s="3">
        <f>IF(ISNUMBER(SEARCH("BL7",MASTERFILE[[#This Row],[PPA (24/25)]])),1,0)</f>
        <v>0</v>
      </c>
      <c r="EE14" s="3">
        <f>IFERROR(LEFT(RIGHT(MASTERFILE[[#This Row],[PPA (24/25)]],LEN(MASTERFILE[[#This Row],[PPA (24/25)]])-FIND("BP1",MASTERFILE[[#This Row],[PPA (24/25)]])+1),10), 0)</f>
        <v>0</v>
      </c>
      <c r="EF14" s="3">
        <f>IFERROR(LEFT(RIGHT(MASTERFILE[[#This Row],[PPA (24/25)]],LEN(MASTERFILE[[#This Row],[PPA (24/25)]])-FIND("BP2",MASTERFILE[[#This Row],[PPA (24/25)]])+1),10),0)</f>
        <v>0</v>
      </c>
      <c r="EG14" s="3">
        <f>IFERROR(LEFT(RIGHT(MASTERFILE[[#This Row],[PPA (24/25)]],LEN(MASTERFILE[[#This Row],[PPA (24/25)]])-FIND("BP3",MASTERFILE[[#This Row],[PPA (24/25)]])+1),10),0)</f>
        <v>0</v>
      </c>
      <c r="EH14" s="3">
        <f>IFERROR(LEFT(RIGHT(MASTERFILE[[#This Row],[PPA (24/25)]],LEN(MASTERFILE[[#This Row],[PPA (24/25)]])-FIND("BP4",MASTERFILE[[#This Row],[PPA (24/25)]])+1),10),0)</f>
        <v>0</v>
      </c>
      <c r="EI14" s="3">
        <f>IFERROR(LEFT(RIGHT(MASTERFILE[[#This Row],[PPA (24/25)]],LEN(MASTERFILE[[#This Row],[PPA (24/25)]])-FIND("BP5",MASTERFILE[[#This Row],[PPA (24/25)]])+1),10),0)</f>
        <v>0</v>
      </c>
      <c r="EJ14" s="3">
        <f>IFERROR(LEFT(RIGHT(MASTERFILE[[#This Row],[PPA (24/25)]],LEN(MASTERFILE[[#This Row],[PPA (24/25)]])-FIND("BN1",MASTERFILE[[#This Row],[PPA (24/25)]])+1),10),0)</f>
        <v>0</v>
      </c>
      <c r="EK14" s="3">
        <f>IFERROR(LEFT(RIGHT(MASTERFILE[[#This Row],[PPA (24/25)]],LEN(MASTERFILE[[#This Row],[PPA (24/25)]])-FIND("BN2",MASTERFILE[[#This Row],[PPA (24/25)]])+1),10),0)</f>
        <v>0</v>
      </c>
      <c r="EL14" s="3">
        <f>IFERROR(LEFT(RIGHT(MASTERFILE[[#This Row],[PPA (24/25)]],LEN(MASTERFILE[[#This Row],[PPA (24/25)]])-FIND("BN3",MASTERFILE[[#This Row],[PPA (24/25)]])+1),10),0)</f>
        <v>0</v>
      </c>
      <c r="EM14" s="3">
        <f>IFERROR(LEFT(RIGHT(MASTERFILE[[#This Row],[PPA (24/25)]],LEN(MASTERFILE[[#This Row],[PPA (24/25)]])-FIND("BN4",MASTERFILE[[#This Row],[PPA (24/25)]])+1),10),0)</f>
        <v>0</v>
      </c>
      <c r="EN14" s="3">
        <f>IFERROR(LEFT(RIGHT(MASTERFILE[[#This Row],[PPA (24/25)]],LEN(MASTERFILE[[#This Row],[PPA (24/25)]])-FIND("BN5",MASTERFILE[[#This Row],[PPA (24/25)]])+1),10),0)</f>
        <v>0</v>
      </c>
      <c r="EO14" s="3">
        <f>IFERROR(LEFT(RIGHT(MASTERFILE[[#This Row],[PPA (24/25)]],LEN(MASTERFILE[[#This Row],[PPA (24/25)]])-FIND("BE1",MASTERFILE[[#This Row],[PPA (24/25)]])+1),10),0)</f>
        <v>0</v>
      </c>
      <c r="EP14" s="3">
        <f>IFERROR(LEFT(RIGHT(MASTERFILE[[#This Row],[PPA (24/25)]],LEN(MASTERFILE[[#This Row],[PPA (24/25)]])-FIND("BE2",MASTERFILE[[#This Row],[PPA (24/25)]])+1),10),0)</f>
        <v>0</v>
      </c>
      <c r="EQ14" s="3">
        <f>IFERROR(LEFT(RIGHT(MASTERFILE[[#This Row],[PPA (24/25)]],LEN(MASTERFILE[[#This Row],[PPA (24/25)]])-FIND("BE3",MASTERFILE[[#This Row],[PPA (24/25)]])+1),10),0)</f>
        <v>0</v>
      </c>
      <c r="ER14" s="3">
        <f>IFERROR(LEFT(RIGHT(MASTERFILE[[#This Row],[PPA (24/25)]],LEN(MASTERFILE[[#This Row],[PPA (24/25)]])-FIND("BE4",MASTERFILE[[#This Row],[PPA (24/25)]])+1),10),0)</f>
        <v>0</v>
      </c>
      <c r="ES14" s="3">
        <f>IFERROR(LEFT(RIGHT(MASTERFILE[[#This Row],[PPA (24/25)]],LEN(MASTERFILE[[#This Row],[PPA (24/25)]])-FIND("BL1",MASTERFILE[[#This Row],[PPA (24/25)]])+1),10),0)</f>
        <v>0</v>
      </c>
      <c r="ET14" s="3">
        <f>IFERROR(LEFT(RIGHT(MASTERFILE[[#This Row],[PPA (24/25)]],LEN(MASTERFILE[[#This Row],[PPA (24/25)]])-FIND("BL2",MASTERFILE[[#This Row],[PPA (24/25)]])+1),10),0)</f>
        <v>0</v>
      </c>
      <c r="EU14" s="3">
        <f>IFERROR(LEFT(RIGHT(MASTERFILE[[#This Row],[PPA (24/25)]],LEN(MASTERFILE[[#This Row],[PPA (24/25)]])-FIND("BL3",MASTERFILE[[#This Row],[PPA (24/25)]])+1),10),0)</f>
        <v>0</v>
      </c>
      <c r="EV14" s="3">
        <f>IFERROR(LEFT(RIGHT(MASTERFILE[[#This Row],[PPA (24/25)]],LEN(MASTERFILE[[#This Row],[PPA (24/25)]])-FIND("BL4",MASTERFILE[[#This Row],[PPA (24/25)]])+1),10),0)</f>
        <v>0</v>
      </c>
      <c r="EW14" s="3">
        <f>IFERROR(LEFT(RIGHT(MASTERFILE[[#This Row],[PPA (24/25)]],LEN(MASTERFILE[[#This Row],[PPA (24/25)]])-FIND("BL5",MASTERFILE[[#This Row],[PPA (24/25)]])+1),10),0)</f>
        <v>0</v>
      </c>
      <c r="EX14" s="3">
        <f>IFERROR(LEFT(RIGHT(MASTERFILE[[#This Row],[PPA (24/25)]],LEN(MASTERFILE[[#This Row],[PPA (24/25)]])-FIND("BL6",MASTERFILE[[#This Row],[PPA (24/25)]])+1),10),0)</f>
        <v>0</v>
      </c>
      <c r="EY14" s="3">
        <f>IFERROR(LEFT(RIGHT(MASTERFILE[[#This Row],[PPA (24/25)]],LEN(MASTERFILE[[#This Row],[PPA (24/25)]])-FIND("BL7",MASTERFILE[[#This Row],[PPA (24/25)]])+1),10),0)</f>
        <v>0</v>
      </c>
      <c r="EZ14" s="47">
        <f>IFERROR(MASTERFILE[[#This Row],[FPMIS Budget]]*(MID(MASTERFILE[[#This Row],[BP 1 (Percentage)]],FIND("(",MASTERFILE[[#This Row],[BP 1 (Percentage)]])+1, FIND(")",MASTERFILE[[#This Row],[BP 1 (Percentage)]])- FIND("(",MASTERFILE[[#This Row],[BP 1 (Percentage)]])-1)),0)</f>
        <v>0</v>
      </c>
      <c r="FA14" s="47">
        <f>IFERROR(MASTERFILE[[#This Row],[FPMIS Budget]]*(MID(MASTERFILE[[#This Row],[BP 2 (Percentage)]],FIND("(",MASTERFILE[[#This Row],[BP 2 (Percentage)]])+1, FIND(")",MASTERFILE[[#This Row],[BP 2 (Percentage)]])- FIND("(",MASTERFILE[[#This Row],[BP 2 (Percentage)]])-1)),0)</f>
        <v>0</v>
      </c>
      <c r="FB14" s="47">
        <f>IFERROR(MASTERFILE[[#This Row],[FPMIS Budget]]*(MID(MASTERFILE[[#This Row],[BP 3 (Percentage)]],FIND("(",MASTERFILE[[#This Row],[BP 3 (Percentage)]])+1, FIND(")",MASTERFILE[[#This Row],[BP 3 (Percentage)]])- FIND("(",MASTERFILE[[#This Row],[BP 3 (Percentage)]])-1)),0)</f>
        <v>0</v>
      </c>
      <c r="FC14" s="47">
        <f>IFERROR(MASTERFILE[[#This Row],[FPMIS Budget]]*(MID(MASTERFILE[[#This Row],[BP 4 (Percentage)]],FIND("(",MASTERFILE[[#This Row],[BP 4 (Percentage)]])+1, FIND(")",MASTERFILE[[#This Row],[BP 4 (Percentage)]])- FIND("(",MASTERFILE[[#This Row],[BP 4 (Percentage)]])-1)),0)</f>
        <v>0</v>
      </c>
      <c r="FD14" s="47">
        <f>IFERROR(MASTERFILE[[#This Row],[FPMIS Budget]]*(MID(MASTERFILE[[#This Row],[BP 5 (Percentage)]],FIND("(",MASTERFILE[[#This Row],[BP 5 (Percentage)]])+1, FIND(")",MASTERFILE[[#This Row],[BP 5 (Percentage)]])- FIND("(",MASTERFILE[[#This Row],[BP 5 (Percentage)]])-1)),0)</f>
        <v>0</v>
      </c>
      <c r="FE14" s="47">
        <f>IFERROR(MASTERFILE[[#This Row],[FPMIS Budget]]*(MID(MASTERFILE[[#This Row],[BN 1 (Percentage)]],FIND("(",MASTERFILE[[#This Row],[BN 1 (Percentage)]])+1, FIND(")",MASTERFILE[[#This Row],[BN 1 (Percentage)]])- FIND("(",MASTERFILE[[#This Row],[BN 1 (Percentage)]])-1)),0)</f>
        <v>0</v>
      </c>
      <c r="FF14" s="47">
        <f>IFERROR(MASTERFILE[[#This Row],[FPMIS Budget]]*(MID(MASTERFILE[[#This Row],[BN 2 (Percentage)]],FIND("(",MASTERFILE[[#This Row],[BN 2 (Percentage)]])+1, FIND(")",MASTERFILE[[#This Row],[BN 2 (Percentage)]])- FIND("(",MASTERFILE[[#This Row],[BN 2 (Percentage)]])-1)),0)</f>
        <v>0</v>
      </c>
      <c r="FG14" s="47">
        <f>IFERROR(MASTERFILE[[#This Row],[FPMIS Budget]]*(MID(MASTERFILE[[#This Row],[BN 3 (Percentage)]],FIND("(",MASTERFILE[[#This Row],[BN 3 (Percentage)]])+1, FIND(")",MASTERFILE[[#This Row],[BN 3 (Percentage)]])- FIND("(",MASTERFILE[[#This Row],[BN 3 (Percentage)]])-1)),0)</f>
        <v>0</v>
      </c>
      <c r="FH14" s="47">
        <f>IFERROR(MASTERFILE[[#This Row],[FPMIS Budget]]*(MID(MASTERFILE[[#This Row],[BN 4 (Percentage)]],FIND("(",MASTERFILE[[#This Row],[BN 4 (Percentage)]])+1, FIND(")",MASTERFILE[[#This Row],[BN 4 (Percentage)]])- FIND("(",MASTERFILE[[#This Row],[BN 4 (Percentage)]])-1)),0)</f>
        <v>0</v>
      </c>
      <c r="FI14" s="47">
        <f>IFERROR(MASTERFILE[[#This Row],[FPMIS Budget]]*(MID(MASTERFILE[[#This Row],[BN 5 (Percentage)]],FIND("(",MASTERFILE[[#This Row],[BN 5 (Percentage)]])+1, FIND(")",MASTERFILE[[#This Row],[BN 5 (Percentage)]])- FIND("(",MASTERFILE[[#This Row],[BN 5 (Percentage)]])-1)),0)</f>
        <v>0</v>
      </c>
      <c r="FJ14" s="47">
        <f>IFERROR(MASTERFILE[[#This Row],[FPMIS Budget]]*(MID(MASTERFILE[[#This Row],[BE 1 (Percentage)]],FIND("(",MASTERFILE[[#This Row],[BE 1 (Percentage)]])+1, FIND(")",MASTERFILE[[#This Row],[BE 1 (Percentage)]])- FIND("(",MASTERFILE[[#This Row],[BE 1 (Percentage)]])-1)),0)</f>
        <v>0</v>
      </c>
      <c r="FK14" s="47">
        <f>IFERROR(MASTERFILE[[#This Row],[FPMIS Budget]]*(MID(MASTERFILE[[#This Row],[BE 2 (Percentage)]],FIND("(",MASTERFILE[[#This Row],[BE 2 (Percentage)]])+1, FIND(")",MASTERFILE[[#This Row],[BE 2 (Percentage)]])- FIND("(",MASTERFILE[[#This Row],[BE 2 (Percentage)]])-1)),0)</f>
        <v>0</v>
      </c>
      <c r="FL14" s="47">
        <f>IFERROR(MASTERFILE[[#This Row],[FPMIS Budget]]*(MID(MASTERFILE[[#This Row],[BE 3 (Percentage)]],FIND("(",MASTERFILE[[#This Row],[BE 3 (Percentage)]])+1, FIND(")",MASTERFILE[[#This Row],[BE 3 (Percentage)]])- FIND("(",MASTERFILE[[#This Row],[BE 3 (Percentage)]])-1)),0)</f>
        <v>0</v>
      </c>
      <c r="FM14" s="47">
        <f>IFERROR(MASTERFILE[[#This Row],[FPMIS Budget]]*(MID(MASTERFILE[[#This Row],[BE 4 (Percentage)]],FIND("(",MASTERFILE[[#This Row],[BE 4 (Percentage)]])+1, FIND(")",MASTERFILE[[#This Row],[BE 4 (Percentage)]])- FIND("(",MASTERFILE[[#This Row],[BE 4 (Percentage)]])-1)),0)</f>
        <v>0</v>
      </c>
      <c r="FN14" s="47">
        <f>IFERROR(MASTERFILE[[#This Row],[FPMIS Budget]]*(MID(MASTERFILE[[#This Row],[BL 1 (Percentage)]],FIND("(",MASTERFILE[[#This Row],[BL 1 (Percentage)]])+1, FIND(")",MASTERFILE[[#This Row],[BL 1 (Percentage)]])- FIND("(",MASTERFILE[[#This Row],[BL 1 (Percentage)]])-1)),0)</f>
        <v>0</v>
      </c>
      <c r="FO14" s="47">
        <f>IFERROR(MASTERFILE[[#This Row],[FPMIS Budget]]*(MID(MASTERFILE[[#This Row],[BL 2 (Percentage)]],FIND("(",MASTERFILE[[#This Row],[BL 2 (Percentage)]])+1, FIND(")",MASTERFILE[[#This Row],[BL 2 (Percentage)]])- FIND("(",MASTERFILE[[#This Row],[BL 2 (Percentage)]])-1)),0)</f>
        <v>0</v>
      </c>
      <c r="FP14" s="47">
        <f>IFERROR(MASTERFILE[[#This Row],[FPMIS Budget]]*(MID(MASTERFILE[[#This Row],[BL 3 (Percentage)]],FIND("(",MASTERFILE[[#This Row],[BL 3 (Percentage)]])+1, FIND(")",MASTERFILE[[#This Row],[BL 3 (Percentage)]])- FIND("(",MASTERFILE[[#This Row],[BL 3 (Percentage)]])-1)),0)</f>
        <v>0</v>
      </c>
      <c r="FQ14" s="47">
        <f>IFERROR(MASTERFILE[[#This Row],[FPMIS Budget]]*(MID(MASTERFILE[[#This Row],[BL 4 (Percentage)]],FIND("(",MASTERFILE[[#This Row],[BL 4 (Percentage)]])+1, FIND(")",MASTERFILE[[#This Row],[BL 4 (Percentage)]])- FIND("(",MASTERFILE[[#This Row],[BL 4 (Percentage)]])-1)),0)</f>
        <v>0</v>
      </c>
      <c r="FR14" s="47">
        <f>IFERROR(MASTERFILE[[#This Row],[FPMIS Budget]]*(MID(MASTERFILE[[#This Row],[BL 5 (Percentage)]],FIND("(",MASTERFILE[[#This Row],[BL 5 (Percentage)]])+1, FIND(")",MASTERFILE[[#This Row],[BL 5 (Percentage)]])- FIND("(",MASTERFILE[[#This Row],[BL 5 (Percentage)]])-1)),0)</f>
        <v>0</v>
      </c>
      <c r="FS14" s="47">
        <f>IFERROR(MASTERFILE[[#This Row],[FPMIS Budget]]*(MID(MASTERFILE[[#This Row],[BL 6 (Percentage)]],FIND("(",MASTERFILE[[#This Row],[BL 6 (Percentage)]])+1, FIND(")",MASTERFILE[[#This Row],[BL 6 (Percentage)]])- FIND("(",MASTERFILE[[#This Row],[BL 6 (Percentage)]])-1)),0)</f>
        <v>0</v>
      </c>
      <c r="FT14" s="47">
        <f>IFERROR(MASTERFILE[[#This Row],[FPMIS Budget]]*(MID(MASTERFILE[[#This Row],[BL 7 (Percentage)]],FIND("(",MASTERFILE[[#This Row],[BL 7 (Percentage)]])+1, FIND(")",MASTERFILE[[#This Row],[BL 7 (Percentage)]])- FIND("(",MASTERFILE[[#This Row],[BL 7 (Percentage)]])-1)),0)</f>
        <v>0</v>
      </c>
      <c r="FU14" s="3" t="str">
        <f>IF(ISNUMBER(SEARCH("1.",MASTERFILE[[#This Row],[SDG target (24/25)]])),1," ")</f>
        <v xml:space="preserve"> </v>
      </c>
      <c r="HT14" s="3" t="s">
        <v>320</v>
      </c>
      <c r="ID14" s="3"/>
      <c r="IG14" s="3" t="s">
        <v>665</v>
      </c>
      <c r="IH14" s="3"/>
      <c r="IU14" s="3"/>
      <c r="IV14" s="3"/>
      <c r="IW14" s="3"/>
      <c r="IX14" s="3"/>
      <c r="IZ14" s="3" t="s">
        <v>666</v>
      </c>
      <c r="JB14" s="3" t="s">
        <v>667</v>
      </c>
      <c r="JC14" s="3" t="s">
        <v>668</v>
      </c>
    </row>
    <row r="15" spans="1:263" ht="27.75" customHeight="1" x14ac:dyDescent="0.3">
      <c r="A15" s="48">
        <v>649779</v>
      </c>
      <c r="B15" s="48" t="s">
        <v>669</v>
      </c>
      <c r="C15" s="48" t="s">
        <v>670</v>
      </c>
      <c r="D15" s="48" t="s">
        <v>278</v>
      </c>
      <c r="E15" s="49">
        <v>5606155.8499999996</v>
      </c>
      <c r="F15" s="49">
        <v>5728738.3481099997</v>
      </c>
      <c r="G15" s="48" t="s">
        <v>671</v>
      </c>
      <c r="H15" s="48" t="s">
        <v>280</v>
      </c>
      <c r="I15" s="48" t="s">
        <v>281</v>
      </c>
      <c r="J15" s="48" t="s">
        <v>672</v>
      </c>
      <c r="K15" s="48" t="s">
        <v>283</v>
      </c>
      <c r="L15" s="48" t="s">
        <v>648</v>
      </c>
      <c r="M15" s="48" t="s">
        <v>673</v>
      </c>
      <c r="N15" s="49">
        <v>5.333333333333333</v>
      </c>
      <c r="O15" s="48" t="s">
        <v>674</v>
      </c>
      <c r="P15" s="48" t="s">
        <v>281</v>
      </c>
      <c r="Q15" s="48" t="s">
        <v>287</v>
      </c>
      <c r="R15" s="48" t="s">
        <v>675</v>
      </c>
      <c r="S15" s="48" t="s">
        <v>676</v>
      </c>
      <c r="T15" s="48" t="s">
        <v>677</v>
      </c>
      <c r="U15" s="48" t="s">
        <v>678</v>
      </c>
      <c r="V15" s="48" t="s">
        <v>679</v>
      </c>
      <c r="W15" s="48" t="s">
        <v>680</v>
      </c>
      <c r="X15" s="48" t="s">
        <v>681</v>
      </c>
      <c r="Y15" s="48" t="s">
        <v>682</v>
      </c>
      <c r="Z15" s="48" t="s">
        <v>683</v>
      </c>
      <c r="AA15" s="48" t="s">
        <v>684</v>
      </c>
      <c r="AB15" s="48" t="s">
        <v>685</v>
      </c>
      <c r="AC15" s="48" t="s">
        <v>686</v>
      </c>
      <c r="AD15" s="48" t="s">
        <v>687</v>
      </c>
      <c r="AE15" s="48" t="s">
        <v>688</v>
      </c>
      <c r="AF15" s="48" t="s">
        <v>689</v>
      </c>
      <c r="AG15" s="48" t="s">
        <v>690</v>
      </c>
      <c r="AH15" s="48" t="s">
        <v>690</v>
      </c>
      <c r="AI15" s="48" t="s">
        <v>688</v>
      </c>
      <c r="AJ15" s="48" t="s">
        <v>689</v>
      </c>
      <c r="AK15" s="48" t="s">
        <v>304</v>
      </c>
      <c r="AL15" s="48" t="s">
        <v>691</v>
      </c>
      <c r="AM15" s="48" t="s">
        <v>541</v>
      </c>
      <c r="AN15" s="48" t="s">
        <v>692</v>
      </c>
      <c r="AO15" s="48" t="s">
        <v>292</v>
      </c>
      <c r="AP15" s="48" t="s">
        <v>693</v>
      </c>
      <c r="AQ15" s="48" t="s">
        <v>544</v>
      </c>
      <c r="AR15" s="48" t="s">
        <v>353</v>
      </c>
      <c r="AS15" s="48" t="s">
        <v>354</v>
      </c>
      <c r="AT15" s="49">
        <v>0</v>
      </c>
      <c r="AU15" s="49">
        <v>5728738.3399999999</v>
      </c>
      <c r="AV15" s="48" t="s">
        <v>694</v>
      </c>
      <c r="AW15" s="48" t="s">
        <v>695</v>
      </c>
      <c r="AX15" s="48" t="s">
        <v>696</v>
      </c>
      <c r="AY15" s="48" t="s">
        <v>292</v>
      </c>
      <c r="AZ15" s="48" t="s">
        <v>292</v>
      </c>
      <c r="BA15" s="48" t="s">
        <v>292</v>
      </c>
      <c r="BB15" s="48" t="s">
        <v>430</v>
      </c>
      <c r="BC15" s="48" t="s">
        <v>697</v>
      </c>
      <c r="BD15" s="48" t="s">
        <v>647</v>
      </c>
      <c r="BE15" s="48" t="s">
        <v>698</v>
      </c>
      <c r="BF15" s="48" t="s">
        <v>292</v>
      </c>
      <c r="BG15" s="48" t="s">
        <v>292</v>
      </c>
      <c r="BH15" s="49">
        <v>0</v>
      </c>
      <c r="BI15" s="48" t="s">
        <v>699</v>
      </c>
      <c r="BJ15" s="48" t="s">
        <v>354</v>
      </c>
      <c r="BK15" s="48" t="s">
        <v>354</v>
      </c>
      <c r="BL15" s="48" t="s">
        <v>354</v>
      </c>
      <c r="BM15" s="48" t="s">
        <v>354</v>
      </c>
      <c r="BN15" s="48" t="s">
        <v>354</v>
      </c>
      <c r="BO15" s="48" t="s">
        <v>354</v>
      </c>
      <c r="BP15" s="48" t="s">
        <v>354</v>
      </c>
      <c r="BQ15" s="48" t="s">
        <v>292</v>
      </c>
      <c r="BR15" s="48" t="s">
        <v>353</v>
      </c>
      <c r="BS15" s="48" t="s">
        <v>684</v>
      </c>
      <c r="BT15" s="48" t="s">
        <v>685</v>
      </c>
      <c r="BU15" s="48" t="s">
        <v>686</v>
      </c>
      <c r="BV15" s="48" t="s">
        <v>687</v>
      </c>
      <c r="BW15" s="48" t="s">
        <v>694</v>
      </c>
      <c r="BX15" s="48" t="s">
        <v>695</v>
      </c>
      <c r="BY15" s="49">
        <v>94272.48</v>
      </c>
      <c r="BZ15" s="49">
        <v>368562.85</v>
      </c>
      <c r="CA15" s="49">
        <v>1059951.45</v>
      </c>
      <c r="CB15" s="49">
        <v>0.47</v>
      </c>
      <c r="CC15" s="49">
        <v>1251726.3500000001</v>
      </c>
      <c r="CD15" s="49">
        <v>0.39</v>
      </c>
      <c r="CE15" s="49">
        <v>1255321.46</v>
      </c>
      <c r="CF15" s="49">
        <v>60174.66</v>
      </c>
      <c r="CG15" s="49">
        <v>1392081.02</v>
      </c>
      <c r="CH15" s="49">
        <v>0</v>
      </c>
      <c r="CI15" s="49">
        <v>552803.09</v>
      </c>
      <c r="CJ15" s="49">
        <v>5299999.97</v>
      </c>
      <c r="CK15" s="49">
        <v>0</v>
      </c>
      <c r="CL15" s="49">
        <v>122582.49</v>
      </c>
      <c r="CM15" s="49">
        <v>5546513.96</v>
      </c>
      <c r="CN15" s="49">
        <v>59641.89</v>
      </c>
      <c r="CO15" s="49">
        <v>0</v>
      </c>
      <c r="CP15" s="49">
        <v>5728738.3399999999</v>
      </c>
      <c r="CQ15" s="49">
        <v>5581699.0899999999</v>
      </c>
      <c r="CR15" s="48" t="s">
        <v>700</v>
      </c>
      <c r="CS15" s="49">
        <v>4</v>
      </c>
      <c r="CT15" s="48" t="s">
        <v>292</v>
      </c>
      <c r="CU15" s="48" t="s">
        <v>304</v>
      </c>
      <c r="CV15" s="48" t="s">
        <v>304</v>
      </c>
      <c r="CW15" s="49">
        <v>1059941.6399999999</v>
      </c>
      <c r="CX15" s="49">
        <v>330018.62017933215</v>
      </c>
      <c r="CY15" s="49">
        <v>0</v>
      </c>
      <c r="CZ15" s="49">
        <v>0</v>
      </c>
      <c r="DA15" s="49">
        <v>1059941.6399999999</v>
      </c>
      <c r="DB15" s="49">
        <v>330018.62017933215</v>
      </c>
      <c r="DC15" s="49">
        <v>0</v>
      </c>
      <c r="DD15" s="49">
        <v>0</v>
      </c>
      <c r="DE15" s="49">
        <v>5804292.7000000002</v>
      </c>
      <c r="DF15" s="48" t="s">
        <v>365</v>
      </c>
      <c r="DG15" s="48" t="s">
        <v>701</v>
      </c>
      <c r="DH15" s="48" t="s">
        <v>702</v>
      </c>
      <c r="DI15" s="50" t="s">
        <v>703</v>
      </c>
      <c r="DJ15" s="3">
        <f>IF(ISNUMBER(SEARCH("BP1",MASTERFILE[[#This Row],[PPA (24/25)]])),1,0)</f>
        <v>0</v>
      </c>
      <c r="DK15" s="3">
        <f>IF(ISNUMBER(SEARCH("BP2",MASTERFILE[[#This Row],[PPA (24/25)]])),1,0)</f>
        <v>0</v>
      </c>
      <c r="DL15" s="3">
        <f>IF(ISNUMBER(SEARCH("BP3",MASTERFILE[[#This Row],[PPA (24/25)]])),1,0)</f>
        <v>0</v>
      </c>
      <c r="DM15" s="3">
        <f>IF(ISNUMBER(SEARCH("BP4",MASTERFILE[[#This Row],[PPA (24/25)]])),1,0)</f>
        <v>0</v>
      </c>
      <c r="DN15" s="3">
        <f>IF(ISNUMBER(SEARCH("BP5",MASTERFILE[[#This Row],[PPA (24/25)]])),1,0)</f>
        <v>1</v>
      </c>
      <c r="DO15" s="3">
        <f>IF(ISNUMBER(SEARCH("BN1",MASTERFILE[[#This Row],[PPA (24/25)]])),1,0)</f>
        <v>0</v>
      </c>
      <c r="DP15" s="3">
        <f>IF(ISNUMBER(SEARCH("BN2",MASTERFILE[[#This Row],[PPA (24/25)]])),1,0)</f>
        <v>0</v>
      </c>
      <c r="DQ15" s="3">
        <f>IF(ISNUMBER(SEARCH("BN3",MASTERFILE[[#This Row],[PPA (24/25)]])),1,0)</f>
        <v>0</v>
      </c>
      <c r="DR15" s="3">
        <f>IF(ISNUMBER(SEARCH("BN4",MASTERFILE[[#This Row],[PPA (24/25)]])),1,0)</f>
        <v>0</v>
      </c>
      <c r="DS15" s="3">
        <f>IF(ISNUMBER(SEARCH("BN5",MASTERFILE[[#This Row],[PPA (24/25)]])),1,0)</f>
        <v>0</v>
      </c>
      <c r="DT15" s="3">
        <f>IF(ISNUMBER(SEARCH("BE1",MASTERFILE[[#This Row],[PPA (24/25)]])),1,0)</f>
        <v>0</v>
      </c>
      <c r="DU15" s="3">
        <f>IF(ISNUMBER(SEARCH("BE2",MASTERFILE[[#This Row],[PPA (24/25)]])),1,0)</f>
        <v>0</v>
      </c>
      <c r="DV15" s="3">
        <f>IF(ISNUMBER(SEARCH("BE3",MASTERFILE[[#This Row],[PPA (24/25)]])),1,0)</f>
        <v>0</v>
      </c>
      <c r="DW15" s="3">
        <f>IF(ISNUMBER(SEARCH("BE4",MASTERFILE[[#This Row],[PPA (24/25)]])),1,0)</f>
        <v>0</v>
      </c>
      <c r="DX15" s="3">
        <f>IF(ISNUMBER(SEARCH("BL1",MASTERFILE[[#This Row],[PPA (24/25)]])),1,0)</f>
        <v>1</v>
      </c>
      <c r="DY15" s="3">
        <f>IF(ISNUMBER(SEARCH("BL2",MASTERFILE[[#This Row],[PPA (24/25)]])),1,0)</f>
        <v>1</v>
      </c>
      <c r="DZ15" s="3">
        <f>IF(ISNUMBER(SEARCH("BL3",MASTERFILE[[#This Row],[PPA (24/25)]])),1,0)</f>
        <v>0</v>
      </c>
      <c r="EA15" s="3">
        <f>IF(ISNUMBER(SEARCH("BL4",MASTERFILE[[#This Row],[PPA (24/25)]])),1,0)</f>
        <v>0</v>
      </c>
      <c r="EB15" s="3">
        <f>IF(ISNUMBER(SEARCH("BL5",MASTERFILE[[#This Row],[PPA (24/25)]])),1,0)</f>
        <v>0</v>
      </c>
      <c r="EC15" s="3">
        <f>IF(ISNUMBER(SEARCH("BL6",MASTERFILE[[#This Row],[PPA (24/25)]])),1,0)</f>
        <v>0</v>
      </c>
      <c r="ED15" s="3">
        <f>IF(ISNUMBER(SEARCH("BL7",MASTERFILE[[#This Row],[PPA (24/25)]])),1,0)</f>
        <v>0</v>
      </c>
      <c r="EE15" s="3">
        <f>IFERROR(LEFT(RIGHT(MASTERFILE[[#This Row],[PPA (24/25)]],LEN(MASTERFILE[[#This Row],[PPA (24/25)]])-FIND("BP1",MASTERFILE[[#This Row],[PPA (24/25)]])+1),10), 0)</f>
        <v>0</v>
      </c>
      <c r="EF15" s="3">
        <f>IFERROR(LEFT(RIGHT(MASTERFILE[[#This Row],[PPA (24/25)]],LEN(MASTERFILE[[#This Row],[PPA (24/25)]])-FIND("BP2",MASTERFILE[[#This Row],[PPA (24/25)]])+1),10),0)</f>
        <v>0</v>
      </c>
      <c r="EG15" s="3">
        <f>IFERROR(LEFT(RIGHT(MASTERFILE[[#This Row],[PPA (24/25)]],LEN(MASTERFILE[[#This Row],[PPA (24/25)]])-FIND("BP3",MASTERFILE[[#This Row],[PPA (24/25)]])+1),10),0)</f>
        <v>0</v>
      </c>
      <c r="EH15" s="3">
        <f>IFERROR(LEFT(RIGHT(MASTERFILE[[#This Row],[PPA (24/25)]],LEN(MASTERFILE[[#This Row],[PPA (24/25)]])-FIND("BP4",MASTERFILE[[#This Row],[PPA (24/25)]])+1),10),0)</f>
        <v>0</v>
      </c>
      <c r="EI15" s="3" t="str">
        <f>IFERROR(LEFT(RIGHT(MASTERFILE[[#This Row],[PPA (24/25)]],LEN(MASTERFILE[[#This Row],[PPA (24/25)]])-FIND("BP5",MASTERFILE[[#This Row],[PPA (24/25)]])+1),10),0)</f>
        <v>BP5 (10%)</v>
      </c>
      <c r="EJ15" s="3">
        <f>IFERROR(LEFT(RIGHT(MASTERFILE[[#This Row],[PPA (24/25)]],LEN(MASTERFILE[[#This Row],[PPA (24/25)]])-FIND("BN1",MASTERFILE[[#This Row],[PPA (24/25)]])+1),10),0)</f>
        <v>0</v>
      </c>
      <c r="EK15" s="3">
        <f>IFERROR(LEFT(RIGHT(MASTERFILE[[#This Row],[PPA (24/25)]],LEN(MASTERFILE[[#This Row],[PPA (24/25)]])-FIND("BN2",MASTERFILE[[#This Row],[PPA (24/25)]])+1),10),0)</f>
        <v>0</v>
      </c>
      <c r="EL15" s="3">
        <f>IFERROR(LEFT(RIGHT(MASTERFILE[[#This Row],[PPA (24/25)]],LEN(MASTERFILE[[#This Row],[PPA (24/25)]])-FIND("BN3",MASTERFILE[[#This Row],[PPA (24/25)]])+1),10),0)</f>
        <v>0</v>
      </c>
      <c r="EM15" s="3">
        <f>IFERROR(LEFT(RIGHT(MASTERFILE[[#This Row],[PPA (24/25)]],LEN(MASTERFILE[[#This Row],[PPA (24/25)]])-FIND("BN4",MASTERFILE[[#This Row],[PPA (24/25)]])+1),10),0)</f>
        <v>0</v>
      </c>
      <c r="EN15" s="3">
        <f>IFERROR(LEFT(RIGHT(MASTERFILE[[#This Row],[PPA (24/25)]],LEN(MASTERFILE[[#This Row],[PPA (24/25)]])-FIND("BN5",MASTERFILE[[#This Row],[PPA (24/25)]])+1),10),0)</f>
        <v>0</v>
      </c>
      <c r="EO15" s="3">
        <f>IFERROR(LEFT(RIGHT(MASTERFILE[[#This Row],[PPA (24/25)]],LEN(MASTERFILE[[#This Row],[PPA (24/25)]])-FIND("BE1",MASTERFILE[[#This Row],[PPA (24/25)]])+1),10),0)</f>
        <v>0</v>
      </c>
      <c r="EP15" s="3">
        <f>IFERROR(LEFT(RIGHT(MASTERFILE[[#This Row],[PPA (24/25)]],LEN(MASTERFILE[[#This Row],[PPA (24/25)]])-FIND("BE2",MASTERFILE[[#This Row],[PPA (24/25)]])+1),10),0)</f>
        <v>0</v>
      </c>
      <c r="EQ15" s="3">
        <f>IFERROR(LEFT(RIGHT(MASTERFILE[[#This Row],[PPA (24/25)]],LEN(MASTERFILE[[#This Row],[PPA (24/25)]])-FIND("BE3",MASTERFILE[[#This Row],[PPA (24/25)]])+1),10),0)</f>
        <v>0</v>
      </c>
      <c r="ER15" s="3">
        <f>IFERROR(LEFT(RIGHT(MASTERFILE[[#This Row],[PPA (24/25)]],LEN(MASTERFILE[[#This Row],[PPA (24/25)]])-FIND("BE4",MASTERFILE[[#This Row],[PPA (24/25)]])+1),10),0)</f>
        <v>0</v>
      </c>
      <c r="ES15" s="3" t="str">
        <f>IFERROR(LEFT(RIGHT(MASTERFILE[[#This Row],[PPA (24/25)]],LEN(MASTERFILE[[#This Row],[PPA (24/25)]])-FIND("BL1",MASTERFILE[[#This Row],[PPA (24/25)]])+1),10),0)</f>
        <v xml:space="preserve">BL1 (10%)
</v>
      </c>
      <c r="ET15" s="3" t="str">
        <f>IFERROR(LEFT(RIGHT(MASTERFILE[[#This Row],[PPA (24/25)]],LEN(MASTERFILE[[#This Row],[PPA (24/25)]])-FIND("BL2",MASTERFILE[[#This Row],[PPA (24/25)]])+1),10),0)</f>
        <v xml:space="preserve">BL2 (80%)
</v>
      </c>
      <c r="EU15" s="3">
        <f>IFERROR(LEFT(RIGHT(MASTERFILE[[#This Row],[PPA (24/25)]],LEN(MASTERFILE[[#This Row],[PPA (24/25)]])-FIND("BL3",MASTERFILE[[#This Row],[PPA (24/25)]])+1),10),0)</f>
        <v>0</v>
      </c>
      <c r="EV15" s="3">
        <f>IFERROR(LEFT(RIGHT(MASTERFILE[[#This Row],[PPA (24/25)]],LEN(MASTERFILE[[#This Row],[PPA (24/25)]])-FIND("BL4",MASTERFILE[[#This Row],[PPA (24/25)]])+1),10),0)</f>
        <v>0</v>
      </c>
      <c r="EW15" s="3">
        <f>IFERROR(LEFT(RIGHT(MASTERFILE[[#This Row],[PPA (24/25)]],LEN(MASTERFILE[[#This Row],[PPA (24/25)]])-FIND("BL5",MASTERFILE[[#This Row],[PPA (24/25)]])+1),10),0)</f>
        <v>0</v>
      </c>
      <c r="EX15" s="3">
        <f>IFERROR(LEFT(RIGHT(MASTERFILE[[#This Row],[PPA (24/25)]],LEN(MASTERFILE[[#This Row],[PPA (24/25)]])-FIND("BL6",MASTERFILE[[#This Row],[PPA (24/25)]])+1),10),0)</f>
        <v>0</v>
      </c>
      <c r="EY15" s="3">
        <f>IFERROR(LEFT(RIGHT(MASTERFILE[[#This Row],[PPA (24/25)]],LEN(MASTERFILE[[#This Row],[PPA (24/25)]])-FIND("BL7",MASTERFILE[[#This Row],[PPA (24/25)]])+1),10),0)</f>
        <v>0</v>
      </c>
      <c r="EZ15" s="47">
        <f>IFERROR(MASTERFILE[[#This Row],[FPMIS Budget]]*(MID(MASTERFILE[[#This Row],[BP 1 (Percentage)]],FIND("(",MASTERFILE[[#This Row],[BP 1 (Percentage)]])+1, FIND(")",MASTERFILE[[#This Row],[BP 1 (Percentage)]])- FIND("(",MASTERFILE[[#This Row],[BP 1 (Percentage)]])-1)),0)</f>
        <v>0</v>
      </c>
      <c r="FA15" s="47">
        <f>IFERROR(MASTERFILE[[#This Row],[FPMIS Budget]]*(MID(MASTERFILE[[#This Row],[BP 2 (Percentage)]],FIND("(",MASTERFILE[[#This Row],[BP 2 (Percentage)]])+1, FIND(")",MASTERFILE[[#This Row],[BP 2 (Percentage)]])- FIND("(",MASTERFILE[[#This Row],[BP 2 (Percentage)]])-1)),0)</f>
        <v>0</v>
      </c>
      <c r="FB15" s="47">
        <f>IFERROR(MASTERFILE[[#This Row],[FPMIS Budget]]*(MID(MASTERFILE[[#This Row],[BP 3 (Percentage)]],FIND("(",MASTERFILE[[#This Row],[BP 3 (Percentage)]])+1, FIND(")",MASTERFILE[[#This Row],[BP 3 (Percentage)]])- FIND("(",MASTERFILE[[#This Row],[BP 3 (Percentage)]])-1)),0)</f>
        <v>0</v>
      </c>
      <c r="FC15" s="47">
        <f>IFERROR(MASTERFILE[[#This Row],[FPMIS Budget]]*(MID(MASTERFILE[[#This Row],[BP 4 (Percentage)]],FIND("(",MASTERFILE[[#This Row],[BP 4 (Percentage)]])+1, FIND(")",MASTERFILE[[#This Row],[BP 4 (Percentage)]])- FIND("(",MASTERFILE[[#This Row],[BP 4 (Percentage)]])-1)),0)</f>
        <v>0</v>
      </c>
      <c r="FD15" s="47">
        <f>IFERROR(MASTERFILE[[#This Row],[FPMIS Budget]]*(MID(MASTERFILE[[#This Row],[BP 5 (Percentage)]],FIND("(",MASTERFILE[[#This Row],[BP 5 (Percentage)]])+1, FIND(")",MASTERFILE[[#This Row],[BP 5 (Percentage)]])- FIND("(",MASTERFILE[[#This Row],[BP 5 (Percentage)]])-1)),0)</f>
        <v>572873.83481100004</v>
      </c>
      <c r="FE15" s="47">
        <f>IFERROR(MASTERFILE[[#This Row],[FPMIS Budget]]*(MID(MASTERFILE[[#This Row],[BN 1 (Percentage)]],FIND("(",MASTERFILE[[#This Row],[BN 1 (Percentage)]])+1, FIND(")",MASTERFILE[[#This Row],[BN 1 (Percentage)]])- FIND("(",MASTERFILE[[#This Row],[BN 1 (Percentage)]])-1)),0)</f>
        <v>0</v>
      </c>
      <c r="FF15" s="47">
        <f>IFERROR(MASTERFILE[[#This Row],[FPMIS Budget]]*(MID(MASTERFILE[[#This Row],[BN 2 (Percentage)]],FIND("(",MASTERFILE[[#This Row],[BN 2 (Percentage)]])+1, FIND(")",MASTERFILE[[#This Row],[BN 2 (Percentage)]])- FIND("(",MASTERFILE[[#This Row],[BN 2 (Percentage)]])-1)),0)</f>
        <v>0</v>
      </c>
      <c r="FG15" s="47">
        <f>IFERROR(MASTERFILE[[#This Row],[FPMIS Budget]]*(MID(MASTERFILE[[#This Row],[BN 3 (Percentage)]],FIND("(",MASTERFILE[[#This Row],[BN 3 (Percentage)]])+1, FIND(")",MASTERFILE[[#This Row],[BN 3 (Percentage)]])- FIND("(",MASTERFILE[[#This Row],[BN 3 (Percentage)]])-1)),0)</f>
        <v>0</v>
      </c>
      <c r="FH15" s="47">
        <f>IFERROR(MASTERFILE[[#This Row],[FPMIS Budget]]*(MID(MASTERFILE[[#This Row],[BN 4 (Percentage)]],FIND("(",MASTERFILE[[#This Row],[BN 4 (Percentage)]])+1, FIND(")",MASTERFILE[[#This Row],[BN 4 (Percentage)]])- FIND("(",MASTERFILE[[#This Row],[BN 4 (Percentage)]])-1)),0)</f>
        <v>0</v>
      </c>
      <c r="FI15" s="47">
        <f>IFERROR(MASTERFILE[[#This Row],[FPMIS Budget]]*(MID(MASTERFILE[[#This Row],[BN 5 (Percentage)]],FIND("(",MASTERFILE[[#This Row],[BN 5 (Percentage)]])+1, FIND(")",MASTERFILE[[#This Row],[BN 5 (Percentage)]])- FIND("(",MASTERFILE[[#This Row],[BN 5 (Percentage)]])-1)),0)</f>
        <v>0</v>
      </c>
      <c r="FJ15" s="47">
        <f>IFERROR(MASTERFILE[[#This Row],[FPMIS Budget]]*(MID(MASTERFILE[[#This Row],[BE 1 (Percentage)]],FIND("(",MASTERFILE[[#This Row],[BE 1 (Percentage)]])+1, FIND(")",MASTERFILE[[#This Row],[BE 1 (Percentage)]])- FIND("(",MASTERFILE[[#This Row],[BE 1 (Percentage)]])-1)),0)</f>
        <v>0</v>
      </c>
      <c r="FK15" s="47">
        <f>IFERROR(MASTERFILE[[#This Row],[FPMIS Budget]]*(MID(MASTERFILE[[#This Row],[BE 2 (Percentage)]],FIND("(",MASTERFILE[[#This Row],[BE 2 (Percentage)]])+1, FIND(")",MASTERFILE[[#This Row],[BE 2 (Percentage)]])- FIND("(",MASTERFILE[[#This Row],[BE 2 (Percentage)]])-1)),0)</f>
        <v>0</v>
      </c>
      <c r="FL15" s="47">
        <f>IFERROR(MASTERFILE[[#This Row],[FPMIS Budget]]*(MID(MASTERFILE[[#This Row],[BE 3 (Percentage)]],FIND("(",MASTERFILE[[#This Row],[BE 3 (Percentage)]])+1, FIND(")",MASTERFILE[[#This Row],[BE 3 (Percentage)]])- FIND("(",MASTERFILE[[#This Row],[BE 3 (Percentage)]])-1)),0)</f>
        <v>0</v>
      </c>
      <c r="FM15" s="47">
        <f>IFERROR(MASTERFILE[[#This Row],[FPMIS Budget]]*(MID(MASTERFILE[[#This Row],[BE 4 (Percentage)]],FIND("(",MASTERFILE[[#This Row],[BE 4 (Percentage)]])+1, FIND(")",MASTERFILE[[#This Row],[BE 4 (Percentage)]])- FIND("(",MASTERFILE[[#This Row],[BE 4 (Percentage)]])-1)),0)</f>
        <v>0</v>
      </c>
      <c r="FN15" s="47">
        <f>IFERROR(MASTERFILE[[#This Row],[FPMIS Budget]]*(MID(MASTERFILE[[#This Row],[BL 1 (Percentage)]],FIND("(",MASTERFILE[[#This Row],[BL 1 (Percentage)]])+1, FIND(")",MASTERFILE[[#This Row],[BL 1 (Percentage)]])- FIND("(",MASTERFILE[[#This Row],[BL 1 (Percentage)]])-1)),0)</f>
        <v>572873.83481100004</v>
      </c>
      <c r="FO15" s="47">
        <f>IFERROR(MASTERFILE[[#This Row],[FPMIS Budget]]*(MID(MASTERFILE[[#This Row],[BL 2 (Percentage)]],FIND("(",MASTERFILE[[#This Row],[BL 2 (Percentage)]])+1, FIND(")",MASTERFILE[[#This Row],[BL 2 (Percentage)]])- FIND("(",MASTERFILE[[#This Row],[BL 2 (Percentage)]])-1)),0)</f>
        <v>4582990.6784880003</v>
      </c>
      <c r="FP15" s="47">
        <f>IFERROR(MASTERFILE[[#This Row],[FPMIS Budget]]*(MID(MASTERFILE[[#This Row],[BL 3 (Percentage)]],FIND("(",MASTERFILE[[#This Row],[BL 3 (Percentage)]])+1, FIND(")",MASTERFILE[[#This Row],[BL 3 (Percentage)]])- FIND("(",MASTERFILE[[#This Row],[BL 3 (Percentage)]])-1)),0)</f>
        <v>0</v>
      </c>
      <c r="FQ15" s="47">
        <f>IFERROR(MASTERFILE[[#This Row],[FPMIS Budget]]*(MID(MASTERFILE[[#This Row],[BL 4 (Percentage)]],FIND("(",MASTERFILE[[#This Row],[BL 4 (Percentage)]])+1, FIND(")",MASTERFILE[[#This Row],[BL 4 (Percentage)]])- FIND("(",MASTERFILE[[#This Row],[BL 4 (Percentage)]])-1)),0)</f>
        <v>0</v>
      </c>
      <c r="FR15" s="47">
        <f>IFERROR(MASTERFILE[[#This Row],[FPMIS Budget]]*(MID(MASTERFILE[[#This Row],[BL 5 (Percentage)]],FIND("(",MASTERFILE[[#This Row],[BL 5 (Percentage)]])+1, FIND(")",MASTERFILE[[#This Row],[BL 5 (Percentage)]])- FIND("(",MASTERFILE[[#This Row],[BL 5 (Percentage)]])-1)),0)</f>
        <v>0</v>
      </c>
      <c r="FS15" s="47">
        <f>IFERROR(MASTERFILE[[#This Row],[FPMIS Budget]]*(MID(MASTERFILE[[#This Row],[BL 6 (Percentage)]],FIND("(",MASTERFILE[[#This Row],[BL 6 (Percentage)]])+1, FIND(")",MASTERFILE[[#This Row],[BL 6 (Percentage)]])- FIND("(",MASTERFILE[[#This Row],[BL 6 (Percentage)]])-1)),0)</f>
        <v>0</v>
      </c>
      <c r="FT15" s="47">
        <f>IFERROR(MASTERFILE[[#This Row],[FPMIS Budget]]*(MID(MASTERFILE[[#This Row],[BL 7 (Percentage)]],FIND("(",MASTERFILE[[#This Row],[BL 7 (Percentage)]])+1, FIND(")",MASTERFILE[[#This Row],[BL 7 (Percentage)]])- FIND("(",MASTERFILE[[#This Row],[BL 7 (Percentage)]])-1)),0)</f>
        <v>0</v>
      </c>
      <c r="FU15" s="3">
        <f>IF(ISNUMBER(SEARCH("1.",MASTERFILE[[#This Row],[SDG target (24/25)]])),1," ")</f>
        <v>1</v>
      </c>
      <c r="HT15" s="3" t="s">
        <v>320</v>
      </c>
      <c r="HX15" s="3" t="s">
        <v>704</v>
      </c>
      <c r="ID15" s="3"/>
      <c r="IE15" s="3" t="s">
        <v>704</v>
      </c>
      <c r="IF15" s="3" t="s">
        <v>704</v>
      </c>
      <c r="IH15" s="3"/>
      <c r="IU15" s="3"/>
      <c r="IV15" s="3"/>
      <c r="IW15" s="3"/>
      <c r="IX15" s="3"/>
      <c r="JB15" s="3" t="s">
        <v>705</v>
      </c>
      <c r="JC15" s="3" t="s">
        <v>706</v>
      </c>
    </row>
    <row r="16" spans="1:263" ht="27.75" customHeight="1" x14ac:dyDescent="0.3">
      <c r="A16" s="9" t="s">
        <v>707</v>
      </c>
      <c r="B16" s="9" t="s">
        <v>708</v>
      </c>
      <c r="C16" s="9" t="s">
        <v>709</v>
      </c>
      <c r="D16" s="9" t="s">
        <v>375</v>
      </c>
      <c r="E16" s="45">
        <v>596805.07999999996</v>
      </c>
      <c r="F16" s="45">
        <v>596929.46</v>
      </c>
      <c r="G16" s="9" t="s">
        <v>710</v>
      </c>
      <c r="H16" s="9" t="s">
        <v>376</v>
      </c>
      <c r="I16" s="9" t="s">
        <v>281</v>
      </c>
      <c r="J16" s="9" t="s">
        <v>672</v>
      </c>
      <c r="K16" s="9" t="s">
        <v>521</v>
      </c>
      <c r="L16" s="9" t="s">
        <v>711</v>
      </c>
      <c r="M16" s="9" t="s">
        <v>505</v>
      </c>
      <c r="N16" s="45">
        <v>2.077956989247312</v>
      </c>
      <c r="O16" s="9" t="s">
        <v>292</v>
      </c>
      <c r="P16" s="9" t="s">
        <v>281</v>
      </c>
      <c r="Q16" s="9" t="s">
        <v>410</v>
      </c>
      <c r="R16" s="9" t="s">
        <v>526</v>
      </c>
      <c r="S16" s="9" t="s">
        <v>712</v>
      </c>
      <c r="T16" s="9" t="s">
        <v>677</v>
      </c>
      <c r="U16" s="9" t="s">
        <v>678</v>
      </c>
      <c r="V16" s="9" t="s">
        <v>622</v>
      </c>
      <c r="W16" s="9" t="s">
        <v>713</v>
      </c>
      <c r="X16" s="9" t="s">
        <v>714</v>
      </c>
      <c r="Y16" s="9" t="s">
        <v>680</v>
      </c>
      <c r="Z16" s="9" t="s">
        <v>715</v>
      </c>
      <c r="AA16" s="9" t="s">
        <v>292</v>
      </c>
      <c r="AB16" s="9" t="s">
        <v>292</v>
      </c>
      <c r="AC16" s="9" t="s">
        <v>292</v>
      </c>
      <c r="AD16" s="9" t="s">
        <v>292</v>
      </c>
      <c r="AE16" s="9" t="s">
        <v>716</v>
      </c>
      <c r="AF16" s="9" t="s">
        <v>717</v>
      </c>
      <c r="AG16" s="9" t="s">
        <v>718</v>
      </c>
      <c r="AH16" s="9" t="s">
        <v>292</v>
      </c>
      <c r="AI16" s="9" t="s">
        <v>292</v>
      </c>
      <c r="AJ16" s="9" t="s">
        <v>292</v>
      </c>
      <c r="AK16" s="9" t="s">
        <v>304</v>
      </c>
      <c r="AL16" s="9" t="s">
        <v>691</v>
      </c>
      <c r="AM16" s="9" t="s">
        <v>541</v>
      </c>
      <c r="AN16" s="9" t="s">
        <v>692</v>
      </c>
      <c r="AO16" s="9" t="s">
        <v>292</v>
      </c>
      <c r="AP16" s="9" t="s">
        <v>292</v>
      </c>
      <c r="AQ16" s="9" t="s">
        <v>544</v>
      </c>
      <c r="AR16" s="9" t="s">
        <v>353</v>
      </c>
      <c r="AS16" s="9" t="s">
        <v>354</v>
      </c>
      <c r="AT16" s="45">
        <v>0</v>
      </c>
      <c r="AU16" s="45">
        <v>596929.46</v>
      </c>
      <c r="AV16" s="9" t="s">
        <v>292</v>
      </c>
      <c r="AW16" s="9" t="s">
        <v>292</v>
      </c>
      <c r="AX16" s="9" t="s">
        <v>719</v>
      </c>
      <c r="AY16" s="9" t="s">
        <v>292</v>
      </c>
      <c r="AZ16" s="9" t="s">
        <v>720</v>
      </c>
      <c r="BA16" s="9" t="s">
        <v>721</v>
      </c>
      <c r="BB16" s="9" t="s">
        <v>722</v>
      </c>
      <c r="BC16" s="9" t="s">
        <v>723</v>
      </c>
      <c r="BD16" s="9" t="s">
        <v>723</v>
      </c>
      <c r="BE16" s="9" t="s">
        <v>462</v>
      </c>
      <c r="BF16" s="9" t="s">
        <v>724</v>
      </c>
      <c r="BG16" s="9" t="s">
        <v>292</v>
      </c>
      <c r="BH16" s="45">
        <v>0</v>
      </c>
      <c r="BI16" s="9" t="s">
        <v>725</v>
      </c>
      <c r="BJ16" s="9" t="s">
        <v>354</v>
      </c>
      <c r="BK16" s="9" t="s">
        <v>354</v>
      </c>
      <c r="BL16" s="9" t="s">
        <v>354</v>
      </c>
      <c r="BM16" s="9" t="s">
        <v>354</v>
      </c>
      <c r="BN16" s="9" t="s">
        <v>354</v>
      </c>
      <c r="BO16" s="9" t="s">
        <v>354</v>
      </c>
      <c r="BP16" s="9" t="s">
        <v>354</v>
      </c>
      <c r="BQ16" s="9" t="s">
        <v>292</v>
      </c>
      <c r="BR16" s="9" t="s">
        <v>353</v>
      </c>
      <c r="BS16" s="9" t="s">
        <v>292</v>
      </c>
      <c r="BT16" s="9" t="s">
        <v>292</v>
      </c>
      <c r="BU16" s="9" t="s">
        <v>292</v>
      </c>
      <c r="BV16" s="9" t="s">
        <v>292</v>
      </c>
      <c r="BW16" s="9" t="s">
        <v>292</v>
      </c>
      <c r="BX16" s="9" t="s">
        <v>292</v>
      </c>
      <c r="BY16" s="45">
        <v>0</v>
      </c>
      <c r="BZ16" s="45">
        <v>0</v>
      </c>
      <c r="CA16" s="45">
        <v>0</v>
      </c>
      <c r="CB16" s="45">
        <v>0</v>
      </c>
      <c r="CC16" s="45">
        <v>0</v>
      </c>
      <c r="CD16" s="45">
        <v>0</v>
      </c>
      <c r="CE16" s="45">
        <v>2308.2600000000002</v>
      </c>
      <c r="CF16" s="45">
        <v>0</v>
      </c>
      <c r="CG16" s="45">
        <v>90999.34</v>
      </c>
      <c r="CH16" s="45">
        <v>0</v>
      </c>
      <c r="CI16" s="45">
        <v>336557.15</v>
      </c>
      <c r="CJ16" s="45">
        <v>596929.46</v>
      </c>
      <c r="CK16" s="45">
        <v>166940.32999999999</v>
      </c>
      <c r="CL16" s="45">
        <v>124.38</v>
      </c>
      <c r="CM16" s="45">
        <v>596805.07999999996</v>
      </c>
      <c r="CN16" s="45">
        <v>0</v>
      </c>
      <c r="CO16" s="45">
        <v>0</v>
      </c>
      <c r="CP16" s="45">
        <v>596929.46</v>
      </c>
      <c r="CQ16" s="45">
        <v>596805.07999999996</v>
      </c>
      <c r="CR16" s="9" t="s">
        <v>726</v>
      </c>
      <c r="CS16" s="45">
        <v>3</v>
      </c>
      <c r="CT16" s="9" t="s">
        <v>292</v>
      </c>
      <c r="CU16" s="9" t="s">
        <v>304</v>
      </c>
      <c r="CV16" s="9" t="s">
        <v>304</v>
      </c>
      <c r="CW16" s="45">
        <v>0</v>
      </c>
      <c r="CX16" s="45">
        <v>0</v>
      </c>
      <c r="CY16" s="45">
        <v>0</v>
      </c>
      <c r="CZ16" s="45">
        <v>0</v>
      </c>
      <c r="DA16" s="45">
        <v>0</v>
      </c>
      <c r="DB16" s="45">
        <v>0</v>
      </c>
      <c r="DC16" s="45">
        <v>0</v>
      </c>
      <c r="DD16" s="45">
        <v>0</v>
      </c>
      <c r="DE16" s="45">
        <v>603409.82999999996</v>
      </c>
      <c r="DF16" s="9" t="s">
        <v>365</v>
      </c>
      <c r="DG16" s="9" t="s">
        <v>727</v>
      </c>
      <c r="DH16" s="9" t="s">
        <v>728</v>
      </c>
      <c r="DI16" s="46" t="s">
        <v>729</v>
      </c>
      <c r="DJ16" s="3">
        <f>IF(ISNUMBER(SEARCH("BP1",MASTERFILE[[#This Row],[PPA (24/25)]])),1,0)</f>
        <v>0</v>
      </c>
      <c r="DK16" s="3">
        <f>IF(ISNUMBER(SEARCH("BP2",MASTERFILE[[#This Row],[PPA (24/25)]])),1,0)</f>
        <v>0</v>
      </c>
      <c r="DL16" s="3">
        <f>IF(ISNUMBER(SEARCH("BP3",MASTERFILE[[#This Row],[PPA (24/25)]])),1,0)</f>
        <v>0</v>
      </c>
      <c r="DM16" s="3">
        <f>IF(ISNUMBER(SEARCH("BP4",MASTERFILE[[#This Row],[PPA (24/25)]])),1,0)</f>
        <v>0</v>
      </c>
      <c r="DN16" s="3">
        <f>IF(ISNUMBER(SEARCH("BP5",MASTERFILE[[#This Row],[PPA (24/25)]])),1,0)</f>
        <v>0</v>
      </c>
      <c r="DO16" s="3">
        <f>IF(ISNUMBER(SEARCH("BN1",MASTERFILE[[#This Row],[PPA (24/25)]])),1,0)</f>
        <v>0</v>
      </c>
      <c r="DP16" s="3">
        <f>IF(ISNUMBER(SEARCH("BN2",MASTERFILE[[#This Row],[PPA (24/25)]])),1,0)</f>
        <v>0</v>
      </c>
      <c r="DQ16" s="3">
        <f>IF(ISNUMBER(SEARCH("BN3",MASTERFILE[[#This Row],[PPA (24/25)]])),1,0)</f>
        <v>0</v>
      </c>
      <c r="DR16" s="3">
        <f>IF(ISNUMBER(SEARCH("BN4",MASTERFILE[[#This Row],[PPA (24/25)]])),1,0)</f>
        <v>0</v>
      </c>
      <c r="DS16" s="3">
        <f>IF(ISNUMBER(SEARCH("BN5",MASTERFILE[[#This Row],[PPA (24/25)]])),1,0)</f>
        <v>0</v>
      </c>
      <c r="DT16" s="3">
        <f>IF(ISNUMBER(SEARCH("BE1",MASTERFILE[[#This Row],[PPA (24/25)]])),1,0)</f>
        <v>0</v>
      </c>
      <c r="DU16" s="3">
        <f>IF(ISNUMBER(SEARCH("BE2",MASTERFILE[[#This Row],[PPA (24/25)]])),1,0)</f>
        <v>0</v>
      </c>
      <c r="DV16" s="3">
        <f>IF(ISNUMBER(SEARCH("BE3",MASTERFILE[[#This Row],[PPA (24/25)]])),1,0)</f>
        <v>0</v>
      </c>
      <c r="DW16" s="3">
        <f>IF(ISNUMBER(SEARCH("BE4",MASTERFILE[[#This Row],[PPA (24/25)]])),1,0)</f>
        <v>0</v>
      </c>
      <c r="DX16" s="3">
        <f>IF(ISNUMBER(SEARCH("BL1",MASTERFILE[[#This Row],[PPA (24/25)]])),1,0)</f>
        <v>0</v>
      </c>
      <c r="DY16" s="3">
        <f>IF(ISNUMBER(SEARCH("BL2",MASTERFILE[[#This Row],[PPA (24/25)]])),1,0)</f>
        <v>0</v>
      </c>
      <c r="DZ16" s="3">
        <f>IF(ISNUMBER(SEARCH("BL3",MASTERFILE[[#This Row],[PPA (24/25)]])),1,0)</f>
        <v>0</v>
      </c>
      <c r="EA16" s="3">
        <f>IF(ISNUMBER(SEARCH("BL4",MASTERFILE[[#This Row],[PPA (24/25)]])),1,0)</f>
        <v>0</v>
      </c>
      <c r="EB16" s="3">
        <f>IF(ISNUMBER(SEARCH("BL5",MASTERFILE[[#This Row],[PPA (24/25)]])),1,0)</f>
        <v>0</v>
      </c>
      <c r="EC16" s="3">
        <f>IF(ISNUMBER(SEARCH("BL6",MASTERFILE[[#This Row],[PPA (24/25)]])),1,0)</f>
        <v>0</v>
      </c>
      <c r="ED16" s="3">
        <f>IF(ISNUMBER(SEARCH("BL7",MASTERFILE[[#This Row],[PPA (24/25)]])),1,0)</f>
        <v>0</v>
      </c>
      <c r="EE16" s="3">
        <f>IFERROR(LEFT(RIGHT(MASTERFILE[[#This Row],[PPA (24/25)]],LEN(MASTERFILE[[#This Row],[PPA (24/25)]])-FIND("BP1",MASTERFILE[[#This Row],[PPA (24/25)]])+1),10), 0)</f>
        <v>0</v>
      </c>
      <c r="EF16" s="3">
        <f>IFERROR(LEFT(RIGHT(MASTERFILE[[#This Row],[PPA (24/25)]],LEN(MASTERFILE[[#This Row],[PPA (24/25)]])-FIND("BP2",MASTERFILE[[#This Row],[PPA (24/25)]])+1),10),0)</f>
        <v>0</v>
      </c>
      <c r="EG16" s="3">
        <f>IFERROR(LEFT(RIGHT(MASTERFILE[[#This Row],[PPA (24/25)]],LEN(MASTERFILE[[#This Row],[PPA (24/25)]])-FIND("BP3",MASTERFILE[[#This Row],[PPA (24/25)]])+1),10),0)</f>
        <v>0</v>
      </c>
      <c r="EH16" s="3">
        <f>IFERROR(LEFT(RIGHT(MASTERFILE[[#This Row],[PPA (24/25)]],LEN(MASTERFILE[[#This Row],[PPA (24/25)]])-FIND("BP4",MASTERFILE[[#This Row],[PPA (24/25)]])+1),10),0)</f>
        <v>0</v>
      </c>
      <c r="EI16" s="3">
        <f>IFERROR(LEFT(RIGHT(MASTERFILE[[#This Row],[PPA (24/25)]],LEN(MASTERFILE[[#This Row],[PPA (24/25)]])-FIND("BP5",MASTERFILE[[#This Row],[PPA (24/25)]])+1),10),0)</f>
        <v>0</v>
      </c>
      <c r="EJ16" s="3">
        <f>IFERROR(LEFT(RIGHT(MASTERFILE[[#This Row],[PPA (24/25)]],LEN(MASTERFILE[[#This Row],[PPA (24/25)]])-FIND("BN1",MASTERFILE[[#This Row],[PPA (24/25)]])+1),10),0)</f>
        <v>0</v>
      </c>
      <c r="EK16" s="3">
        <f>IFERROR(LEFT(RIGHT(MASTERFILE[[#This Row],[PPA (24/25)]],LEN(MASTERFILE[[#This Row],[PPA (24/25)]])-FIND("BN2",MASTERFILE[[#This Row],[PPA (24/25)]])+1),10),0)</f>
        <v>0</v>
      </c>
      <c r="EL16" s="3">
        <f>IFERROR(LEFT(RIGHT(MASTERFILE[[#This Row],[PPA (24/25)]],LEN(MASTERFILE[[#This Row],[PPA (24/25)]])-FIND("BN3",MASTERFILE[[#This Row],[PPA (24/25)]])+1),10),0)</f>
        <v>0</v>
      </c>
      <c r="EM16" s="3">
        <f>IFERROR(LEFT(RIGHT(MASTERFILE[[#This Row],[PPA (24/25)]],LEN(MASTERFILE[[#This Row],[PPA (24/25)]])-FIND("BN4",MASTERFILE[[#This Row],[PPA (24/25)]])+1),10),0)</f>
        <v>0</v>
      </c>
      <c r="EN16" s="3">
        <f>IFERROR(LEFT(RIGHT(MASTERFILE[[#This Row],[PPA (24/25)]],LEN(MASTERFILE[[#This Row],[PPA (24/25)]])-FIND("BN5",MASTERFILE[[#This Row],[PPA (24/25)]])+1),10),0)</f>
        <v>0</v>
      </c>
      <c r="EO16" s="3">
        <f>IFERROR(LEFT(RIGHT(MASTERFILE[[#This Row],[PPA (24/25)]],LEN(MASTERFILE[[#This Row],[PPA (24/25)]])-FIND("BE1",MASTERFILE[[#This Row],[PPA (24/25)]])+1),10),0)</f>
        <v>0</v>
      </c>
      <c r="EP16" s="3">
        <f>IFERROR(LEFT(RIGHT(MASTERFILE[[#This Row],[PPA (24/25)]],LEN(MASTERFILE[[#This Row],[PPA (24/25)]])-FIND("BE2",MASTERFILE[[#This Row],[PPA (24/25)]])+1),10),0)</f>
        <v>0</v>
      </c>
      <c r="EQ16" s="3">
        <f>IFERROR(LEFT(RIGHT(MASTERFILE[[#This Row],[PPA (24/25)]],LEN(MASTERFILE[[#This Row],[PPA (24/25)]])-FIND("BE3",MASTERFILE[[#This Row],[PPA (24/25)]])+1),10),0)</f>
        <v>0</v>
      </c>
      <c r="ER16" s="3">
        <f>IFERROR(LEFT(RIGHT(MASTERFILE[[#This Row],[PPA (24/25)]],LEN(MASTERFILE[[#This Row],[PPA (24/25)]])-FIND("BE4",MASTERFILE[[#This Row],[PPA (24/25)]])+1),10),0)</f>
        <v>0</v>
      </c>
      <c r="ES16" s="3">
        <f>IFERROR(LEFT(RIGHT(MASTERFILE[[#This Row],[PPA (24/25)]],LEN(MASTERFILE[[#This Row],[PPA (24/25)]])-FIND("BL1",MASTERFILE[[#This Row],[PPA (24/25)]])+1),10),0)</f>
        <v>0</v>
      </c>
      <c r="ET16" s="3">
        <f>IFERROR(LEFT(RIGHT(MASTERFILE[[#This Row],[PPA (24/25)]],LEN(MASTERFILE[[#This Row],[PPA (24/25)]])-FIND("BL2",MASTERFILE[[#This Row],[PPA (24/25)]])+1),10),0)</f>
        <v>0</v>
      </c>
      <c r="EU16" s="3">
        <f>IFERROR(LEFT(RIGHT(MASTERFILE[[#This Row],[PPA (24/25)]],LEN(MASTERFILE[[#This Row],[PPA (24/25)]])-FIND("BL3",MASTERFILE[[#This Row],[PPA (24/25)]])+1),10),0)</f>
        <v>0</v>
      </c>
      <c r="EV16" s="3">
        <f>IFERROR(LEFT(RIGHT(MASTERFILE[[#This Row],[PPA (24/25)]],LEN(MASTERFILE[[#This Row],[PPA (24/25)]])-FIND("BL4",MASTERFILE[[#This Row],[PPA (24/25)]])+1),10),0)</f>
        <v>0</v>
      </c>
      <c r="EW16" s="3">
        <f>IFERROR(LEFT(RIGHT(MASTERFILE[[#This Row],[PPA (24/25)]],LEN(MASTERFILE[[#This Row],[PPA (24/25)]])-FIND("BL5",MASTERFILE[[#This Row],[PPA (24/25)]])+1),10),0)</f>
        <v>0</v>
      </c>
      <c r="EX16" s="3">
        <f>IFERROR(LEFT(RIGHT(MASTERFILE[[#This Row],[PPA (24/25)]],LEN(MASTERFILE[[#This Row],[PPA (24/25)]])-FIND("BL6",MASTERFILE[[#This Row],[PPA (24/25)]])+1),10),0)</f>
        <v>0</v>
      </c>
      <c r="EY16" s="3">
        <f>IFERROR(LEFT(RIGHT(MASTERFILE[[#This Row],[PPA (24/25)]],LEN(MASTERFILE[[#This Row],[PPA (24/25)]])-FIND("BL7",MASTERFILE[[#This Row],[PPA (24/25)]])+1),10),0)</f>
        <v>0</v>
      </c>
      <c r="EZ16" s="47">
        <f>IFERROR(MASTERFILE[[#This Row],[FPMIS Budget]]*(MID(MASTERFILE[[#This Row],[BP 1 (Percentage)]],FIND("(",MASTERFILE[[#This Row],[BP 1 (Percentage)]])+1, FIND(")",MASTERFILE[[#This Row],[BP 1 (Percentage)]])- FIND("(",MASTERFILE[[#This Row],[BP 1 (Percentage)]])-1)),0)</f>
        <v>0</v>
      </c>
      <c r="FA16" s="47">
        <f>IFERROR(MASTERFILE[[#This Row],[FPMIS Budget]]*(MID(MASTERFILE[[#This Row],[BP 2 (Percentage)]],FIND("(",MASTERFILE[[#This Row],[BP 2 (Percentage)]])+1, FIND(")",MASTERFILE[[#This Row],[BP 2 (Percentage)]])- FIND("(",MASTERFILE[[#This Row],[BP 2 (Percentage)]])-1)),0)</f>
        <v>0</v>
      </c>
      <c r="FB16" s="47">
        <f>IFERROR(MASTERFILE[[#This Row],[FPMIS Budget]]*(MID(MASTERFILE[[#This Row],[BP 3 (Percentage)]],FIND("(",MASTERFILE[[#This Row],[BP 3 (Percentage)]])+1, FIND(")",MASTERFILE[[#This Row],[BP 3 (Percentage)]])- FIND("(",MASTERFILE[[#This Row],[BP 3 (Percentage)]])-1)),0)</f>
        <v>0</v>
      </c>
      <c r="FC16" s="47">
        <f>IFERROR(MASTERFILE[[#This Row],[FPMIS Budget]]*(MID(MASTERFILE[[#This Row],[BP 4 (Percentage)]],FIND("(",MASTERFILE[[#This Row],[BP 4 (Percentage)]])+1, FIND(")",MASTERFILE[[#This Row],[BP 4 (Percentage)]])- FIND("(",MASTERFILE[[#This Row],[BP 4 (Percentage)]])-1)),0)</f>
        <v>0</v>
      </c>
      <c r="FD16" s="47">
        <f>IFERROR(MASTERFILE[[#This Row],[FPMIS Budget]]*(MID(MASTERFILE[[#This Row],[BP 5 (Percentage)]],FIND("(",MASTERFILE[[#This Row],[BP 5 (Percentage)]])+1, FIND(")",MASTERFILE[[#This Row],[BP 5 (Percentage)]])- FIND("(",MASTERFILE[[#This Row],[BP 5 (Percentage)]])-1)),0)</f>
        <v>0</v>
      </c>
      <c r="FE16" s="47">
        <f>IFERROR(MASTERFILE[[#This Row],[FPMIS Budget]]*(MID(MASTERFILE[[#This Row],[BN 1 (Percentage)]],FIND("(",MASTERFILE[[#This Row],[BN 1 (Percentage)]])+1, FIND(")",MASTERFILE[[#This Row],[BN 1 (Percentage)]])- FIND("(",MASTERFILE[[#This Row],[BN 1 (Percentage)]])-1)),0)</f>
        <v>0</v>
      </c>
      <c r="FF16" s="47">
        <f>IFERROR(MASTERFILE[[#This Row],[FPMIS Budget]]*(MID(MASTERFILE[[#This Row],[BN 2 (Percentage)]],FIND("(",MASTERFILE[[#This Row],[BN 2 (Percentage)]])+1, FIND(")",MASTERFILE[[#This Row],[BN 2 (Percentage)]])- FIND("(",MASTERFILE[[#This Row],[BN 2 (Percentage)]])-1)),0)</f>
        <v>0</v>
      </c>
      <c r="FG16" s="47">
        <f>IFERROR(MASTERFILE[[#This Row],[FPMIS Budget]]*(MID(MASTERFILE[[#This Row],[BN 3 (Percentage)]],FIND("(",MASTERFILE[[#This Row],[BN 3 (Percentage)]])+1, FIND(")",MASTERFILE[[#This Row],[BN 3 (Percentage)]])- FIND("(",MASTERFILE[[#This Row],[BN 3 (Percentage)]])-1)),0)</f>
        <v>0</v>
      </c>
      <c r="FH16" s="47">
        <f>IFERROR(MASTERFILE[[#This Row],[FPMIS Budget]]*(MID(MASTERFILE[[#This Row],[BN 4 (Percentage)]],FIND("(",MASTERFILE[[#This Row],[BN 4 (Percentage)]])+1, FIND(")",MASTERFILE[[#This Row],[BN 4 (Percentage)]])- FIND("(",MASTERFILE[[#This Row],[BN 4 (Percentage)]])-1)),0)</f>
        <v>0</v>
      </c>
      <c r="FI16" s="47">
        <f>IFERROR(MASTERFILE[[#This Row],[FPMIS Budget]]*(MID(MASTERFILE[[#This Row],[BN 5 (Percentage)]],FIND("(",MASTERFILE[[#This Row],[BN 5 (Percentage)]])+1, FIND(")",MASTERFILE[[#This Row],[BN 5 (Percentage)]])- FIND("(",MASTERFILE[[#This Row],[BN 5 (Percentage)]])-1)),0)</f>
        <v>0</v>
      </c>
      <c r="FJ16" s="47">
        <f>IFERROR(MASTERFILE[[#This Row],[FPMIS Budget]]*(MID(MASTERFILE[[#This Row],[BE 1 (Percentage)]],FIND("(",MASTERFILE[[#This Row],[BE 1 (Percentage)]])+1, FIND(")",MASTERFILE[[#This Row],[BE 1 (Percentage)]])- FIND("(",MASTERFILE[[#This Row],[BE 1 (Percentage)]])-1)),0)</f>
        <v>0</v>
      </c>
      <c r="FK16" s="47">
        <f>IFERROR(MASTERFILE[[#This Row],[FPMIS Budget]]*(MID(MASTERFILE[[#This Row],[BE 2 (Percentage)]],FIND("(",MASTERFILE[[#This Row],[BE 2 (Percentage)]])+1, FIND(")",MASTERFILE[[#This Row],[BE 2 (Percentage)]])- FIND("(",MASTERFILE[[#This Row],[BE 2 (Percentage)]])-1)),0)</f>
        <v>0</v>
      </c>
      <c r="FL16" s="47">
        <f>IFERROR(MASTERFILE[[#This Row],[FPMIS Budget]]*(MID(MASTERFILE[[#This Row],[BE 3 (Percentage)]],FIND("(",MASTERFILE[[#This Row],[BE 3 (Percentage)]])+1, FIND(")",MASTERFILE[[#This Row],[BE 3 (Percentage)]])- FIND("(",MASTERFILE[[#This Row],[BE 3 (Percentage)]])-1)),0)</f>
        <v>0</v>
      </c>
      <c r="FM16" s="47">
        <f>IFERROR(MASTERFILE[[#This Row],[FPMIS Budget]]*(MID(MASTERFILE[[#This Row],[BE 4 (Percentage)]],FIND("(",MASTERFILE[[#This Row],[BE 4 (Percentage)]])+1, FIND(")",MASTERFILE[[#This Row],[BE 4 (Percentage)]])- FIND("(",MASTERFILE[[#This Row],[BE 4 (Percentage)]])-1)),0)</f>
        <v>0</v>
      </c>
      <c r="FN16" s="47">
        <f>IFERROR(MASTERFILE[[#This Row],[FPMIS Budget]]*(MID(MASTERFILE[[#This Row],[BL 1 (Percentage)]],FIND("(",MASTERFILE[[#This Row],[BL 1 (Percentage)]])+1, FIND(")",MASTERFILE[[#This Row],[BL 1 (Percentage)]])- FIND("(",MASTERFILE[[#This Row],[BL 1 (Percentage)]])-1)),0)</f>
        <v>0</v>
      </c>
      <c r="FO16" s="47">
        <f>IFERROR(MASTERFILE[[#This Row],[FPMIS Budget]]*(MID(MASTERFILE[[#This Row],[BL 2 (Percentage)]],FIND("(",MASTERFILE[[#This Row],[BL 2 (Percentage)]])+1, FIND(")",MASTERFILE[[#This Row],[BL 2 (Percentage)]])- FIND("(",MASTERFILE[[#This Row],[BL 2 (Percentage)]])-1)),0)</f>
        <v>0</v>
      </c>
      <c r="FP16" s="47">
        <f>IFERROR(MASTERFILE[[#This Row],[FPMIS Budget]]*(MID(MASTERFILE[[#This Row],[BL 3 (Percentage)]],FIND("(",MASTERFILE[[#This Row],[BL 3 (Percentage)]])+1, FIND(")",MASTERFILE[[#This Row],[BL 3 (Percentage)]])- FIND("(",MASTERFILE[[#This Row],[BL 3 (Percentage)]])-1)),0)</f>
        <v>0</v>
      </c>
      <c r="FQ16" s="47">
        <f>IFERROR(MASTERFILE[[#This Row],[FPMIS Budget]]*(MID(MASTERFILE[[#This Row],[BL 4 (Percentage)]],FIND("(",MASTERFILE[[#This Row],[BL 4 (Percentage)]])+1, FIND(")",MASTERFILE[[#This Row],[BL 4 (Percentage)]])- FIND("(",MASTERFILE[[#This Row],[BL 4 (Percentage)]])-1)),0)</f>
        <v>0</v>
      </c>
      <c r="FR16" s="47">
        <f>IFERROR(MASTERFILE[[#This Row],[FPMIS Budget]]*(MID(MASTERFILE[[#This Row],[BL 5 (Percentage)]],FIND("(",MASTERFILE[[#This Row],[BL 5 (Percentage)]])+1, FIND(")",MASTERFILE[[#This Row],[BL 5 (Percentage)]])- FIND("(",MASTERFILE[[#This Row],[BL 5 (Percentage)]])-1)),0)</f>
        <v>0</v>
      </c>
      <c r="FS16" s="47">
        <f>IFERROR(MASTERFILE[[#This Row],[FPMIS Budget]]*(MID(MASTERFILE[[#This Row],[BL 6 (Percentage)]],FIND("(",MASTERFILE[[#This Row],[BL 6 (Percentage)]])+1, FIND(")",MASTERFILE[[#This Row],[BL 6 (Percentage)]])- FIND("(",MASTERFILE[[#This Row],[BL 6 (Percentage)]])-1)),0)</f>
        <v>0</v>
      </c>
      <c r="FT16" s="47">
        <f>IFERROR(MASTERFILE[[#This Row],[FPMIS Budget]]*(MID(MASTERFILE[[#This Row],[BL 7 (Percentage)]],FIND("(",MASTERFILE[[#This Row],[BL 7 (Percentage)]])+1, FIND(")",MASTERFILE[[#This Row],[BL 7 (Percentage)]])- FIND("(",MASTERFILE[[#This Row],[BL 7 (Percentage)]])-1)),0)</f>
        <v>0</v>
      </c>
      <c r="FU16" s="3" t="str">
        <f>IF(ISNUMBER(SEARCH("1.",MASTERFILE[[#This Row],[SDG target (24/25)]])),1," ")</f>
        <v xml:space="preserve"> </v>
      </c>
      <c r="HT16" s="3" t="s">
        <v>320</v>
      </c>
      <c r="ID16" s="3"/>
      <c r="IE16" s="3" t="s">
        <v>730</v>
      </c>
      <c r="IH16" s="3"/>
      <c r="IU16" s="3"/>
      <c r="IV16" s="3"/>
      <c r="IW16" s="3"/>
      <c r="IX16" s="3"/>
      <c r="JA16" s="9" t="s">
        <v>731</v>
      </c>
      <c r="JB16" s="3" t="s">
        <v>706</v>
      </c>
      <c r="JC16" s="3" t="s">
        <v>706</v>
      </c>
    </row>
    <row r="17" spans="1:263" ht="27.75" customHeight="1" x14ac:dyDescent="0.3">
      <c r="A17" s="48" t="s">
        <v>732</v>
      </c>
      <c r="B17" s="48" t="s">
        <v>733</v>
      </c>
      <c r="C17" s="48" t="s">
        <v>734</v>
      </c>
      <c r="D17" s="48" t="s">
        <v>375</v>
      </c>
      <c r="E17" s="49">
        <v>91043.48</v>
      </c>
      <c r="F17" s="49">
        <v>100000</v>
      </c>
      <c r="G17" s="48" t="s">
        <v>735</v>
      </c>
      <c r="H17" s="48" t="s">
        <v>376</v>
      </c>
      <c r="I17" s="48" t="s">
        <v>281</v>
      </c>
      <c r="J17" s="48" t="s">
        <v>282</v>
      </c>
      <c r="K17" s="48" t="s">
        <v>476</v>
      </c>
      <c r="L17" s="48" t="s">
        <v>736</v>
      </c>
      <c r="M17" s="48" t="s">
        <v>737</v>
      </c>
      <c r="N17" s="49">
        <v>1.2688172043010753</v>
      </c>
      <c r="O17" s="48" t="s">
        <v>479</v>
      </c>
      <c r="P17" s="48" t="s">
        <v>281</v>
      </c>
      <c r="Q17" s="48" t="s">
        <v>287</v>
      </c>
      <c r="R17" s="48" t="s">
        <v>480</v>
      </c>
      <c r="S17" s="48" t="s">
        <v>289</v>
      </c>
      <c r="T17" s="48" t="s">
        <v>290</v>
      </c>
      <c r="U17" s="48" t="s">
        <v>291</v>
      </c>
      <c r="V17" s="48" t="s">
        <v>573</v>
      </c>
      <c r="W17" s="48" t="s">
        <v>293</v>
      </c>
      <c r="X17" s="48" t="s">
        <v>738</v>
      </c>
      <c r="Y17" s="48" t="s">
        <v>739</v>
      </c>
      <c r="Z17" s="48" t="s">
        <v>740</v>
      </c>
      <c r="AA17" s="48" t="s">
        <v>485</v>
      </c>
      <c r="AB17" s="48" t="s">
        <v>741</v>
      </c>
      <c r="AC17" s="48" t="s">
        <v>742</v>
      </c>
      <c r="AD17" s="48" t="s">
        <v>743</v>
      </c>
      <c r="AE17" s="48" t="s">
        <v>744</v>
      </c>
      <c r="AF17" s="48" t="s">
        <v>745</v>
      </c>
      <c r="AG17" s="48" t="s">
        <v>746</v>
      </c>
      <c r="AH17" s="48" t="s">
        <v>746</v>
      </c>
      <c r="AI17" s="48" t="s">
        <v>744</v>
      </c>
      <c r="AJ17" s="48" t="s">
        <v>385</v>
      </c>
      <c r="AK17" s="48" t="s">
        <v>304</v>
      </c>
      <c r="AL17" s="48" t="s">
        <v>305</v>
      </c>
      <c r="AM17" s="48" t="s">
        <v>492</v>
      </c>
      <c r="AN17" s="48" t="s">
        <v>585</v>
      </c>
      <c r="AO17" s="48" t="s">
        <v>292</v>
      </c>
      <c r="AP17" s="48" t="s">
        <v>292</v>
      </c>
      <c r="AQ17" s="48" t="s">
        <v>309</v>
      </c>
      <c r="AR17" s="48" t="s">
        <v>354</v>
      </c>
      <c r="AS17" s="48" t="s">
        <v>354</v>
      </c>
      <c r="AT17" s="49">
        <v>0</v>
      </c>
      <c r="AU17" s="49">
        <v>91043.48</v>
      </c>
      <c r="AV17" s="48" t="s">
        <v>747</v>
      </c>
      <c r="AW17" s="48" t="s">
        <v>748</v>
      </c>
      <c r="AX17" s="48" t="s">
        <v>749</v>
      </c>
      <c r="AY17" s="48" t="s">
        <v>292</v>
      </c>
      <c r="AZ17" s="48" t="s">
        <v>750</v>
      </c>
      <c r="BA17" s="48" t="s">
        <v>751</v>
      </c>
      <c r="BB17" s="48" t="s">
        <v>736</v>
      </c>
      <c r="BC17" s="48" t="s">
        <v>752</v>
      </c>
      <c r="BD17" s="48" t="s">
        <v>753</v>
      </c>
      <c r="BE17" s="48" t="s">
        <v>754</v>
      </c>
      <c r="BF17" s="48" t="s">
        <v>755</v>
      </c>
      <c r="BG17" s="48" t="s">
        <v>292</v>
      </c>
      <c r="BH17" s="49">
        <v>0</v>
      </c>
      <c r="BI17" s="48" t="s">
        <v>597</v>
      </c>
      <c r="BJ17" s="48" t="s">
        <v>353</v>
      </c>
      <c r="BK17" s="48" t="s">
        <v>353</v>
      </c>
      <c r="BL17" s="48" t="s">
        <v>353</v>
      </c>
      <c r="BM17" s="48" t="s">
        <v>353</v>
      </c>
      <c r="BN17" s="48" t="s">
        <v>354</v>
      </c>
      <c r="BO17" s="48" t="s">
        <v>354</v>
      </c>
      <c r="BP17" s="48" t="s">
        <v>353</v>
      </c>
      <c r="BQ17" s="48" t="s">
        <v>292</v>
      </c>
      <c r="BR17" s="48" t="s">
        <v>353</v>
      </c>
      <c r="BS17" s="48" t="s">
        <v>485</v>
      </c>
      <c r="BT17" s="48" t="s">
        <v>741</v>
      </c>
      <c r="BU17" s="48" t="s">
        <v>742</v>
      </c>
      <c r="BV17" s="48" t="s">
        <v>743</v>
      </c>
      <c r="BW17" s="48" t="s">
        <v>747</v>
      </c>
      <c r="BX17" s="48" t="s">
        <v>748</v>
      </c>
      <c r="BY17" s="49">
        <v>0</v>
      </c>
      <c r="BZ17" s="49">
        <v>0</v>
      </c>
      <c r="CA17" s="49">
        <v>0</v>
      </c>
      <c r="CB17" s="49">
        <v>0</v>
      </c>
      <c r="CC17" s="49">
        <v>0</v>
      </c>
      <c r="CD17" s="49">
        <v>0</v>
      </c>
      <c r="CE17" s="49">
        <v>-26</v>
      </c>
      <c r="CF17" s="49">
        <v>0</v>
      </c>
      <c r="CG17" s="49">
        <v>33689.53</v>
      </c>
      <c r="CH17" s="49">
        <v>0</v>
      </c>
      <c r="CI17" s="49">
        <v>57379.95</v>
      </c>
      <c r="CJ17" s="49">
        <v>100000</v>
      </c>
      <c r="CK17" s="49">
        <v>0</v>
      </c>
      <c r="CL17" s="49">
        <v>0</v>
      </c>
      <c r="CM17" s="49">
        <v>91043.48</v>
      </c>
      <c r="CN17" s="49">
        <v>0</v>
      </c>
      <c r="CO17" s="49">
        <v>0</v>
      </c>
      <c r="CP17" s="49">
        <v>100000</v>
      </c>
      <c r="CQ17" s="49">
        <v>91043.48</v>
      </c>
      <c r="CR17" s="48" t="s">
        <v>379</v>
      </c>
      <c r="CS17" s="49">
        <v>1</v>
      </c>
      <c r="CT17" s="48" t="s">
        <v>292</v>
      </c>
      <c r="CU17" s="48" t="s">
        <v>281</v>
      </c>
      <c r="CV17" s="48" t="s">
        <v>304</v>
      </c>
      <c r="CW17" s="48" t="s">
        <v>292</v>
      </c>
      <c r="CX17" s="48" t="s">
        <v>292</v>
      </c>
      <c r="CY17" s="48" t="s">
        <v>292</v>
      </c>
      <c r="CZ17" s="48" t="s">
        <v>292</v>
      </c>
      <c r="DA17" s="48" t="s">
        <v>292</v>
      </c>
      <c r="DB17" s="48" t="s">
        <v>292</v>
      </c>
      <c r="DC17" s="48" t="s">
        <v>292</v>
      </c>
      <c r="DD17" s="49">
        <v>0</v>
      </c>
      <c r="DE17" s="49">
        <v>0</v>
      </c>
      <c r="DF17" s="48" t="s">
        <v>365</v>
      </c>
      <c r="DG17" s="48" t="s">
        <v>756</v>
      </c>
      <c r="DH17" s="48" t="s">
        <v>757</v>
      </c>
      <c r="DI17" s="50" t="s">
        <v>758</v>
      </c>
      <c r="DJ17" s="3">
        <f>IF(ISNUMBER(SEARCH("BP1",MASTERFILE[[#This Row],[PPA (24/25)]])),1,0)</f>
        <v>0</v>
      </c>
      <c r="DK17" s="3">
        <f>IF(ISNUMBER(SEARCH("BP2",MASTERFILE[[#This Row],[PPA (24/25)]])),1,0)</f>
        <v>0</v>
      </c>
      <c r="DL17" s="3">
        <f>IF(ISNUMBER(SEARCH("BP3",MASTERFILE[[#This Row],[PPA (24/25)]])),1,0)</f>
        <v>1</v>
      </c>
      <c r="DM17" s="3">
        <f>IF(ISNUMBER(SEARCH("BP4",MASTERFILE[[#This Row],[PPA (24/25)]])),1,0)</f>
        <v>0</v>
      </c>
      <c r="DN17" s="3">
        <f>IF(ISNUMBER(SEARCH("BP5",MASTERFILE[[#This Row],[PPA (24/25)]])),1,0)</f>
        <v>0</v>
      </c>
      <c r="DO17" s="3">
        <f>IF(ISNUMBER(SEARCH("BN1",MASTERFILE[[#This Row],[PPA (24/25)]])),1,0)</f>
        <v>0</v>
      </c>
      <c r="DP17" s="3">
        <f>IF(ISNUMBER(SEARCH("BN2",MASTERFILE[[#This Row],[PPA (24/25)]])),1,0)</f>
        <v>0</v>
      </c>
      <c r="DQ17" s="3">
        <f>IF(ISNUMBER(SEARCH("BN3",MASTERFILE[[#This Row],[PPA (24/25)]])),1,0)</f>
        <v>0</v>
      </c>
      <c r="DR17" s="3">
        <f>IF(ISNUMBER(SEARCH("BN4",MASTERFILE[[#This Row],[PPA (24/25)]])),1,0)</f>
        <v>0</v>
      </c>
      <c r="DS17" s="3">
        <f>IF(ISNUMBER(SEARCH("BN5",MASTERFILE[[#This Row],[PPA (24/25)]])),1,0)</f>
        <v>0</v>
      </c>
      <c r="DT17" s="3">
        <f>IF(ISNUMBER(SEARCH("BE1",MASTERFILE[[#This Row],[PPA (24/25)]])),1,0)</f>
        <v>0</v>
      </c>
      <c r="DU17" s="3">
        <f>IF(ISNUMBER(SEARCH("BE2",MASTERFILE[[#This Row],[PPA (24/25)]])),1,0)</f>
        <v>0</v>
      </c>
      <c r="DV17" s="3">
        <f>IF(ISNUMBER(SEARCH("BE3",MASTERFILE[[#This Row],[PPA (24/25)]])),1,0)</f>
        <v>0</v>
      </c>
      <c r="DW17" s="3">
        <f>IF(ISNUMBER(SEARCH("BE4",MASTERFILE[[#This Row],[PPA (24/25)]])),1,0)</f>
        <v>0</v>
      </c>
      <c r="DX17" s="3">
        <f>IF(ISNUMBER(SEARCH("BL1",MASTERFILE[[#This Row],[PPA (24/25)]])),1,0)</f>
        <v>0</v>
      </c>
      <c r="DY17" s="3">
        <f>IF(ISNUMBER(SEARCH("BL2",MASTERFILE[[#This Row],[PPA (24/25)]])),1,0)</f>
        <v>0</v>
      </c>
      <c r="DZ17" s="3">
        <f>IF(ISNUMBER(SEARCH("BL3",MASTERFILE[[#This Row],[PPA (24/25)]])),1,0)</f>
        <v>0</v>
      </c>
      <c r="EA17" s="3">
        <f>IF(ISNUMBER(SEARCH("BL4",MASTERFILE[[#This Row],[PPA (24/25)]])),1,0)</f>
        <v>0</v>
      </c>
      <c r="EB17" s="3">
        <f>IF(ISNUMBER(SEARCH("BL5",MASTERFILE[[#This Row],[PPA (24/25)]])),1,0)</f>
        <v>0</v>
      </c>
      <c r="EC17" s="3">
        <f>IF(ISNUMBER(SEARCH("BL6",MASTERFILE[[#This Row],[PPA (24/25)]])),1,0)</f>
        <v>0</v>
      </c>
      <c r="ED17" s="3">
        <f>IF(ISNUMBER(SEARCH("BL7",MASTERFILE[[#This Row],[PPA (24/25)]])),1,0)</f>
        <v>0</v>
      </c>
      <c r="EE17" s="3">
        <f>IFERROR(LEFT(RIGHT(MASTERFILE[[#This Row],[PPA (24/25)]],LEN(MASTERFILE[[#This Row],[PPA (24/25)]])-FIND("BP1",MASTERFILE[[#This Row],[PPA (24/25)]])+1),10), 0)</f>
        <v>0</v>
      </c>
      <c r="EF17" s="3">
        <f>IFERROR(LEFT(RIGHT(MASTERFILE[[#This Row],[PPA (24/25)]],LEN(MASTERFILE[[#This Row],[PPA (24/25)]])-FIND("BP2",MASTERFILE[[#This Row],[PPA (24/25)]])+1),10),0)</f>
        <v>0</v>
      </c>
      <c r="EG17" s="3" t="str">
        <f>IFERROR(LEFT(RIGHT(MASTERFILE[[#This Row],[PPA (24/25)]],LEN(MASTERFILE[[#This Row],[PPA (24/25)]])-FIND("BP3",MASTERFILE[[#This Row],[PPA (24/25)]])+1),10),0)</f>
        <v>BP3 (100%)</v>
      </c>
      <c r="EH17" s="3">
        <f>IFERROR(LEFT(RIGHT(MASTERFILE[[#This Row],[PPA (24/25)]],LEN(MASTERFILE[[#This Row],[PPA (24/25)]])-FIND("BP4",MASTERFILE[[#This Row],[PPA (24/25)]])+1),10),0)</f>
        <v>0</v>
      </c>
      <c r="EI17" s="3">
        <f>IFERROR(LEFT(RIGHT(MASTERFILE[[#This Row],[PPA (24/25)]],LEN(MASTERFILE[[#This Row],[PPA (24/25)]])-FIND("BP5",MASTERFILE[[#This Row],[PPA (24/25)]])+1),10),0)</f>
        <v>0</v>
      </c>
      <c r="EJ17" s="3">
        <f>IFERROR(LEFT(RIGHT(MASTERFILE[[#This Row],[PPA (24/25)]],LEN(MASTERFILE[[#This Row],[PPA (24/25)]])-FIND("BN1",MASTERFILE[[#This Row],[PPA (24/25)]])+1),10),0)</f>
        <v>0</v>
      </c>
      <c r="EK17" s="3">
        <f>IFERROR(LEFT(RIGHT(MASTERFILE[[#This Row],[PPA (24/25)]],LEN(MASTERFILE[[#This Row],[PPA (24/25)]])-FIND("BN2",MASTERFILE[[#This Row],[PPA (24/25)]])+1),10),0)</f>
        <v>0</v>
      </c>
      <c r="EL17" s="3">
        <f>IFERROR(LEFT(RIGHT(MASTERFILE[[#This Row],[PPA (24/25)]],LEN(MASTERFILE[[#This Row],[PPA (24/25)]])-FIND("BN3",MASTERFILE[[#This Row],[PPA (24/25)]])+1),10),0)</f>
        <v>0</v>
      </c>
      <c r="EM17" s="3">
        <f>IFERROR(LEFT(RIGHT(MASTERFILE[[#This Row],[PPA (24/25)]],LEN(MASTERFILE[[#This Row],[PPA (24/25)]])-FIND("BN4",MASTERFILE[[#This Row],[PPA (24/25)]])+1),10),0)</f>
        <v>0</v>
      </c>
      <c r="EN17" s="3">
        <f>IFERROR(LEFT(RIGHT(MASTERFILE[[#This Row],[PPA (24/25)]],LEN(MASTERFILE[[#This Row],[PPA (24/25)]])-FIND("BN5",MASTERFILE[[#This Row],[PPA (24/25)]])+1),10),0)</f>
        <v>0</v>
      </c>
      <c r="EO17" s="3">
        <f>IFERROR(LEFT(RIGHT(MASTERFILE[[#This Row],[PPA (24/25)]],LEN(MASTERFILE[[#This Row],[PPA (24/25)]])-FIND("BE1",MASTERFILE[[#This Row],[PPA (24/25)]])+1),10),0)</f>
        <v>0</v>
      </c>
      <c r="EP17" s="3">
        <f>IFERROR(LEFT(RIGHT(MASTERFILE[[#This Row],[PPA (24/25)]],LEN(MASTERFILE[[#This Row],[PPA (24/25)]])-FIND("BE2",MASTERFILE[[#This Row],[PPA (24/25)]])+1),10),0)</f>
        <v>0</v>
      </c>
      <c r="EQ17" s="3">
        <f>IFERROR(LEFT(RIGHT(MASTERFILE[[#This Row],[PPA (24/25)]],LEN(MASTERFILE[[#This Row],[PPA (24/25)]])-FIND("BE3",MASTERFILE[[#This Row],[PPA (24/25)]])+1),10),0)</f>
        <v>0</v>
      </c>
      <c r="ER17" s="3">
        <f>IFERROR(LEFT(RIGHT(MASTERFILE[[#This Row],[PPA (24/25)]],LEN(MASTERFILE[[#This Row],[PPA (24/25)]])-FIND("BE4",MASTERFILE[[#This Row],[PPA (24/25)]])+1),10),0)</f>
        <v>0</v>
      </c>
      <c r="ES17" s="3">
        <f>IFERROR(LEFT(RIGHT(MASTERFILE[[#This Row],[PPA (24/25)]],LEN(MASTERFILE[[#This Row],[PPA (24/25)]])-FIND("BL1",MASTERFILE[[#This Row],[PPA (24/25)]])+1),10),0)</f>
        <v>0</v>
      </c>
      <c r="ET17" s="3">
        <f>IFERROR(LEFT(RIGHT(MASTERFILE[[#This Row],[PPA (24/25)]],LEN(MASTERFILE[[#This Row],[PPA (24/25)]])-FIND("BL2",MASTERFILE[[#This Row],[PPA (24/25)]])+1),10),0)</f>
        <v>0</v>
      </c>
      <c r="EU17" s="3">
        <f>IFERROR(LEFT(RIGHT(MASTERFILE[[#This Row],[PPA (24/25)]],LEN(MASTERFILE[[#This Row],[PPA (24/25)]])-FIND("BL3",MASTERFILE[[#This Row],[PPA (24/25)]])+1),10),0)</f>
        <v>0</v>
      </c>
      <c r="EV17" s="3">
        <f>IFERROR(LEFT(RIGHT(MASTERFILE[[#This Row],[PPA (24/25)]],LEN(MASTERFILE[[#This Row],[PPA (24/25)]])-FIND("BL4",MASTERFILE[[#This Row],[PPA (24/25)]])+1),10),0)</f>
        <v>0</v>
      </c>
      <c r="EW17" s="3">
        <f>IFERROR(LEFT(RIGHT(MASTERFILE[[#This Row],[PPA (24/25)]],LEN(MASTERFILE[[#This Row],[PPA (24/25)]])-FIND("BL5",MASTERFILE[[#This Row],[PPA (24/25)]])+1),10),0)</f>
        <v>0</v>
      </c>
      <c r="EX17" s="3">
        <f>IFERROR(LEFT(RIGHT(MASTERFILE[[#This Row],[PPA (24/25)]],LEN(MASTERFILE[[#This Row],[PPA (24/25)]])-FIND("BL6",MASTERFILE[[#This Row],[PPA (24/25)]])+1),10),0)</f>
        <v>0</v>
      </c>
      <c r="EY17" s="3">
        <f>IFERROR(LEFT(RIGHT(MASTERFILE[[#This Row],[PPA (24/25)]],LEN(MASTERFILE[[#This Row],[PPA (24/25)]])-FIND("BL7",MASTERFILE[[#This Row],[PPA (24/25)]])+1),10),0)</f>
        <v>0</v>
      </c>
      <c r="EZ17" s="47">
        <f>IFERROR(MASTERFILE[[#This Row],[FPMIS Budget]]*(MID(MASTERFILE[[#This Row],[BP 1 (Percentage)]],FIND("(",MASTERFILE[[#This Row],[BP 1 (Percentage)]])+1, FIND(")",MASTERFILE[[#This Row],[BP 1 (Percentage)]])- FIND("(",MASTERFILE[[#This Row],[BP 1 (Percentage)]])-1)),0)</f>
        <v>0</v>
      </c>
      <c r="FA17" s="47">
        <f>IFERROR(MASTERFILE[[#This Row],[FPMIS Budget]]*(MID(MASTERFILE[[#This Row],[BP 2 (Percentage)]],FIND("(",MASTERFILE[[#This Row],[BP 2 (Percentage)]])+1, FIND(")",MASTERFILE[[#This Row],[BP 2 (Percentage)]])- FIND("(",MASTERFILE[[#This Row],[BP 2 (Percentage)]])-1)),0)</f>
        <v>0</v>
      </c>
      <c r="FB17" s="47">
        <f>IFERROR(MASTERFILE[[#This Row],[FPMIS Budget]]*(MID(MASTERFILE[[#This Row],[BP 3 (Percentage)]],FIND("(",MASTERFILE[[#This Row],[BP 3 (Percentage)]])+1, FIND(")",MASTERFILE[[#This Row],[BP 3 (Percentage)]])- FIND("(",MASTERFILE[[#This Row],[BP 3 (Percentage)]])-1)),0)</f>
        <v>100000</v>
      </c>
      <c r="FC17" s="47">
        <f>IFERROR(MASTERFILE[[#This Row],[FPMIS Budget]]*(MID(MASTERFILE[[#This Row],[BP 4 (Percentage)]],FIND("(",MASTERFILE[[#This Row],[BP 4 (Percentage)]])+1, FIND(")",MASTERFILE[[#This Row],[BP 4 (Percentage)]])- FIND("(",MASTERFILE[[#This Row],[BP 4 (Percentage)]])-1)),0)</f>
        <v>0</v>
      </c>
      <c r="FD17" s="47">
        <f>IFERROR(MASTERFILE[[#This Row],[FPMIS Budget]]*(MID(MASTERFILE[[#This Row],[BP 5 (Percentage)]],FIND("(",MASTERFILE[[#This Row],[BP 5 (Percentage)]])+1, FIND(")",MASTERFILE[[#This Row],[BP 5 (Percentage)]])- FIND("(",MASTERFILE[[#This Row],[BP 5 (Percentage)]])-1)),0)</f>
        <v>0</v>
      </c>
      <c r="FE17" s="47">
        <f>IFERROR(MASTERFILE[[#This Row],[FPMIS Budget]]*(MID(MASTERFILE[[#This Row],[BN 1 (Percentage)]],FIND("(",MASTERFILE[[#This Row],[BN 1 (Percentage)]])+1, FIND(")",MASTERFILE[[#This Row],[BN 1 (Percentage)]])- FIND("(",MASTERFILE[[#This Row],[BN 1 (Percentage)]])-1)),0)</f>
        <v>0</v>
      </c>
      <c r="FF17" s="47">
        <f>IFERROR(MASTERFILE[[#This Row],[FPMIS Budget]]*(MID(MASTERFILE[[#This Row],[BN 2 (Percentage)]],FIND("(",MASTERFILE[[#This Row],[BN 2 (Percentage)]])+1, FIND(")",MASTERFILE[[#This Row],[BN 2 (Percentage)]])- FIND("(",MASTERFILE[[#This Row],[BN 2 (Percentage)]])-1)),0)</f>
        <v>0</v>
      </c>
      <c r="FG17" s="47">
        <f>IFERROR(MASTERFILE[[#This Row],[FPMIS Budget]]*(MID(MASTERFILE[[#This Row],[BN 3 (Percentage)]],FIND("(",MASTERFILE[[#This Row],[BN 3 (Percentage)]])+1, FIND(")",MASTERFILE[[#This Row],[BN 3 (Percentage)]])- FIND("(",MASTERFILE[[#This Row],[BN 3 (Percentage)]])-1)),0)</f>
        <v>0</v>
      </c>
      <c r="FH17" s="47">
        <f>IFERROR(MASTERFILE[[#This Row],[FPMIS Budget]]*(MID(MASTERFILE[[#This Row],[BN 4 (Percentage)]],FIND("(",MASTERFILE[[#This Row],[BN 4 (Percentage)]])+1, FIND(")",MASTERFILE[[#This Row],[BN 4 (Percentage)]])- FIND("(",MASTERFILE[[#This Row],[BN 4 (Percentage)]])-1)),0)</f>
        <v>0</v>
      </c>
      <c r="FI17" s="47">
        <f>IFERROR(MASTERFILE[[#This Row],[FPMIS Budget]]*(MID(MASTERFILE[[#This Row],[BN 5 (Percentage)]],FIND("(",MASTERFILE[[#This Row],[BN 5 (Percentage)]])+1, FIND(")",MASTERFILE[[#This Row],[BN 5 (Percentage)]])- FIND("(",MASTERFILE[[#This Row],[BN 5 (Percentage)]])-1)),0)</f>
        <v>0</v>
      </c>
      <c r="FJ17" s="47">
        <f>IFERROR(MASTERFILE[[#This Row],[FPMIS Budget]]*(MID(MASTERFILE[[#This Row],[BE 1 (Percentage)]],FIND("(",MASTERFILE[[#This Row],[BE 1 (Percentage)]])+1, FIND(")",MASTERFILE[[#This Row],[BE 1 (Percentage)]])- FIND("(",MASTERFILE[[#This Row],[BE 1 (Percentage)]])-1)),0)</f>
        <v>0</v>
      </c>
      <c r="FK17" s="47">
        <f>IFERROR(MASTERFILE[[#This Row],[FPMIS Budget]]*(MID(MASTERFILE[[#This Row],[BE 2 (Percentage)]],FIND("(",MASTERFILE[[#This Row],[BE 2 (Percentage)]])+1, FIND(")",MASTERFILE[[#This Row],[BE 2 (Percentage)]])- FIND("(",MASTERFILE[[#This Row],[BE 2 (Percentage)]])-1)),0)</f>
        <v>0</v>
      </c>
      <c r="FL17" s="47">
        <f>IFERROR(MASTERFILE[[#This Row],[FPMIS Budget]]*(MID(MASTERFILE[[#This Row],[BE 3 (Percentage)]],FIND("(",MASTERFILE[[#This Row],[BE 3 (Percentage)]])+1, FIND(")",MASTERFILE[[#This Row],[BE 3 (Percentage)]])- FIND("(",MASTERFILE[[#This Row],[BE 3 (Percentage)]])-1)),0)</f>
        <v>0</v>
      </c>
      <c r="FM17" s="47">
        <f>IFERROR(MASTERFILE[[#This Row],[FPMIS Budget]]*(MID(MASTERFILE[[#This Row],[BE 4 (Percentage)]],FIND("(",MASTERFILE[[#This Row],[BE 4 (Percentage)]])+1, FIND(")",MASTERFILE[[#This Row],[BE 4 (Percentage)]])- FIND("(",MASTERFILE[[#This Row],[BE 4 (Percentage)]])-1)),0)</f>
        <v>0</v>
      </c>
      <c r="FN17" s="47">
        <f>IFERROR(MASTERFILE[[#This Row],[FPMIS Budget]]*(MID(MASTERFILE[[#This Row],[BL 1 (Percentage)]],FIND("(",MASTERFILE[[#This Row],[BL 1 (Percentage)]])+1, FIND(")",MASTERFILE[[#This Row],[BL 1 (Percentage)]])- FIND("(",MASTERFILE[[#This Row],[BL 1 (Percentage)]])-1)),0)</f>
        <v>0</v>
      </c>
      <c r="FO17" s="47">
        <f>IFERROR(MASTERFILE[[#This Row],[FPMIS Budget]]*(MID(MASTERFILE[[#This Row],[BL 2 (Percentage)]],FIND("(",MASTERFILE[[#This Row],[BL 2 (Percentage)]])+1, FIND(")",MASTERFILE[[#This Row],[BL 2 (Percentage)]])- FIND("(",MASTERFILE[[#This Row],[BL 2 (Percentage)]])-1)),0)</f>
        <v>0</v>
      </c>
      <c r="FP17" s="47">
        <f>IFERROR(MASTERFILE[[#This Row],[FPMIS Budget]]*(MID(MASTERFILE[[#This Row],[BL 3 (Percentage)]],FIND("(",MASTERFILE[[#This Row],[BL 3 (Percentage)]])+1, FIND(")",MASTERFILE[[#This Row],[BL 3 (Percentage)]])- FIND("(",MASTERFILE[[#This Row],[BL 3 (Percentage)]])-1)),0)</f>
        <v>0</v>
      </c>
      <c r="FQ17" s="47">
        <f>IFERROR(MASTERFILE[[#This Row],[FPMIS Budget]]*(MID(MASTERFILE[[#This Row],[BL 4 (Percentage)]],FIND("(",MASTERFILE[[#This Row],[BL 4 (Percentage)]])+1, FIND(")",MASTERFILE[[#This Row],[BL 4 (Percentage)]])- FIND("(",MASTERFILE[[#This Row],[BL 4 (Percentage)]])-1)),0)</f>
        <v>0</v>
      </c>
      <c r="FR17" s="47">
        <f>IFERROR(MASTERFILE[[#This Row],[FPMIS Budget]]*(MID(MASTERFILE[[#This Row],[BL 5 (Percentage)]],FIND("(",MASTERFILE[[#This Row],[BL 5 (Percentage)]])+1, FIND(")",MASTERFILE[[#This Row],[BL 5 (Percentage)]])- FIND("(",MASTERFILE[[#This Row],[BL 5 (Percentage)]])-1)),0)</f>
        <v>0</v>
      </c>
      <c r="FS17" s="47">
        <f>IFERROR(MASTERFILE[[#This Row],[FPMIS Budget]]*(MID(MASTERFILE[[#This Row],[BL 6 (Percentage)]],FIND("(",MASTERFILE[[#This Row],[BL 6 (Percentage)]])+1, FIND(")",MASTERFILE[[#This Row],[BL 6 (Percentage)]])- FIND("(",MASTERFILE[[#This Row],[BL 6 (Percentage)]])-1)),0)</f>
        <v>0</v>
      </c>
      <c r="FT17" s="47">
        <f>IFERROR(MASTERFILE[[#This Row],[FPMIS Budget]]*(MID(MASTERFILE[[#This Row],[BL 7 (Percentage)]],FIND("(",MASTERFILE[[#This Row],[BL 7 (Percentage)]])+1, FIND(")",MASTERFILE[[#This Row],[BL 7 (Percentage)]])- FIND("(",MASTERFILE[[#This Row],[BL 7 (Percentage)]])-1)),0)</f>
        <v>0</v>
      </c>
      <c r="FU17" s="3">
        <f>IF(ISNUMBER(SEARCH("1.",MASTERFILE[[#This Row],[SDG target (24/25)]])),1," ")</f>
        <v>1</v>
      </c>
      <c r="HT17" s="3" t="s">
        <v>320</v>
      </c>
      <c r="HU17" s="3" t="s">
        <v>759</v>
      </c>
      <c r="IE17" s="3" t="s">
        <v>760</v>
      </c>
      <c r="IF17" s="3" t="s">
        <v>760</v>
      </c>
      <c r="IH17" s="3"/>
      <c r="IX17" s="3" t="s">
        <v>761</v>
      </c>
      <c r="JB17" s="3" t="s">
        <v>762</v>
      </c>
      <c r="JC17" s="3" t="s">
        <v>763</v>
      </c>
    </row>
    <row r="18" spans="1:263" ht="27.75" customHeight="1" x14ac:dyDescent="0.3">
      <c r="A18" s="48" t="s">
        <v>764</v>
      </c>
      <c r="B18" s="48" t="s">
        <v>765</v>
      </c>
      <c r="C18" s="48" t="s">
        <v>766</v>
      </c>
      <c r="D18" s="48" t="s">
        <v>375</v>
      </c>
      <c r="E18" s="49">
        <v>179096.38</v>
      </c>
      <c r="F18" s="49">
        <v>200000</v>
      </c>
      <c r="G18" s="48" t="s">
        <v>767</v>
      </c>
      <c r="H18" s="48" t="s">
        <v>376</v>
      </c>
      <c r="I18" s="48" t="s">
        <v>281</v>
      </c>
      <c r="J18" s="48" t="s">
        <v>332</v>
      </c>
      <c r="K18" s="48" t="s">
        <v>476</v>
      </c>
      <c r="L18" s="48" t="s">
        <v>768</v>
      </c>
      <c r="M18" s="48" t="s">
        <v>769</v>
      </c>
      <c r="N18" s="49">
        <v>2.443548387096774</v>
      </c>
      <c r="O18" s="48" t="s">
        <v>479</v>
      </c>
      <c r="P18" s="48" t="s">
        <v>281</v>
      </c>
      <c r="Q18" s="48" t="s">
        <v>525</v>
      </c>
      <c r="R18" s="48" t="s">
        <v>480</v>
      </c>
      <c r="S18" s="48" t="s">
        <v>337</v>
      </c>
      <c r="T18" s="48" t="s">
        <v>290</v>
      </c>
      <c r="U18" s="48" t="s">
        <v>338</v>
      </c>
      <c r="V18" s="48" t="s">
        <v>412</v>
      </c>
      <c r="W18" s="48" t="s">
        <v>770</v>
      </c>
      <c r="X18" s="48" t="s">
        <v>738</v>
      </c>
      <c r="Y18" s="48" t="s">
        <v>771</v>
      </c>
      <c r="Z18" s="48" t="s">
        <v>772</v>
      </c>
      <c r="AA18" s="48" t="s">
        <v>485</v>
      </c>
      <c r="AB18" s="48" t="s">
        <v>773</v>
      </c>
      <c r="AC18" s="48" t="s">
        <v>774</v>
      </c>
      <c r="AD18" s="48" t="s">
        <v>775</v>
      </c>
      <c r="AE18" s="48" t="s">
        <v>776</v>
      </c>
      <c r="AF18" s="48" t="s">
        <v>777</v>
      </c>
      <c r="AG18" s="48" t="s">
        <v>386</v>
      </c>
      <c r="AH18" s="48" t="s">
        <v>386</v>
      </c>
      <c r="AI18" s="48" t="s">
        <v>776</v>
      </c>
      <c r="AJ18" s="48" t="s">
        <v>777</v>
      </c>
      <c r="AK18" s="48" t="s">
        <v>304</v>
      </c>
      <c r="AL18" s="48" t="s">
        <v>351</v>
      </c>
      <c r="AM18" s="48" t="s">
        <v>492</v>
      </c>
      <c r="AN18" s="48" t="s">
        <v>778</v>
      </c>
      <c r="AO18" s="48" t="s">
        <v>292</v>
      </c>
      <c r="AP18" s="48" t="s">
        <v>292</v>
      </c>
      <c r="AQ18" s="48" t="s">
        <v>309</v>
      </c>
      <c r="AR18" s="48" t="s">
        <v>354</v>
      </c>
      <c r="AS18" s="48" t="s">
        <v>354</v>
      </c>
      <c r="AT18" s="49">
        <v>0</v>
      </c>
      <c r="AU18" s="49">
        <v>179096.38</v>
      </c>
      <c r="AV18" s="48" t="s">
        <v>779</v>
      </c>
      <c r="AW18" s="48" t="s">
        <v>780</v>
      </c>
      <c r="AX18" s="48" t="s">
        <v>781</v>
      </c>
      <c r="AY18" s="48" t="s">
        <v>292</v>
      </c>
      <c r="AZ18" s="48" t="s">
        <v>782</v>
      </c>
      <c r="BA18" s="48" t="s">
        <v>783</v>
      </c>
      <c r="BB18" s="48" t="s">
        <v>768</v>
      </c>
      <c r="BC18" s="48" t="s">
        <v>768</v>
      </c>
      <c r="BD18" s="48" t="s">
        <v>367</v>
      </c>
      <c r="BE18" s="48" t="s">
        <v>784</v>
      </c>
      <c r="BF18" s="48" t="s">
        <v>785</v>
      </c>
      <c r="BG18" s="48" t="s">
        <v>292</v>
      </c>
      <c r="BH18" s="49">
        <v>0</v>
      </c>
      <c r="BI18" s="48" t="s">
        <v>786</v>
      </c>
      <c r="BJ18" s="48" t="s">
        <v>354</v>
      </c>
      <c r="BK18" s="48" t="s">
        <v>353</v>
      </c>
      <c r="BL18" s="48" t="s">
        <v>353</v>
      </c>
      <c r="BM18" s="48" t="s">
        <v>354</v>
      </c>
      <c r="BN18" s="48" t="s">
        <v>354</v>
      </c>
      <c r="BO18" s="48" t="s">
        <v>354</v>
      </c>
      <c r="BP18" s="48" t="s">
        <v>353</v>
      </c>
      <c r="BQ18" s="48" t="s">
        <v>292</v>
      </c>
      <c r="BR18" s="48" t="s">
        <v>353</v>
      </c>
      <c r="BS18" s="48" t="s">
        <v>485</v>
      </c>
      <c r="BT18" s="48" t="s">
        <v>773</v>
      </c>
      <c r="BU18" s="48" t="s">
        <v>774</v>
      </c>
      <c r="BV18" s="48" t="s">
        <v>775</v>
      </c>
      <c r="BW18" s="48" t="s">
        <v>779</v>
      </c>
      <c r="BX18" s="48" t="s">
        <v>780</v>
      </c>
      <c r="BY18" s="49">
        <v>0</v>
      </c>
      <c r="BZ18" s="49">
        <v>0</v>
      </c>
      <c r="CA18" s="49">
        <v>0</v>
      </c>
      <c r="CB18" s="49">
        <v>0</v>
      </c>
      <c r="CC18" s="49">
        <v>0</v>
      </c>
      <c r="CD18" s="49">
        <v>0</v>
      </c>
      <c r="CE18" s="49">
        <v>31067.71</v>
      </c>
      <c r="CF18" s="49">
        <v>0</v>
      </c>
      <c r="CG18" s="49">
        <v>13233.59</v>
      </c>
      <c r="CH18" s="49">
        <v>0</v>
      </c>
      <c r="CI18" s="49">
        <v>129964.12</v>
      </c>
      <c r="CJ18" s="49">
        <v>200000</v>
      </c>
      <c r="CK18" s="49">
        <v>4830.96</v>
      </c>
      <c r="CL18" s="49">
        <v>0</v>
      </c>
      <c r="CM18" s="49">
        <v>179096.38</v>
      </c>
      <c r="CN18" s="49">
        <v>0</v>
      </c>
      <c r="CO18" s="49">
        <v>0</v>
      </c>
      <c r="CP18" s="49">
        <v>200000</v>
      </c>
      <c r="CQ18" s="49">
        <v>179096.34</v>
      </c>
      <c r="CR18" s="48" t="s">
        <v>787</v>
      </c>
      <c r="CS18" s="49">
        <v>3</v>
      </c>
      <c r="CT18" s="48" t="s">
        <v>292</v>
      </c>
      <c r="CU18" s="48" t="s">
        <v>281</v>
      </c>
      <c r="CV18" s="48" t="s">
        <v>304</v>
      </c>
      <c r="CW18" s="48" t="s">
        <v>292</v>
      </c>
      <c r="CX18" s="48" t="s">
        <v>292</v>
      </c>
      <c r="CY18" s="48" t="s">
        <v>292</v>
      </c>
      <c r="CZ18" s="48" t="s">
        <v>292</v>
      </c>
      <c r="DA18" s="48" t="s">
        <v>292</v>
      </c>
      <c r="DB18" s="48" t="s">
        <v>292</v>
      </c>
      <c r="DC18" s="48" t="s">
        <v>292</v>
      </c>
      <c r="DD18" s="49">
        <v>0</v>
      </c>
      <c r="DE18" s="49">
        <v>0</v>
      </c>
      <c r="DF18" s="48" t="s">
        <v>365</v>
      </c>
      <c r="DG18" s="48" t="s">
        <v>788</v>
      </c>
      <c r="DH18" s="48" t="s">
        <v>789</v>
      </c>
      <c r="DI18" s="50" t="s">
        <v>790</v>
      </c>
      <c r="DJ18" s="3">
        <f>IF(ISNUMBER(SEARCH("BP1",MASTERFILE[[#This Row],[PPA (24/25)]])),1,0)</f>
        <v>1</v>
      </c>
      <c r="DK18" s="3">
        <f>IF(ISNUMBER(SEARCH("BP2",MASTERFILE[[#This Row],[PPA (24/25)]])),1,0)</f>
        <v>0</v>
      </c>
      <c r="DL18" s="3">
        <f>IF(ISNUMBER(SEARCH("BP3",MASTERFILE[[#This Row],[PPA (24/25)]])),1,0)</f>
        <v>0</v>
      </c>
      <c r="DM18" s="3">
        <f>IF(ISNUMBER(SEARCH("BP4",MASTERFILE[[#This Row],[PPA (24/25)]])),1,0)</f>
        <v>0</v>
      </c>
      <c r="DN18" s="3">
        <f>IF(ISNUMBER(SEARCH("BP5",MASTERFILE[[#This Row],[PPA (24/25)]])),1,0)</f>
        <v>0</v>
      </c>
      <c r="DO18" s="3">
        <f>IF(ISNUMBER(SEARCH("BN1",MASTERFILE[[#This Row],[PPA (24/25)]])),1,0)</f>
        <v>0</v>
      </c>
      <c r="DP18" s="3">
        <f>IF(ISNUMBER(SEARCH("BN2",MASTERFILE[[#This Row],[PPA (24/25)]])),1,0)</f>
        <v>0</v>
      </c>
      <c r="DQ18" s="3">
        <f>IF(ISNUMBER(SEARCH("BN3",MASTERFILE[[#This Row],[PPA (24/25)]])),1,0)</f>
        <v>0</v>
      </c>
      <c r="DR18" s="3">
        <f>IF(ISNUMBER(SEARCH("BN4",MASTERFILE[[#This Row],[PPA (24/25)]])),1,0)</f>
        <v>0</v>
      </c>
      <c r="DS18" s="3">
        <f>IF(ISNUMBER(SEARCH("BN5",MASTERFILE[[#This Row],[PPA (24/25)]])),1,0)</f>
        <v>0</v>
      </c>
      <c r="DT18" s="3">
        <f>IF(ISNUMBER(SEARCH("BE1",MASTERFILE[[#This Row],[PPA (24/25)]])),1,0)</f>
        <v>0</v>
      </c>
      <c r="DU18" s="3">
        <f>IF(ISNUMBER(SEARCH("BE2",MASTERFILE[[#This Row],[PPA (24/25)]])),1,0)</f>
        <v>0</v>
      </c>
      <c r="DV18" s="3">
        <f>IF(ISNUMBER(SEARCH("BE3",MASTERFILE[[#This Row],[PPA (24/25)]])),1,0)</f>
        <v>0</v>
      </c>
      <c r="DW18" s="3">
        <f>IF(ISNUMBER(SEARCH("BE4",MASTERFILE[[#This Row],[PPA (24/25)]])),1,0)</f>
        <v>0</v>
      </c>
      <c r="DX18" s="3">
        <f>IF(ISNUMBER(SEARCH("BL1",MASTERFILE[[#This Row],[PPA (24/25)]])),1,0)</f>
        <v>0</v>
      </c>
      <c r="DY18" s="3">
        <f>IF(ISNUMBER(SEARCH("BL2",MASTERFILE[[#This Row],[PPA (24/25)]])),1,0)</f>
        <v>0</v>
      </c>
      <c r="DZ18" s="3">
        <f>IF(ISNUMBER(SEARCH("BL3",MASTERFILE[[#This Row],[PPA (24/25)]])),1,0)</f>
        <v>0</v>
      </c>
      <c r="EA18" s="3">
        <f>IF(ISNUMBER(SEARCH("BL4",MASTERFILE[[#This Row],[PPA (24/25)]])),1,0)</f>
        <v>0</v>
      </c>
      <c r="EB18" s="3">
        <f>IF(ISNUMBER(SEARCH("BL5",MASTERFILE[[#This Row],[PPA (24/25)]])),1,0)</f>
        <v>0</v>
      </c>
      <c r="EC18" s="3">
        <f>IF(ISNUMBER(SEARCH("BL6",MASTERFILE[[#This Row],[PPA (24/25)]])),1,0)</f>
        <v>0</v>
      </c>
      <c r="ED18" s="3">
        <f>IF(ISNUMBER(SEARCH("BL7",MASTERFILE[[#This Row],[PPA (24/25)]])),1,0)</f>
        <v>0</v>
      </c>
      <c r="EE18" s="3" t="str">
        <f>IFERROR(LEFT(RIGHT(MASTERFILE[[#This Row],[PPA (24/25)]],LEN(MASTERFILE[[#This Row],[PPA (24/25)]])-FIND("BP1",MASTERFILE[[#This Row],[PPA (24/25)]])+1),10), 0)</f>
        <v>BP1 (100%)</v>
      </c>
      <c r="EF18" s="3">
        <f>IFERROR(LEFT(RIGHT(MASTERFILE[[#This Row],[PPA (24/25)]],LEN(MASTERFILE[[#This Row],[PPA (24/25)]])-FIND("BP2",MASTERFILE[[#This Row],[PPA (24/25)]])+1),10),0)</f>
        <v>0</v>
      </c>
      <c r="EG18" s="3">
        <f>IFERROR(LEFT(RIGHT(MASTERFILE[[#This Row],[PPA (24/25)]],LEN(MASTERFILE[[#This Row],[PPA (24/25)]])-FIND("BP3",MASTERFILE[[#This Row],[PPA (24/25)]])+1),10),0)</f>
        <v>0</v>
      </c>
      <c r="EH18" s="3">
        <f>IFERROR(LEFT(RIGHT(MASTERFILE[[#This Row],[PPA (24/25)]],LEN(MASTERFILE[[#This Row],[PPA (24/25)]])-FIND("BP4",MASTERFILE[[#This Row],[PPA (24/25)]])+1),10),0)</f>
        <v>0</v>
      </c>
      <c r="EI18" s="3">
        <f>IFERROR(LEFT(RIGHT(MASTERFILE[[#This Row],[PPA (24/25)]],LEN(MASTERFILE[[#This Row],[PPA (24/25)]])-FIND("BP5",MASTERFILE[[#This Row],[PPA (24/25)]])+1),10),0)</f>
        <v>0</v>
      </c>
      <c r="EJ18" s="3">
        <f>IFERROR(LEFT(RIGHT(MASTERFILE[[#This Row],[PPA (24/25)]],LEN(MASTERFILE[[#This Row],[PPA (24/25)]])-FIND("BN1",MASTERFILE[[#This Row],[PPA (24/25)]])+1),10),0)</f>
        <v>0</v>
      </c>
      <c r="EK18" s="3">
        <f>IFERROR(LEFT(RIGHT(MASTERFILE[[#This Row],[PPA (24/25)]],LEN(MASTERFILE[[#This Row],[PPA (24/25)]])-FIND("BN2",MASTERFILE[[#This Row],[PPA (24/25)]])+1),10),0)</f>
        <v>0</v>
      </c>
      <c r="EL18" s="3">
        <f>IFERROR(LEFT(RIGHT(MASTERFILE[[#This Row],[PPA (24/25)]],LEN(MASTERFILE[[#This Row],[PPA (24/25)]])-FIND("BN3",MASTERFILE[[#This Row],[PPA (24/25)]])+1),10),0)</f>
        <v>0</v>
      </c>
      <c r="EM18" s="3">
        <f>IFERROR(LEFT(RIGHT(MASTERFILE[[#This Row],[PPA (24/25)]],LEN(MASTERFILE[[#This Row],[PPA (24/25)]])-FIND("BN4",MASTERFILE[[#This Row],[PPA (24/25)]])+1),10),0)</f>
        <v>0</v>
      </c>
      <c r="EN18" s="3">
        <f>IFERROR(LEFT(RIGHT(MASTERFILE[[#This Row],[PPA (24/25)]],LEN(MASTERFILE[[#This Row],[PPA (24/25)]])-FIND("BN5",MASTERFILE[[#This Row],[PPA (24/25)]])+1),10),0)</f>
        <v>0</v>
      </c>
      <c r="EO18" s="3">
        <f>IFERROR(LEFT(RIGHT(MASTERFILE[[#This Row],[PPA (24/25)]],LEN(MASTERFILE[[#This Row],[PPA (24/25)]])-FIND("BE1",MASTERFILE[[#This Row],[PPA (24/25)]])+1),10),0)</f>
        <v>0</v>
      </c>
      <c r="EP18" s="3">
        <f>IFERROR(LEFT(RIGHT(MASTERFILE[[#This Row],[PPA (24/25)]],LEN(MASTERFILE[[#This Row],[PPA (24/25)]])-FIND("BE2",MASTERFILE[[#This Row],[PPA (24/25)]])+1),10),0)</f>
        <v>0</v>
      </c>
      <c r="EQ18" s="3">
        <f>IFERROR(LEFT(RIGHT(MASTERFILE[[#This Row],[PPA (24/25)]],LEN(MASTERFILE[[#This Row],[PPA (24/25)]])-FIND("BE3",MASTERFILE[[#This Row],[PPA (24/25)]])+1),10),0)</f>
        <v>0</v>
      </c>
      <c r="ER18" s="3">
        <f>IFERROR(LEFT(RIGHT(MASTERFILE[[#This Row],[PPA (24/25)]],LEN(MASTERFILE[[#This Row],[PPA (24/25)]])-FIND("BE4",MASTERFILE[[#This Row],[PPA (24/25)]])+1),10),0)</f>
        <v>0</v>
      </c>
      <c r="ES18" s="3">
        <f>IFERROR(LEFT(RIGHT(MASTERFILE[[#This Row],[PPA (24/25)]],LEN(MASTERFILE[[#This Row],[PPA (24/25)]])-FIND("BL1",MASTERFILE[[#This Row],[PPA (24/25)]])+1),10),0)</f>
        <v>0</v>
      </c>
      <c r="ET18" s="3">
        <f>IFERROR(LEFT(RIGHT(MASTERFILE[[#This Row],[PPA (24/25)]],LEN(MASTERFILE[[#This Row],[PPA (24/25)]])-FIND("BL2",MASTERFILE[[#This Row],[PPA (24/25)]])+1),10),0)</f>
        <v>0</v>
      </c>
      <c r="EU18" s="3">
        <f>IFERROR(LEFT(RIGHT(MASTERFILE[[#This Row],[PPA (24/25)]],LEN(MASTERFILE[[#This Row],[PPA (24/25)]])-FIND("BL3",MASTERFILE[[#This Row],[PPA (24/25)]])+1),10),0)</f>
        <v>0</v>
      </c>
      <c r="EV18" s="3">
        <f>IFERROR(LEFT(RIGHT(MASTERFILE[[#This Row],[PPA (24/25)]],LEN(MASTERFILE[[#This Row],[PPA (24/25)]])-FIND("BL4",MASTERFILE[[#This Row],[PPA (24/25)]])+1),10),0)</f>
        <v>0</v>
      </c>
      <c r="EW18" s="3">
        <f>IFERROR(LEFT(RIGHT(MASTERFILE[[#This Row],[PPA (24/25)]],LEN(MASTERFILE[[#This Row],[PPA (24/25)]])-FIND("BL5",MASTERFILE[[#This Row],[PPA (24/25)]])+1),10),0)</f>
        <v>0</v>
      </c>
      <c r="EX18" s="3">
        <f>IFERROR(LEFT(RIGHT(MASTERFILE[[#This Row],[PPA (24/25)]],LEN(MASTERFILE[[#This Row],[PPA (24/25)]])-FIND("BL6",MASTERFILE[[#This Row],[PPA (24/25)]])+1),10),0)</f>
        <v>0</v>
      </c>
      <c r="EY18" s="3">
        <f>IFERROR(LEFT(RIGHT(MASTERFILE[[#This Row],[PPA (24/25)]],LEN(MASTERFILE[[#This Row],[PPA (24/25)]])-FIND("BL7",MASTERFILE[[#This Row],[PPA (24/25)]])+1),10),0)</f>
        <v>0</v>
      </c>
      <c r="EZ18" s="47">
        <f>IFERROR(MASTERFILE[[#This Row],[FPMIS Budget]]*(MID(MASTERFILE[[#This Row],[BP 1 (Percentage)]],FIND("(",MASTERFILE[[#This Row],[BP 1 (Percentage)]])+1, FIND(")",MASTERFILE[[#This Row],[BP 1 (Percentage)]])- FIND("(",MASTERFILE[[#This Row],[BP 1 (Percentage)]])-1)),0)</f>
        <v>200000</v>
      </c>
      <c r="FA18" s="47">
        <f>IFERROR(MASTERFILE[[#This Row],[FPMIS Budget]]*(MID(MASTERFILE[[#This Row],[BP 2 (Percentage)]],FIND("(",MASTERFILE[[#This Row],[BP 2 (Percentage)]])+1, FIND(")",MASTERFILE[[#This Row],[BP 2 (Percentage)]])- FIND("(",MASTERFILE[[#This Row],[BP 2 (Percentage)]])-1)),0)</f>
        <v>0</v>
      </c>
      <c r="FB18" s="47">
        <f>IFERROR(MASTERFILE[[#This Row],[FPMIS Budget]]*(MID(MASTERFILE[[#This Row],[BP 3 (Percentage)]],FIND("(",MASTERFILE[[#This Row],[BP 3 (Percentage)]])+1, FIND(")",MASTERFILE[[#This Row],[BP 3 (Percentage)]])- FIND("(",MASTERFILE[[#This Row],[BP 3 (Percentage)]])-1)),0)</f>
        <v>0</v>
      </c>
      <c r="FC18" s="47">
        <f>IFERROR(MASTERFILE[[#This Row],[FPMIS Budget]]*(MID(MASTERFILE[[#This Row],[BP 4 (Percentage)]],FIND("(",MASTERFILE[[#This Row],[BP 4 (Percentage)]])+1, FIND(")",MASTERFILE[[#This Row],[BP 4 (Percentage)]])- FIND("(",MASTERFILE[[#This Row],[BP 4 (Percentage)]])-1)),0)</f>
        <v>0</v>
      </c>
      <c r="FD18" s="47">
        <f>IFERROR(MASTERFILE[[#This Row],[FPMIS Budget]]*(MID(MASTERFILE[[#This Row],[BP 5 (Percentage)]],FIND("(",MASTERFILE[[#This Row],[BP 5 (Percentage)]])+1, FIND(")",MASTERFILE[[#This Row],[BP 5 (Percentage)]])- FIND("(",MASTERFILE[[#This Row],[BP 5 (Percentage)]])-1)),0)</f>
        <v>0</v>
      </c>
      <c r="FE18" s="47">
        <f>IFERROR(MASTERFILE[[#This Row],[FPMIS Budget]]*(MID(MASTERFILE[[#This Row],[BN 1 (Percentage)]],FIND("(",MASTERFILE[[#This Row],[BN 1 (Percentage)]])+1, FIND(")",MASTERFILE[[#This Row],[BN 1 (Percentage)]])- FIND("(",MASTERFILE[[#This Row],[BN 1 (Percentage)]])-1)),0)</f>
        <v>0</v>
      </c>
      <c r="FF18" s="47">
        <f>IFERROR(MASTERFILE[[#This Row],[FPMIS Budget]]*(MID(MASTERFILE[[#This Row],[BN 2 (Percentage)]],FIND("(",MASTERFILE[[#This Row],[BN 2 (Percentage)]])+1, FIND(")",MASTERFILE[[#This Row],[BN 2 (Percentage)]])- FIND("(",MASTERFILE[[#This Row],[BN 2 (Percentage)]])-1)),0)</f>
        <v>0</v>
      </c>
      <c r="FG18" s="47">
        <f>IFERROR(MASTERFILE[[#This Row],[FPMIS Budget]]*(MID(MASTERFILE[[#This Row],[BN 3 (Percentage)]],FIND("(",MASTERFILE[[#This Row],[BN 3 (Percentage)]])+1, FIND(")",MASTERFILE[[#This Row],[BN 3 (Percentage)]])- FIND("(",MASTERFILE[[#This Row],[BN 3 (Percentage)]])-1)),0)</f>
        <v>0</v>
      </c>
      <c r="FH18" s="47">
        <f>IFERROR(MASTERFILE[[#This Row],[FPMIS Budget]]*(MID(MASTERFILE[[#This Row],[BN 4 (Percentage)]],FIND("(",MASTERFILE[[#This Row],[BN 4 (Percentage)]])+1, FIND(")",MASTERFILE[[#This Row],[BN 4 (Percentage)]])- FIND("(",MASTERFILE[[#This Row],[BN 4 (Percentage)]])-1)),0)</f>
        <v>0</v>
      </c>
      <c r="FI18" s="47">
        <f>IFERROR(MASTERFILE[[#This Row],[FPMIS Budget]]*(MID(MASTERFILE[[#This Row],[BN 5 (Percentage)]],FIND("(",MASTERFILE[[#This Row],[BN 5 (Percentage)]])+1, FIND(")",MASTERFILE[[#This Row],[BN 5 (Percentage)]])- FIND("(",MASTERFILE[[#This Row],[BN 5 (Percentage)]])-1)),0)</f>
        <v>0</v>
      </c>
      <c r="FJ18" s="47">
        <f>IFERROR(MASTERFILE[[#This Row],[FPMIS Budget]]*(MID(MASTERFILE[[#This Row],[BE 1 (Percentage)]],FIND("(",MASTERFILE[[#This Row],[BE 1 (Percentage)]])+1, FIND(")",MASTERFILE[[#This Row],[BE 1 (Percentage)]])- FIND("(",MASTERFILE[[#This Row],[BE 1 (Percentage)]])-1)),0)</f>
        <v>0</v>
      </c>
      <c r="FK18" s="47">
        <f>IFERROR(MASTERFILE[[#This Row],[FPMIS Budget]]*(MID(MASTERFILE[[#This Row],[BE 2 (Percentage)]],FIND("(",MASTERFILE[[#This Row],[BE 2 (Percentage)]])+1, FIND(")",MASTERFILE[[#This Row],[BE 2 (Percentage)]])- FIND("(",MASTERFILE[[#This Row],[BE 2 (Percentage)]])-1)),0)</f>
        <v>0</v>
      </c>
      <c r="FL18" s="47">
        <f>IFERROR(MASTERFILE[[#This Row],[FPMIS Budget]]*(MID(MASTERFILE[[#This Row],[BE 3 (Percentage)]],FIND("(",MASTERFILE[[#This Row],[BE 3 (Percentage)]])+1, FIND(")",MASTERFILE[[#This Row],[BE 3 (Percentage)]])- FIND("(",MASTERFILE[[#This Row],[BE 3 (Percentage)]])-1)),0)</f>
        <v>0</v>
      </c>
      <c r="FM18" s="47">
        <f>IFERROR(MASTERFILE[[#This Row],[FPMIS Budget]]*(MID(MASTERFILE[[#This Row],[BE 4 (Percentage)]],FIND("(",MASTERFILE[[#This Row],[BE 4 (Percentage)]])+1, FIND(")",MASTERFILE[[#This Row],[BE 4 (Percentage)]])- FIND("(",MASTERFILE[[#This Row],[BE 4 (Percentage)]])-1)),0)</f>
        <v>0</v>
      </c>
      <c r="FN18" s="47">
        <f>IFERROR(MASTERFILE[[#This Row],[FPMIS Budget]]*(MID(MASTERFILE[[#This Row],[BL 1 (Percentage)]],FIND("(",MASTERFILE[[#This Row],[BL 1 (Percentage)]])+1, FIND(")",MASTERFILE[[#This Row],[BL 1 (Percentage)]])- FIND("(",MASTERFILE[[#This Row],[BL 1 (Percentage)]])-1)),0)</f>
        <v>0</v>
      </c>
      <c r="FO18" s="47">
        <f>IFERROR(MASTERFILE[[#This Row],[FPMIS Budget]]*(MID(MASTERFILE[[#This Row],[BL 2 (Percentage)]],FIND("(",MASTERFILE[[#This Row],[BL 2 (Percentage)]])+1, FIND(")",MASTERFILE[[#This Row],[BL 2 (Percentage)]])- FIND("(",MASTERFILE[[#This Row],[BL 2 (Percentage)]])-1)),0)</f>
        <v>0</v>
      </c>
      <c r="FP18" s="47">
        <f>IFERROR(MASTERFILE[[#This Row],[FPMIS Budget]]*(MID(MASTERFILE[[#This Row],[BL 3 (Percentage)]],FIND("(",MASTERFILE[[#This Row],[BL 3 (Percentage)]])+1, FIND(")",MASTERFILE[[#This Row],[BL 3 (Percentage)]])- FIND("(",MASTERFILE[[#This Row],[BL 3 (Percentage)]])-1)),0)</f>
        <v>0</v>
      </c>
      <c r="FQ18" s="47">
        <f>IFERROR(MASTERFILE[[#This Row],[FPMIS Budget]]*(MID(MASTERFILE[[#This Row],[BL 4 (Percentage)]],FIND("(",MASTERFILE[[#This Row],[BL 4 (Percentage)]])+1, FIND(")",MASTERFILE[[#This Row],[BL 4 (Percentage)]])- FIND("(",MASTERFILE[[#This Row],[BL 4 (Percentage)]])-1)),0)</f>
        <v>0</v>
      </c>
      <c r="FR18" s="47">
        <f>IFERROR(MASTERFILE[[#This Row],[FPMIS Budget]]*(MID(MASTERFILE[[#This Row],[BL 5 (Percentage)]],FIND("(",MASTERFILE[[#This Row],[BL 5 (Percentage)]])+1, FIND(")",MASTERFILE[[#This Row],[BL 5 (Percentage)]])- FIND("(",MASTERFILE[[#This Row],[BL 5 (Percentage)]])-1)),0)</f>
        <v>0</v>
      </c>
      <c r="FS18" s="47">
        <f>IFERROR(MASTERFILE[[#This Row],[FPMIS Budget]]*(MID(MASTERFILE[[#This Row],[BL 6 (Percentage)]],FIND("(",MASTERFILE[[#This Row],[BL 6 (Percentage)]])+1, FIND(")",MASTERFILE[[#This Row],[BL 6 (Percentage)]])- FIND("(",MASTERFILE[[#This Row],[BL 6 (Percentage)]])-1)),0)</f>
        <v>0</v>
      </c>
      <c r="FT18" s="47">
        <f>IFERROR(MASTERFILE[[#This Row],[FPMIS Budget]]*(MID(MASTERFILE[[#This Row],[BL 7 (Percentage)]],FIND("(",MASTERFILE[[#This Row],[BL 7 (Percentage)]])+1, FIND(")",MASTERFILE[[#This Row],[BL 7 (Percentage)]])- FIND("(",MASTERFILE[[#This Row],[BL 7 (Percentage)]])-1)),0)</f>
        <v>0</v>
      </c>
      <c r="FU18" s="3" t="str">
        <f>IF(ISNUMBER(SEARCH("1.",MASTERFILE[[#This Row],[SDG target (24/25)]])),1," ")</f>
        <v xml:space="preserve"> </v>
      </c>
      <c r="HT18" s="3" t="s">
        <v>320</v>
      </c>
      <c r="IH18" s="3"/>
      <c r="IN18" s="9" t="s">
        <v>791</v>
      </c>
      <c r="IX18" s="3" t="s">
        <v>792</v>
      </c>
      <c r="JB18" s="3" t="s">
        <v>793</v>
      </c>
      <c r="JC18" s="3" t="s">
        <v>794</v>
      </c>
    </row>
    <row r="19" spans="1:263" ht="27.75" customHeight="1" x14ac:dyDescent="0.3">
      <c r="A19" s="9" t="s">
        <v>795</v>
      </c>
      <c r="B19" s="9" t="s">
        <v>796</v>
      </c>
      <c r="C19" s="9" t="s">
        <v>797</v>
      </c>
      <c r="D19" s="9" t="s">
        <v>375</v>
      </c>
      <c r="E19" s="45">
        <v>386057.24</v>
      </c>
      <c r="F19" s="45">
        <v>450000</v>
      </c>
      <c r="G19" s="9" t="s">
        <v>798</v>
      </c>
      <c r="H19" s="9" t="s">
        <v>376</v>
      </c>
      <c r="I19" s="9" t="s">
        <v>281</v>
      </c>
      <c r="J19" s="9" t="s">
        <v>520</v>
      </c>
      <c r="K19" s="9" t="s">
        <v>476</v>
      </c>
      <c r="L19" s="9" t="s">
        <v>799</v>
      </c>
      <c r="M19" s="9" t="s">
        <v>800</v>
      </c>
      <c r="N19" s="45">
        <v>2.497311827956989</v>
      </c>
      <c r="O19" s="9" t="s">
        <v>479</v>
      </c>
      <c r="P19" s="9" t="s">
        <v>281</v>
      </c>
      <c r="Q19" s="9" t="s">
        <v>287</v>
      </c>
      <c r="R19" s="9" t="s">
        <v>480</v>
      </c>
      <c r="S19" s="9" t="s">
        <v>801</v>
      </c>
      <c r="T19" s="9" t="s">
        <v>290</v>
      </c>
      <c r="U19" s="9" t="s">
        <v>528</v>
      </c>
      <c r="V19" s="9" t="s">
        <v>679</v>
      </c>
      <c r="W19" s="9" t="s">
        <v>529</v>
      </c>
      <c r="X19" s="9" t="s">
        <v>802</v>
      </c>
      <c r="Y19" s="9" t="s">
        <v>803</v>
      </c>
      <c r="Z19" s="9" t="s">
        <v>804</v>
      </c>
      <c r="AA19" s="9" t="s">
        <v>805</v>
      </c>
      <c r="AB19" s="9" t="s">
        <v>806</v>
      </c>
      <c r="AC19" s="9" t="s">
        <v>807</v>
      </c>
      <c r="AD19" s="9" t="s">
        <v>808</v>
      </c>
      <c r="AE19" s="9" t="s">
        <v>809</v>
      </c>
      <c r="AF19" s="9" t="s">
        <v>810</v>
      </c>
      <c r="AG19" s="9" t="s">
        <v>811</v>
      </c>
      <c r="AH19" s="9" t="s">
        <v>811</v>
      </c>
      <c r="AI19" s="9" t="s">
        <v>809</v>
      </c>
      <c r="AJ19" s="9" t="s">
        <v>810</v>
      </c>
      <c r="AK19" s="9" t="s">
        <v>304</v>
      </c>
      <c r="AL19" s="9" t="s">
        <v>540</v>
      </c>
      <c r="AM19" s="9" t="s">
        <v>492</v>
      </c>
      <c r="AN19" s="9" t="s">
        <v>812</v>
      </c>
      <c r="AO19" s="9" t="s">
        <v>292</v>
      </c>
      <c r="AP19" s="9" t="s">
        <v>292</v>
      </c>
      <c r="AQ19" s="9" t="s">
        <v>544</v>
      </c>
      <c r="AR19" s="9" t="s">
        <v>353</v>
      </c>
      <c r="AS19" s="9" t="s">
        <v>353</v>
      </c>
      <c r="AT19" s="45">
        <v>0</v>
      </c>
      <c r="AU19" s="45">
        <v>386057.24</v>
      </c>
      <c r="AV19" s="9" t="s">
        <v>813</v>
      </c>
      <c r="AW19" s="9" t="s">
        <v>814</v>
      </c>
      <c r="AX19" s="9" t="s">
        <v>292</v>
      </c>
      <c r="AY19" s="9" t="s">
        <v>292</v>
      </c>
      <c r="AZ19" s="9" t="s">
        <v>815</v>
      </c>
      <c r="BA19" s="9" t="s">
        <v>816</v>
      </c>
      <c r="BB19" s="9" t="s">
        <v>817</v>
      </c>
      <c r="BC19" s="9" t="s">
        <v>818</v>
      </c>
      <c r="BD19" s="9" t="s">
        <v>819</v>
      </c>
      <c r="BE19" s="9" t="s">
        <v>820</v>
      </c>
      <c r="BF19" s="9" t="s">
        <v>821</v>
      </c>
      <c r="BG19" s="9" t="s">
        <v>292</v>
      </c>
      <c r="BH19" s="45">
        <v>0</v>
      </c>
      <c r="BI19" s="9" t="s">
        <v>822</v>
      </c>
      <c r="BJ19" s="9" t="s">
        <v>354</v>
      </c>
      <c r="BK19" s="9" t="s">
        <v>354</v>
      </c>
      <c r="BL19" s="9" t="s">
        <v>354</v>
      </c>
      <c r="BM19" s="9" t="s">
        <v>354</v>
      </c>
      <c r="BN19" s="9" t="s">
        <v>354</v>
      </c>
      <c r="BO19" s="9" t="s">
        <v>354</v>
      </c>
      <c r="BP19" s="9" t="s">
        <v>363</v>
      </c>
      <c r="BQ19" s="9" t="s">
        <v>292</v>
      </c>
      <c r="BR19" s="9" t="s">
        <v>363</v>
      </c>
      <c r="BS19" s="9" t="s">
        <v>805</v>
      </c>
      <c r="BT19" s="9" t="s">
        <v>806</v>
      </c>
      <c r="BU19" s="9" t="s">
        <v>807</v>
      </c>
      <c r="BV19" s="9" t="s">
        <v>808</v>
      </c>
      <c r="BW19" s="9" t="s">
        <v>813</v>
      </c>
      <c r="BX19" s="9" t="s">
        <v>814</v>
      </c>
      <c r="BY19" s="45">
        <v>0</v>
      </c>
      <c r="BZ19" s="45">
        <v>0</v>
      </c>
      <c r="CA19" s="45">
        <v>0</v>
      </c>
      <c r="CB19" s="45">
        <v>0</v>
      </c>
      <c r="CC19" s="45">
        <v>0</v>
      </c>
      <c r="CD19" s="45">
        <v>0</v>
      </c>
      <c r="CE19" s="45">
        <v>267490.08</v>
      </c>
      <c r="CF19" s="45">
        <v>0</v>
      </c>
      <c r="CG19" s="45">
        <v>87353.26</v>
      </c>
      <c r="CH19" s="45">
        <v>0</v>
      </c>
      <c r="CI19" s="45">
        <v>31213.9</v>
      </c>
      <c r="CJ19" s="45">
        <v>450000</v>
      </c>
      <c r="CK19" s="45">
        <v>0</v>
      </c>
      <c r="CL19" s="45">
        <v>0</v>
      </c>
      <c r="CM19" s="45">
        <v>386057.24</v>
      </c>
      <c r="CN19" s="45">
        <v>0</v>
      </c>
      <c r="CO19" s="45">
        <v>0</v>
      </c>
      <c r="CP19" s="45">
        <v>450000</v>
      </c>
      <c r="CQ19" s="45">
        <v>386057.26</v>
      </c>
      <c r="CR19" s="9" t="s">
        <v>823</v>
      </c>
      <c r="CS19" s="45">
        <v>2</v>
      </c>
      <c r="CT19" s="9" t="s">
        <v>292</v>
      </c>
      <c r="CU19" s="9" t="s">
        <v>281</v>
      </c>
      <c r="CV19" s="9" t="s">
        <v>304</v>
      </c>
      <c r="CW19" s="9" t="s">
        <v>292</v>
      </c>
      <c r="CX19" s="9" t="s">
        <v>292</v>
      </c>
      <c r="CY19" s="9" t="s">
        <v>292</v>
      </c>
      <c r="CZ19" s="9" t="s">
        <v>292</v>
      </c>
      <c r="DA19" s="9" t="s">
        <v>292</v>
      </c>
      <c r="DB19" s="9" t="s">
        <v>292</v>
      </c>
      <c r="DC19" s="9" t="s">
        <v>292</v>
      </c>
      <c r="DD19" s="45">
        <v>0</v>
      </c>
      <c r="DE19" s="45">
        <v>0</v>
      </c>
      <c r="DF19" s="9" t="s">
        <v>365</v>
      </c>
      <c r="DG19" s="9" t="s">
        <v>824</v>
      </c>
      <c r="DH19" s="9" t="s">
        <v>825</v>
      </c>
      <c r="DI19" s="46" t="s">
        <v>826</v>
      </c>
      <c r="DJ19" s="3">
        <f>IF(ISNUMBER(SEARCH("BP1",MASTERFILE[[#This Row],[PPA (24/25)]])),1,0)</f>
        <v>0</v>
      </c>
      <c r="DK19" s="3">
        <f>IF(ISNUMBER(SEARCH("BP2",MASTERFILE[[#This Row],[PPA (24/25)]])),1,0)</f>
        <v>0</v>
      </c>
      <c r="DL19" s="3">
        <f>IF(ISNUMBER(SEARCH("BP3",MASTERFILE[[#This Row],[PPA (24/25)]])),1,0)</f>
        <v>0</v>
      </c>
      <c r="DM19" s="3">
        <f>IF(ISNUMBER(SEARCH("BP4",MASTERFILE[[#This Row],[PPA (24/25)]])),1,0)</f>
        <v>1</v>
      </c>
      <c r="DN19" s="3">
        <f>IF(ISNUMBER(SEARCH("BP5",MASTERFILE[[#This Row],[PPA (24/25)]])),1,0)</f>
        <v>0</v>
      </c>
      <c r="DO19" s="3">
        <f>IF(ISNUMBER(SEARCH("BN1",MASTERFILE[[#This Row],[PPA (24/25)]])),1,0)</f>
        <v>0</v>
      </c>
      <c r="DP19" s="3">
        <f>IF(ISNUMBER(SEARCH("BN2",MASTERFILE[[#This Row],[PPA (24/25)]])),1,0)</f>
        <v>1</v>
      </c>
      <c r="DQ19" s="3">
        <f>IF(ISNUMBER(SEARCH("BN3",MASTERFILE[[#This Row],[PPA (24/25)]])),1,0)</f>
        <v>0</v>
      </c>
      <c r="DR19" s="3">
        <f>IF(ISNUMBER(SEARCH("BN4",MASTERFILE[[#This Row],[PPA (24/25)]])),1,0)</f>
        <v>0</v>
      </c>
      <c r="DS19" s="3">
        <f>IF(ISNUMBER(SEARCH("BN5",MASTERFILE[[#This Row],[PPA (24/25)]])),1,0)</f>
        <v>0</v>
      </c>
      <c r="DT19" s="3">
        <f>IF(ISNUMBER(SEARCH("BE1",MASTERFILE[[#This Row],[PPA (24/25)]])),1,0)</f>
        <v>0</v>
      </c>
      <c r="DU19" s="3">
        <f>IF(ISNUMBER(SEARCH("BE2",MASTERFILE[[#This Row],[PPA (24/25)]])),1,0)</f>
        <v>0</v>
      </c>
      <c r="DV19" s="3">
        <f>IF(ISNUMBER(SEARCH("BE3",MASTERFILE[[#This Row],[PPA (24/25)]])),1,0)</f>
        <v>0</v>
      </c>
      <c r="DW19" s="3">
        <f>IF(ISNUMBER(SEARCH("BE4",MASTERFILE[[#This Row],[PPA (24/25)]])),1,0)</f>
        <v>0</v>
      </c>
      <c r="DX19" s="3">
        <f>IF(ISNUMBER(SEARCH("BL1",MASTERFILE[[#This Row],[PPA (24/25)]])),1,0)</f>
        <v>0</v>
      </c>
      <c r="DY19" s="3">
        <f>IF(ISNUMBER(SEARCH("BL2",MASTERFILE[[#This Row],[PPA (24/25)]])),1,0)</f>
        <v>1</v>
      </c>
      <c r="DZ19" s="3">
        <f>IF(ISNUMBER(SEARCH("BL3",MASTERFILE[[#This Row],[PPA (24/25)]])),1,0)</f>
        <v>0</v>
      </c>
      <c r="EA19" s="3">
        <f>IF(ISNUMBER(SEARCH("BL4",MASTERFILE[[#This Row],[PPA (24/25)]])),1,0)</f>
        <v>0</v>
      </c>
      <c r="EB19" s="3">
        <f>IF(ISNUMBER(SEARCH("BL5",MASTERFILE[[#This Row],[PPA (24/25)]])),1,0)</f>
        <v>0</v>
      </c>
      <c r="EC19" s="3">
        <f>IF(ISNUMBER(SEARCH("BL6",MASTERFILE[[#This Row],[PPA (24/25)]])),1,0)</f>
        <v>0</v>
      </c>
      <c r="ED19" s="3">
        <f>IF(ISNUMBER(SEARCH("BL7",MASTERFILE[[#This Row],[PPA (24/25)]])),1,0)</f>
        <v>0</v>
      </c>
      <c r="EE19" s="3">
        <f>IFERROR(LEFT(RIGHT(MASTERFILE[[#This Row],[PPA (24/25)]],LEN(MASTERFILE[[#This Row],[PPA (24/25)]])-FIND("BP1",MASTERFILE[[#This Row],[PPA (24/25)]])+1),10), 0)</f>
        <v>0</v>
      </c>
      <c r="EF19" s="3">
        <f>IFERROR(LEFT(RIGHT(MASTERFILE[[#This Row],[PPA (24/25)]],LEN(MASTERFILE[[#This Row],[PPA (24/25)]])-FIND("BP2",MASTERFILE[[#This Row],[PPA (24/25)]])+1),10),0)</f>
        <v>0</v>
      </c>
      <c r="EG19" s="3">
        <f>IFERROR(LEFT(RIGHT(MASTERFILE[[#This Row],[PPA (24/25)]],LEN(MASTERFILE[[#This Row],[PPA (24/25)]])-FIND("BP3",MASTERFILE[[#This Row],[PPA (24/25)]])+1),10),0)</f>
        <v>0</v>
      </c>
      <c r="EH19" s="3" t="str">
        <f>IFERROR(LEFT(RIGHT(MASTERFILE[[#This Row],[PPA (24/25)]],LEN(MASTERFILE[[#This Row],[PPA (24/25)]])-FIND("BP4",MASTERFILE[[#This Row],[PPA (24/25)]])+1),10),0)</f>
        <v>BP4 (25%)</v>
      </c>
      <c r="EI19" s="3">
        <f>IFERROR(LEFT(RIGHT(MASTERFILE[[#This Row],[PPA (24/25)]],LEN(MASTERFILE[[#This Row],[PPA (24/25)]])-FIND("BP5",MASTERFILE[[#This Row],[PPA (24/25)]])+1),10),0)</f>
        <v>0</v>
      </c>
      <c r="EJ19" s="3">
        <f>IFERROR(LEFT(RIGHT(MASTERFILE[[#This Row],[PPA (24/25)]],LEN(MASTERFILE[[#This Row],[PPA (24/25)]])-FIND("BN1",MASTERFILE[[#This Row],[PPA (24/25)]])+1),10),0)</f>
        <v>0</v>
      </c>
      <c r="EK19" s="3" t="str">
        <f>IFERROR(LEFT(RIGHT(MASTERFILE[[#This Row],[PPA (24/25)]],LEN(MASTERFILE[[#This Row],[PPA (24/25)]])-FIND("BN2",MASTERFILE[[#This Row],[PPA (24/25)]])+1),10),0)</f>
        <v xml:space="preserve">BN2 (20%)
</v>
      </c>
      <c r="EL19" s="3">
        <f>IFERROR(LEFT(RIGHT(MASTERFILE[[#This Row],[PPA (24/25)]],LEN(MASTERFILE[[#This Row],[PPA (24/25)]])-FIND("BN3",MASTERFILE[[#This Row],[PPA (24/25)]])+1),10),0)</f>
        <v>0</v>
      </c>
      <c r="EM19" s="3">
        <f>IFERROR(LEFT(RIGHT(MASTERFILE[[#This Row],[PPA (24/25)]],LEN(MASTERFILE[[#This Row],[PPA (24/25)]])-FIND("BN4",MASTERFILE[[#This Row],[PPA (24/25)]])+1),10),0)</f>
        <v>0</v>
      </c>
      <c r="EN19" s="3">
        <f>IFERROR(LEFT(RIGHT(MASTERFILE[[#This Row],[PPA (24/25)]],LEN(MASTERFILE[[#This Row],[PPA (24/25)]])-FIND("BN5",MASTERFILE[[#This Row],[PPA (24/25)]])+1),10),0)</f>
        <v>0</v>
      </c>
      <c r="EO19" s="3">
        <f>IFERROR(LEFT(RIGHT(MASTERFILE[[#This Row],[PPA (24/25)]],LEN(MASTERFILE[[#This Row],[PPA (24/25)]])-FIND("BE1",MASTERFILE[[#This Row],[PPA (24/25)]])+1),10),0)</f>
        <v>0</v>
      </c>
      <c r="EP19" s="3">
        <f>IFERROR(LEFT(RIGHT(MASTERFILE[[#This Row],[PPA (24/25)]],LEN(MASTERFILE[[#This Row],[PPA (24/25)]])-FIND("BE2",MASTERFILE[[#This Row],[PPA (24/25)]])+1),10),0)</f>
        <v>0</v>
      </c>
      <c r="EQ19" s="3">
        <f>IFERROR(LEFT(RIGHT(MASTERFILE[[#This Row],[PPA (24/25)]],LEN(MASTERFILE[[#This Row],[PPA (24/25)]])-FIND("BE3",MASTERFILE[[#This Row],[PPA (24/25)]])+1),10),0)</f>
        <v>0</v>
      </c>
      <c r="ER19" s="3">
        <f>IFERROR(LEFT(RIGHT(MASTERFILE[[#This Row],[PPA (24/25)]],LEN(MASTERFILE[[#This Row],[PPA (24/25)]])-FIND("BE4",MASTERFILE[[#This Row],[PPA (24/25)]])+1),10),0)</f>
        <v>0</v>
      </c>
      <c r="ES19" s="3">
        <f>IFERROR(LEFT(RIGHT(MASTERFILE[[#This Row],[PPA (24/25)]],LEN(MASTERFILE[[#This Row],[PPA (24/25)]])-FIND("BL1",MASTERFILE[[#This Row],[PPA (24/25)]])+1),10),0)</f>
        <v>0</v>
      </c>
      <c r="ET19" s="3" t="str">
        <f>IFERROR(LEFT(RIGHT(MASTERFILE[[#This Row],[PPA (24/25)]],LEN(MASTERFILE[[#This Row],[PPA (24/25)]])-FIND("BL2",MASTERFILE[[#This Row],[PPA (24/25)]])+1),10),0)</f>
        <v xml:space="preserve">BL2 (55%)
</v>
      </c>
      <c r="EU19" s="3">
        <f>IFERROR(LEFT(RIGHT(MASTERFILE[[#This Row],[PPA (24/25)]],LEN(MASTERFILE[[#This Row],[PPA (24/25)]])-FIND("BL3",MASTERFILE[[#This Row],[PPA (24/25)]])+1),10),0)</f>
        <v>0</v>
      </c>
      <c r="EV19" s="3">
        <f>IFERROR(LEFT(RIGHT(MASTERFILE[[#This Row],[PPA (24/25)]],LEN(MASTERFILE[[#This Row],[PPA (24/25)]])-FIND("BL4",MASTERFILE[[#This Row],[PPA (24/25)]])+1),10),0)</f>
        <v>0</v>
      </c>
      <c r="EW19" s="3">
        <f>IFERROR(LEFT(RIGHT(MASTERFILE[[#This Row],[PPA (24/25)]],LEN(MASTERFILE[[#This Row],[PPA (24/25)]])-FIND("BL5",MASTERFILE[[#This Row],[PPA (24/25)]])+1),10),0)</f>
        <v>0</v>
      </c>
      <c r="EX19" s="3">
        <f>IFERROR(LEFT(RIGHT(MASTERFILE[[#This Row],[PPA (24/25)]],LEN(MASTERFILE[[#This Row],[PPA (24/25)]])-FIND("BL6",MASTERFILE[[#This Row],[PPA (24/25)]])+1),10),0)</f>
        <v>0</v>
      </c>
      <c r="EY19" s="3">
        <f>IFERROR(LEFT(RIGHT(MASTERFILE[[#This Row],[PPA (24/25)]],LEN(MASTERFILE[[#This Row],[PPA (24/25)]])-FIND("BL7",MASTERFILE[[#This Row],[PPA (24/25)]])+1),10),0)</f>
        <v>0</v>
      </c>
      <c r="EZ19" s="47">
        <f>IFERROR(MASTERFILE[[#This Row],[FPMIS Budget]]*(MID(MASTERFILE[[#This Row],[BP 1 (Percentage)]],FIND("(",MASTERFILE[[#This Row],[BP 1 (Percentage)]])+1, FIND(")",MASTERFILE[[#This Row],[BP 1 (Percentage)]])- FIND("(",MASTERFILE[[#This Row],[BP 1 (Percentage)]])-1)),0)</f>
        <v>0</v>
      </c>
      <c r="FA19" s="47">
        <f>IFERROR(MASTERFILE[[#This Row],[FPMIS Budget]]*(MID(MASTERFILE[[#This Row],[BP 2 (Percentage)]],FIND("(",MASTERFILE[[#This Row],[BP 2 (Percentage)]])+1, FIND(")",MASTERFILE[[#This Row],[BP 2 (Percentage)]])- FIND("(",MASTERFILE[[#This Row],[BP 2 (Percentage)]])-1)),0)</f>
        <v>0</v>
      </c>
      <c r="FB19" s="47">
        <f>IFERROR(MASTERFILE[[#This Row],[FPMIS Budget]]*(MID(MASTERFILE[[#This Row],[BP 3 (Percentage)]],FIND("(",MASTERFILE[[#This Row],[BP 3 (Percentage)]])+1, FIND(")",MASTERFILE[[#This Row],[BP 3 (Percentage)]])- FIND("(",MASTERFILE[[#This Row],[BP 3 (Percentage)]])-1)),0)</f>
        <v>0</v>
      </c>
      <c r="FC19" s="47">
        <f>IFERROR(MASTERFILE[[#This Row],[FPMIS Budget]]*(MID(MASTERFILE[[#This Row],[BP 4 (Percentage)]],FIND("(",MASTERFILE[[#This Row],[BP 4 (Percentage)]])+1, FIND(")",MASTERFILE[[#This Row],[BP 4 (Percentage)]])- FIND("(",MASTERFILE[[#This Row],[BP 4 (Percentage)]])-1)),0)</f>
        <v>112500</v>
      </c>
      <c r="FD19" s="47">
        <f>IFERROR(MASTERFILE[[#This Row],[FPMIS Budget]]*(MID(MASTERFILE[[#This Row],[BP 5 (Percentage)]],FIND("(",MASTERFILE[[#This Row],[BP 5 (Percentage)]])+1, FIND(")",MASTERFILE[[#This Row],[BP 5 (Percentage)]])- FIND("(",MASTERFILE[[#This Row],[BP 5 (Percentage)]])-1)),0)</f>
        <v>0</v>
      </c>
      <c r="FE19" s="47">
        <f>IFERROR(MASTERFILE[[#This Row],[FPMIS Budget]]*(MID(MASTERFILE[[#This Row],[BN 1 (Percentage)]],FIND("(",MASTERFILE[[#This Row],[BN 1 (Percentage)]])+1, FIND(")",MASTERFILE[[#This Row],[BN 1 (Percentage)]])- FIND("(",MASTERFILE[[#This Row],[BN 1 (Percentage)]])-1)),0)</f>
        <v>0</v>
      </c>
      <c r="FF19" s="47">
        <f>IFERROR(MASTERFILE[[#This Row],[FPMIS Budget]]*(MID(MASTERFILE[[#This Row],[BN 2 (Percentage)]],FIND("(",MASTERFILE[[#This Row],[BN 2 (Percentage)]])+1, FIND(")",MASTERFILE[[#This Row],[BN 2 (Percentage)]])- FIND("(",MASTERFILE[[#This Row],[BN 2 (Percentage)]])-1)),0)</f>
        <v>90000</v>
      </c>
      <c r="FG19" s="47">
        <f>IFERROR(MASTERFILE[[#This Row],[FPMIS Budget]]*(MID(MASTERFILE[[#This Row],[BN 3 (Percentage)]],FIND("(",MASTERFILE[[#This Row],[BN 3 (Percentage)]])+1, FIND(")",MASTERFILE[[#This Row],[BN 3 (Percentage)]])- FIND("(",MASTERFILE[[#This Row],[BN 3 (Percentage)]])-1)),0)</f>
        <v>0</v>
      </c>
      <c r="FH19" s="47">
        <f>IFERROR(MASTERFILE[[#This Row],[FPMIS Budget]]*(MID(MASTERFILE[[#This Row],[BN 4 (Percentage)]],FIND("(",MASTERFILE[[#This Row],[BN 4 (Percentage)]])+1, FIND(")",MASTERFILE[[#This Row],[BN 4 (Percentage)]])- FIND("(",MASTERFILE[[#This Row],[BN 4 (Percentage)]])-1)),0)</f>
        <v>0</v>
      </c>
      <c r="FI19" s="47">
        <f>IFERROR(MASTERFILE[[#This Row],[FPMIS Budget]]*(MID(MASTERFILE[[#This Row],[BN 5 (Percentage)]],FIND("(",MASTERFILE[[#This Row],[BN 5 (Percentage)]])+1, FIND(")",MASTERFILE[[#This Row],[BN 5 (Percentage)]])- FIND("(",MASTERFILE[[#This Row],[BN 5 (Percentage)]])-1)),0)</f>
        <v>0</v>
      </c>
      <c r="FJ19" s="47">
        <f>IFERROR(MASTERFILE[[#This Row],[FPMIS Budget]]*(MID(MASTERFILE[[#This Row],[BE 1 (Percentage)]],FIND("(",MASTERFILE[[#This Row],[BE 1 (Percentage)]])+1, FIND(")",MASTERFILE[[#This Row],[BE 1 (Percentage)]])- FIND("(",MASTERFILE[[#This Row],[BE 1 (Percentage)]])-1)),0)</f>
        <v>0</v>
      </c>
      <c r="FK19" s="47">
        <f>IFERROR(MASTERFILE[[#This Row],[FPMIS Budget]]*(MID(MASTERFILE[[#This Row],[BE 2 (Percentage)]],FIND("(",MASTERFILE[[#This Row],[BE 2 (Percentage)]])+1, FIND(")",MASTERFILE[[#This Row],[BE 2 (Percentage)]])- FIND("(",MASTERFILE[[#This Row],[BE 2 (Percentage)]])-1)),0)</f>
        <v>0</v>
      </c>
      <c r="FL19" s="47">
        <f>IFERROR(MASTERFILE[[#This Row],[FPMIS Budget]]*(MID(MASTERFILE[[#This Row],[BE 3 (Percentage)]],FIND("(",MASTERFILE[[#This Row],[BE 3 (Percentage)]])+1, FIND(")",MASTERFILE[[#This Row],[BE 3 (Percentage)]])- FIND("(",MASTERFILE[[#This Row],[BE 3 (Percentage)]])-1)),0)</f>
        <v>0</v>
      </c>
      <c r="FM19" s="47">
        <f>IFERROR(MASTERFILE[[#This Row],[FPMIS Budget]]*(MID(MASTERFILE[[#This Row],[BE 4 (Percentage)]],FIND("(",MASTERFILE[[#This Row],[BE 4 (Percentage)]])+1, FIND(")",MASTERFILE[[#This Row],[BE 4 (Percentage)]])- FIND("(",MASTERFILE[[#This Row],[BE 4 (Percentage)]])-1)),0)</f>
        <v>0</v>
      </c>
      <c r="FN19" s="47">
        <f>IFERROR(MASTERFILE[[#This Row],[FPMIS Budget]]*(MID(MASTERFILE[[#This Row],[BL 1 (Percentage)]],FIND("(",MASTERFILE[[#This Row],[BL 1 (Percentage)]])+1, FIND(")",MASTERFILE[[#This Row],[BL 1 (Percentage)]])- FIND("(",MASTERFILE[[#This Row],[BL 1 (Percentage)]])-1)),0)</f>
        <v>0</v>
      </c>
      <c r="FO19" s="47">
        <f>IFERROR(MASTERFILE[[#This Row],[FPMIS Budget]]*(MID(MASTERFILE[[#This Row],[BL 2 (Percentage)]],FIND("(",MASTERFILE[[#This Row],[BL 2 (Percentage)]])+1, FIND(")",MASTERFILE[[#This Row],[BL 2 (Percentage)]])- FIND("(",MASTERFILE[[#This Row],[BL 2 (Percentage)]])-1)),0)</f>
        <v>247500.00000000003</v>
      </c>
      <c r="FP19" s="47">
        <f>IFERROR(MASTERFILE[[#This Row],[FPMIS Budget]]*(MID(MASTERFILE[[#This Row],[BL 3 (Percentage)]],FIND("(",MASTERFILE[[#This Row],[BL 3 (Percentage)]])+1, FIND(")",MASTERFILE[[#This Row],[BL 3 (Percentage)]])- FIND("(",MASTERFILE[[#This Row],[BL 3 (Percentage)]])-1)),0)</f>
        <v>0</v>
      </c>
      <c r="FQ19" s="47">
        <f>IFERROR(MASTERFILE[[#This Row],[FPMIS Budget]]*(MID(MASTERFILE[[#This Row],[BL 4 (Percentage)]],FIND("(",MASTERFILE[[#This Row],[BL 4 (Percentage)]])+1, FIND(")",MASTERFILE[[#This Row],[BL 4 (Percentage)]])- FIND("(",MASTERFILE[[#This Row],[BL 4 (Percentage)]])-1)),0)</f>
        <v>0</v>
      </c>
      <c r="FR19" s="47">
        <f>IFERROR(MASTERFILE[[#This Row],[FPMIS Budget]]*(MID(MASTERFILE[[#This Row],[BL 5 (Percentage)]],FIND("(",MASTERFILE[[#This Row],[BL 5 (Percentage)]])+1, FIND(")",MASTERFILE[[#This Row],[BL 5 (Percentage)]])- FIND("(",MASTERFILE[[#This Row],[BL 5 (Percentage)]])-1)),0)</f>
        <v>0</v>
      </c>
      <c r="FS19" s="47">
        <f>IFERROR(MASTERFILE[[#This Row],[FPMIS Budget]]*(MID(MASTERFILE[[#This Row],[BL 6 (Percentage)]],FIND("(",MASTERFILE[[#This Row],[BL 6 (Percentage)]])+1, FIND(")",MASTERFILE[[#This Row],[BL 6 (Percentage)]])- FIND("(",MASTERFILE[[#This Row],[BL 6 (Percentage)]])-1)),0)</f>
        <v>0</v>
      </c>
      <c r="FT19" s="47">
        <f>IFERROR(MASTERFILE[[#This Row],[FPMIS Budget]]*(MID(MASTERFILE[[#This Row],[BL 7 (Percentage)]],FIND("(",MASTERFILE[[#This Row],[BL 7 (Percentage)]])+1, FIND(")",MASTERFILE[[#This Row],[BL 7 (Percentage)]])- FIND("(",MASTERFILE[[#This Row],[BL 7 (Percentage)]])-1)),0)</f>
        <v>0</v>
      </c>
      <c r="FU19" s="3">
        <f>IF(ISNUMBER(SEARCH("1.",MASTERFILE[[#This Row],[SDG target (24/25)]])),1," ")</f>
        <v>1</v>
      </c>
      <c r="HT19" s="3" t="s">
        <v>320</v>
      </c>
      <c r="ID19" s="3"/>
      <c r="IE19" s="3" t="s">
        <v>827</v>
      </c>
      <c r="IH19" s="3"/>
      <c r="IU19" s="3"/>
      <c r="IV19" s="3"/>
      <c r="IW19" s="3"/>
      <c r="IX19" s="3"/>
      <c r="JA19" s="55" t="s">
        <v>828</v>
      </c>
    </row>
    <row r="20" spans="1:263" ht="27.75" customHeight="1" x14ac:dyDescent="0.3">
      <c r="A20" s="48" t="s">
        <v>829</v>
      </c>
      <c r="B20" s="48" t="s">
        <v>830</v>
      </c>
      <c r="C20" s="48" t="s">
        <v>831</v>
      </c>
      <c r="D20" s="48" t="s">
        <v>375</v>
      </c>
      <c r="E20" s="49">
        <v>72886.289999999994</v>
      </c>
      <c r="F20" s="49">
        <v>73000</v>
      </c>
      <c r="G20" s="48" t="s">
        <v>832</v>
      </c>
      <c r="H20" s="48" t="s">
        <v>376</v>
      </c>
      <c r="I20" s="48" t="s">
        <v>281</v>
      </c>
      <c r="J20" s="48" t="s">
        <v>282</v>
      </c>
      <c r="K20" s="48" t="s">
        <v>476</v>
      </c>
      <c r="L20" s="48" t="s">
        <v>833</v>
      </c>
      <c r="M20" s="48" t="s">
        <v>834</v>
      </c>
      <c r="N20" s="49">
        <v>1.663978494623656</v>
      </c>
      <c r="O20" s="48" t="s">
        <v>835</v>
      </c>
      <c r="P20" s="48" t="s">
        <v>281</v>
      </c>
      <c r="Q20" s="48" t="s">
        <v>287</v>
      </c>
      <c r="R20" s="48" t="s">
        <v>480</v>
      </c>
      <c r="S20" s="48" t="s">
        <v>289</v>
      </c>
      <c r="T20" s="48" t="s">
        <v>290</v>
      </c>
      <c r="U20" s="48" t="s">
        <v>291</v>
      </c>
      <c r="V20" s="48" t="s">
        <v>679</v>
      </c>
      <c r="W20" s="48" t="s">
        <v>293</v>
      </c>
      <c r="X20" s="48" t="s">
        <v>738</v>
      </c>
      <c r="Y20" s="48" t="s">
        <v>836</v>
      </c>
      <c r="Z20" s="48" t="s">
        <v>837</v>
      </c>
      <c r="AA20" s="48" t="s">
        <v>292</v>
      </c>
      <c r="AB20" s="48" t="s">
        <v>292</v>
      </c>
      <c r="AC20" s="48" t="s">
        <v>292</v>
      </c>
      <c r="AD20" s="48" t="s">
        <v>292</v>
      </c>
      <c r="AE20" s="48" t="s">
        <v>838</v>
      </c>
      <c r="AF20" s="48" t="s">
        <v>839</v>
      </c>
      <c r="AG20" s="48" t="s">
        <v>840</v>
      </c>
      <c r="AH20" s="48" t="s">
        <v>840</v>
      </c>
      <c r="AI20" s="48" t="s">
        <v>838</v>
      </c>
      <c r="AJ20" s="48" t="s">
        <v>839</v>
      </c>
      <c r="AK20" s="48" t="s">
        <v>304</v>
      </c>
      <c r="AL20" s="48" t="s">
        <v>305</v>
      </c>
      <c r="AM20" s="48" t="s">
        <v>841</v>
      </c>
      <c r="AN20" s="48" t="s">
        <v>842</v>
      </c>
      <c r="AO20" s="48" t="s">
        <v>292</v>
      </c>
      <c r="AP20" s="48" t="s">
        <v>292</v>
      </c>
      <c r="AQ20" s="48" t="s">
        <v>309</v>
      </c>
      <c r="AR20" s="48" t="s">
        <v>353</v>
      </c>
      <c r="AS20" s="48" t="s">
        <v>353</v>
      </c>
      <c r="AT20" s="49">
        <v>0</v>
      </c>
      <c r="AU20" s="49">
        <v>72886.289999999994</v>
      </c>
      <c r="AV20" s="48" t="s">
        <v>292</v>
      </c>
      <c r="AW20" s="48" t="s">
        <v>292</v>
      </c>
      <c r="AX20" s="48" t="s">
        <v>843</v>
      </c>
      <c r="AY20" s="48" t="s">
        <v>292</v>
      </c>
      <c r="AZ20" s="48" t="s">
        <v>844</v>
      </c>
      <c r="BA20" s="48" t="s">
        <v>845</v>
      </c>
      <c r="BB20" s="48" t="s">
        <v>846</v>
      </c>
      <c r="BC20" s="48" t="s">
        <v>846</v>
      </c>
      <c r="BD20" s="48" t="s">
        <v>847</v>
      </c>
      <c r="BE20" s="48" t="s">
        <v>848</v>
      </c>
      <c r="BF20" s="48" t="s">
        <v>849</v>
      </c>
      <c r="BG20" s="48" t="s">
        <v>292</v>
      </c>
      <c r="BH20" s="49">
        <v>0</v>
      </c>
      <c r="BI20" s="48" t="s">
        <v>850</v>
      </c>
      <c r="BJ20" s="48" t="s">
        <v>354</v>
      </c>
      <c r="BK20" s="48" t="s">
        <v>354</v>
      </c>
      <c r="BL20" s="48" t="s">
        <v>354</v>
      </c>
      <c r="BM20" s="48" t="s">
        <v>354</v>
      </c>
      <c r="BN20" s="48" t="s">
        <v>354</v>
      </c>
      <c r="BO20" s="48" t="s">
        <v>354</v>
      </c>
      <c r="BP20" s="48" t="s">
        <v>363</v>
      </c>
      <c r="BQ20" s="48" t="s">
        <v>292</v>
      </c>
      <c r="BR20" s="48" t="s">
        <v>353</v>
      </c>
      <c r="BS20" s="48" t="s">
        <v>292</v>
      </c>
      <c r="BT20" s="48" t="s">
        <v>292</v>
      </c>
      <c r="BU20" s="48" t="s">
        <v>292</v>
      </c>
      <c r="BV20" s="48" t="s">
        <v>292</v>
      </c>
      <c r="BW20" s="48" t="s">
        <v>292</v>
      </c>
      <c r="BX20" s="48" t="s">
        <v>292</v>
      </c>
      <c r="BY20" s="49">
        <v>0</v>
      </c>
      <c r="BZ20" s="49">
        <v>0</v>
      </c>
      <c r="CA20" s="49">
        <v>0</v>
      </c>
      <c r="CB20" s="49">
        <v>0</v>
      </c>
      <c r="CC20" s="49">
        <v>0</v>
      </c>
      <c r="CD20" s="49">
        <v>0</v>
      </c>
      <c r="CE20" s="49">
        <v>7479.91</v>
      </c>
      <c r="CF20" s="49">
        <v>0</v>
      </c>
      <c r="CG20" s="49">
        <v>42513.7</v>
      </c>
      <c r="CH20" s="49">
        <v>73000</v>
      </c>
      <c r="CI20" s="49">
        <v>22892.68</v>
      </c>
      <c r="CJ20" s="49">
        <v>0</v>
      </c>
      <c r="CK20" s="49">
        <v>0</v>
      </c>
      <c r="CL20" s="49">
        <v>0</v>
      </c>
      <c r="CM20" s="49">
        <v>72886.289999999994</v>
      </c>
      <c r="CN20" s="49">
        <v>0</v>
      </c>
      <c r="CO20" s="49">
        <v>0</v>
      </c>
      <c r="CP20" s="49">
        <v>73000</v>
      </c>
      <c r="CQ20" s="49">
        <v>72886.289999999994</v>
      </c>
      <c r="CR20" s="48" t="s">
        <v>553</v>
      </c>
      <c r="CS20" s="49">
        <v>3</v>
      </c>
      <c r="CT20" s="48" t="s">
        <v>292</v>
      </c>
      <c r="CU20" s="48" t="s">
        <v>281</v>
      </c>
      <c r="CV20" s="48" t="s">
        <v>304</v>
      </c>
      <c r="CW20" s="48" t="s">
        <v>292</v>
      </c>
      <c r="CX20" s="48" t="s">
        <v>292</v>
      </c>
      <c r="CY20" s="48" t="s">
        <v>292</v>
      </c>
      <c r="CZ20" s="48" t="s">
        <v>292</v>
      </c>
      <c r="DA20" s="48" t="s">
        <v>292</v>
      </c>
      <c r="DB20" s="48" t="s">
        <v>292</v>
      </c>
      <c r="DC20" s="48" t="s">
        <v>292</v>
      </c>
      <c r="DD20" s="49">
        <v>0</v>
      </c>
      <c r="DE20" s="49">
        <v>0</v>
      </c>
      <c r="DF20" s="48" t="s">
        <v>365</v>
      </c>
      <c r="DG20" s="48" t="s">
        <v>851</v>
      </c>
      <c r="DH20" s="48" t="s">
        <v>852</v>
      </c>
      <c r="DI20" s="50" t="s">
        <v>853</v>
      </c>
      <c r="DJ20" s="3">
        <f>IF(ISNUMBER(SEARCH("BP1",MASTERFILE[[#This Row],[PPA (24/25)]])),1,0)</f>
        <v>0</v>
      </c>
      <c r="DK20" s="3">
        <f>IF(ISNUMBER(SEARCH("BP2",MASTERFILE[[#This Row],[PPA (24/25)]])),1,0)</f>
        <v>0</v>
      </c>
      <c r="DL20" s="3">
        <f>IF(ISNUMBER(SEARCH("BP3",MASTERFILE[[#This Row],[PPA (24/25)]])),1,0)</f>
        <v>0</v>
      </c>
      <c r="DM20" s="3">
        <f>IF(ISNUMBER(SEARCH("BP4",MASTERFILE[[#This Row],[PPA (24/25)]])),1,0)</f>
        <v>0</v>
      </c>
      <c r="DN20" s="3">
        <f>IF(ISNUMBER(SEARCH("BP5",MASTERFILE[[#This Row],[PPA (24/25)]])),1,0)</f>
        <v>0</v>
      </c>
      <c r="DO20" s="3">
        <f>IF(ISNUMBER(SEARCH("BN1",MASTERFILE[[#This Row],[PPA (24/25)]])),1,0)</f>
        <v>0</v>
      </c>
      <c r="DP20" s="3">
        <f>IF(ISNUMBER(SEARCH("BN2",MASTERFILE[[#This Row],[PPA (24/25)]])),1,0)</f>
        <v>0</v>
      </c>
      <c r="DQ20" s="3">
        <f>IF(ISNUMBER(SEARCH("BN3",MASTERFILE[[#This Row],[PPA (24/25)]])),1,0)</f>
        <v>0</v>
      </c>
      <c r="DR20" s="3">
        <f>IF(ISNUMBER(SEARCH("BN4",MASTERFILE[[#This Row],[PPA (24/25)]])),1,0)</f>
        <v>0</v>
      </c>
      <c r="DS20" s="3">
        <f>IF(ISNUMBER(SEARCH("BN5",MASTERFILE[[#This Row],[PPA (24/25)]])),1,0)</f>
        <v>0</v>
      </c>
      <c r="DT20" s="3">
        <f>IF(ISNUMBER(SEARCH("BE1",MASTERFILE[[#This Row],[PPA (24/25)]])),1,0)</f>
        <v>0</v>
      </c>
      <c r="DU20" s="3">
        <f>IF(ISNUMBER(SEARCH("BE2",MASTERFILE[[#This Row],[PPA (24/25)]])),1,0)</f>
        <v>0</v>
      </c>
      <c r="DV20" s="3">
        <f>IF(ISNUMBER(SEARCH("BE3",MASTERFILE[[#This Row],[PPA (24/25)]])),1,0)</f>
        <v>0</v>
      </c>
      <c r="DW20" s="3">
        <f>IF(ISNUMBER(SEARCH("BE4",MASTERFILE[[#This Row],[PPA (24/25)]])),1,0)</f>
        <v>0</v>
      </c>
      <c r="DX20" s="3">
        <f>IF(ISNUMBER(SEARCH("BL1",MASTERFILE[[#This Row],[PPA (24/25)]])),1,0)</f>
        <v>0</v>
      </c>
      <c r="DY20" s="3">
        <f>IF(ISNUMBER(SEARCH("BL2",MASTERFILE[[#This Row],[PPA (24/25)]])),1,0)</f>
        <v>0</v>
      </c>
      <c r="DZ20" s="3">
        <f>IF(ISNUMBER(SEARCH("BL3",MASTERFILE[[#This Row],[PPA (24/25)]])),1,0)</f>
        <v>0</v>
      </c>
      <c r="EA20" s="3">
        <f>IF(ISNUMBER(SEARCH("BL4",MASTERFILE[[#This Row],[PPA (24/25)]])),1,0)</f>
        <v>0</v>
      </c>
      <c r="EB20" s="3">
        <f>IF(ISNUMBER(SEARCH("BL5",MASTERFILE[[#This Row],[PPA (24/25)]])),1,0)</f>
        <v>0</v>
      </c>
      <c r="EC20" s="3">
        <f>IF(ISNUMBER(SEARCH("BL6",MASTERFILE[[#This Row],[PPA (24/25)]])),1,0)</f>
        <v>0</v>
      </c>
      <c r="ED20" s="3">
        <f>IF(ISNUMBER(SEARCH("BL7",MASTERFILE[[#This Row],[PPA (24/25)]])),1,0)</f>
        <v>0</v>
      </c>
      <c r="EE20" s="3">
        <f>IFERROR(LEFT(RIGHT(MASTERFILE[[#This Row],[PPA (24/25)]],LEN(MASTERFILE[[#This Row],[PPA (24/25)]])-FIND("BP1",MASTERFILE[[#This Row],[PPA (24/25)]])+1),10), 0)</f>
        <v>0</v>
      </c>
      <c r="EF20" s="3">
        <f>IFERROR(LEFT(RIGHT(MASTERFILE[[#This Row],[PPA (24/25)]],LEN(MASTERFILE[[#This Row],[PPA (24/25)]])-FIND("BP2",MASTERFILE[[#This Row],[PPA (24/25)]])+1),10),0)</f>
        <v>0</v>
      </c>
      <c r="EG20" s="3">
        <f>IFERROR(LEFT(RIGHT(MASTERFILE[[#This Row],[PPA (24/25)]],LEN(MASTERFILE[[#This Row],[PPA (24/25)]])-FIND("BP3",MASTERFILE[[#This Row],[PPA (24/25)]])+1),10),0)</f>
        <v>0</v>
      </c>
      <c r="EH20" s="3">
        <f>IFERROR(LEFT(RIGHT(MASTERFILE[[#This Row],[PPA (24/25)]],LEN(MASTERFILE[[#This Row],[PPA (24/25)]])-FIND("BP4",MASTERFILE[[#This Row],[PPA (24/25)]])+1),10),0)</f>
        <v>0</v>
      </c>
      <c r="EI20" s="3">
        <f>IFERROR(LEFT(RIGHT(MASTERFILE[[#This Row],[PPA (24/25)]],LEN(MASTERFILE[[#This Row],[PPA (24/25)]])-FIND("BP5",MASTERFILE[[#This Row],[PPA (24/25)]])+1),10),0)</f>
        <v>0</v>
      </c>
      <c r="EJ20" s="3">
        <f>IFERROR(LEFT(RIGHT(MASTERFILE[[#This Row],[PPA (24/25)]],LEN(MASTERFILE[[#This Row],[PPA (24/25)]])-FIND("BN1",MASTERFILE[[#This Row],[PPA (24/25)]])+1),10),0)</f>
        <v>0</v>
      </c>
      <c r="EK20" s="3">
        <f>IFERROR(LEFT(RIGHT(MASTERFILE[[#This Row],[PPA (24/25)]],LEN(MASTERFILE[[#This Row],[PPA (24/25)]])-FIND("BN2",MASTERFILE[[#This Row],[PPA (24/25)]])+1),10),0)</f>
        <v>0</v>
      </c>
      <c r="EL20" s="3">
        <f>IFERROR(LEFT(RIGHT(MASTERFILE[[#This Row],[PPA (24/25)]],LEN(MASTERFILE[[#This Row],[PPA (24/25)]])-FIND("BN3",MASTERFILE[[#This Row],[PPA (24/25)]])+1),10),0)</f>
        <v>0</v>
      </c>
      <c r="EM20" s="3">
        <f>IFERROR(LEFT(RIGHT(MASTERFILE[[#This Row],[PPA (24/25)]],LEN(MASTERFILE[[#This Row],[PPA (24/25)]])-FIND("BN4",MASTERFILE[[#This Row],[PPA (24/25)]])+1),10),0)</f>
        <v>0</v>
      </c>
      <c r="EN20" s="3">
        <f>IFERROR(LEFT(RIGHT(MASTERFILE[[#This Row],[PPA (24/25)]],LEN(MASTERFILE[[#This Row],[PPA (24/25)]])-FIND("BN5",MASTERFILE[[#This Row],[PPA (24/25)]])+1),10),0)</f>
        <v>0</v>
      </c>
      <c r="EO20" s="3">
        <f>IFERROR(LEFT(RIGHT(MASTERFILE[[#This Row],[PPA (24/25)]],LEN(MASTERFILE[[#This Row],[PPA (24/25)]])-FIND("BE1",MASTERFILE[[#This Row],[PPA (24/25)]])+1),10),0)</f>
        <v>0</v>
      </c>
      <c r="EP20" s="3">
        <f>IFERROR(LEFT(RIGHT(MASTERFILE[[#This Row],[PPA (24/25)]],LEN(MASTERFILE[[#This Row],[PPA (24/25)]])-FIND("BE2",MASTERFILE[[#This Row],[PPA (24/25)]])+1),10),0)</f>
        <v>0</v>
      </c>
      <c r="EQ20" s="3">
        <f>IFERROR(LEFT(RIGHT(MASTERFILE[[#This Row],[PPA (24/25)]],LEN(MASTERFILE[[#This Row],[PPA (24/25)]])-FIND("BE3",MASTERFILE[[#This Row],[PPA (24/25)]])+1),10),0)</f>
        <v>0</v>
      </c>
      <c r="ER20" s="3">
        <f>IFERROR(LEFT(RIGHT(MASTERFILE[[#This Row],[PPA (24/25)]],LEN(MASTERFILE[[#This Row],[PPA (24/25)]])-FIND("BE4",MASTERFILE[[#This Row],[PPA (24/25)]])+1),10),0)</f>
        <v>0</v>
      </c>
      <c r="ES20" s="3">
        <f>IFERROR(LEFT(RIGHT(MASTERFILE[[#This Row],[PPA (24/25)]],LEN(MASTERFILE[[#This Row],[PPA (24/25)]])-FIND("BL1",MASTERFILE[[#This Row],[PPA (24/25)]])+1),10),0)</f>
        <v>0</v>
      </c>
      <c r="ET20" s="3">
        <f>IFERROR(LEFT(RIGHT(MASTERFILE[[#This Row],[PPA (24/25)]],LEN(MASTERFILE[[#This Row],[PPA (24/25)]])-FIND("BL2",MASTERFILE[[#This Row],[PPA (24/25)]])+1),10),0)</f>
        <v>0</v>
      </c>
      <c r="EU20" s="3">
        <f>IFERROR(LEFT(RIGHT(MASTERFILE[[#This Row],[PPA (24/25)]],LEN(MASTERFILE[[#This Row],[PPA (24/25)]])-FIND("BL3",MASTERFILE[[#This Row],[PPA (24/25)]])+1),10),0)</f>
        <v>0</v>
      </c>
      <c r="EV20" s="3">
        <f>IFERROR(LEFT(RIGHT(MASTERFILE[[#This Row],[PPA (24/25)]],LEN(MASTERFILE[[#This Row],[PPA (24/25)]])-FIND("BL4",MASTERFILE[[#This Row],[PPA (24/25)]])+1),10),0)</f>
        <v>0</v>
      </c>
      <c r="EW20" s="3">
        <f>IFERROR(LEFT(RIGHT(MASTERFILE[[#This Row],[PPA (24/25)]],LEN(MASTERFILE[[#This Row],[PPA (24/25)]])-FIND("BL5",MASTERFILE[[#This Row],[PPA (24/25)]])+1),10),0)</f>
        <v>0</v>
      </c>
      <c r="EX20" s="3">
        <f>IFERROR(LEFT(RIGHT(MASTERFILE[[#This Row],[PPA (24/25)]],LEN(MASTERFILE[[#This Row],[PPA (24/25)]])-FIND("BL6",MASTERFILE[[#This Row],[PPA (24/25)]])+1),10),0)</f>
        <v>0</v>
      </c>
      <c r="EY20" s="3">
        <f>IFERROR(LEFT(RIGHT(MASTERFILE[[#This Row],[PPA (24/25)]],LEN(MASTERFILE[[#This Row],[PPA (24/25)]])-FIND("BL7",MASTERFILE[[#This Row],[PPA (24/25)]])+1),10),0)</f>
        <v>0</v>
      </c>
      <c r="EZ20" s="47">
        <f>IFERROR(MASTERFILE[[#This Row],[FPMIS Budget]]*(MID(MASTERFILE[[#This Row],[BP 1 (Percentage)]],FIND("(",MASTERFILE[[#This Row],[BP 1 (Percentage)]])+1, FIND(")",MASTERFILE[[#This Row],[BP 1 (Percentage)]])- FIND("(",MASTERFILE[[#This Row],[BP 1 (Percentage)]])-1)),0)</f>
        <v>0</v>
      </c>
      <c r="FA20" s="47">
        <f>IFERROR(MASTERFILE[[#This Row],[FPMIS Budget]]*(MID(MASTERFILE[[#This Row],[BP 2 (Percentage)]],FIND("(",MASTERFILE[[#This Row],[BP 2 (Percentage)]])+1, FIND(")",MASTERFILE[[#This Row],[BP 2 (Percentage)]])- FIND("(",MASTERFILE[[#This Row],[BP 2 (Percentage)]])-1)),0)</f>
        <v>0</v>
      </c>
      <c r="FB20" s="47">
        <f>IFERROR(MASTERFILE[[#This Row],[FPMIS Budget]]*(MID(MASTERFILE[[#This Row],[BP 3 (Percentage)]],FIND("(",MASTERFILE[[#This Row],[BP 3 (Percentage)]])+1, FIND(")",MASTERFILE[[#This Row],[BP 3 (Percentage)]])- FIND("(",MASTERFILE[[#This Row],[BP 3 (Percentage)]])-1)),0)</f>
        <v>0</v>
      </c>
      <c r="FC20" s="47">
        <f>IFERROR(MASTERFILE[[#This Row],[FPMIS Budget]]*(MID(MASTERFILE[[#This Row],[BP 4 (Percentage)]],FIND("(",MASTERFILE[[#This Row],[BP 4 (Percentage)]])+1, FIND(")",MASTERFILE[[#This Row],[BP 4 (Percentage)]])- FIND("(",MASTERFILE[[#This Row],[BP 4 (Percentage)]])-1)),0)</f>
        <v>0</v>
      </c>
      <c r="FD20" s="47">
        <f>IFERROR(MASTERFILE[[#This Row],[FPMIS Budget]]*(MID(MASTERFILE[[#This Row],[BP 5 (Percentage)]],FIND("(",MASTERFILE[[#This Row],[BP 5 (Percentage)]])+1, FIND(")",MASTERFILE[[#This Row],[BP 5 (Percentage)]])- FIND("(",MASTERFILE[[#This Row],[BP 5 (Percentage)]])-1)),0)</f>
        <v>0</v>
      </c>
      <c r="FE20" s="47">
        <f>IFERROR(MASTERFILE[[#This Row],[FPMIS Budget]]*(MID(MASTERFILE[[#This Row],[BN 1 (Percentage)]],FIND("(",MASTERFILE[[#This Row],[BN 1 (Percentage)]])+1, FIND(")",MASTERFILE[[#This Row],[BN 1 (Percentage)]])- FIND("(",MASTERFILE[[#This Row],[BN 1 (Percentage)]])-1)),0)</f>
        <v>0</v>
      </c>
      <c r="FF20" s="47">
        <f>IFERROR(MASTERFILE[[#This Row],[FPMIS Budget]]*(MID(MASTERFILE[[#This Row],[BN 2 (Percentage)]],FIND("(",MASTERFILE[[#This Row],[BN 2 (Percentage)]])+1, FIND(")",MASTERFILE[[#This Row],[BN 2 (Percentage)]])- FIND("(",MASTERFILE[[#This Row],[BN 2 (Percentage)]])-1)),0)</f>
        <v>0</v>
      </c>
      <c r="FG20" s="47">
        <f>IFERROR(MASTERFILE[[#This Row],[FPMIS Budget]]*(MID(MASTERFILE[[#This Row],[BN 3 (Percentage)]],FIND("(",MASTERFILE[[#This Row],[BN 3 (Percentage)]])+1, FIND(")",MASTERFILE[[#This Row],[BN 3 (Percentage)]])- FIND("(",MASTERFILE[[#This Row],[BN 3 (Percentage)]])-1)),0)</f>
        <v>0</v>
      </c>
      <c r="FH20" s="47">
        <f>IFERROR(MASTERFILE[[#This Row],[FPMIS Budget]]*(MID(MASTERFILE[[#This Row],[BN 4 (Percentage)]],FIND("(",MASTERFILE[[#This Row],[BN 4 (Percentage)]])+1, FIND(")",MASTERFILE[[#This Row],[BN 4 (Percentage)]])- FIND("(",MASTERFILE[[#This Row],[BN 4 (Percentage)]])-1)),0)</f>
        <v>0</v>
      </c>
      <c r="FI20" s="47">
        <f>IFERROR(MASTERFILE[[#This Row],[FPMIS Budget]]*(MID(MASTERFILE[[#This Row],[BN 5 (Percentage)]],FIND("(",MASTERFILE[[#This Row],[BN 5 (Percentage)]])+1, FIND(")",MASTERFILE[[#This Row],[BN 5 (Percentage)]])- FIND("(",MASTERFILE[[#This Row],[BN 5 (Percentage)]])-1)),0)</f>
        <v>0</v>
      </c>
      <c r="FJ20" s="47">
        <f>IFERROR(MASTERFILE[[#This Row],[FPMIS Budget]]*(MID(MASTERFILE[[#This Row],[BE 1 (Percentage)]],FIND("(",MASTERFILE[[#This Row],[BE 1 (Percentage)]])+1, FIND(")",MASTERFILE[[#This Row],[BE 1 (Percentage)]])- FIND("(",MASTERFILE[[#This Row],[BE 1 (Percentage)]])-1)),0)</f>
        <v>0</v>
      </c>
      <c r="FK20" s="47">
        <f>IFERROR(MASTERFILE[[#This Row],[FPMIS Budget]]*(MID(MASTERFILE[[#This Row],[BE 2 (Percentage)]],FIND("(",MASTERFILE[[#This Row],[BE 2 (Percentage)]])+1, FIND(")",MASTERFILE[[#This Row],[BE 2 (Percentage)]])- FIND("(",MASTERFILE[[#This Row],[BE 2 (Percentage)]])-1)),0)</f>
        <v>0</v>
      </c>
      <c r="FL20" s="47">
        <f>IFERROR(MASTERFILE[[#This Row],[FPMIS Budget]]*(MID(MASTERFILE[[#This Row],[BE 3 (Percentage)]],FIND("(",MASTERFILE[[#This Row],[BE 3 (Percentage)]])+1, FIND(")",MASTERFILE[[#This Row],[BE 3 (Percentage)]])- FIND("(",MASTERFILE[[#This Row],[BE 3 (Percentage)]])-1)),0)</f>
        <v>0</v>
      </c>
      <c r="FM20" s="47">
        <f>IFERROR(MASTERFILE[[#This Row],[FPMIS Budget]]*(MID(MASTERFILE[[#This Row],[BE 4 (Percentage)]],FIND("(",MASTERFILE[[#This Row],[BE 4 (Percentage)]])+1, FIND(")",MASTERFILE[[#This Row],[BE 4 (Percentage)]])- FIND("(",MASTERFILE[[#This Row],[BE 4 (Percentage)]])-1)),0)</f>
        <v>0</v>
      </c>
      <c r="FN20" s="47">
        <f>IFERROR(MASTERFILE[[#This Row],[FPMIS Budget]]*(MID(MASTERFILE[[#This Row],[BL 1 (Percentage)]],FIND("(",MASTERFILE[[#This Row],[BL 1 (Percentage)]])+1, FIND(")",MASTERFILE[[#This Row],[BL 1 (Percentage)]])- FIND("(",MASTERFILE[[#This Row],[BL 1 (Percentage)]])-1)),0)</f>
        <v>0</v>
      </c>
      <c r="FO20" s="47">
        <f>IFERROR(MASTERFILE[[#This Row],[FPMIS Budget]]*(MID(MASTERFILE[[#This Row],[BL 2 (Percentage)]],FIND("(",MASTERFILE[[#This Row],[BL 2 (Percentage)]])+1, FIND(")",MASTERFILE[[#This Row],[BL 2 (Percentage)]])- FIND("(",MASTERFILE[[#This Row],[BL 2 (Percentage)]])-1)),0)</f>
        <v>0</v>
      </c>
      <c r="FP20" s="47">
        <f>IFERROR(MASTERFILE[[#This Row],[FPMIS Budget]]*(MID(MASTERFILE[[#This Row],[BL 3 (Percentage)]],FIND("(",MASTERFILE[[#This Row],[BL 3 (Percentage)]])+1, FIND(")",MASTERFILE[[#This Row],[BL 3 (Percentage)]])- FIND("(",MASTERFILE[[#This Row],[BL 3 (Percentage)]])-1)),0)</f>
        <v>0</v>
      </c>
      <c r="FQ20" s="47">
        <f>IFERROR(MASTERFILE[[#This Row],[FPMIS Budget]]*(MID(MASTERFILE[[#This Row],[BL 4 (Percentage)]],FIND("(",MASTERFILE[[#This Row],[BL 4 (Percentage)]])+1, FIND(")",MASTERFILE[[#This Row],[BL 4 (Percentage)]])- FIND("(",MASTERFILE[[#This Row],[BL 4 (Percentage)]])-1)),0)</f>
        <v>0</v>
      </c>
      <c r="FR20" s="47">
        <f>IFERROR(MASTERFILE[[#This Row],[FPMIS Budget]]*(MID(MASTERFILE[[#This Row],[BL 5 (Percentage)]],FIND("(",MASTERFILE[[#This Row],[BL 5 (Percentage)]])+1, FIND(")",MASTERFILE[[#This Row],[BL 5 (Percentage)]])- FIND("(",MASTERFILE[[#This Row],[BL 5 (Percentage)]])-1)),0)</f>
        <v>0</v>
      </c>
      <c r="FS20" s="47">
        <f>IFERROR(MASTERFILE[[#This Row],[FPMIS Budget]]*(MID(MASTERFILE[[#This Row],[BL 6 (Percentage)]],FIND("(",MASTERFILE[[#This Row],[BL 6 (Percentage)]])+1, FIND(")",MASTERFILE[[#This Row],[BL 6 (Percentage)]])- FIND("(",MASTERFILE[[#This Row],[BL 6 (Percentage)]])-1)),0)</f>
        <v>0</v>
      </c>
      <c r="FT20" s="47">
        <f>IFERROR(MASTERFILE[[#This Row],[FPMIS Budget]]*(MID(MASTERFILE[[#This Row],[BL 7 (Percentage)]],FIND("(",MASTERFILE[[#This Row],[BL 7 (Percentage)]])+1, FIND(")",MASTERFILE[[#This Row],[BL 7 (Percentage)]])- FIND("(",MASTERFILE[[#This Row],[BL 7 (Percentage)]])-1)),0)</f>
        <v>0</v>
      </c>
      <c r="FU20" s="3" t="str">
        <f>IF(ISNUMBER(SEARCH("1.",MASTERFILE[[#This Row],[SDG target (24/25)]])),1," ")</f>
        <v xml:space="preserve"> </v>
      </c>
      <c r="HT20" s="3" t="s">
        <v>320</v>
      </c>
      <c r="ID20" s="3"/>
      <c r="IH20" s="3"/>
      <c r="IK20" s="3" t="s">
        <v>854</v>
      </c>
      <c r="IU20" s="3"/>
      <c r="IV20" s="3"/>
      <c r="IW20" s="3"/>
      <c r="IX20" s="3"/>
      <c r="JB20" s="3" t="s">
        <v>855</v>
      </c>
      <c r="JC20" s="3" t="s">
        <v>855</v>
      </c>
    </row>
    <row r="21" spans="1:263" ht="27.75" customHeight="1" x14ac:dyDescent="0.3">
      <c r="A21" s="9" t="s">
        <v>858</v>
      </c>
      <c r="B21" s="9" t="s">
        <v>859</v>
      </c>
      <c r="C21" s="9" t="s">
        <v>860</v>
      </c>
      <c r="D21" s="9" t="s">
        <v>375</v>
      </c>
      <c r="E21" s="45">
        <v>49795.24</v>
      </c>
      <c r="F21" s="45">
        <v>50000</v>
      </c>
      <c r="G21" s="9" t="s">
        <v>861</v>
      </c>
      <c r="H21" s="9" t="s">
        <v>376</v>
      </c>
      <c r="I21" s="9" t="s">
        <v>281</v>
      </c>
      <c r="J21" s="9" t="s">
        <v>282</v>
      </c>
      <c r="K21" s="9" t="s">
        <v>476</v>
      </c>
      <c r="L21" s="9" t="s">
        <v>862</v>
      </c>
      <c r="M21" s="9" t="s">
        <v>834</v>
      </c>
      <c r="N21" s="45">
        <v>1.9435483870967742</v>
      </c>
      <c r="O21" s="9" t="s">
        <v>835</v>
      </c>
      <c r="P21" s="9" t="s">
        <v>281</v>
      </c>
      <c r="Q21" s="9" t="s">
        <v>287</v>
      </c>
      <c r="R21" s="9" t="s">
        <v>480</v>
      </c>
      <c r="S21" s="9" t="s">
        <v>289</v>
      </c>
      <c r="T21" s="9" t="s">
        <v>290</v>
      </c>
      <c r="U21" s="9" t="s">
        <v>291</v>
      </c>
      <c r="V21" s="9" t="s">
        <v>412</v>
      </c>
      <c r="W21" s="9" t="s">
        <v>293</v>
      </c>
      <c r="X21" s="9" t="s">
        <v>738</v>
      </c>
      <c r="Y21" s="9" t="s">
        <v>863</v>
      </c>
      <c r="Z21" s="9" t="s">
        <v>864</v>
      </c>
      <c r="AA21" s="9" t="s">
        <v>292</v>
      </c>
      <c r="AB21" s="9" t="s">
        <v>292</v>
      </c>
      <c r="AC21" s="9" t="s">
        <v>292</v>
      </c>
      <c r="AD21" s="9" t="s">
        <v>292</v>
      </c>
      <c r="AE21" s="9" t="s">
        <v>865</v>
      </c>
      <c r="AF21" s="9" t="s">
        <v>866</v>
      </c>
      <c r="AG21" s="9" t="s">
        <v>386</v>
      </c>
      <c r="AH21" s="9" t="s">
        <v>386</v>
      </c>
      <c r="AI21" s="9" t="s">
        <v>865</v>
      </c>
      <c r="AJ21" s="9" t="s">
        <v>385</v>
      </c>
      <c r="AK21" s="9" t="s">
        <v>304</v>
      </c>
      <c r="AL21" s="9" t="s">
        <v>305</v>
      </c>
      <c r="AM21" s="9" t="s">
        <v>841</v>
      </c>
      <c r="AN21" s="9" t="s">
        <v>867</v>
      </c>
      <c r="AO21" s="9" t="s">
        <v>292</v>
      </c>
      <c r="AP21" s="9" t="s">
        <v>292</v>
      </c>
      <c r="AQ21" s="9" t="s">
        <v>309</v>
      </c>
      <c r="AR21" s="9" t="s">
        <v>354</v>
      </c>
      <c r="AS21" s="9" t="s">
        <v>354</v>
      </c>
      <c r="AT21" s="45">
        <v>0</v>
      </c>
      <c r="AU21" s="45">
        <v>49795.24</v>
      </c>
      <c r="AV21" s="9" t="s">
        <v>292</v>
      </c>
      <c r="AW21" s="9" t="s">
        <v>292</v>
      </c>
      <c r="AX21" s="9" t="s">
        <v>781</v>
      </c>
      <c r="AY21" s="9" t="s">
        <v>292</v>
      </c>
      <c r="AZ21" s="9" t="s">
        <v>868</v>
      </c>
      <c r="BA21" s="9" t="s">
        <v>845</v>
      </c>
      <c r="BB21" s="9" t="s">
        <v>862</v>
      </c>
      <c r="BC21" s="9" t="s">
        <v>430</v>
      </c>
      <c r="BD21" s="9" t="s">
        <v>869</v>
      </c>
      <c r="BE21" s="9" t="s">
        <v>870</v>
      </c>
      <c r="BF21" s="9" t="s">
        <v>871</v>
      </c>
      <c r="BG21" s="9" t="s">
        <v>292</v>
      </c>
      <c r="BH21" s="45">
        <v>0</v>
      </c>
      <c r="BI21" s="9" t="s">
        <v>786</v>
      </c>
      <c r="BJ21" s="9" t="s">
        <v>354</v>
      </c>
      <c r="BK21" s="9" t="s">
        <v>353</v>
      </c>
      <c r="BL21" s="9" t="s">
        <v>353</v>
      </c>
      <c r="BM21" s="9" t="s">
        <v>354</v>
      </c>
      <c r="BN21" s="9" t="s">
        <v>354</v>
      </c>
      <c r="BO21" s="9" t="s">
        <v>354</v>
      </c>
      <c r="BP21" s="9" t="s">
        <v>353</v>
      </c>
      <c r="BQ21" s="9" t="s">
        <v>292</v>
      </c>
      <c r="BR21" s="9" t="s">
        <v>353</v>
      </c>
      <c r="BS21" s="9" t="s">
        <v>292</v>
      </c>
      <c r="BT21" s="9" t="s">
        <v>292</v>
      </c>
      <c r="BU21" s="9" t="s">
        <v>292</v>
      </c>
      <c r="BV21" s="9" t="s">
        <v>292</v>
      </c>
      <c r="BW21" s="9" t="s">
        <v>292</v>
      </c>
      <c r="BX21" s="9" t="s">
        <v>292</v>
      </c>
      <c r="BY21" s="45">
        <v>0</v>
      </c>
      <c r="BZ21" s="45">
        <v>0</v>
      </c>
      <c r="CA21" s="45">
        <v>0</v>
      </c>
      <c r="CB21" s="45">
        <v>0</v>
      </c>
      <c r="CC21" s="45">
        <v>0</v>
      </c>
      <c r="CD21" s="45">
        <v>0</v>
      </c>
      <c r="CE21" s="45">
        <v>7262.91</v>
      </c>
      <c r="CF21" s="45">
        <v>0</v>
      </c>
      <c r="CG21" s="45">
        <v>7224.19</v>
      </c>
      <c r="CH21" s="45">
        <v>50000</v>
      </c>
      <c r="CI21" s="45">
        <v>35308.14</v>
      </c>
      <c r="CJ21" s="45">
        <v>0</v>
      </c>
      <c r="CK21" s="45">
        <v>0</v>
      </c>
      <c r="CL21" s="45">
        <v>0</v>
      </c>
      <c r="CM21" s="45">
        <v>49795.24</v>
      </c>
      <c r="CN21" s="45">
        <v>0</v>
      </c>
      <c r="CO21" s="45">
        <v>0</v>
      </c>
      <c r="CP21" s="45">
        <v>50000</v>
      </c>
      <c r="CQ21" s="45">
        <v>49795.24</v>
      </c>
      <c r="CR21" s="9" t="s">
        <v>872</v>
      </c>
      <c r="CS21" s="45">
        <v>2</v>
      </c>
      <c r="CT21" s="9" t="s">
        <v>292</v>
      </c>
      <c r="CU21" s="9" t="s">
        <v>281</v>
      </c>
      <c r="CV21" s="9" t="s">
        <v>304</v>
      </c>
      <c r="CW21" s="9" t="s">
        <v>292</v>
      </c>
      <c r="CX21" s="9" t="s">
        <v>292</v>
      </c>
      <c r="CY21" s="9" t="s">
        <v>292</v>
      </c>
      <c r="CZ21" s="9" t="s">
        <v>292</v>
      </c>
      <c r="DA21" s="9" t="s">
        <v>292</v>
      </c>
      <c r="DB21" s="9" t="s">
        <v>292</v>
      </c>
      <c r="DC21" s="9" t="s">
        <v>292</v>
      </c>
      <c r="DD21" s="45">
        <v>0</v>
      </c>
      <c r="DE21" s="45">
        <v>0</v>
      </c>
      <c r="DF21" s="9" t="s">
        <v>365</v>
      </c>
      <c r="DG21" s="9" t="s">
        <v>701</v>
      </c>
      <c r="DH21" s="9" t="s">
        <v>424</v>
      </c>
      <c r="DI21" s="46" t="s">
        <v>873</v>
      </c>
      <c r="DJ21" s="3">
        <f>IF(ISNUMBER(SEARCH("BP1",MASTERFILE[[#This Row],[PPA (24/25)]])),1,0)</f>
        <v>0</v>
      </c>
      <c r="DK21" s="3">
        <f>IF(ISNUMBER(SEARCH("BP2",MASTERFILE[[#This Row],[PPA (24/25)]])),1,0)</f>
        <v>0</v>
      </c>
      <c r="DL21" s="3">
        <f>IF(ISNUMBER(SEARCH("BP3",MASTERFILE[[#This Row],[PPA (24/25)]])),1,0)</f>
        <v>0</v>
      </c>
      <c r="DM21" s="3">
        <f>IF(ISNUMBER(SEARCH("BP4",MASTERFILE[[#This Row],[PPA (24/25)]])),1,0)</f>
        <v>0</v>
      </c>
      <c r="DN21" s="3">
        <f>IF(ISNUMBER(SEARCH("BP5",MASTERFILE[[#This Row],[PPA (24/25)]])),1,0)</f>
        <v>0</v>
      </c>
      <c r="DO21" s="3">
        <f>IF(ISNUMBER(SEARCH("BN1",MASTERFILE[[#This Row],[PPA (24/25)]])),1,0)</f>
        <v>0</v>
      </c>
      <c r="DP21" s="3">
        <f>IF(ISNUMBER(SEARCH("BN2",MASTERFILE[[#This Row],[PPA (24/25)]])),1,0)</f>
        <v>0</v>
      </c>
      <c r="DQ21" s="3">
        <f>IF(ISNUMBER(SEARCH("BN3",MASTERFILE[[#This Row],[PPA (24/25)]])),1,0)</f>
        <v>0</v>
      </c>
      <c r="DR21" s="3">
        <f>IF(ISNUMBER(SEARCH("BN4",MASTERFILE[[#This Row],[PPA (24/25)]])),1,0)</f>
        <v>0</v>
      </c>
      <c r="DS21" s="3">
        <f>IF(ISNUMBER(SEARCH("BN5",MASTERFILE[[#This Row],[PPA (24/25)]])),1,0)</f>
        <v>0</v>
      </c>
      <c r="DT21" s="3">
        <f>IF(ISNUMBER(SEARCH("BE1",MASTERFILE[[#This Row],[PPA (24/25)]])),1,0)</f>
        <v>0</v>
      </c>
      <c r="DU21" s="3">
        <f>IF(ISNUMBER(SEARCH("BE2",MASTERFILE[[#This Row],[PPA (24/25)]])),1,0)</f>
        <v>0</v>
      </c>
      <c r="DV21" s="3">
        <f>IF(ISNUMBER(SEARCH("BE3",MASTERFILE[[#This Row],[PPA (24/25)]])),1,0)</f>
        <v>0</v>
      </c>
      <c r="DW21" s="3">
        <f>IF(ISNUMBER(SEARCH("BE4",MASTERFILE[[#This Row],[PPA (24/25)]])),1,0)</f>
        <v>0</v>
      </c>
      <c r="DX21" s="3">
        <f>IF(ISNUMBER(SEARCH("BL1",MASTERFILE[[#This Row],[PPA (24/25)]])),1,0)</f>
        <v>0</v>
      </c>
      <c r="DY21" s="3">
        <f>IF(ISNUMBER(SEARCH("BL2",MASTERFILE[[#This Row],[PPA (24/25)]])),1,0)</f>
        <v>0</v>
      </c>
      <c r="DZ21" s="3">
        <f>IF(ISNUMBER(SEARCH("BL3",MASTERFILE[[#This Row],[PPA (24/25)]])),1,0)</f>
        <v>0</v>
      </c>
      <c r="EA21" s="3">
        <f>IF(ISNUMBER(SEARCH("BL4",MASTERFILE[[#This Row],[PPA (24/25)]])),1,0)</f>
        <v>0</v>
      </c>
      <c r="EB21" s="3">
        <f>IF(ISNUMBER(SEARCH("BL5",MASTERFILE[[#This Row],[PPA (24/25)]])),1,0)</f>
        <v>0</v>
      </c>
      <c r="EC21" s="3">
        <f>IF(ISNUMBER(SEARCH("BL6",MASTERFILE[[#This Row],[PPA (24/25)]])),1,0)</f>
        <v>0</v>
      </c>
      <c r="ED21" s="3">
        <f>IF(ISNUMBER(SEARCH("BL7",MASTERFILE[[#This Row],[PPA (24/25)]])),1,0)</f>
        <v>0</v>
      </c>
      <c r="EE21" s="3">
        <f>IFERROR(LEFT(RIGHT(MASTERFILE[[#This Row],[PPA (24/25)]],LEN(MASTERFILE[[#This Row],[PPA (24/25)]])-FIND("BP1",MASTERFILE[[#This Row],[PPA (24/25)]])+1),10), 0)</f>
        <v>0</v>
      </c>
      <c r="EF21" s="3">
        <f>IFERROR(LEFT(RIGHT(MASTERFILE[[#This Row],[PPA (24/25)]],LEN(MASTERFILE[[#This Row],[PPA (24/25)]])-FIND("BP2",MASTERFILE[[#This Row],[PPA (24/25)]])+1),10),0)</f>
        <v>0</v>
      </c>
      <c r="EG21" s="3">
        <f>IFERROR(LEFT(RIGHT(MASTERFILE[[#This Row],[PPA (24/25)]],LEN(MASTERFILE[[#This Row],[PPA (24/25)]])-FIND("BP3",MASTERFILE[[#This Row],[PPA (24/25)]])+1),10),0)</f>
        <v>0</v>
      </c>
      <c r="EH21" s="3">
        <f>IFERROR(LEFT(RIGHT(MASTERFILE[[#This Row],[PPA (24/25)]],LEN(MASTERFILE[[#This Row],[PPA (24/25)]])-FIND("BP4",MASTERFILE[[#This Row],[PPA (24/25)]])+1),10),0)</f>
        <v>0</v>
      </c>
      <c r="EI21" s="3">
        <f>IFERROR(LEFT(RIGHT(MASTERFILE[[#This Row],[PPA (24/25)]],LEN(MASTERFILE[[#This Row],[PPA (24/25)]])-FIND("BP5",MASTERFILE[[#This Row],[PPA (24/25)]])+1),10),0)</f>
        <v>0</v>
      </c>
      <c r="EJ21" s="3">
        <f>IFERROR(LEFT(RIGHT(MASTERFILE[[#This Row],[PPA (24/25)]],LEN(MASTERFILE[[#This Row],[PPA (24/25)]])-FIND("BN1",MASTERFILE[[#This Row],[PPA (24/25)]])+1),10),0)</f>
        <v>0</v>
      </c>
      <c r="EK21" s="3">
        <f>IFERROR(LEFT(RIGHT(MASTERFILE[[#This Row],[PPA (24/25)]],LEN(MASTERFILE[[#This Row],[PPA (24/25)]])-FIND("BN2",MASTERFILE[[#This Row],[PPA (24/25)]])+1),10),0)</f>
        <v>0</v>
      </c>
      <c r="EL21" s="3">
        <f>IFERROR(LEFT(RIGHT(MASTERFILE[[#This Row],[PPA (24/25)]],LEN(MASTERFILE[[#This Row],[PPA (24/25)]])-FIND("BN3",MASTERFILE[[#This Row],[PPA (24/25)]])+1),10),0)</f>
        <v>0</v>
      </c>
      <c r="EM21" s="3">
        <f>IFERROR(LEFT(RIGHT(MASTERFILE[[#This Row],[PPA (24/25)]],LEN(MASTERFILE[[#This Row],[PPA (24/25)]])-FIND("BN4",MASTERFILE[[#This Row],[PPA (24/25)]])+1),10),0)</f>
        <v>0</v>
      </c>
      <c r="EN21" s="3">
        <f>IFERROR(LEFT(RIGHT(MASTERFILE[[#This Row],[PPA (24/25)]],LEN(MASTERFILE[[#This Row],[PPA (24/25)]])-FIND("BN5",MASTERFILE[[#This Row],[PPA (24/25)]])+1),10),0)</f>
        <v>0</v>
      </c>
      <c r="EO21" s="3">
        <f>IFERROR(LEFT(RIGHT(MASTERFILE[[#This Row],[PPA (24/25)]],LEN(MASTERFILE[[#This Row],[PPA (24/25)]])-FIND("BE1",MASTERFILE[[#This Row],[PPA (24/25)]])+1),10),0)</f>
        <v>0</v>
      </c>
      <c r="EP21" s="3">
        <f>IFERROR(LEFT(RIGHT(MASTERFILE[[#This Row],[PPA (24/25)]],LEN(MASTERFILE[[#This Row],[PPA (24/25)]])-FIND("BE2",MASTERFILE[[#This Row],[PPA (24/25)]])+1),10),0)</f>
        <v>0</v>
      </c>
      <c r="EQ21" s="3">
        <f>IFERROR(LEFT(RIGHT(MASTERFILE[[#This Row],[PPA (24/25)]],LEN(MASTERFILE[[#This Row],[PPA (24/25)]])-FIND("BE3",MASTERFILE[[#This Row],[PPA (24/25)]])+1),10),0)</f>
        <v>0</v>
      </c>
      <c r="ER21" s="3">
        <f>IFERROR(LEFT(RIGHT(MASTERFILE[[#This Row],[PPA (24/25)]],LEN(MASTERFILE[[#This Row],[PPA (24/25)]])-FIND("BE4",MASTERFILE[[#This Row],[PPA (24/25)]])+1),10),0)</f>
        <v>0</v>
      </c>
      <c r="ES21" s="3">
        <f>IFERROR(LEFT(RIGHT(MASTERFILE[[#This Row],[PPA (24/25)]],LEN(MASTERFILE[[#This Row],[PPA (24/25)]])-FIND("BL1",MASTERFILE[[#This Row],[PPA (24/25)]])+1),10),0)</f>
        <v>0</v>
      </c>
      <c r="ET21" s="3">
        <f>IFERROR(LEFT(RIGHT(MASTERFILE[[#This Row],[PPA (24/25)]],LEN(MASTERFILE[[#This Row],[PPA (24/25)]])-FIND("BL2",MASTERFILE[[#This Row],[PPA (24/25)]])+1),10),0)</f>
        <v>0</v>
      </c>
      <c r="EU21" s="3">
        <f>IFERROR(LEFT(RIGHT(MASTERFILE[[#This Row],[PPA (24/25)]],LEN(MASTERFILE[[#This Row],[PPA (24/25)]])-FIND("BL3",MASTERFILE[[#This Row],[PPA (24/25)]])+1),10),0)</f>
        <v>0</v>
      </c>
      <c r="EV21" s="3">
        <f>IFERROR(LEFT(RIGHT(MASTERFILE[[#This Row],[PPA (24/25)]],LEN(MASTERFILE[[#This Row],[PPA (24/25)]])-FIND("BL4",MASTERFILE[[#This Row],[PPA (24/25)]])+1),10),0)</f>
        <v>0</v>
      </c>
      <c r="EW21" s="3">
        <f>IFERROR(LEFT(RIGHT(MASTERFILE[[#This Row],[PPA (24/25)]],LEN(MASTERFILE[[#This Row],[PPA (24/25)]])-FIND("BL5",MASTERFILE[[#This Row],[PPA (24/25)]])+1),10),0)</f>
        <v>0</v>
      </c>
      <c r="EX21" s="3">
        <f>IFERROR(LEFT(RIGHT(MASTERFILE[[#This Row],[PPA (24/25)]],LEN(MASTERFILE[[#This Row],[PPA (24/25)]])-FIND("BL6",MASTERFILE[[#This Row],[PPA (24/25)]])+1),10),0)</f>
        <v>0</v>
      </c>
      <c r="EY21" s="3">
        <f>IFERROR(LEFT(RIGHT(MASTERFILE[[#This Row],[PPA (24/25)]],LEN(MASTERFILE[[#This Row],[PPA (24/25)]])-FIND("BL7",MASTERFILE[[#This Row],[PPA (24/25)]])+1),10),0)</f>
        <v>0</v>
      </c>
      <c r="EZ21" s="47">
        <f>IFERROR(MASTERFILE[[#This Row],[FPMIS Budget]]*(MID(MASTERFILE[[#This Row],[BP 1 (Percentage)]],FIND("(",MASTERFILE[[#This Row],[BP 1 (Percentage)]])+1, FIND(")",MASTERFILE[[#This Row],[BP 1 (Percentage)]])- FIND("(",MASTERFILE[[#This Row],[BP 1 (Percentage)]])-1)),0)</f>
        <v>0</v>
      </c>
      <c r="FA21" s="47">
        <f>IFERROR(MASTERFILE[[#This Row],[FPMIS Budget]]*(MID(MASTERFILE[[#This Row],[BP 2 (Percentage)]],FIND("(",MASTERFILE[[#This Row],[BP 2 (Percentage)]])+1, FIND(")",MASTERFILE[[#This Row],[BP 2 (Percentage)]])- FIND("(",MASTERFILE[[#This Row],[BP 2 (Percentage)]])-1)),0)</f>
        <v>0</v>
      </c>
      <c r="FB21" s="47">
        <f>IFERROR(MASTERFILE[[#This Row],[FPMIS Budget]]*(MID(MASTERFILE[[#This Row],[BP 3 (Percentage)]],FIND("(",MASTERFILE[[#This Row],[BP 3 (Percentage)]])+1, FIND(")",MASTERFILE[[#This Row],[BP 3 (Percentage)]])- FIND("(",MASTERFILE[[#This Row],[BP 3 (Percentage)]])-1)),0)</f>
        <v>0</v>
      </c>
      <c r="FC21" s="47">
        <f>IFERROR(MASTERFILE[[#This Row],[FPMIS Budget]]*(MID(MASTERFILE[[#This Row],[BP 4 (Percentage)]],FIND("(",MASTERFILE[[#This Row],[BP 4 (Percentage)]])+1, FIND(")",MASTERFILE[[#This Row],[BP 4 (Percentage)]])- FIND("(",MASTERFILE[[#This Row],[BP 4 (Percentage)]])-1)),0)</f>
        <v>0</v>
      </c>
      <c r="FD21" s="47">
        <f>IFERROR(MASTERFILE[[#This Row],[FPMIS Budget]]*(MID(MASTERFILE[[#This Row],[BP 5 (Percentage)]],FIND("(",MASTERFILE[[#This Row],[BP 5 (Percentage)]])+1, FIND(")",MASTERFILE[[#This Row],[BP 5 (Percentage)]])- FIND("(",MASTERFILE[[#This Row],[BP 5 (Percentage)]])-1)),0)</f>
        <v>0</v>
      </c>
      <c r="FE21" s="47">
        <f>IFERROR(MASTERFILE[[#This Row],[FPMIS Budget]]*(MID(MASTERFILE[[#This Row],[BN 1 (Percentage)]],FIND("(",MASTERFILE[[#This Row],[BN 1 (Percentage)]])+1, FIND(")",MASTERFILE[[#This Row],[BN 1 (Percentage)]])- FIND("(",MASTERFILE[[#This Row],[BN 1 (Percentage)]])-1)),0)</f>
        <v>0</v>
      </c>
      <c r="FF21" s="47">
        <f>IFERROR(MASTERFILE[[#This Row],[FPMIS Budget]]*(MID(MASTERFILE[[#This Row],[BN 2 (Percentage)]],FIND("(",MASTERFILE[[#This Row],[BN 2 (Percentage)]])+1, FIND(")",MASTERFILE[[#This Row],[BN 2 (Percentage)]])- FIND("(",MASTERFILE[[#This Row],[BN 2 (Percentage)]])-1)),0)</f>
        <v>0</v>
      </c>
      <c r="FG21" s="47">
        <f>IFERROR(MASTERFILE[[#This Row],[FPMIS Budget]]*(MID(MASTERFILE[[#This Row],[BN 3 (Percentage)]],FIND("(",MASTERFILE[[#This Row],[BN 3 (Percentage)]])+1, FIND(")",MASTERFILE[[#This Row],[BN 3 (Percentage)]])- FIND("(",MASTERFILE[[#This Row],[BN 3 (Percentage)]])-1)),0)</f>
        <v>0</v>
      </c>
      <c r="FH21" s="47">
        <f>IFERROR(MASTERFILE[[#This Row],[FPMIS Budget]]*(MID(MASTERFILE[[#This Row],[BN 4 (Percentage)]],FIND("(",MASTERFILE[[#This Row],[BN 4 (Percentage)]])+1, FIND(")",MASTERFILE[[#This Row],[BN 4 (Percentage)]])- FIND("(",MASTERFILE[[#This Row],[BN 4 (Percentage)]])-1)),0)</f>
        <v>0</v>
      </c>
      <c r="FI21" s="47">
        <f>IFERROR(MASTERFILE[[#This Row],[FPMIS Budget]]*(MID(MASTERFILE[[#This Row],[BN 5 (Percentage)]],FIND("(",MASTERFILE[[#This Row],[BN 5 (Percentage)]])+1, FIND(")",MASTERFILE[[#This Row],[BN 5 (Percentage)]])- FIND("(",MASTERFILE[[#This Row],[BN 5 (Percentage)]])-1)),0)</f>
        <v>0</v>
      </c>
      <c r="FJ21" s="47">
        <f>IFERROR(MASTERFILE[[#This Row],[FPMIS Budget]]*(MID(MASTERFILE[[#This Row],[BE 1 (Percentage)]],FIND("(",MASTERFILE[[#This Row],[BE 1 (Percentage)]])+1, FIND(")",MASTERFILE[[#This Row],[BE 1 (Percentage)]])- FIND("(",MASTERFILE[[#This Row],[BE 1 (Percentage)]])-1)),0)</f>
        <v>0</v>
      </c>
      <c r="FK21" s="47">
        <f>IFERROR(MASTERFILE[[#This Row],[FPMIS Budget]]*(MID(MASTERFILE[[#This Row],[BE 2 (Percentage)]],FIND("(",MASTERFILE[[#This Row],[BE 2 (Percentage)]])+1, FIND(")",MASTERFILE[[#This Row],[BE 2 (Percentage)]])- FIND("(",MASTERFILE[[#This Row],[BE 2 (Percentage)]])-1)),0)</f>
        <v>0</v>
      </c>
      <c r="FL21" s="47">
        <f>IFERROR(MASTERFILE[[#This Row],[FPMIS Budget]]*(MID(MASTERFILE[[#This Row],[BE 3 (Percentage)]],FIND("(",MASTERFILE[[#This Row],[BE 3 (Percentage)]])+1, FIND(")",MASTERFILE[[#This Row],[BE 3 (Percentage)]])- FIND("(",MASTERFILE[[#This Row],[BE 3 (Percentage)]])-1)),0)</f>
        <v>0</v>
      </c>
      <c r="FM21" s="47">
        <f>IFERROR(MASTERFILE[[#This Row],[FPMIS Budget]]*(MID(MASTERFILE[[#This Row],[BE 4 (Percentage)]],FIND("(",MASTERFILE[[#This Row],[BE 4 (Percentage)]])+1, FIND(")",MASTERFILE[[#This Row],[BE 4 (Percentage)]])- FIND("(",MASTERFILE[[#This Row],[BE 4 (Percentage)]])-1)),0)</f>
        <v>0</v>
      </c>
      <c r="FN21" s="47">
        <f>IFERROR(MASTERFILE[[#This Row],[FPMIS Budget]]*(MID(MASTERFILE[[#This Row],[BL 1 (Percentage)]],FIND("(",MASTERFILE[[#This Row],[BL 1 (Percentage)]])+1, FIND(")",MASTERFILE[[#This Row],[BL 1 (Percentage)]])- FIND("(",MASTERFILE[[#This Row],[BL 1 (Percentage)]])-1)),0)</f>
        <v>0</v>
      </c>
      <c r="FO21" s="47">
        <f>IFERROR(MASTERFILE[[#This Row],[FPMIS Budget]]*(MID(MASTERFILE[[#This Row],[BL 2 (Percentage)]],FIND("(",MASTERFILE[[#This Row],[BL 2 (Percentage)]])+1, FIND(")",MASTERFILE[[#This Row],[BL 2 (Percentage)]])- FIND("(",MASTERFILE[[#This Row],[BL 2 (Percentage)]])-1)),0)</f>
        <v>0</v>
      </c>
      <c r="FP21" s="47">
        <f>IFERROR(MASTERFILE[[#This Row],[FPMIS Budget]]*(MID(MASTERFILE[[#This Row],[BL 3 (Percentage)]],FIND("(",MASTERFILE[[#This Row],[BL 3 (Percentage)]])+1, FIND(")",MASTERFILE[[#This Row],[BL 3 (Percentage)]])- FIND("(",MASTERFILE[[#This Row],[BL 3 (Percentage)]])-1)),0)</f>
        <v>0</v>
      </c>
      <c r="FQ21" s="47">
        <f>IFERROR(MASTERFILE[[#This Row],[FPMIS Budget]]*(MID(MASTERFILE[[#This Row],[BL 4 (Percentage)]],FIND("(",MASTERFILE[[#This Row],[BL 4 (Percentage)]])+1, FIND(")",MASTERFILE[[#This Row],[BL 4 (Percentage)]])- FIND("(",MASTERFILE[[#This Row],[BL 4 (Percentage)]])-1)),0)</f>
        <v>0</v>
      </c>
      <c r="FR21" s="47">
        <f>IFERROR(MASTERFILE[[#This Row],[FPMIS Budget]]*(MID(MASTERFILE[[#This Row],[BL 5 (Percentage)]],FIND("(",MASTERFILE[[#This Row],[BL 5 (Percentage)]])+1, FIND(")",MASTERFILE[[#This Row],[BL 5 (Percentage)]])- FIND("(",MASTERFILE[[#This Row],[BL 5 (Percentage)]])-1)),0)</f>
        <v>0</v>
      </c>
      <c r="FS21" s="47">
        <f>IFERROR(MASTERFILE[[#This Row],[FPMIS Budget]]*(MID(MASTERFILE[[#This Row],[BL 6 (Percentage)]],FIND("(",MASTERFILE[[#This Row],[BL 6 (Percentage)]])+1, FIND(")",MASTERFILE[[#This Row],[BL 6 (Percentage)]])- FIND("(",MASTERFILE[[#This Row],[BL 6 (Percentage)]])-1)),0)</f>
        <v>0</v>
      </c>
      <c r="FT21" s="47">
        <f>IFERROR(MASTERFILE[[#This Row],[FPMIS Budget]]*(MID(MASTERFILE[[#This Row],[BL 7 (Percentage)]],FIND("(",MASTERFILE[[#This Row],[BL 7 (Percentage)]])+1, FIND(")",MASTERFILE[[#This Row],[BL 7 (Percentage)]])- FIND("(",MASTERFILE[[#This Row],[BL 7 (Percentage)]])-1)),0)</f>
        <v>0</v>
      </c>
      <c r="FU21" s="3" t="str">
        <f>IF(ISNUMBER(SEARCH("1.",MASTERFILE[[#This Row],[SDG target (24/25)]])),1," ")</f>
        <v xml:space="preserve"> </v>
      </c>
      <c r="HT21" s="3" t="s">
        <v>320</v>
      </c>
      <c r="HX21" s="3" t="s">
        <v>874</v>
      </c>
      <c r="IH21" s="3"/>
      <c r="IN21" s="9" t="s">
        <v>874</v>
      </c>
      <c r="IX21" s="3"/>
      <c r="IY21" s="3" t="s">
        <v>875</v>
      </c>
      <c r="JB21" s="3" t="s">
        <v>876</v>
      </c>
      <c r="JC21" s="3" t="s">
        <v>877</v>
      </c>
    </row>
    <row r="22" spans="1:263" ht="27.75" customHeight="1" x14ac:dyDescent="0.3">
      <c r="A22" s="9" t="s">
        <v>878</v>
      </c>
      <c r="B22" s="9" t="s">
        <v>879</v>
      </c>
      <c r="C22" s="9" t="s">
        <v>880</v>
      </c>
      <c r="D22" s="9" t="s">
        <v>375</v>
      </c>
      <c r="E22" s="45">
        <v>201238.51</v>
      </c>
      <c r="F22" s="45">
        <v>228310.18</v>
      </c>
      <c r="G22" s="9" t="s">
        <v>881</v>
      </c>
      <c r="H22" s="9" t="s">
        <v>376</v>
      </c>
      <c r="I22" s="9" t="s">
        <v>304</v>
      </c>
      <c r="J22" s="9" t="s">
        <v>567</v>
      </c>
      <c r="K22" s="9" t="s">
        <v>521</v>
      </c>
      <c r="L22" s="9" t="s">
        <v>882</v>
      </c>
      <c r="M22" s="9" t="s">
        <v>883</v>
      </c>
      <c r="N22" s="45">
        <v>0.99731182795698925</v>
      </c>
      <c r="O22" s="9" t="s">
        <v>884</v>
      </c>
      <c r="P22" s="9" t="s">
        <v>281</v>
      </c>
      <c r="Q22" s="9" t="s">
        <v>287</v>
      </c>
      <c r="R22" s="9" t="s">
        <v>885</v>
      </c>
      <c r="S22" s="9" t="s">
        <v>886</v>
      </c>
      <c r="T22" s="9" t="s">
        <v>290</v>
      </c>
      <c r="U22" s="9" t="s">
        <v>528</v>
      </c>
      <c r="V22" s="9" t="s">
        <v>573</v>
      </c>
      <c r="W22" s="9" t="s">
        <v>770</v>
      </c>
      <c r="X22" s="9" t="s">
        <v>575</v>
      </c>
      <c r="Y22" s="9" t="s">
        <v>576</v>
      </c>
      <c r="Z22" s="9" t="s">
        <v>887</v>
      </c>
      <c r="AA22" s="9" t="s">
        <v>485</v>
      </c>
      <c r="AB22" s="9" t="s">
        <v>741</v>
      </c>
      <c r="AC22" s="9" t="s">
        <v>888</v>
      </c>
      <c r="AD22" s="9" t="s">
        <v>889</v>
      </c>
      <c r="AE22" s="9" t="s">
        <v>582</v>
      </c>
      <c r="AF22" s="9" t="s">
        <v>890</v>
      </c>
      <c r="AG22" s="9" t="s">
        <v>583</v>
      </c>
      <c r="AH22" s="9" t="s">
        <v>292</v>
      </c>
      <c r="AI22" s="9" t="s">
        <v>292</v>
      </c>
      <c r="AJ22" s="9" t="s">
        <v>292</v>
      </c>
      <c r="AK22" s="9" t="s">
        <v>304</v>
      </c>
      <c r="AL22" s="9" t="s">
        <v>305</v>
      </c>
      <c r="AM22" s="9" t="s">
        <v>584</v>
      </c>
      <c r="AN22" s="9" t="s">
        <v>585</v>
      </c>
      <c r="AO22" s="9" t="s">
        <v>292</v>
      </c>
      <c r="AP22" s="9" t="s">
        <v>292</v>
      </c>
      <c r="AQ22" s="9" t="s">
        <v>544</v>
      </c>
      <c r="AR22" s="9" t="s">
        <v>354</v>
      </c>
      <c r="AS22" s="9" t="s">
        <v>354</v>
      </c>
      <c r="AT22" s="45">
        <v>0</v>
      </c>
      <c r="AU22" s="45">
        <v>228310.18</v>
      </c>
      <c r="AV22" s="9" t="s">
        <v>891</v>
      </c>
      <c r="AW22" s="9" t="s">
        <v>892</v>
      </c>
      <c r="AX22" s="9" t="s">
        <v>893</v>
      </c>
      <c r="AY22" s="9" t="s">
        <v>292</v>
      </c>
      <c r="AZ22" s="9" t="s">
        <v>894</v>
      </c>
      <c r="BA22" s="9" t="s">
        <v>872</v>
      </c>
      <c r="BB22" s="9" t="s">
        <v>895</v>
      </c>
      <c r="BC22" s="9" t="s">
        <v>896</v>
      </c>
      <c r="BD22" s="9" t="s">
        <v>862</v>
      </c>
      <c r="BE22" s="9" t="s">
        <v>897</v>
      </c>
      <c r="BF22" s="9" t="s">
        <v>898</v>
      </c>
      <c r="BG22" s="9" t="s">
        <v>292</v>
      </c>
      <c r="BH22" s="45">
        <v>0</v>
      </c>
      <c r="BI22" s="9" t="s">
        <v>597</v>
      </c>
      <c r="BJ22" s="9" t="s">
        <v>354</v>
      </c>
      <c r="BK22" s="9" t="s">
        <v>354</v>
      </c>
      <c r="BL22" s="9" t="s">
        <v>354</v>
      </c>
      <c r="BM22" s="9" t="s">
        <v>354</v>
      </c>
      <c r="BN22" s="9" t="s">
        <v>354</v>
      </c>
      <c r="BO22" s="9" t="s">
        <v>363</v>
      </c>
      <c r="BP22" s="9" t="s">
        <v>353</v>
      </c>
      <c r="BQ22" s="9" t="s">
        <v>292</v>
      </c>
      <c r="BR22" s="9" t="s">
        <v>354</v>
      </c>
      <c r="BS22" s="9" t="s">
        <v>485</v>
      </c>
      <c r="BT22" s="9" t="s">
        <v>741</v>
      </c>
      <c r="BU22" s="9" t="s">
        <v>888</v>
      </c>
      <c r="BV22" s="9" t="s">
        <v>889</v>
      </c>
      <c r="BW22" s="9" t="s">
        <v>891</v>
      </c>
      <c r="BX22" s="9" t="s">
        <v>892</v>
      </c>
      <c r="BY22" s="45">
        <v>0</v>
      </c>
      <c r="BZ22" s="45">
        <v>0</v>
      </c>
      <c r="CA22" s="45">
        <v>0</v>
      </c>
      <c r="CB22" s="45">
        <v>0</v>
      </c>
      <c r="CC22" s="45">
        <v>0</v>
      </c>
      <c r="CD22" s="45">
        <v>0</v>
      </c>
      <c r="CE22" s="45">
        <v>-32.729999999999997</v>
      </c>
      <c r="CF22" s="45">
        <v>0</v>
      </c>
      <c r="CG22" s="45">
        <v>113843.12</v>
      </c>
      <c r="CH22" s="45">
        <v>228310.18</v>
      </c>
      <c r="CI22" s="45">
        <v>87428.12</v>
      </c>
      <c r="CJ22" s="45">
        <v>0</v>
      </c>
      <c r="CK22" s="45">
        <v>0</v>
      </c>
      <c r="CL22" s="45">
        <v>27071.67</v>
      </c>
      <c r="CM22" s="45">
        <v>201238.51</v>
      </c>
      <c r="CN22" s="45">
        <v>0</v>
      </c>
      <c r="CO22" s="45">
        <v>0</v>
      </c>
      <c r="CP22" s="45">
        <v>228310.18</v>
      </c>
      <c r="CQ22" s="45">
        <v>201238.52</v>
      </c>
      <c r="CR22" s="9" t="s">
        <v>883</v>
      </c>
      <c r="CS22" s="45">
        <v>0</v>
      </c>
      <c r="CT22" s="9" t="s">
        <v>292</v>
      </c>
      <c r="CU22" s="9" t="s">
        <v>281</v>
      </c>
      <c r="CV22" s="9" t="s">
        <v>281</v>
      </c>
      <c r="CW22" s="9" t="s">
        <v>292</v>
      </c>
      <c r="CX22" s="9" t="s">
        <v>292</v>
      </c>
      <c r="CY22" s="9" t="s">
        <v>292</v>
      </c>
      <c r="CZ22" s="9" t="s">
        <v>292</v>
      </c>
      <c r="DA22" s="9" t="s">
        <v>292</v>
      </c>
      <c r="DB22" s="9" t="s">
        <v>292</v>
      </c>
      <c r="DC22" s="9" t="s">
        <v>292</v>
      </c>
      <c r="DD22" s="45">
        <v>0</v>
      </c>
      <c r="DE22" s="45">
        <v>201238.51</v>
      </c>
      <c r="DF22" s="9" t="s">
        <v>365</v>
      </c>
      <c r="DG22" s="9" t="s">
        <v>899</v>
      </c>
      <c r="DH22" s="9" t="s">
        <v>900</v>
      </c>
      <c r="DI22" s="46" t="s">
        <v>901</v>
      </c>
      <c r="DJ22" s="3">
        <f>IF(ISNUMBER(SEARCH("BP1",MASTERFILE[[#This Row],[PPA (24/25)]])),1,0)</f>
        <v>0</v>
      </c>
      <c r="DK22" s="3">
        <f>IF(ISNUMBER(SEARCH("BP2",MASTERFILE[[#This Row],[PPA (24/25)]])),1,0)</f>
        <v>0</v>
      </c>
      <c r="DL22" s="3">
        <f>IF(ISNUMBER(SEARCH("BP3",MASTERFILE[[#This Row],[PPA (24/25)]])),1,0)</f>
        <v>1</v>
      </c>
      <c r="DM22" s="3">
        <f>IF(ISNUMBER(SEARCH("BP4",MASTERFILE[[#This Row],[PPA (24/25)]])),1,0)</f>
        <v>0</v>
      </c>
      <c r="DN22" s="3">
        <f>IF(ISNUMBER(SEARCH("BP5",MASTERFILE[[#This Row],[PPA (24/25)]])),1,0)</f>
        <v>0</v>
      </c>
      <c r="DO22" s="3">
        <f>IF(ISNUMBER(SEARCH("BN1",MASTERFILE[[#This Row],[PPA (24/25)]])),1,0)</f>
        <v>0</v>
      </c>
      <c r="DP22" s="3">
        <f>IF(ISNUMBER(SEARCH("BN2",MASTERFILE[[#This Row],[PPA (24/25)]])),1,0)</f>
        <v>0</v>
      </c>
      <c r="DQ22" s="3">
        <f>IF(ISNUMBER(SEARCH("BN3",MASTERFILE[[#This Row],[PPA (24/25)]])),1,0)</f>
        <v>0</v>
      </c>
      <c r="DR22" s="3">
        <f>IF(ISNUMBER(SEARCH("BN4",MASTERFILE[[#This Row],[PPA (24/25)]])),1,0)</f>
        <v>0</v>
      </c>
      <c r="DS22" s="3">
        <f>IF(ISNUMBER(SEARCH("BN5",MASTERFILE[[#This Row],[PPA (24/25)]])),1,0)</f>
        <v>0</v>
      </c>
      <c r="DT22" s="3">
        <f>IF(ISNUMBER(SEARCH("BE1",MASTERFILE[[#This Row],[PPA (24/25)]])),1,0)</f>
        <v>0</v>
      </c>
      <c r="DU22" s="3">
        <f>IF(ISNUMBER(SEARCH("BE2",MASTERFILE[[#This Row],[PPA (24/25)]])),1,0)</f>
        <v>0</v>
      </c>
      <c r="DV22" s="3">
        <f>IF(ISNUMBER(SEARCH("BE3",MASTERFILE[[#This Row],[PPA (24/25)]])),1,0)</f>
        <v>0</v>
      </c>
      <c r="DW22" s="3">
        <f>IF(ISNUMBER(SEARCH("BE4",MASTERFILE[[#This Row],[PPA (24/25)]])),1,0)</f>
        <v>0</v>
      </c>
      <c r="DX22" s="3">
        <f>IF(ISNUMBER(SEARCH("BL1",MASTERFILE[[#This Row],[PPA (24/25)]])),1,0)</f>
        <v>0</v>
      </c>
      <c r="DY22" s="3">
        <f>IF(ISNUMBER(SEARCH("BL2",MASTERFILE[[#This Row],[PPA (24/25)]])),1,0)</f>
        <v>0</v>
      </c>
      <c r="DZ22" s="3">
        <f>IF(ISNUMBER(SEARCH("BL3",MASTERFILE[[#This Row],[PPA (24/25)]])),1,0)</f>
        <v>0</v>
      </c>
      <c r="EA22" s="3">
        <f>IF(ISNUMBER(SEARCH("BL4",MASTERFILE[[#This Row],[PPA (24/25)]])),1,0)</f>
        <v>0</v>
      </c>
      <c r="EB22" s="3">
        <f>IF(ISNUMBER(SEARCH("BL5",MASTERFILE[[#This Row],[PPA (24/25)]])),1,0)</f>
        <v>0</v>
      </c>
      <c r="EC22" s="3">
        <f>IF(ISNUMBER(SEARCH("BL6",MASTERFILE[[#This Row],[PPA (24/25)]])),1,0)</f>
        <v>0</v>
      </c>
      <c r="ED22" s="3">
        <f>IF(ISNUMBER(SEARCH("BL7",MASTERFILE[[#This Row],[PPA (24/25)]])),1,0)</f>
        <v>0</v>
      </c>
      <c r="EE22" s="3">
        <f>IFERROR(LEFT(RIGHT(MASTERFILE[[#This Row],[PPA (24/25)]],LEN(MASTERFILE[[#This Row],[PPA (24/25)]])-FIND("BP1",MASTERFILE[[#This Row],[PPA (24/25)]])+1),10), 0)</f>
        <v>0</v>
      </c>
      <c r="EF22" s="3">
        <f>IFERROR(LEFT(RIGHT(MASTERFILE[[#This Row],[PPA (24/25)]],LEN(MASTERFILE[[#This Row],[PPA (24/25)]])-FIND("BP2",MASTERFILE[[#This Row],[PPA (24/25)]])+1),10),0)</f>
        <v>0</v>
      </c>
      <c r="EG22" s="3" t="str">
        <f>IFERROR(LEFT(RIGHT(MASTERFILE[[#This Row],[PPA (24/25)]],LEN(MASTERFILE[[#This Row],[PPA (24/25)]])-FIND("BP3",MASTERFILE[[#This Row],[PPA (24/25)]])+1),10),0)</f>
        <v>BP3 (100%)</v>
      </c>
      <c r="EH22" s="3">
        <f>IFERROR(LEFT(RIGHT(MASTERFILE[[#This Row],[PPA (24/25)]],LEN(MASTERFILE[[#This Row],[PPA (24/25)]])-FIND("BP4",MASTERFILE[[#This Row],[PPA (24/25)]])+1),10),0)</f>
        <v>0</v>
      </c>
      <c r="EI22" s="3">
        <f>IFERROR(LEFT(RIGHT(MASTERFILE[[#This Row],[PPA (24/25)]],LEN(MASTERFILE[[#This Row],[PPA (24/25)]])-FIND("BP5",MASTERFILE[[#This Row],[PPA (24/25)]])+1),10),0)</f>
        <v>0</v>
      </c>
      <c r="EJ22" s="3">
        <f>IFERROR(LEFT(RIGHT(MASTERFILE[[#This Row],[PPA (24/25)]],LEN(MASTERFILE[[#This Row],[PPA (24/25)]])-FIND("BN1",MASTERFILE[[#This Row],[PPA (24/25)]])+1),10),0)</f>
        <v>0</v>
      </c>
      <c r="EK22" s="3">
        <f>IFERROR(LEFT(RIGHT(MASTERFILE[[#This Row],[PPA (24/25)]],LEN(MASTERFILE[[#This Row],[PPA (24/25)]])-FIND("BN2",MASTERFILE[[#This Row],[PPA (24/25)]])+1),10),0)</f>
        <v>0</v>
      </c>
      <c r="EL22" s="3">
        <f>IFERROR(LEFT(RIGHT(MASTERFILE[[#This Row],[PPA (24/25)]],LEN(MASTERFILE[[#This Row],[PPA (24/25)]])-FIND("BN3",MASTERFILE[[#This Row],[PPA (24/25)]])+1),10),0)</f>
        <v>0</v>
      </c>
      <c r="EM22" s="3">
        <f>IFERROR(LEFT(RIGHT(MASTERFILE[[#This Row],[PPA (24/25)]],LEN(MASTERFILE[[#This Row],[PPA (24/25)]])-FIND("BN4",MASTERFILE[[#This Row],[PPA (24/25)]])+1),10),0)</f>
        <v>0</v>
      </c>
      <c r="EN22" s="3">
        <f>IFERROR(LEFT(RIGHT(MASTERFILE[[#This Row],[PPA (24/25)]],LEN(MASTERFILE[[#This Row],[PPA (24/25)]])-FIND("BN5",MASTERFILE[[#This Row],[PPA (24/25)]])+1),10),0)</f>
        <v>0</v>
      </c>
      <c r="EO22" s="3">
        <f>IFERROR(LEFT(RIGHT(MASTERFILE[[#This Row],[PPA (24/25)]],LEN(MASTERFILE[[#This Row],[PPA (24/25)]])-FIND("BE1",MASTERFILE[[#This Row],[PPA (24/25)]])+1),10),0)</f>
        <v>0</v>
      </c>
      <c r="EP22" s="3">
        <f>IFERROR(LEFT(RIGHT(MASTERFILE[[#This Row],[PPA (24/25)]],LEN(MASTERFILE[[#This Row],[PPA (24/25)]])-FIND("BE2",MASTERFILE[[#This Row],[PPA (24/25)]])+1),10),0)</f>
        <v>0</v>
      </c>
      <c r="EQ22" s="3">
        <f>IFERROR(LEFT(RIGHT(MASTERFILE[[#This Row],[PPA (24/25)]],LEN(MASTERFILE[[#This Row],[PPA (24/25)]])-FIND("BE3",MASTERFILE[[#This Row],[PPA (24/25)]])+1),10),0)</f>
        <v>0</v>
      </c>
      <c r="ER22" s="3">
        <f>IFERROR(LEFT(RIGHT(MASTERFILE[[#This Row],[PPA (24/25)]],LEN(MASTERFILE[[#This Row],[PPA (24/25)]])-FIND("BE4",MASTERFILE[[#This Row],[PPA (24/25)]])+1),10),0)</f>
        <v>0</v>
      </c>
      <c r="ES22" s="3">
        <f>IFERROR(LEFT(RIGHT(MASTERFILE[[#This Row],[PPA (24/25)]],LEN(MASTERFILE[[#This Row],[PPA (24/25)]])-FIND("BL1",MASTERFILE[[#This Row],[PPA (24/25)]])+1),10),0)</f>
        <v>0</v>
      </c>
      <c r="ET22" s="3">
        <f>IFERROR(LEFT(RIGHT(MASTERFILE[[#This Row],[PPA (24/25)]],LEN(MASTERFILE[[#This Row],[PPA (24/25)]])-FIND("BL2",MASTERFILE[[#This Row],[PPA (24/25)]])+1),10),0)</f>
        <v>0</v>
      </c>
      <c r="EU22" s="3">
        <f>IFERROR(LEFT(RIGHT(MASTERFILE[[#This Row],[PPA (24/25)]],LEN(MASTERFILE[[#This Row],[PPA (24/25)]])-FIND("BL3",MASTERFILE[[#This Row],[PPA (24/25)]])+1),10),0)</f>
        <v>0</v>
      </c>
      <c r="EV22" s="3">
        <f>IFERROR(LEFT(RIGHT(MASTERFILE[[#This Row],[PPA (24/25)]],LEN(MASTERFILE[[#This Row],[PPA (24/25)]])-FIND("BL4",MASTERFILE[[#This Row],[PPA (24/25)]])+1),10),0)</f>
        <v>0</v>
      </c>
      <c r="EW22" s="3">
        <f>IFERROR(LEFT(RIGHT(MASTERFILE[[#This Row],[PPA (24/25)]],LEN(MASTERFILE[[#This Row],[PPA (24/25)]])-FIND("BL5",MASTERFILE[[#This Row],[PPA (24/25)]])+1),10),0)</f>
        <v>0</v>
      </c>
      <c r="EX22" s="3">
        <f>IFERROR(LEFT(RIGHT(MASTERFILE[[#This Row],[PPA (24/25)]],LEN(MASTERFILE[[#This Row],[PPA (24/25)]])-FIND("BL6",MASTERFILE[[#This Row],[PPA (24/25)]])+1),10),0)</f>
        <v>0</v>
      </c>
      <c r="EY22" s="3">
        <f>IFERROR(LEFT(RIGHT(MASTERFILE[[#This Row],[PPA (24/25)]],LEN(MASTERFILE[[#This Row],[PPA (24/25)]])-FIND("BL7",MASTERFILE[[#This Row],[PPA (24/25)]])+1),10),0)</f>
        <v>0</v>
      </c>
      <c r="EZ22" s="47">
        <f>IFERROR(MASTERFILE[[#This Row],[FPMIS Budget]]*(MID(MASTERFILE[[#This Row],[BP 1 (Percentage)]],FIND("(",MASTERFILE[[#This Row],[BP 1 (Percentage)]])+1, FIND(")",MASTERFILE[[#This Row],[BP 1 (Percentage)]])- FIND("(",MASTERFILE[[#This Row],[BP 1 (Percentage)]])-1)),0)</f>
        <v>0</v>
      </c>
      <c r="FA22" s="47">
        <f>IFERROR(MASTERFILE[[#This Row],[FPMIS Budget]]*(MID(MASTERFILE[[#This Row],[BP 2 (Percentage)]],FIND("(",MASTERFILE[[#This Row],[BP 2 (Percentage)]])+1, FIND(")",MASTERFILE[[#This Row],[BP 2 (Percentage)]])- FIND("(",MASTERFILE[[#This Row],[BP 2 (Percentage)]])-1)),0)</f>
        <v>0</v>
      </c>
      <c r="FB22" s="47">
        <f>IFERROR(MASTERFILE[[#This Row],[FPMIS Budget]]*(MID(MASTERFILE[[#This Row],[BP 3 (Percentage)]],FIND("(",MASTERFILE[[#This Row],[BP 3 (Percentage)]])+1, FIND(")",MASTERFILE[[#This Row],[BP 3 (Percentage)]])- FIND("(",MASTERFILE[[#This Row],[BP 3 (Percentage)]])-1)),0)</f>
        <v>228310.18</v>
      </c>
      <c r="FC22" s="47">
        <f>IFERROR(MASTERFILE[[#This Row],[FPMIS Budget]]*(MID(MASTERFILE[[#This Row],[BP 4 (Percentage)]],FIND("(",MASTERFILE[[#This Row],[BP 4 (Percentage)]])+1, FIND(")",MASTERFILE[[#This Row],[BP 4 (Percentage)]])- FIND("(",MASTERFILE[[#This Row],[BP 4 (Percentage)]])-1)),0)</f>
        <v>0</v>
      </c>
      <c r="FD22" s="47">
        <f>IFERROR(MASTERFILE[[#This Row],[FPMIS Budget]]*(MID(MASTERFILE[[#This Row],[BP 5 (Percentage)]],FIND("(",MASTERFILE[[#This Row],[BP 5 (Percentage)]])+1, FIND(")",MASTERFILE[[#This Row],[BP 5 (Percentage)]])- FIND("(",MASTERFILE[[#This Row],[BP 5 (Percentage)]])-1)),0)</f>
        <v>0</v>
      </c>
      <c r="FE22" s="47">
        <f>IFERROR(MASTERFILE[[#This Row],[FPMIS Budget]]*(MID(MASTERFILE[[#This Row],[BN 1 (Percentage)]],FIND("(",MASTERFILE[[#This Row],[BN 1 (Percentage)]])+1, FIND(")",MASTERFILE[[#This Row],[BN 1 (Percentage)]])- FIND("(",MASTERFILE[[#This Row],[BN 1 (Percentage)]])-1)),0)</f>
        <v>0</v>
      </c>
      <c r="FF22" s="47">
        <f>IFERROR(MASTERFILE[[#This Row],[FPMIS Budget]]*(MID(MASTERFILE[[#This Row],[BN 2 (Percentage)]],FIND("(",MASTERFILE[[#This Row],[BN 2 (Percentage)]])+1, FIND(")",MASTERFILE[[#This Row],[BN 2 (Percentage)]])- FIND("(",MASTERFILE[[#This Row],[BN 2 (Percentage)]])-1)),0)</f>
        <v>0</v>
      </c>
      <c r="FG22" s="47">
        <f>IFERROR(MASTERFILE[[#This Row],[FPMIS Budget]]*(MID(MASTERFILE[[#This Row],[BN 3 (Percentage)]],FIND("(",MASTERFILE[[#This Row],[BN 3 (Percentage)]])+1, FIND(")",MASTERFILE[[#This Row],[BN 3 (Percentage)]])- FIND("(",MASTERFILE[[#This Row],[BN 3 (Percentage)]])-1)),0)</f>
        <v>0</v>
      </c>
      <c r="FH22" s="47">
        <f>IFERROR(MASTERFILE[[#This Row],[FPMIS Budget]]*(MID(MASTERFILE[[#This Row],[BN 4 (Percentage)]],FIND("(",MASTERFILE[[#This Row],[BN 4 (Percentage)]])+1, FIND(")",MASTERFILE[[#This Row],[BN 4 (Percentage)]])- FIND("(",MASTERFILE[[#This Row],[BN 4 (Percentage)]])-1)),0)</f>
        <v>0</v>
      </c>
      <c r="FI22" s="47">
        <f>IFERROR(MASTERFILE[[#This Row],[FPMIS Budget]]*(MID(MASTERFILE[[#This Row],[BN 5 (Percentage)]],FIND("(",MASTERFILE[[#This Row],[BN 5 (Percentage)]])+1, FIND(")",MASTERFILE[[#This Row],[BN 5 (Percentage)]])- FIND("(",MASTERFILE[[#This Row],[BN 5 (Percentage)]])-1)),0)</f>
        <v>0</v>
      </c>
      <c r="FJ22" s="47">
        <f>IFERROR(MASTERFILE[[#This Row],[FPMIS Budget]]*(MID(MASTERFILE[[#This Row],[BE 1 (Percentage)]],FIND("(",MASTERFILE[[#This Row],[BE 1 (Percentage)]])+1, FIND(")",MASTERFILE[[#This Row],[BE 1 (Percentage)]])- FIND("(",MASTERFILE[[#This Row],[BE 1 (Percentage)]])-1)),0)</f>
        <v>0</v>
      </c>
      <c r="FK22" s="47">
        <f>IFERROR(MASTERFILE[[#This Row],[FPMIS Budget]]*(MID(MASTERFILE[[#This Row],[BE 2 (Percentage)]],FIND("(",MASTERFILE[[#This Row],[BE 2 (Percentage)]])+1, FIND(")",MASTERFILE[[#This Row],[BE 2 (Percentage)]])- FIND("(",MASTERFILE[[#This Row],[BE 2 (Percentage)]])-1)),0)</f>
        <v>0</v>
      </c>
      <c r="FL22" s="47">
        <f>IFERROR(MASTERFILE[[#This Row],[FPMIS Budget]]*(MID(MASTERFILE[[#This Row],[BE 3 (Percentage)]],FIND("(",MASTERFILE[[#This Row],[BE 3 (Percentage)]])+1, FIND(")",MASTERFILE[[#This Row],[BE 3 (Percentage)]])- FIND("(",MASTERFILE[[#This Row],[BE 3 (Percentage)]])-1)),0)</f>
        <v>0</v>
      </c>
      <c r="FM22" s="47">
        <f>IFERROR(MASTERFILE[[#This Row],[FPMIS Budget]]*(MID(MASTERFILE[[#This Row],[BE 4 (Percentage)]],FIND("(",MASTERFILE[[#This Row],[BE 4 (Percentage)]])+1, FIND(")",MASTERFILE[[#This Row],[BE 4 (Percentage)]])- FIND("(",MASTERFILE[[#This Row],[BE 4 (Percentage)]])-1)),0)</f>
        <v>0</v>
      </c>
      <c r="FN22" s="47">
        <f>IFERROR(MASTERFILE[[#This Row],[FPMIS Budget]]*(MID(MASTERFILE[[#This Row],[BL 1 (Percentage)]],FIND("(",MASTERFILE[[#This Row],[BL 1 (Percentage)]])+1, FIND(")",MASTERFILE[[#This Row],[BL 1 (Percentage)]])- FIND("(",MASTERFILE[[#This Row],[BL 1 (Percentage)]])-1)),0)</f>
        <v>0</v>
      </c>
      <c r="FO22" s="47">
        <f>IFERROR(MASTERFILE[[#This Row],[FPMIS Budget]]*(MID(MASTERFILE[[#This Row],[BL 2 (Percentage)]],FIND("(",MASTERFILE[[#This Row],[BL 2 (Percentage)]])+1, FIND(")",MASTERFILE[[#This Row],[BL 2 (Percentage)]])- FIND("(",MASTERFILE[[#This Row],[BL 2 (Percentage)]])-1)),0)</f>
        <v>0</v>
      </c>
      <c r="FP22" s="47">
        <f>IFERROR(MASTERFILE[[#This Row],[FPMIS Budget]]*(MID(MASTERFILE[[#This Row],[BL 3 (Percentage)]],FIND("(",MASTERFILE[[#This Row],[BL 3 (Percentage)]])+1, FIND(")",MASTERFILE[[#This Row],[BL 3 (Percentage)]])- FIND("(",MASTERFILE[[#This Row],[BL 3 (Percentage)]])-1)),0)</f>
        <v>0</v>
      </c>
      <c r="FQ22" s="47">
        <f>IFERROR(MASTERFILE[[#This Row],[FPMIS Budget]]*(MID(MASTERFILE[[#This Row],[BL 4 (Percentage)]],FIND("(",MASTERFILE[[#This Row],[BL 4 (Percentage)]])+1, FIND(")",MASTERFILE[[#This Row],[BL 4 (Percentage)]])- FIND("(",MASTERFILE[[#This Row],[BL 4 (Percentage)]])-1)),0)</f>
        <v>0</v>
      </c>
      <c r="FR22" s="47">
        <f>IFERROR(MASTERFILE[[#This Row],[FPMIS Budget]]*(MID(MASTERFILE[[#This Row],[BL 5 (Percentage)]],FIND("(",MASTERFILE[[#This Row],[BL 5 (Percentage)]])+1, FIND(")",MASTERFILE[[#This Row],[BL 5 (Percentage)]])- FIND("(",MASTERFILE[[#This Row],[BL 5 (Percentage)]])-1)),0)</f>
        <v>0</v>
      </c>
      <c r="FS22" s="47">
        <f>IFERROR(MASTERFILE[[#This Row],[FPMIS Budget]]*(MID(MASTERFILE[[#This Row],[BL 6 (Percentage)]],FIND("(",MASTERFILE[[#This Row],[BL 6 (Percentage)]])+1, FIND(")",MASTERFILE[[#This Row],[BL 6 (Percentage)]])- FIND("(",MASTERFILE[[#This Row],[BL 6 (Percentage)]])-1)),0)</f>
        <v>0</v>
      </c>
      <c r="FT22" s="47">
        <f>IFERROR(MASTERFILE[[#This Row],[FPMIS Budget]]*(MID(MASTERFILE[[#This Row],[BL 7 (Percentage)]],FIND("(",MASTERFILE[[#This Row],[BL 7 (Percentage)]])+1, FIND(")",MASTERFILE[[#This Row],[BL 7 (Percentage)]])- FIND("(",MASTERFILE[[#This Row],[BL 7 (Percentage)]])-1)),0)</f>
        <v>0</v>
      </c>
      <c r="FU22" s="3">
        <f>IF(ISNUMBER(SEARCH("1.",MASTERFILE[[#This Row],[SDG target (24/25)]])),1," ")</f>
        <v>1</v>
      </c>
      <c r="HT22" s="3" t="s">
        <v>320</v>
      </c>
      <c r="HU22" s="3" t="s">
        <v>902</v>
      </c>
      <c r="ID22" s="3"/>
      <c r="IH22" s="3"/>
      <c r="IQ22" s="3" t="s">
        <v>902</v>
      </c>
      <c r="IU22" s="3"/>
      <c r="IV22" s="3"/>
      <c r="IW22" s="3"/>
      <c r="IX22" s="3"/>
      <c r="JA22" s="9" t="s">
        <v>903</v>
      </c>
      <c r="JC22" s="3" t="s">
        <v>904</v>
      </c>
    </row>
    <row r="23" spans="1:263" ht="27.75" customHeight="1" x14ac:dyDescent="0.3">
      <c r="A23" s="48" t="s">
        <v>905</v>
      </c>
      <c r="B23" s="48" t="s">
        <v>906</v>
      </c>
      <c r="C23" s="48" t="s">
        <v>907</v>
      </c>
      <c r="D23" s="48" t="s">
        <v>375</v>
      </c>
      <c r="E23" s="49">
        <v>139774.41</v>
      </c>
      <c r="F23" s="49">
        <v>139999.87</v>
      </c>
      <c r="G23" s="48" t="s">
        <v>908</v>
      </c>
      <c r="H23" s="48" t="s">
        <v>376</v>
      </c>
      <c r="I23" s="48" t="s">
        <v>304</v>
      </c>
      <c r="J23" s="48" t="s">
        <v>282</v>
      </c>
      <c r="K23" s="48" t="s">
        <v>521</v>
      </c>
      <c r="L23" s="48" t="s">
        <v>909</v>
      </c>
      <c r="M23" s="48" t="s">
        <v>379</v>
      </c>
      <c r="N23" s="49">
        <v>0.84677419354838712</v>
      </c>
      <c r="O23" s="48" t="s">
        <v>910</v>
      </c>
      <c r="P23" s="48" t="s">
        <v>281</v>
      </c>
      <c r="Q23" s="48" t="s">
        <v>287</v>
      </c>
      <c r="R23" s="48" t="s">
        <v>911</v>
      </c>
      <c r="S23" s="48" t="s">
        <v>289</v>
      </c>
      <c r="T23" s="48" t="s">
        <v>290</v>
      </c>
      <c r="U23" s="48" t="s">
        <v>291</v>
      </c>
      <c r="V23" s="48" t="s">
        <v>242</v>
      </c>
      <c r="W23" s="48" t="s">
        <v>293</v>
      </c>
      <c r="X23" s="48" t="s">
        <v>575</v>
      </c>
      <c r="Y23" s="48" t="s">
        <v>912</v>
      </c>
      <c r="Z23" s="48" t="s">
        <v>913</v>
      </c>
      <c r="AA23" s="48" t="s">
        <v>292</v>
      </c>
      <c r="AB23" s="48" t="s">
        <v>292</v>
      </c>
      <c r="AC23" s="48" t="s">
        <v>292</v>
      </c>
      <c r="AD23" s="48" t="s">
        <v>292</v>
      </c>
      <c r="AE23" s="48" t="s">
        <v>582</v>
      </c>
      <c r="AF23" s="48" t="s">
        <v>914</v>
      </c>
      <c r="AG23" s="48" t="s">
        <v>583</v>
      </c>
      <c r="AH23" s="48" t="s">
        <v>292</v>
      </c>
      <c r="AI23" s="48" t="s">
        <v>292</v>
      </c>
      <c r="AJ23" s="48" t="s">
        <v>292</v>
      </c>
      <c r="AK23" s="48" t="s">
        <v>304</v>
      </c>
      <c r="AL23" s="48" t="s">
        <v>305</v>
      </c>
      <c r="AM23" s="48" t="s">
        <v>584</v>
      </c>
      <c r="AN23" s="48" t="s">
        <v>915</v>
      </c>
      <c r="AO23" s="48" t="s">
        <v>292</v>
      </c>
      <c r="AP23" s="48" t="s">
        <v>292</v>
      </c>
      <c r="AQ23" s="48" t="s">
        <v>309</v>
      </c>
      <c r="AR23" s="48" t="s">
        <v>353</v>
      </c>
      <c r="AS23" s="48" t="s">
        <v>353</v>
      </c>
      <c r="AT23" s="49">
        <v>0</v>
      </c>
      <c r="AU23" s="49">
        <v>139999.87</v>
      </c>
      <c r="AV23" s="48" t="s">
        <v>292</v>
      </c>
      <c r="AW23" s="48" t="s">
        <v>292</v>
      </c>
      <c r="AX23" s="48" t="s">
        <v>292</v>
      </c>
      <c r="AY23" s="48" t="s">
        <v>292</v>
      </c>
      <c r="AZ23" s="48" t="s">
        <v>916</v>
      </c>
      <c r="BA23" s="48" t="s">
        <v>917</v>
      </c>
      <c r="BB23" s="48" t="s">
        <v>918</v>
      </c>
      <c r="BC23" s="48" t="s">
        <v>919</v>
      </c>
      <c r="BD23" s="48" t="s">
        <v>920</v>
      </c>
      <c r="BE23" s="48" t="s">
        <v>921</v>
      </c>
      <c r="BF23" s="48" t="s">
        <v>922</v>
      </c>
      <c r="BG23" s="48" t="s">
        <v>292</v>
      </c>
      <c r="BH23" s="49">
        <v>0</v>
      </c>
      <c r="BI23" s="48" t="s">
        <v>396</v>
      </c>
      <c r="BJ23" s="48" t="s">
        <v>353</v>
      </c>
      <c r="BK23" s="48" t="s">
        <v>353</v>
      </c>
      <c r="BL23" s="48" t="s">
        <v>354</v>
      </c>
      <c r="BM23" s="48" t="s">
        <v>353</v>
      </c>
      <c r="BN23" s="48" t="s">
        <v>353</v>
      </c>
      <c r="BO23" s="48" t="s">
        <v>353</v>
      </c>
      <c r="BP23" s="48" t="s">
        <v>353</v>
      </c>
      <c r="BQ23" s="48" t="s">
        <v>292</v>
      </c>
      <c r="BR23" s="48" t="s">
        <v>354</v>
      </c>
      <c r="BS23" s="48" t="s">
        <v>292</v>
      </c>
      <c r="BT23" s="48" t="s">
        <v>292</v>
      </c>
      <c r="BU23" s="48" t="s">
        <v>292</v>
      </c>
      <c r="BV23" s="48" t="s">
        <v>292</v>
      </c>
      <c r="BW23" s="48" t="s">
        <v>292</v>
      </c>
      <c r="BX23" s="48" t="s">
        <v>292</v>
      </c>
      <c r="BY23" s="49">
        <v>0</v>
      </c>
      <c r="BZ23" s="49">
        <v>0</v>
      </c>
      <c r="CA23" s="49">
        <v>0</v>
      </c>
      <c r="CB23" s="49">
        <v>0</v>
      </c>
      <c r="CC23" s="49">
        <v>0</v>
      </c>
      <c r="CD23" s="49">
        <v>0</v>
      </c>
      <c r="CE23" s="49">
        <v>0</v>
      </c>
      <c r="CF23" s="49">
        <v>0</v>
      </c>
      <c r="CG23" s="49">
        <v>3304.54</v>
      </c>
      <c r="CH23" s="49">
        <v>139999.87</v>
      </c>
      <c r="CI23" s="49">
        <v>136469.87</v>
      </c>
      <c r="CJ23" s="49">
        <v>0</v>
      </c>
      <c r="CK23" s="49">
        <v>0</v>
      </c>
      <c r="CL23" s="49">
        <v>225.46</v>
      </c>
      <c r="CM23" s="49">
        <v>139774.41</v>
      </c>
      <c r="CN23" s="49">
        <v>0</v>
      </c>
      <c r="CO23" s="49">
        <v>0</v>
      </c>
      <c r="CP23" s="49">
        <v>139999.87</v>
      </c>
      <c r="CQ23" s="49">
        <v>139774.42000000001</v>
      </c>
      <c r="CR23" s="48" t="s">
        <v>923</v>
      </c>
      <c r="CS23" s="49">
        <v>1</v>
      </c>
      <c r="CT23" s="48" t="s">
        <v>292</v>
      </c>
      <c r="CU23" s="48" t="s">
        <v>281</v>
      </c>
      <c r="CV23" s="48" t="s">
        <v>304</v>
      </c>
      <c r="CW23" s="48" t="s">
        <v>292</v>
      </c>
      <c r="CX23" s="48" t="s">
        <v>292</v>
      </c>
      <c r="CY23" s="48" t="s">
        <v>292</v>
      </c>
      <c r="CZ23" s="48" t="s">
        <v>292</v>
      </c>
      <c r="DA23" s="48" t="s">
        <v>292</v>
      </c>
      <c r="DB23" s="48" t="s">
        <v>292</v>
      </c>
      <c r="DC23" s="48" t="s">
        <v>292</v>
      </c>
      <c r="DD23" s="49">
        <v>0</v>
      </c>
      <c r="DE23" s="49">
        <v>140589.71</v>
      </c>
      <c r="DF23" s="48" t="s">
        <v>365</v>
      </c>
      <c r="DG23" s="48" t="s">
        <v>924</v>
      </c>
      <c r="DH23" s="48" t="s">
        <v>925</v>
      </c>
      <c r="DI23" s="50" t="s">
        <v>926</v>
      </c>
      <c r="DJ23" s="3">
        <f>IF(ISNUMBER(SEARCH("BP1",MASTERFILE[[#This Row],[PPA (24/25)]])),1,0)</f>
        <v>0</v>
      </c>
      <c r="DK23" s="3">
        <f>IF(ISNUMBER(SEARCH("BP2",MASTERFILE[[#This Row],[PPA (24/25)]])),1,0)</f>
        <v>0</v>
      </c>
      <c r="DL23" s="3">
        <f>IF(ISNUMBER(SEARCH("BP3",MASTERFILE[[#This Row],[PPA (24/25)]])),1,0)</f>
        <v>0</v>
      </c>
      <c r="DM23" s="3">
        <f>IF(ISNUMBER(SEARCH("BP4",MASTERFILE[[#This Row],[PPA (24/25)]])),1,0)</f>
        <v>0</v>
      </c>
      <c r="DN23" s="3">
        <f>IF(ISNUMBER(SEARCH("BP5",MASTERFILE[[#This Row],[PPA (24/25)]])),1,0)</f>
        <v>0</v>
      </c>
      <c r="DO23" s="3">
        <f>IF(ISNUMBER(SEARCH("BN1",MASTERFILE[[#This Row],[PPA (24/25)]])),1,0)</f>
        <v>0</v>
      </c>
      <c r="DP23" s="3">
        <f>IF(ISNUMBER(SEARCH("BN2",MASTERFILE[[#This Row],[PPA (24/25)]])),1,0)</f>
        <v>0</v>
      </c>
      <c r="DQ23" s="3">
        <f>IF(ISNUMBER(SEARCH("BN3",MASTERFILE[[#This Row],[PPA (24/25)]])),1,0)</f>
        <v>0</v>
      </c>
      <c r="DR23" s="3">
        <f>IF(ISNUMBER(SEARCH("BN4",MASTERFILE[[#This Row],[PPA (24/25)]])),1,0)</f>
        <v>0</v>
      </c>
      <c r="DS23" s="3">
        <f>IF(ISNUMBER(SEARCH("BN5",MASTERFILE[[#This Row],[PPA (24/25)]])),1,0)</f>
        <v>0</v>
      </c>
      <c r="DT23" s="3">
        <f>IF(ISNUMBER(SEARCH("BE1",MASTERFILE[[#This Row],[PPA (24/25)]])),1,0)</f>
        <v>0</v>
      </c>
      <c r="DU23" s="3">
        <f>IF(ISNUMBER(SEARCH("BE2",MASTERFILE[[#This Row],[PPA (24/25)]])),1,0)</f>
        <v>0</v>
      </c>
      <c r="DV23" s="3">
        <f>IF(ISNUMBER(SEARCH("BE3",MASTERFILE[[#This Row],[PPA (24/25)]])),1,0)</f>
        <v>0</v>
      </c>
      <c r="DW23" s="3">
        <f>IF(ISNUMBER(SEARCH("BE4",MASTERFILE[[#This Row],[PPA (24/25)]])),1,0)</f>
        <v>0</v>
      </c>
      <c r="DX23" s="3">
        <f>IF(ISNUMBER(SEARCH("BL1",MASTERFILE[[#This Row],[PPA (24/25)]])),1,0)</f>
        <v>0</v>
      </c>
      <c r="DY23" s="3">
        <f>IF(ISNUMBER(SEARCH("BL2",MASTERFILE[[#This Row],[PPA (24/25)]])),1,0)</f>
        <v>0</v>
      </c>
      <c r="DZ23" s="3">
        <f>IF(ISNUMBER(SEARCH("BL3",MASTERFILE[[#This Row],[PPA (24/25)]])),1,0)</f>
        <v>0</v>
      </c>
      <c r="EA23" s="3">
        <f>IF(ISNUMBER(SEARCH("BL4",MASTERFILE[[#This Row],[PPA (24/25)]])),1,0)</f>
        <v>0</v>
      </c>
      <c r="EB23" s="3">
        <f>IF(ISNUMBER(SEARCH("BL5",MASTERFILE[[#This Row],[PPA (24/25)]])),1,0)</f>
        <v>0</v>
      </c>
      <c r="EC23" s="3">
        <f>IF(ISNUMBER(SEARCH("BL6",MASTERFILE[[#This Row],[PPA (24/25)]])),1,0)</f>
        <v>0</v>
      </c>
      <c r="ED23" s="3">
        <f>IF(ISNUMBER(SEARCH("BL7",MASTERFILE[[#This Row],[PPA (24/25)]])),1,0)</f>
        <v>0</v>
      </c>
      <c r="EE23" s="3">
        <f>IFERROR(LEFT(RIGHT(MASTERFILE[[#This Row],[PPA (24/25)]],LEN(MASTERFILE[[#This Row],[PPA (24/25)]])-FIND("BP1",MASTERFILE[[#This Row],[PPA (24/25)]])+1),10), 0)</f>
        <v>0</v>
      </c>
      <c r="EF23" s="3">
        <f>IFERROR(LEFT(RIGHT(MASTERFILE[[#This Row],[PPA (24/25)]],LEN(MASTERFILE[[#This Row],[PPA (24/25)]])-FIND("BP2",MASTERFILE[[#This Row],[PPA (24/25)]])+1),10),0)</f>
        <v>0</v>
      </c>
      <c r="EG23" s="3">
        <f>IFERROR(LEFT(RIGHT(MASTERFILE[[#This Row],[PPA (24/25)]],LEN(MASTERFILE[[#This Row],[PPA (24/25)]])-FIND("BP3",MASTERFILE[[#This Row],[PPA (24/25)]])+1),10),0)</f>
        <v>0</v>
      </c>
      <c r="EH23" s="3">
        <f>IFERROR(LEFT(RIGHT(MASTERFILE[[#This Row],[PPA (24/25)]],LEN(MASTERFILE[[#This Row],[PPA (24/25)]])-FIND("BP4",MASTERFILE[[#This Row],[PPA (24/25)]])+1),10),0)</f>
        <v>0</v>
      </c>
      <c r="EI23" s="3">
        <f>IFERROR(LEFT(RIGHT(MASTERFILE[[#This Row],[PPA (24/25)]],LEN(MASTERFILE[[#This Row],[PPA (24/25)]])-FIND("BP5",MASTERFILE[[#This Row],[PPA (24/25)]])+1),10),0)</f>
        <v>0</v>
      </c>
      <c r="EJ23" s="3">
        <f>IFERROR(LEFT(RIGHT(MASTERFILE[[#This Row],[PPA (24/25)]],LEN(MASTERFILE[[#This Row],[PPA (24/25)]])-FIND("BN1",MASTERFILE[[#This Row],[PPA (24/25)]])+1),10),0)</f>
        <v>0</v>
      </c>
      <c r="EK23" s="3">
        <f>IFERROR(LEFT(RIGHT(MASTERFILE[[#This Row],[PPA (24/25)]],LEN(MASTERFILE[[#This Row],[PPA (24/25)]])-FIND("BN2",MASTERFILE[[#This Row],[PPA (24/25)]])+1),10),0)</f>
        <v>0</v>
      </c>
      <c r="EL23" s="3">
        <f>IFERROR(LEFT(RIGHT(MASTERFILE[[#This Row],[PPA (24/25)]],LEN(MASTERFILE[[#This Row],[PPA (24/25)]])-FIND("BN3",MASTERFILE[[#This Row],[PPA (24/25)]])+1),10),0)</f>
        <v>0</v>
      </c>
      <c r="EM23" s="3">
        <f>IFERROR(LEFT(RIGHT(MASTERFILE[[#This Row],[PPA (24/25)]],LEN(MASTERFILE[[#This Row],[PPA (24/25)]])-FIND("BN4",MASTERFILE[[#This Row],[PPA (24/25)]])+1),10),0)</f>
        <v>0</v>
      </c>
      <c r="EN23" s="3">
        <f>IFERROR(LEFT(RIGHT(MASTERFILE[[#This Row],[PPA (24/25)]],LEN(MASTERFILE[[#This Row],[PPA (24/25)]])-FIND("BN5",MASTERFILE[[#This Row],[PPA (24/25)]])+1),10),0)</f>
        <v>0</v>
      </c>
      <c r="EO23" s="3">
        <f>IFERROR(LEFT(RIGHT(MASTERFILE[[#This Row],[PPA (24/25)]],LEN(MASTERFILE[[#This Row],[PPA (24/25)]])-FIND("BE1",MASTERFILE[[#This Row],[PPA (24/25)]])+1),10),0)</f>
        <v>0</v>
      </c>
      <c r="EP23" s="3">
        <f>IFERROR(LEFT(RIGHT(MASTERFILE[[#This Row],[PPA (24/25)]],LEN(MASTERFILE[[#This Row],[PPA (24/25)]])-FIND("BE2",MASTERFILE[[#This Row],[PPA (24/25)]])+1),10),0)</f>
        <v>0</v>
      </c>
      <c r="EQ23" s="3">
        <f>IFERROR(LEFT(RIGHT(MASTERFILE[[#This Row],[PPA (24/25)]],LEN(MASTERFILE[[#This Row],[PPA (24/25)]])-FIND("BE3",MASTERFILE[[#This Row],[PPA (24/25)]])+1),10),0)</f>
        <v>0</v>
      </c>
      <c r="ER23" s="3">
        <f>IFERROR(LEFT(RIGHT(MASTERFILE[[#This Row],[PPA (24/25)]],LEN(MASTERFILE[[#This Row],[PPA (24/25)]])-FIND("BE4",MASTERFILE[[#This Row],[PPA (24/25)]])+1),10),0)</f>
        <v>0</v>
      </c>
      <c r="ES23" s="3">
        <f>IFERROR(LEFT(RIGHT(MASTERFILE[[#This Row],[PPA (24/25)]],LEN(MASTERFILE[[#This Row],[PPA (24/25)]])-FIND("BL1",MASTERFILE[[#This Row],[PPA (24/25)]])+1),10),0)</f>
        <v>0</v>
      </c>
      <c r="ET23" s="3">
        <f>IFERROR(LEFT(RIGHT(MASTERFILE[[#This Row],[PPA (24/25)]],LEN(MASTERFILE[[#This Row],[PPA (24/25)]])-FIND("BL2",MASTERFILE[[#This Row],[PPA (24/25)]])+1),10),0)</f>
        <v>0</v>
      </c>
      <c r="EU23" s="3">
        <f>IFERROR(LEFT(RIGHT(MASTERFILE[[#This Row],[PPA (24/25)]],LEN(MASTERFILE[[#This Row],[PPA (24/25)]])-FIND("BL3",MASTERFILE[[#This Row],[PPA (24/25)]])+1),10),0)</f>
        <v>0</v>
      </c>
      <c r="EV23" s="3">
        <f>IFERROR(LEFT(RIGHT(MASTERFILE[[#This Row],[PPA (24/25)]],LEN(MASTERFILE[[#This Row],[PPA (24/25)]])-FIND("BL4",MASTERFILE[[#This Row],[PPA (24/25)]])+1),10),0)</f>
        <v>0</v>
      </c>
      <c r="EW23" s="3">
        <f>IFERROR(LEFT(RIGHT(MASTERFILE[[#This Row],[PPA (24/25)]],LEN(MASTERFILE[[#This Row],[PPA (24/25)]])-FIND("BL5",MASTERFILE[[#This Row],[PPA (24/25)]])+1),10),0)</f>
        <v>0</v>
      </c>
      <c r="EX23" s="3">
        <f>IFERROR(LEFT(RIGHT(MASTERFILE[[#This Row],[PPA (24/25)]],LEN(MASTERFILE[[#This Row],[PPA (24/25)]])-FIND("BL6",MASTERFILE[[#This Row],[PPA (24/25)]])+1),10),0)</f>
        <v>0</v>
      </c>
      <c r="EY23" s="3">
        <f>IFERROR(LEFT(RIGHT(MASTERFILE[[#This Row],[PPA (24/25)]],LEN(MASTERFILE[[#This Row],[PPA (24/25)]])-FIND("BL7",MASTERFILE[[#This Row],[PPA (24/25)]])+1),10),0)</f>
        <v>0</v>
      </c>
      <c r="EZ23" s="47">
        <f>IFERROR(MASTERFILE[[#This Row],[FPMIS Budget]]*(MID(MASTERFILE[[#This Row],[BP 1 (Percentage)]],FIND("(",MASTERFILE[[#This Row],[BP 1 (Percentage)]])+1, FIND(")",MASTERFILE[[#This Row],[BP 1 (Percentage)]])- FIND("(",MASTERFILE[[#This Row],[BP 1 (Percentage)]])-1)),0)</f>
        <v>0</v>
      </c>
      <c r="FA23" s="47">
        <f>IFERROR(MASTERFILE[[#This Row],[FPMIS Budget]]*(MID(MASTERFILE[[#This Row],[BP 2 (Percentage)]],FIND("(",MASTERFILE[[#This Row],[BP 2 (Percentage)]])+1, FIND(")",MASTERFILE[[#This Row],[BP 2 (Percentage)]])- FIND("(",MASTERFILE[[#This Row],[BP 2 (Percentage)]])-1)),0)</f>
        <v>0</v>
      </c>
      <c r="FB23" s="47">
        <f>IFERROR(MASTERFILE[[#This Row],[FPMIS Budget]]*(MID(MASTERFILE[[#This Row],[BP 3 (Percentage)]],FIND("(",MASTERFILE[[#This Row],[BP 3 (Percentage)]])+1, FIND(")",MASTERFILE[[#This Row],[BP 3 (Percentage)]])- FIND("(",MASTERFILE[[#This Row],[BP 3 (Percentage)]])-1)),0)</f>
        <v>0</v>
      </c>
      <c r="FC23" s="47">
        <f>IFERROR(MASTERFILE[[#This Row],[FPMIS Budget]]*(MID(MASTERFILE[[#This Row],[BP 4 (Percentage)]],FIND("(",MASTERFILE[[#This Row],[BP 4 (Percentage)]])+1, FIND(")",MASTERFILE[[#This Row],[BP 4 (Percentage)]])- FIND("(",MASTERFILE[[#This Row],[BP 4 (Percentage)]])-1)),0)</f>
        <v>0</v>
      </c>
      <c r="FD23" s="47">
        <f>IFERROR(MASTERFILE[[#This Row],[FPMIS Budget]]*(MID(MASTERFILE[[#This Row],[BP 5 (Percentage)]],FIND("(",MASTERFILE[[#This Row],[BP 5 (Percentage)]])+1, FIND(")",MASTERFILE[[#This Row],[BP 5 (Percentage)]])- FIND("(",MASTERFILE[[#This Row],[BP 5 (Percentage)]])-1)),0)</f>
        <v>0</v>
      </c>
      <c r="FE23" s="47">
        <f>IFERROR(MASTERFILE[[#This Row],[FPMIS Budget]]*(MID(MASTERFILE[[#This Row],[BN 1 (Percentage)]],FIND("(",MASTERFILE[[#This Row],[BN 1 (Percentage)]])+1, FIND(")",MASTERFILE[[#This Row],[BN 1 (Percentage)]])- FIND("(",MASTERFILE[[#This Row],[BN 1 (Percentage)]])-1)),0)</f>
        <v>0</v>
      </c>
      <c r="FF23" s="47">
        <f>IFERROR(MASTERFILE[[#This Row],[FPMIS Budget]]*(MID(MASTERFILE[[#This Row],[BN 2 (Percentage)]],FIND("(",MASTERFILE[[#This Row],[BN 2 (Percentage)]])+1, FIND(")",MASTERFILE[[#This Row],[BN 2 (Percentage)]])- FIND("(",MASTERFILE[[#This Row],[BN 2 (Percentage)]])-1)),0)</f>
        <v>0</v>
      </c>
      <c r="FG23" s="47">
        <f>IFERROR(MASTERFILE[[#This Row],[FPMIS Budget]]*(MID(MASTERFILE[[#This Row],[BN 3 (Percentage)]],FIND("(",MASTERFILE[[#This Row],[BN 3 (Percentage)]])+1, FIND(")",MASTERFILE[[#This Row],[BN 3 (Percentage)]])- FIND("(",MASTERFILE[[#This Row],[BN 3 (Percentage)]])-1)),0)</f>
        <v>0</v>
      </c>
      <c r="FH23" s="47">
        <f>IFERROR(MASTERFILE[[#This Row],[FPMIS Budget]]*(MID(MASTERFILE[[#This Row],[BN 4 (Percentage)]],FIND("(",MASTERFILE[[#This Row],[BN 4 (Percentage)]])+1, FIND(")",MASTERFILE[[#This Row],[BN 4 (Percentage)]])- FIND("(",MASTERFILE[[#This Row],[BN 4 (Percentage)]])-1)),0)</f>
        <v>0</v>
      </c>
      <c r="FI23" s="47">
        <f>IFERROR(MASTERFILE[[#This Row],[FPMIS Budget]]*(MID(MASTERFILE[[#This Row],[BN 5 (Percentage)]],FIND("(",MASTERFILE[[#This Row],[BN 5 (Percentage)]])+1, FIND(")",MASTERFILE[[#This Row],[BN 5 (Percentage)]])- FIND("(",MASTERFILE[[#This Row],[BN 5 (Percentage)]])-1)),0)</f>
        <v>0</v>
      </c>
      <c r="FJ23" s="47">
        <f>IFERROR(MASTERFILE[[#This Row],[FPMIS Budget]]*(MID(MASTERFILE[[#This Row],[BE 1 (Percentage)]],FIND("(",MASTERFILE[[#This Row],[BE 1 (Percentage)]])+1, FIND(")",MASTERFILE[[#This Row],[BE 1 (Percentage)]])- FIND("(",MASTERFILE[[#This Row],[BE 1 (Percentage)]])-1)),0)</f>
        <v>0</v>
      </c>
      <c r="FK23" s="47">
        <f>IFERROR(MASTERFILE[[#This Row],[FPMIS Budget]]*(MID(MASTERFILE[[#This Row],[BE 2 (Percentage)]],FIND("(",MASTERFILE[[#This Row],[BE 2 (Percentage)]])+1, FIND(")",MASTERFILE[[#This Row],[BE 2 (Percentage)]])- FIND("(",MASTERFILE[[#This Row],[BE 2 (Percentage)]])-1)),0)</f>
        <v>0</v>
      </c>
      <c r="FL23" s="47">
        <f>IFERROR(MASTERFILE[[#This Row],[FPMIS Budget]]*(MID(MASTERFILE[[#This Row],[BE 3 (Percentage)]],FIND("(",MASTERFILE[[#This Row],[BE 3 (Percentage)]])+1, FIND(")",MASTERFILE[[#This Row],[BE 3 (Percentage)]])- FIND("(",MASTERFILE[[#This Row],[BE 3 (Percentage)]])-1)),0)</f>
        <v>0</v>
      </c>
      <c r="FM23" s="47">
        <f>IFERROR(MASTERFILE[[#This Row],[FPMIS Budget]]*(MID(MASTERFILE[[#This Row],[BE 4 (Percentage)]],FIND("(",MASTERFILE[[#This Row],[BE 4 (Percentage)]])+1, FIND(")",MASTERFILE[[#This Row],[BE 4 (Percentage)]])- FIND("(",MASTERFILE[[#This Row],[BE 4 (Percentage)]])-1)),0)</f>
        <v>0</v>
      </c>
      <c r="FN23" s="47">
        <f>IFERROR(MASTERFILE[[#This Row],[FPMIS Budget]]*(MID(MASTERFILE[[#This Row],[BL 1 (Percentage)]],FIND("(",MASTERFILE[[#This Row],[BL 1 (Percentage)]])+1, FIND(")",MASTERFILE[[#This Row],[BL 1 (Percentage)]])- FIND("(",MASTERFILE[[#This Row],[BL 1 (Percentage)]])-1)),0)</f>
        <v>0</v>
      </c>
      <c r="FO23" s="47">
        <f>IFERROR(MASTERFILE[[#This Row],[FPMIS Budget]]*(MID(MASTERFILE[[#This Row],[BL 2 (Percentage)]],FIND("(",MASTERFILE[[#This Row],[BL 2 (Percentage)]])+1, FIND(")",MASTERFILE[[#This Row],[BL 2 (Percentage)]])- FIND("(",MASTERFILE[[#This Row],[BL 2 (Percentage)]])-1)),0)</f>
        <v>0</v>
      </c>
      <c r="FP23" s="47">
        <f>IFERROR(MASTERFILE[[#This Row],[FPMIS Budget]]*(MID(MASTERFILE[[#This Row],[BL 3 (Percentage)]],FIND("(",MASTERFILE[[#This Row],[BL 3 (Percentage)]])+1, FIND(")",MASTERFILE[[#This Row],[BL 3 (Percentage)]])- FIND("(",MASTERFILE[[#This Row],[BL 3 (Percentage)]])-1)),0)</f>
        <v>0</v>
      </c>
      <c r="FQ23" s="47">
        <f>IFERROR(MASTERFILE[[#This Row],[FPMIS Budget]]*(MID(MASTERFILE[[#This Row],[BL 4 (Percentage)]],FIND("(",MASTERFILE[[#This Row],[BL 4 (Percentage)]])+1, FIND(")",MASTERFILE[[#This Row],[BL 4 (Percentage)]])- FIND("(",MASTERFILE[[#This Row],[BL 4 (Percentage)]])-1)),0)</f>
        <v>0</v>
      </c>
      <c r="FR23" s="47">
        <f>IFERROR(MASTERFILE[[#This Row],[FPMIS Budget]]*(MID(MASTERFILE[[#This Row],[BL 5 (Percentage)]],FIND("(",MASTERFILE[[#This Row],[BL 5 (Percentage)]])+1, FIND(")",MASTERFILE[[#This Row],[BL 5 (Percentage)]])- FIND("(",MASTERFILE[[#This Row],[BL 5 (Percentage)]])-1)),0)</f>
        <v>0</v>
      </c>
      <c r="FS23" s="47">
        <f>IFERROR(MASTERFILE[[#This Row],[FPMIS Budget]]*(MID(MASTERFILE[[#This Row],[BL 6 (Percentage)]],FIND("(",MASTERFILE[[#This Row],[BL 6 (Percentage)]])+1, FIND(")",MASTERFILE[[#This Row],[BL 6 (Percentage)]])- FIND("(",MASTERFILE[[#This Row],[BL 6 (Percentage)]])-1)),0)</f>
        <v>0</v>
      </c>
      <c r="FT23" s="47">
        <f>IFERROR(MASTERFILE[[#This Row],[FPMIS Budget]]*(MID(MASTERFILE[[#This Row],[BL 7 (Percentage)]],FIND("(",MASTERFILE[[#This Row],[BL 7 (Percentage)]])+1, FIND(")",MASTERFILE[[#This Row],[BL 7 (Percentage)]])- FIND("(",MASTERFILE[[#This Row],[BL 7 (Percentage)]])-1)),0)</f>
        <v>0</v>
      </c>
      <c r="FU23" s="3" t="str">
        <f>IF(ISNUMBER(SEARCH("1.",MASTERFILE[[#This Row],[SDG target (24/25)]])),1," ")</f>
        <v xml:space="preserve"> </v>
      </c>
      <c r="HT23" s="3" t="s">
        <v>320</v>
      </c>
      <c r="HX23" s="54" t="s">
        <v>927</v>
      </c>
      <c r="HZ23" s="54" t="s">
        <v>927</v>
      </c>
      <c r="IG23" s="3" t="s">
        <v>927</v>
      </c>
      <c r="IH23" s="3"/>
      <c r="IK23" s="54" t="s">
        <v>927</v>
      </c>
      <c r="IS23" s="54" t="s">
        <v>928</v>
      </c>
      <c r="IX23" s="3"/>
      <c r="JA23" s="9" t="s">
        <v>929</v>
      </c>
      <c r="JB23" s="3" t="s">
        <v>930</v>
      </c>
      <c r="JC23" s="3" t="s">
        <v>931</v>
      </c>
    </row>
    <row r="24" spans="1:263" ht="27.75" customHeight="1" x14ac:dyDescent="0.3">
      <c r="A24" s="9" t="s">
        <v>932</v>
      </c>
      <c r="B24" s="9" t="s">
        <v>933</v>
      </c>
      <c r="C24" s="9" t="s">
        <v>934</v>
      </c>
      <c r="D24" s="9" t="s">
        <v>375</v>
      </c>
      <c r="E24" s="45">
        <v>1931183</v>
      </c>
      <c r="F24" s="45">
        <v>2000000.13</v>
      </c>
      <c r="G24" s="9" t="s">
        <v>935</v>
      </c>
      <c r="H24" s="9" t="s">
        <v>376</v>
      </c>
      <c r="I24" s="9" t="s">
        <v>304</v>
      </c>
      <c r="J24" s="9" t="s">
        <v>282</v>
      </c>
      <c r="K24" s="9" t="s">
        <v>521</v>
      </c>
      <c r="L24" s="9" t="s">
        <v>936</v>
      </c>
      <c r="M24" s="9" t="s">
        <v>379</v>
      </c>
      <c r="N24" s="45">
        <v>0.65860215053763438</v>
      </c>
      <c r="O24" s="9" t="s">
        <v>937</v>
      </c>
      <c r="P24" s="9" t="s">
        <v>281</v>
      </c>
      <c r="Q24" s="9" t="s">
        <v>287</v>
      </c>
      <c r="R24" s="9" t="s">
        <v>650</v>
      </c>
      <c r="S24" s="9" t="s">
        <v>289</v>
      </c>
      <c r="T24" s="9" t="s">
        <v>290</v>
      </c>
      <c r="U24" s="9" t="s">
        <v>291</v>
      </c>
      <c r="V24" s="9" t="s">
        <v>412</v>
      </c>
      <c r="W24" s="9" t="s">
        <v>293</v>
      </c>
      <c r="X24" s="9" t="s">
        <v>623</v>
      </c>
      <c r="Y24" s="9" t="s">
        <v>624</v>
      </c>
      <c r="Z24" s="9" t="s">
        <v>938</v>
      </c>
      <c r="AA24" s="9" t="s">
        <v>292</v>
      </c>
      <c r="AB24" s="9" t="s">
        <v>292</v>
      </c>
      <c r="AC24" s="9" t="s">
        <v>292</v>
      </c>
      <c r="AD24" s="9" t="s">
        <v>292</v>
      </c>
      <c r="AE24" s="9" t="s">
        <v>582</v>
      </c>
      <c r="AF24" s="9" t="s">
        <v>652</v>
      </c>
      <c r="AG24" s="9" t="s">
        <v>583</v>
      </c>
      <c r="AH24" s="9" t="s">
        <v>583</v>
      </c>
      <c r="AI24" s="9" t="s">
        <v>582</v>
      </c>
      <c r="AJ24" s="9" t="s">
        <v>385</v>
      </c>
      <c r="AK24" s="9" t="s">
        <v>304</v>
      </c>
      <c r="AL24" s="9" t="s">
        <v>305</v>
      </c>
      <c r="AM24" s="9" t="s">
        <v>584</v>
      </c>
      <c r="AN24" s="9" t="s">
        <v>939</v>
      </c>
      <c r="AO24" s="9" t="s">
        <v>940</v>
      </c>
      <c r="AP24" s="9" t="s">
        <v>292</v>
      </c>
      <c r="AQ24" s="9" t="s">
        <v>309</v>
      </c>
      <c r="AR24" s="9" t="s">
        <v>354</v>
      </c>
      <c r="AS24" s="9" t="s">
        <v>363</v>
      </c>
      <c r="AT24" s="45">
        <v>0</v>
      </c>
      <c r="AU24" s="45">
        <v>2000000.13</v>
      </c>
      <c r="AV24" s="9" t="s">
        <v>292</v>
      </c>
      <c r="AW24" s="9" t="s">
        <v>292</v>
      </c>
      <c r="AX24" s="9" t="s">
        <v>292</v>
      </c>
      <c r="AY24" s="9" t="s">
        <v>292</v>
      </c>
      <c r="AZ24" s="9" t="s">
        <v>916</v>
      </c>
      <c r="BA24" s="9" t="s">
        <v>917</v>
      </c>
      <c r="BB24" s="9" t="s">
        <v>941</v>
      </c>
      <c r="BC24" s="9" t="s">
        <v>942</v>
      </c>
      <c r="BD24" s="9" t="s">
        <v>943</v>
      </c>
      <c r="BE24" s="9" t="s">
        <v>944</v>
      </c>
      <c r="BF24" s="9" t="s">
        <v>945</v>
      </c>
      <c r="BG24" s="9" t="s">
        <v>292</v>
      </c>
      <c r="BH24" s="45">
        <v>0</v>
      </c>
      <c r="BI24" s="9" t="s">
        <v>427</v>
      </c>
      <c r="BJ24" s="9" t="s">
        <v>354</v>
      </c>
      <c r="BK24" s="9" t="s">
        <v>354</v>
      </c>
      <c r="BL24" s="9" t="s">
        <v>354</v>
      </c>
      <c r="BM24" s="9" t="s">
        <v>354</v>
      </c>
      <c r="BN24" s="9" t="s">
        <v>354</v>
      </c>
      <c r="BO24" s="9" t="s">
        <v>354</v>
      </c>
      <c r="BP24" s="9" t="s">
        <v>363</v>
      </c>
      <c r="BQ24" s="9" t="s">
        <v>292</v>
      </c>
      <c r="BR24" s="9" t="s">
        <v>354</v>
      </c>
      <c r="BS24" s="9" t="s">
        <v>292</v>
      </c>
      <c r="BT24" s="9" t="s">
        <v>292</v>
      </c>
      <c r="BU24" s="9" t="s">
        <v>292</v>
      </c>
      <c r="BV24" s="9" t="s">
        <v>292</v>
      </c>
      <c r="BW24" s="9" t="s">
        <v>292</v>
      </c>
      <c r="BX24" s="9" t="s">
        <v>292</v>
      </c>
      <c r="BY24" s="45">
        <v>0</v>
      </c>
      <c r="BZ24" s="45">
        <v>0</v>
      </c>
      <c r="CA24" s="45">
        <v>0</v>
      </c>
      <c r="CB24" s="45">
        <v>0</v>
      </c>
      <c r="CC24" s="45">
        <v>0</v>
      </c>
      <c r="CD24" s="45">
        <v>0</v>
      </c>
      <c r="CE24" s="45">
        <v>-14370.94</v>
      </c>
      <c r="CF24" s="45">
        <v>0</v>
      </c>
      <c r="CG24" s="45">
        <v>29733.11</v>
      </c>
      <c r="CH24" s="45">
        <v>2000000.13</v>
      </c>
      <c r="CI24" s="45">
        <v>1915820.83</v>
      </c>
      <c r="CJ24" s="45">
        <v>0</v>
      </c>
      <c r="CK24" s="45">
        <v>0</v>
      </c>
      <c r="CL24" s="45">
        <v>68817.13</v>
      </c>
      <c r="CM24" s="45">
        <v>1931183</v>
      </c>
      <c r="CN24" s="45">
        <v>0</v>
      </c>
      <c r="CO24" s="45">
        <v>0</v>
      </c>
      <c r="CP24" s="45">
        <v>2000000.13</v>
      </c>
      <c r="CQ24" s="45">
        <v>1931183</v>
      </c>
      <c r="CR24" s="9" t="s">
        <v>379</v>
      </c>
      <c r="CS24" s="45">
        <v>0</v>
      </c>
      <c r="CT24" s="9" t="s">
        <v>292</v>
      </c>
      <c r="CU24" s="9" t="s">
        <v>281</v>
      </c>
      <c r="CV24" s="9" t="s">
        <v>281</v>
      </c>
      <c r="CW24" s="9" t="s">
        <v>292</v>
      </c>
      <c r="CX24" s="9" t="s">
        <v>292</v>
      </c>
      <c r="CY24" s="9" t="s">
        <v>292</v>
      </c>
      <c r="CZ24" s="9" t="s">
        <v>292</v>
      </c>
      <c r="DA24" s="9" t="s">
        <v>292</v>
      </c>
      <c r="DB24" s="9" t="s">
        <v>292</v>
      </c>
      <c r="DC24" s="9" t="s">
        <v>292</v>
      </c>
      <c r="DD24" s="45">
        <v>0</v>
      </c>
      <c r="DE24" s="45">
        <v>1931183</v>
      </c>
      <c r="DF24" s="9" t="s">
        <v>365</v>
      </c>
      <c r="DG24" s="9" t="s">
        <v>941</v>
      </c>
      <c r="DH24" s="9" t="s">
        <v>936</v>
      </c>
      <c r="DI24" s="46" t="s">
        <v>946</v>
      </c>
      <c r="DJ24" s="3">
        <f>IF(ISNUMBER(SEARCH("BP1",MASTERFILE[[#This Row],[PPA (24/25)]])),1,0)</f>
        <v>0</v>
      </c>
      <c r="DK24" s="3">
        <f>IF(ISNUMBER(SEARCH("BP2",MASTERFILE[[#This Row],[PPA (24/25)]])),1,0)</f>
        <v>0</v>
      </c>
      <c r="DL24" s="3">
        <f>IF(ISNUMBER(SEARCH("BP3",MASTERFILE[[#This Row],[PPA (24/25)]])),1,0)</f>
        <v>0</v>
      </c>
      <c r="DM24" s="3">
        <f>IF(ISNUMBER(SEARCH("BP4",MASTERFILE[[#This Row],[PPA (24/25)]])),1,0)</f>
        <v>0</v>
      </c>
      <c r="DN24" s="3">
        <f>IF(ISNUMBER(SEARCH("BP5",MASTERFILE[[#This Row],[PPA (24/25)]])),1,0)</f>
        <v>0</v>
      </c>
      <c r="DO24" s="3">
        <f>IF(ISNUMBER(SEARCH("BN1",MASTERFILE[[#This Row],[PPA (24/25)]])),1,0)</f>
        <v>0</v>
      </c>
      <c r="DP24" s="3">
        <f>IF(ISNUMBER(SEARCH("BN2",MASTERFILE[[#This Row],[PPA (24/25)]])),1,0)</f>
        <v>0</v>
      </c>
      <c r="DQ24" s="3">
        <f>IF(ISNUMBER(SEARCH("BN3",MASTERFILE[[#This Row],[PPA (24/25)]])),1,0)</f>
        <v>0</v>
      </c>
      <c r="DR24" s="3">
        <f>IF(ISNUMBER(SEARCH("BN4",MASTERFILE[[#This Row],[PPA (24/25)]])),1,0)</f>
        <v>0</v>
      </c>
      <c r="DS24" s="3">
        <f>IF(ISNUMBER(SEARCH("BN5",MASTERFILE[[#This Row],[PPA (24/25)]])),1,0)</f>
        <v>0</v>
      </c>
      <c r="DT24" s="3">
        <f>IF(ISNUMBER(SEARCH("BE1",MASTERFILE[[#This Row],[PPA (24/25)]])),1,0)</f>
        <v>0</v>
      </c>
      <c r="DU24" s="3">
        <f>IF(ISNUMBER(SEARCH("BE2",MASTERFILE[[#This Row],[PPA (24/25)]])),1,0)</f>
        <v>0</v>
      </c>
      <c r="DV24" s="3">
        <f>IF(ISNUMBER(SEARCH("BE3",MASTERFILE[[#This Row],[PPA (24/25)]])),1,0)</f>
        <v>0</v>
      </c>
      <c r="DW24" s="3">
        <f>IF(ISNUMBER(SEARCH("BE4",MASTERFILE[[#This Row],[PPA (24/25)]])),1,0)</f>
        <v>0</v>
      </c>
      <c r="DX24" s="3">
        <f>IF(ISNUMBER(SEARCH("BL1",MASTERFILE[[#This Row],[PPA (24/25)]])),1,0)</f>
        <v>0</v>
      </c>
      <c r="DY24" s="3">
        <f>IF(ISNUMBER(SEARCH("BL2",MASTERFILE[[#This Row],[PPA (24/25)]])),1,0)</f>
        <v>0</v>
      </c>
      <c r="DZ24" s="3">
        <f>IF(ISNUMBER(SEARCH("BL3",MASTERFILE[[#This Row],[PPA (24/25)]])),1,0)</f>
        <v>0</v>
      </c>
      <c r="EA24" s="3">
        <f>IF(ISNUMBER(SEARCH("BL4",MASTERFILE[[#This Row],[PPA (24/25)]])),1,0)</f>
        <v>0</v>
      </c>
      <c r="EB24" s="3">
        <f>IF(ISNUMBER(SEARCH("BL5",MASTERFILE[[#This Row],[PPA (24/25)]])),1,0)</f>
        <v>0</v>
      </c>
      <c r="EC24" s="3">
        <f>IF(ISNUMBER(SEARCH("BL6",MASTERFILE[[#This Row],[PPA (24/25)]])),1,0)</f>
        <v>0</v>
      </c>
      <c r="ED24" s="3">
        <f>IF(ISNUMBER(SEARCH("BL7",MASTERFILE[[#This Row],[PPA (24/25)]])),1,0)</f>
        <v>0</v>
      </c>
      <c r="EE24" s="3">
        <f>IFERROR(LEFT(RIGHT(MASTERFILE[[#This Row],[PPA (24/25)]],LEN(MASTERFILE[[#This Row],[PPA (24/25)]])-FIND("BP1",MASTERFILE[[#This Row],[PPA (24/25)]])+1),10), 0)</f>
        <v>0</v>
      </c>
      <c r="EF24" s="3">
        <f>IFERROR(LEFT(RIGHT(MASTERFILE[[#This Row],[PPA (24/25)]],LEN(MASTERFILE[[#This Row],[PPA (24/25)]])-FIND("BP2",MASTERFILE[[#This Row],[PPA (24/25)]])+1),10),0)</f>
        <v>0</v>
      </c>
      <c r="EG24" s="3">
        <f>IFERROR(LEFT(RIGHT(MASTERFILE[[#This Row],[PPA (24/25)]],LEN(MASTERFILE[[#This Row],[PPA (24/25)]])-FIND("BP3",MASTERFILE[[#This Row],[PPA (24/25)]])+1),10),0)</f>
        <v>0</v>
      </c>
      <c r="EH24" s="3">
        <f>IFERROR(LEFT(RIGHT(MASTERFILE[[#This Row],[PPA (24/25)]],LEN(MASTERFILE[[#This Row],[PPA (24/25)]])-FIND("BP4",MASTERFILE[[#This Row],[PPA (24/25)]])+1),10),0)</f>
        <v>0</v>
      </c>
      <c r="EI24" s="3">
        <f>IFERROR(LEFT(RIGHT(MASTERFILE[[#This Row],[PPA (24/25)]],LEN(MASTERFILE[[#This Row],[PPA (24/25)]])-FIND("BP5",MASTERFILE[[#This Row],[PPA (24/25)]])+1),10),0)</f>
        <v>0</v>
      </c>
      <c r="EJ24" s="3">
        <f>IFERROR(LEFT(RIGHT(MASTERFILE[[#This Row],[PPA (24/25)]],LEN(MASTERFILE[[#This Row],[PPA (24/25)]])-FIND("BN1",MASTERFILE[[#This Row],[PPA (24/25)]])+1),10),0)</f>
        <v>0</v>
      </c>
      <c r="EK24" s="3">
        <f>IFERROR(LEFT(RIGHT(MASTERFILE[[#This Row],[PPA (24/25)]],LEN(MASTERFILE[[#This Row],[PPA (24/25)]])-FIND("BN2",MASTERFILE[[#This Row],[PPA (24/25)]])+1),10),0)</f>
        <v>0</v>
      </c>
      <c r="EL24" s="3">
        <f>IFERROR(LEFT(RIGHT(MASTERFILE[[#This Row],[PPA (24/25)]],LEN(MASTERFILE[[#This Row],[PPA (24/25)]])-FIND("BN3",MASTERFILE[[#This Row],[PPA (24/25)]])+1),10),0)</f>
        <v>0</v>
      </c>
      <c r="EM24" s="3">
        <f>IFERROR(LEFT(RIGHT(MASTERFILE[[#This Row],[PPA (24/25)]],LEN(MASTERFILE[[#This Row],[PPA (24/25)]])-FIND("BN4",MASTERFILE[[#This Row],[PPA (24/25)]])+1),10),0)</f>
        <v>0</v>
      </c>
      <c r="EN24" s="3">
        <f>IFERROR(LEFT(RIGHT(MASTERFILE[[#This Row],[PPA (24/25)]],LEN(MASTERFILE[[#This Row],[PPA (24/25)]])-FIND("BN5",MASTERFILE[[#This Row],[PPA (24/25)]])+1),10),0)</f>
        <v>0</v>
      </c>
      <c r="EO24" s="3">
        <f>IFERROR(LEFT(RIGHT(MASTERFILE[[#This Row],[PPA (24/25)]],LEN(MASTERFILE[[#This Row],[PPA (24/25)]])-FIND("BE1",MASTERFILE[[#This Row],[PPA (24/25)]])+1),10),0)</f>
        <v>0</v>
      </c>
      <c r="EP24" s="3">
        <f>IFERROR(LEFT(RIGHT(MASTERFILE[[#This Row],[PPA (24/25)]],LEN(MASTERFILE[[#This Row],[PPA (24/25)]])-FIND("BE2",MASTERFILE[[#This Row],[PPA (24/25)]])+1),10),0)</f>
        <v>0</v>
      </c>
      <c r="EQ24" s="3">
        <f>IFERROR(LEFT(RIGHT(MASTERFILE[[#This Row],[PPA (24/25)]],LEN(MASTERFILE[[#This Row],[PPA (24/25)]])-FIND("BE3",MASTERFILE[[#This Row],[PPA (24/25)]])+1),10),0)</f>
        <v>0</v>
      </c>
      <c r="ER24" s="3">
        <f>IFERROR(LEFT(RIGHT(MASTERFILE[[#This Row],[PPA (24/25)]],LEN(MASTERFILE[[#This Row],[PPA (24/25)]])-FIND("BE4",MASTERFILE[[#This Row],[PPA (24/25)]])+1),10),0)</f>
        <v>0</v>
      </c>
      <c r="ES24" s="3">
        <f>IFERROR(LEFT(RIGHT(MASTERFILE[[#This Row],[PPA (24/25)]],LEN(MASTERFILE[[#This Row],[PPA (24/25)]])-FIND("BL1",MASTERFILE[[#This Row],[PPA (24/25)]])+1),10),0)</f>
        <v>0</v>
      </c>
      <c r="ET24" s="3">
        <f>IFERROR(LEFT(RIGHT(MASTERFILE[[#This Row],[PPA (24/25)]],LEN(MASTERFILE[[#This Row],[PPA (24/25)]])-FIND("BL2",MASTERFILE[[#This Row],[PPA (24/25)]])+1),10),0)</f>
        <v>0</v>
      </c>
      <c r="EU24" s="3">
        <f>IFERROR(LEFT(RIGHT(MASTERFILE[[#This Row],[PPA (24/25)]],LEN(MASTERFILE[[#This Row],[PPA (24/25)]])-FIND("BL3",MASTERFILE[[#This Row],[PPA (24/25)]])+1),10),0)</f>
        <v>0</v>
      </c>
      <c r="EV24" s="3">
        <f>IFERROR(LEFT(RIGHT(MASTERFILE[[#This Row],[PPA (24/25)]],LEN(MASTERFILE[[#This Row],[PPA (24/25)]])-FIND("BL4",MASTERFILE[[#This Row],[PPA (24/25)]])+1),10),0)</f>
        <v>0</v>
      </c>
      <c r="EW24" s="3">
        <f>IFERROR(LEFT(RIGHT(MASTERFILE[[#This Row],[PPA (24/25)]],LEN(MASTERFILE[[#This Row],[PPA (24/25)]])-FIND("BL5",MASTERFILE[[#This Row],[PPA (24/25)]])+1),10),0)</f>
        <v>0</v>
      </c>
      <c r="EX24" s="3">
        <f>IFERROR(LEFT(RIGHT(MASTERFILE[[#This Row],[PPA (24/25)]],LEN(MASTERFILE[[#This Row],[PPA (24/25)]])-FIND("BL6",MASTERFILE[[#This Row],[PPA (24/25)]])+1),10),0)</f>
        <v>0</v>
      </c>
      <c r="EY24" s="3">
        <f>IFERROR(LEFT(RIGHT(MASTERFILE[[#This Row],[PPA (24/25)]],LEN(MASTERFILE[[#This Row],[PPA (24/25)]])-FIND("BL7",MASTERFILE[[#This Row],[PPA (24/25)]])+1),10),0)</f>
        <v>0</v>
      </c>
      <c r="EZ24" s="47">
        <f>IFERROR(MASTERFILE[[#This Row],[FPMIS Budget]]*(MID(MASTERFILE[[#This Row],[BP 1 (Percentage)]],FIND("(",MASTERFILE[[#This Row],[BP 1 (Percentage)]])+1, FIND(")",MASTERFILE[[#This Row],[BP 1 (Percentage)]])- FIND("(",MASTERFILE[[#This Row],[BP 1 (Percentage)]])-1)),0)</f>
        <v>0</v>
      </c>
      <c r="FA24" s="47">
        <f>IFERROR(MASTERFILE[[#This Row],[FPMIS Budget]]*(MID(MASTERFILE[[#This Row],[BP 2 (Percentage)]],FIND("(",MASTERFILE[[#This Row],[BP 2 (Percentage)]])+1, FIND(")",MASTERFILE[[#This Row],[BP 2 (Percentage)]])- FIND("(",MASTERFILE[[#This Row],[BP 2 (Percentage)]])-1)),0)</f>
        <v>0</v>
      </c>
      <c r="FB24" s="47">
        <f>IFERROR(MASTERFILE[[#This Row],[FPMIS Budget]]*(MID(MASTERFILE[[#This Row],[BP 3 (Percentage)]],FIND("(",MASTERFILE[[#This Row],[BP 3 (Percentage)]])+1, FIND(")",MASTERFILE[[#This Row],[BP 3 (Percentage)]])- FIND("(",MASTERFILE[[#This Row],[BP 3 (Percentage)]])-1)),0)</f>
        <v>0</v>
      </c>
      <c r="FC24" s="47">
        <f>IFERROR(MASTERFILE[[#This Row],[FPMIS Budget]]*(MID(MASTERFILE[[#This Row],[BP 4 (Percentage)]],FIND("(",MASTERFILE[[#This Row],[BP 4 (Percentage)]])+1, FIND(")",MASTERFILE[[#This Row],[BP 4 (Percentage)]])- FIND("(",MASTERFILE[[#This Row],[BP 4 (Percentage)]])-1)),0)</f>
        <v>0</v>
      </c>
      <c r="FD24" s="47">
        <f>IFERROR(MASTERFILE[[#This Row],[FPMIS Budget]]*(MID(MASTERFILE[[#This Row],[BP 5 (Percentage)]],FIND("(",MASTERFILE[[#This Row],[BP 5 (Percentage)]])+1, FIND(")",MASTERFILE[[#This Row],[BP 5 (Percentage)]])- FIND("(",MASTERFILE[[#This Row],[BP 5 (Percentage)]])-1)),0)</f>
        <v>0</v>
      </c>
      <c r="FE24" s="47">
        <f>IFERROR(MASTERFILE[[#This Row],[FPMIS Budget]]*(MID(MASTERFILE[[#This Row],[BN 1 (Percentage)]],FIND("(",MASTERFILE[[#This Row],[BN 1 (Percentage)]])+1, FIND(")",MASTERFILE[[#This Row],[BN 1 (Percentage)]])- FIND("(",MASTERFILE[[#This Row],[BN 1 (Percentage)]])-1)),0)</f>
        <v>0</v>
      </c>
      <c r="FF24" s="47">
        <f>IFERROR(MASTERFILE[[#This Row],[FPMIS Budget]]*(MID(MASTERFILE[[#This Row],[BN 2 (Percentage)]],FIND("(",MASTERFILE[[#This Row],[BN 2 (Percentage)]])+1, FIND(")",MASTERFILE[[#This Row],[BN 2 (Percentage)]])- FIND("(",MASTERFILE[[#This Row],[BN 2 (Percentage)]])-1)),0)</f>
        <v>0</v>
      </c>
      <c r="FG24" s="47">
        <f>IFERROR(MASTERFILE[[#This Row],[FPMIS Budget]]*(MID(MASTERFILE[[#This Row],[BN 3 (Percentage)]],FIND("(",MASTERFILE[[#This Row],[BN 3 (Percentage)]])+1, FIND(")",MASTERFILE[[#This Row],[BN 3 (Percentage)]])- FIND("(",MASTERFILE[[#This Row],[BN 3 (Percentage)]])-1)),0)</f>
        <v>0</v>
      </c>
      <c r="FH24" s="47">
        <f>IFERROR(MASTERFILE[[#This Row],[FPMIS Budget]]*(MID(MASTERFILE[[#This Row],[BN 4 (Percentage)]],FIND("(",MASTERFILE[[#This Row],[BN 4 (Percentage)]])+1, FIND(")",MASTERFILE[[#This Row],[BN 4 (Percentage)]])- FIND("(",MASTERFILE[[#This Row],[BN 4 (Percentage)]])-1)),0)</f>
        <v>0</v>
      </c>
      <c r="FI24" s="47">
        <f>IFERROR(MASTERFILE[[#This Row],[FPMIS Budget]]*(MID(MASTERFILE[[#This Row],[BN 5 (Percentage)]],FIND("(",MASTERFILE[[#This Row],[BN 5 (Percentage)]])+1, FIND(")",MASTERFILE[[#This Row],[BN 5 (Percentage)]])- FIND("(",MASTERFILE[[#This Row],[BN 5 (Percentage)]])-1)),0)</f>
        <v>0</v>
      </c>
      <c r="FJ24" s="47">
        <f>IFERROR(MASTERFILE[[#This Row],[FPMIS Budget]]*(MID(MASTERFILE[[#This Row],[BE 1 (Percentage)]],FIND("(",MASTERFILE[[#This Row],[BE 1 (Percentage)]])+1, FIND(")",MASTERFILE[[#This Row],[BE 1 (Percentage)]])- FIND("(",MASTERFILE[[#This Row],[BE 1 (Percentage)]])-1)),0)</f>
        <v>0</v>
      </c>
      <c r="FK24" s="47">
        <f>IFERROR(MASTERFILE[[#This Row],[FPMIS Budget]]*(MID(MASTERFILE[[#This Row],[BE 2 (Percentage)]],FIND("(",MASTERFILE[[#This Row],[BE 2 (Percentage)]])+1, FIND(")",MASTERFILE[[#This Row],[BE 2 (Percentage)]])- FIND("(",MASTERFILE[[#This Row],[BE 2 (Percentage)]])-1)),0)</f>
        <v>0</v>
      </c>
      <c r="FL24" s="47">
        <f>IFERROR(MASTERFILE[[#This Row],[FPMIS Budget]]*(MID(MASTERFILE[[#This Row],[BE 3 (Percentage)]],FIND("(",MASTERFILE[[#This Row],[BE 3 (Percentage)]])+1, FIND(")",MASTERFILE[[#This Row],[BE 3 (Percentage)]])- FIND("(",MASTERFILE[[#This Row],[BE 3 (Percentage)]])-1)),0)</f>
        <v>0</v>
      </c>
      <c r="FM24" s="47">
        <f>IFERROR(MASTERFILE[[#This Row],[FPMIS Budget]]*(MID(MASTERFILE[[#This Row],[BE 4 (Percentage)]],FIND("(",MASTERFILE[[#This Row],[BE 4 (Percentage)]])+1, FIND(")",MASTERFILE[[#This Row],[BE 4 (Percentage)]])- FIND("(",MASTERFILE[[#This Row],[BE 4 (Percentage)]])-1)),0)</f>
        <v>0</v>
      </c>
      <c r="FN24" s="47">
        <f>IFERROR(MASTERFILE[[#This Row],[FPMIS Budget]]*(MID(MASTERFILE[[#This Row],[BL 1 (Percentage)]],FIND("(",MASTERFILE[[#This Row],[BL 1 (Percentage)]])+1, FIND(")",MASTERFILE[[#This Row],[BL 1 (Percentage)]])- FIND("(",MASTERFILE[[#This Row],[BL 1 (Percentage)]])-1)),0)</f>
        <v>0</v>
      </c>
      <c r="FO24" s="47">
        <f>IFERROR(MASTERFILE[[#This Row],[FPMIS Budget]]*(MID(MASTERFILE[[#This Row],[BL 2 (Percentage)]],FIND("(",MASTERFILE[[#This Row],[BL 2 (Percentage)]])+1, FIND(")",MASTERFILE[[#This Row],[BL 2 (Percentage)]])- FIND("(",MASTERFILE[[#This Row],[BL 2 (Percentage)]])-1)),0)</f>
        <v>0</v>
      </c>
      <c r="FP24" s="47">
        <f>IFERROR(MASTERFILE[[#This Row],[FPMIS Budget]]*(MID(MASTERFILE[[#This Row],[BL 3 (Percentage)]],FIND("(",MASTERFILE[[#This Row],[BL 3 (Percentage)]])+1, FIND(")",MASTERFILE[[#This Row],[BL 3 (Percentage)]])- FIND("(",MASTERFILE[[#This Row],[BL 3 (Percentage)]])-1)),0)</f>
        <v>0</v>
      </c>
      <c r="FQ24" s="47">
        <f>IFERROR(MASTERFILE[[#This Row],[FPMIS Budget]]*(MID(MASTERFILE[[#This Row],[BL 4 (Percentage)]],FIND("(",MASTERFILE[[#This Row],[BL 4 (Percentage)]])+1, FIND(")",MASTERFILE[[#This Row],[BL 4 (Percentage)]])- FIND("(",MASTERFILE[[#This Row],[BL 4 (Percentage)]])-1)),0)</f>
        <v>0</v>
      </c>
      <c r="FR24" s="47">
        <f>IFERROR(MASTERFILE[[#This Row],[FPMIS Budget]]*(MID(MASTERFILE[[#This Row],[BL 5 (Percentage)]],FIND("(",MASTERFILE[[#This Row],[BL 5 (Percentage)]])+1, FIND(")",MASTERFILE[[#This Row],[BL 5 (Percentage)]])- FIND("(",MASTERFILE[[#This Row],[BL 5 (Percentage)]])-1)),0)</f>
        <v>0</v>
      </c>
      <c r="FS24" s="47">
        <f>IFERROR(MASTERFILE[[#This Row],[FPMIS Budget]]*(MID(MASTERFILE[[#This Row],[BL 6 (Percentage)]],FIND("(",MASTERFILE[[#This Row],[BL 6 (Percentage)]])+1, FIND(")",MASTERFILE[[#This Row],[BL 6 (Percentage)]])- FIND("(",MASTERFILE[[#This Row],[BL 6 (Percentage)]])-1)),0)</f>
        <v>0</v>
      </c>
      <c r="FT24" s="47">
        <f>IFERROR(MASTERFILE[[#This Row],[FPMIS Budget]]*(MID(MASTERFILE[[#This Row],[BL 7 (Percentage)]],FIND("(",MASTERFILE[[#This Row],[BL 7 (Percentage)]])+1, FIND(")",MASTERFILE[[#This Row],[BL 7 (Percentage)]])- FIND("(",MASTERFILE[[#This Row],[BL 7 (Percentage)]])-1)),0)</f>
        <v>0</v>
      </c>
      <c r="FU24" s="3" t="str">
        <f>IF(ISNUMBER(SEARCH("1.",MASTERFILE[[#This Row],[SDG target (24/25)]])),1," ")</f>
        <v xml:space="preserve"> </v>
      </c>
      <c r="HT24" s="3" t="s">
        <v>320</v>
      </c>
      <c r="HW24" s="3">
        <v>1</v>
      </c>
      <c r="ID24" s="3"/>
      <c r="IG24" s="3" t="s">
        <v>947</v>
      </c>
      <c r="IH24" s="9" t="s">
        <v>948</v>
      </c>
      <c r="II24" s="9" t="s">
        <v>948</v>
      </c>
      <c r="IU24" s="3"/>
      <c r="IV24" s="3"/>
      <c r="IW24" s="3"/>
      <c r="IX24" s="3"/>
      <c r="JA24" s="9" t="s">
        <v>949</v>
      </c>
      <c r="JB24" s="3" t="s">
        <v>950</v>
      </c>
      <c r="JC24" s="3" t="s">
        <v>951</v>
      </c>
    </row>
    <row r="25" spans="1:263" ht="27.75" customHeight="1" x14ac:dyDescent="0.3">
      <c r="A25" s="48" t="s">
        <v>952</v>
      </c>
      <c r="B25" s="48" t="s">
        <v>953</v>
      </c>
      <c r="C25" s="48" t="s">
        <v>954</v>
      </c>
      <c r="D25" s="48" t="s">
        <v>375</v>
      </c>
      <c r="E25" s="49">
        <v>238492.22</v>
      </c>
      <c r="F25" s="49">
        <v>294498.37910000002</v>
      </c>
      <c r="G25" s="48" t="s">
        <v>955</v>
      </c>
      <c r="H25" s="48" t="s">
        <v>376</v>
      </c>
      <c r="I25" s="48" t="s">
        <v>304</v>
      </c>
      <c r="J25" s="48" t="s">
        <v>282</v>
      </c>
      <c r="K25" s="48" t="s">
        <v>521</v>
      </c>
      <c r="L25" s="48" t="s">
        <v>956</v>
      </c>
      <c r="M25" s="48" t="s">
        <v>379</v>
      </c>
      <c r="N25" s="49">
        <v>0.74731182795698925</v>
      </c>
      <c r="O25" s="48" t="s">
        <v>957</v>
      </c>
      <c r="P25" s="48" t="s">
        <v>281</v>
      </c>
      <c r="Q25" s="48" t="s">
        <v>287</v>
      </c>
      <c r="R25" s="48" t="s">
        <v>446</v>
      </c>
      <c r="S25" s="48" t="s">
        <v>289</v>
      </c>
      <c r="T25" s="48" t="s">
        <v>290</v>
      </c>
      <c r="U25" s="48" t="s">
        <v>291</v>
      </c>
      <c r="V25" s="48" t="s">
        <v>412</v>
      </c>
      <c r="W25" s="48" t="s">
        <v>293</v>
      </c>
      <c r="X25" s="48" t="s">
        <v>575</v>
      </c>
      <c r="Y25" s="48" t="s">
        <v>624</v>
      </c>
      <c r="Z25" s="48" t="s">
        <v>958</v>
      </c>
      <c r="AA25" s="48" t="s">
        <v>292</v>
      </c>
      <c r="AB25" s="48" t="s">
        <v>292</v>
      </c>
      <c r="AC25" s="48" t="s">
        <v>292</v>
      </c>
      <c r="AD25" s="48" t="s">
        <v>292</v>
      </c>
      <c r="AE25" s="48" t="s">
        <v>582</v>
      </c>
      <c r="AF25" s="48" t="s">
        <v>652</v>
      </c>
      <c r="AG25" s="48" t="s">
        <v>583</v>
      </c>
      <c r="AH25" s="48" t="s">
        <v>583</v>
      </c>
      <c r="AI25" s="48" t="s">
        <v>582</v>
      </c>
      <c r="AJ25" s="48" t="s">
        <v>385</v>
      </c>
      <c r="AK25" s="48" t="s">
        <v>304</v>
      </c>
      <c r="AL25" s="48" t="s">
        <v>305</v>
      </c>
      <c r="AM25" s="48" t="s">
        <v>584</v>
      </c>
      <c r="AN25" s="48" t="s">
        <v>959</v>
      </c>
      <c r="AO25" s="48" t="s">
        <v>960</v>
      </c>
      <c r="AP25" s="48" t="s">
        <v>457</v>
      </c>
      <c r="AQ25" s="48" t="s">
        <v>309</v>
      </c>
      <c r="AR25" s="48" t="s">
        <v>354</v>
      </c>
      <c r="AS25" s="48" t="s">
        <v>353</v>
      </c>
      <c r="AT25" s="49">
        <v>0</v>
      </c>
      <c r="AU25" s="49">
        <v>294498.38</v>
      </c>
      <c r="AV25" s="48" t="s">
        <v>292</v>
      </c>
      <c r="AW25" s="48" t="s">
        <v>292</v>
      </c>
      <c r="AX25" s="48" t="s">
        <v>292</v>
      </c>
      <c r="AY25" s="48" t="s">
        <v>292</v>
      </c>
      <c r="AZ25" s="48" t="s">
        <v>961</v>
      </c>
      <c r="BA25" s="48" t="s">
        <v>962</v>
      </c>
      <c r="BB25" s="48" t="s">
        <v>963</v>
      </c>
      <c r="BC25" s="48" t="s">
        <v>964</v>
      </c>
      <c r="BD25" s="48" t="s">
        <v>655</v>
      </c>
      <c r="BE25" s="48" t="s">
        <v>965</v>
      </c>
      <c r="BF25" s="48" t="s">
        <v>966</v>
      </c>
      <c r="BG25" s="48" t="s">
        <v>292</v>
      </c>
      <c r="BH25" s="49">
        <v>0</v>
      </c>
      <c r="BI25" s="48" t="s">
        <v>427</v>
      </c>
      <c r="BJ25" s="48" t="s">
        <v>354</v>
      </c>
      <c r="BK25" s="48" t="s">
        <v>353</v>
      </c>
      <c r="BL25" s="48" t="s">
        <v>354</v>
      </c>
      <c r="BM25" s="48" t="s">
        <v>353</v>
      </c>
      <c r="BN25" s="48" t="s">
        <v>353</v>
      </c>
      <c r="BO25" s="48" t="s">
        <v>354</v>
      </c>
      <c r="BP25" s="48" t="s">
        <v>363</v>
      </c>
      <c r="BQ25" s="48" t="s">
        <v>292</v>
      </c>
      <c r="BR25" s="48" t="s">
        <v>354</v>
      </c>
      <c r="BS25" s="48" t="s">
        <v>292</v>
      </c>
      <c r="BT25" s="48" t="s">
        <v>292</v>
      </c>
      <c r="BU25" s="48" t="s">
        <v>292</v>
      </c>
      <c r="BV25" s="48" t="s">
        <v>292</v>
      </c>
      <c r="BW25" s="48" t="s">
        <v>292</v>
      </c>
      <c r="BX25" s="48" t="s">
        <v>292</v>
      </c>
      <c r="BY25" s="49">
        <v>0</v>
      </c>
      <c r="BZ25" s="49">
        <v>0</v>
      </c>
      <c r="CA25" s="49">
        <v>0</v>
      </c>
      <c r="CB25" s="49">
        <v>0</v>
      </c>
      <c r="CC25" s="49">
        <v>0</v>
      </c>
      <c r="CD25" s="49">
        <v>0</v>
      </c>
      <c r="CE25" s="49">
        <v>-39179.03</v>
      </c>
      <c r="CF25" s="49">
        <v>0</v>
      </c>
      <c r="CG25" s="49">
        <v>-840.21</v>
      </c>
      <c r="CH25" s="49">
        <v>294498.38</v>
      </c>
      <c r="CI25" s="49">
        <v>278511.46000000002</v>
      </c>
      <c r="CJ25" s="49">
        <v>0</v>
      </c>
      <c r="CK25" s="49">
        <v>0</v>
      </c>
      <c r="CL25" s="49">
        <v>56006.16</v>
      </c>
      <c r="CM25" s="49">
        <v>238492.22</v>
      </c>
      <c r="CN25" s="49">
        <v>0</v>
      </c>
      <c r="CO25" s="49">
        <v>0</v>
      </c>
      <c r="CP25" s="49">
        <v>294498.38</v>
      </c>
      <c r="CQ25" s="49">
        <v>238492.7</v>
      </c>
      <c r="CR25" s="48" t="s">
        <v>379</v>
      </c>
      <c r="CS25" s="49">
        <v>0</v>
      </c>
      <c r="CT25" s="48" t="s">
        <v>292</v>
      </c>
      <c r="CU25" s="48" t="s">
        <v>281</v>
      </c>
      <c r="CV25" s="48" t="s">
        <v>281</v>
      </c>
      <c r="CW25" s="48" t="s">
        <v>292</v>
      </c>
      <c r="CX25" s="48" t="s">
        <v>292</v>
      </c>
      <c r="CY25" s="48" t="s">
        <v>292</v>
      </c>
      <c r="CZ25" s="48" t="s">
        <v>292</v>
      </c>
      <c r="DA25" s="48" t="s">
        <v>292</v>
      </c>
      <c r="DB25" s="48" t="s">
        <v>292</v>
      </c>
      <c r="DC25" s="48" t="s">
        <v>292</v>
      </c>
      <c r="DD25" s="49">
        <v>0</v>
      </c>
      <c r="DE25" s="49">
        <v>238492.22</v>
      </c>
      <c r="DF25" s="48" t="s">
        <v>365</v>
      </c>
      <c r="DG25" s="48" t="s">
        <v>941</v>
      </c>
      <c r="DH25" s="48" t="s">
        <v>967</v>
      </c>
      <c r="DI25" s="50" t="s">
        <v>968</v>
      </c>
      <c r="DJ25" s="3">
        <f>IF(ISNUMBER(SEARCH("BP1",MASTERFILE[[#This Row],[PPA (24/25)]])),1,0)</f>
        <v>0</v>
      </c>
      <c r="DK25" s="3">
        <f>IF(ISNUMBER(SEARCH("BP2",MASTERFILE[[#This Row],[PPA (24/25)]])),1,0)</f>
        <v>0</v>
      </c>
      <c r="DL25" s="3">
        <f>IF(ISNUMBER(SEARCH("BP3",MASTERFILE[[#This Row],[PPA (24/25)]])),1,0)</f>
        <v>0</v>
      </c>
      <c r="DM25" s="3">
        <f>IF(ISNUMBER(SEARCH("BP4",MASTERFILE[[#This Row],[PPA (24/25)]])),1,0)</f>
        <v>0</v>
      </c>
      <c r="DN25" s="3">
        <f>IF(ISNUMBER(SEARCH("BP5",MASTERFILE[[#This Row],[PPA (24/25)]])),1,0)</f>
        <v>0</v>
      </c>
      <c r="DO25" s="3">
        <f>IF(ISNUMBER(SEARCH("BN1",MASTERFILE[[#This Row],[PPA (24/25)]])),1,0)</f>
        <v>0</v>
      </c>
      <c r="DP25" s="3">
        <f>IF(ISNUMBER(SEARCH("BN2",MASTERFILE[[#This Row],[PPA (24/25)]])),1,0)</f>
        <v>0</v>
      </c>
      <c r="DQ25" s="3">
        <f>IF(ISNUMBER(SEARCH("BN3",MASTERFILE[[#This Row],[PPA (24/25)]])),1,0)</f>
        <v>0</v>
      </c>
      <c r="DR25" s="3">
        <f>IF(ISNUMBER(SEARCH("BN4",MASTERFILE[[#This Row],[PPA (24/25)]])),1,0)</f>
        <v>0</v>
      </c>
      <c r="DS25" s="3">
        <f>IF(ISNUMBER(SEARCH("BN5",MASTERFILE[[#This Row],[PPA (24/25)]])),1,0)</f>
        <v>0</v>
      </c>
      <c r="DT25" s="3">
        <f>IF(ISNUMBER(SEARCH("BE1",MASTERFILE[[#This Row],[PPA (24/25)]])),1,0)</f>
        <v>0</v>
      </c>
      <c r="DU25" s="3">
        <f>IF(ISNUMBER(SEARCH("BE2",MASTERFILE[[#This Row],[PPA (24/25)]])),1,0)</f>
        <v>0</v>
      </c>
      <c r="DV25" s="3">
        <f>IF(ISNUMBER(SEARCH("BE3",MASTERFILE[[#This Row],[PPA (24/25)]])),1,0)</f>
        <v>0</v>
      </c>
      <c r="DW25" s="3">
        <f>IF(ISNUMBER(SEARCH("BE4",MASTERFILE[[#This Row],[PPA (24/25)]])),1,0)</f>
        <v>0</v>
      </c>
      <c r="DX25" s="3">
        <f>IF(ISNUMBER(SEARCH("BL1",MASTERFILE[[#This Row],[PPA (24/25)]])),1,0)</f>
        <v>0</v>
      </c>
      <c r="DY25" s="3">
        <f>IF(ISNUMBER(SEARCH("BL2",MASTERFILE[[#This Row],[PPA (24/25)]])),1,0)</f>
        <v>0</v>
      </c>
      <c r="DZ25" s="3">
        <f>IF(ISNUMBER(SEARCH("BL3",MASTERFILE[[#This Row],[PPA (24/25)]])),1,0)</f>
        <v>0</v>
      </c>
      <c r="EA25" s="3">
        <f>IF(ISNUMBER(SEARCH("BL4",MASTERFILE[[#This Row],[PPA (24/25)]])),1,0)</f>
        <v>0</v>
      </c>
      <c r="EB25" s="3">
        <f>IF(ISNUMBER(SEARCH("BL5",MASTERFILE[[#This Row],[PPA (24/25)]])),1,0)</f>
        <v>0</v>
      </c>
      <c r="EC25" s="3">
        <f>IF(ISNUMBER(SEARCH("BL6",MASTERFILE[[#This Row],[PPA (24/25)]])),1,0)</f>
        <v>0</v>
      </c>
      <c r="ED25" s="3">
        <f>IF(ISNUMBER(SEARCH("BL7",MASTERFILE[[#This Row],[PPA (24/25)]])),1,0)</f>
        <v>0</v>
      </c>
      <c r="EE25" s="3">
        <f>IFERROR(LEFT(RIGHT(MASTERFILE[[#This Row],[PPA (24/25)]],LEN(MASTERFILE[[#This Row],[PPA (24/25)]])-FIND("BP1",MASTERFILE[[#This Row],[PPA (24/25)]])+1),10), 0)</f>
        <v>0</v>
      </c>
      <c r="EF25" s="3">
        <f>IFERROR(LEFT(RIGHT(MASTERFILE[[#This Row],[PPA (24/25)]],LEN(MASTERFILE[[#This Row],[PPA (24/25)]])-FIND("BP2",MASTERFILE[[#This Row],[PPA (24/25)]])+1),10),0)</f>
        <v>0</v>
      </c>
      <c r="EG25" s="3">
        <f>IFERROR(LEFT(RIGHT(MASTERFILE[[#This Row],[PPA (24/25)]],LEN(MASTERFILE[[#This Row],[PPA (24/25)]])-FIND("BP3",MASTERFILE[[#This Row],[PPA (24/25)]])+1),10),0)</f>
        <v>0</v>
      </c>
      <c r="EH25" s="3">
        <f>IFERROR(LEFT(RIGHT(MASTERFILE[[#This Row],[PPA (24/25)]],LEN(MASTERFILE[[#This Row],[PPA (24/25)]])-FIND("BP4",MASTERFILE[[#This Row],[PPA (24/25)]])+1),10),0)</f>
        <v>0</v>
      </c>
      <c r="EI25" s="3">
        <f>IFERROR(LEFT(RIGHT(MASTERFILE[[#This Row],[PPA (24/25)]],LEN(MASTERFILE[[#This Row],[PPA (24/25)]])-FIND("BP5",MASTERFILE[[#This Row],[PPA (24/25)]])+1),10),0)</f>
        <v>0</v>
      </c>
      <c r="EJ25" s="3">
        <f>IFERROR(LEFT(RIGHT(MASTERFILE[[#This Row],[PPA (24/25)]],LEN(MASTERFILE[[#This Row],[PPA (24/25)]])-FIND("BN1",MASTERFILE[[#This Row],[PPA (24/25)]])+1),10),0)</f>
        <v>0</v>
      </c>
      <c r="EK25" s="3">
        <f>IFERROR(LEFT(RIGHT(MASTERFILE[[#This Row],[PPA (24/25)]],LEN(MASTERFILE[[#This Row],[PPA (24/25)]])-FIND("BN2",MASTERFILE[[#This Row],[PPA (24/25)]])+1),10),0)</f>
        <v>0</v>
      </c>
      <c r="EL25" s="3">
        <f>IFERROR(LEFT(RIGHT(MASTERFILE[[#This Row],[PPA (24/25)]],LEN(MASTERFILE[[#This Row],[PPA (24/25)]])-FIND("BN3",MASTERFILE[[#This Row],[PPA (24/25)]])+1),10),0)</f>
        <v>0</v>
      </c>
      <c r="EM25" s="3">
        <f>IFERROR(LEFT(RIGHT(MASTERFILE[[#This Row],[PPA (24/25)]],LEN(MASTERFILE[[#This Row],[PPA (24/25)]])-FIND("BN4",MASTERFILE[[#This Row],[PPA (24/25)]])+1),10),0)</f>
        <v>0</v>
      </c>
      <c r="EN25" s="3">
        <f>IFERROR(LEFT(RIGHT(MASTERFILE[[#This Row],[PPA (24/25)]],LEN(MASTERFILE[[#This Row],[PPA (24/25)]])-FIND("BN5",MASTERFILE[[#This Row],[PPA (24/25)]])+1),10),0)</f>
        <v>0</v>
      </c>
      <c r="EO25" s="3">
        <f>IFERROR(LEFT(RIGHT(MASTERFILE[[#This Row],[PPA (24/25)]],LEN(MASTERFILE[[#This Row],[PPA (24/25)]])-FIND("BE1",MASTERFILE[[#This Row],[PPA (24/25)]])+1),10),0)</f>
        <v>0</v>
      </c>
      <c r="EP25" s="3">
        <f>IFERROR(LEFT(RIGHT(MASTERFILE[[#This Row],[PPA (24/25)]],LEN(MASTERFILE[[#This Row],[PPA (24/25)]])-FIND("BE2",MASTERFILE[[#This Row],[PPA (24/25)]])+1),10),0)</f>
        <v>0</v>
      </c>
      <c r="EQ25" s="3">
        <f>IFERROR(LEFT(RIGHT(MASTERFILE[[#This Row],[PPA (24/25)]],LEN(MASTERFILE[[#This Row],[PPA (24/25)]])-FIND("BE3",MASTERFILE[[#This Row],[PPA (24/25)]])+1),10),0)</f>
        <v>0</v>
      </c>
      <c r="ER25" s="3">
        <f>IFERROR(LEFT(RIGHT(MASTERFILE[[#This Row],[PPA (24/25)]],LEN(MASTERFILE[[#This Row],[PPA (24/25)]])-FIND("BE4",MASTERFILE[[#This Row],[PPA (24/25)]])+1),10),0)</f>
        <v>0</v>
      </c>
      <c r="ES25" s="3">
        <f>IFERROR(LEFT(RIGHT(MASTERFILE[[#This Row],[PPA (24/25)]],LEN(MASTERFILE[[#This Row],[PPA (24/25)]])-FIND("BL1",MASTERFILE[[#This Row],[PPA (24/25)]])+1),10),0)</f>
        <v>0</v>
      </c>
      <c r="ET25" s="3">
        <f>IFERROR(LEFT(RIGHT(MASTERFILE[[#This Row],[PPA (24/25)]],LEN(MASTERFILE[[#This Row],[PPA (24/25)]])-FIND("BL2",MASTERFILE[[#This Row],[PPA (24/25)]])+1),10),0)</f>
        <v>0</v>
      </c>
      <c r="EU25" s="3">
        <f>IFERROR(LEFT(RIGHT(MASTERFILE[[#This Row],[PPA (24/25)]],LEN(MASTERFILE[[#This Row],[PPA (24/25)]])-FIND("BL3",MASTERFILE[[#This Row],[PPA (24/25)]])+1),10),0)</f>
        <v>0</v>
      </c>
      <c r="EV25" s="3">
        <f>IFERROR(LEFT(RIGHT(MASTERFILE[[#This Row],[PPA (24/25)]],LEN(MASTERFILE[[#This Row],[PPA (24/25)]])-FIND("BL4",MASTERFILE[[#This Row],[PPA (24/25)]])+1),10),0)</f>
        <v>0</v>
      </c>
      <c r="EW25" s="3">
        <f>IFERROR(LEFT(RIGHT(MASTERFILE[[#This Row],[PPA (24/25)]],LEN(MASTERFILE[[#This Row],[PPA (24/25)]])-FIND("BL5",MASTERFILE[[#This Row],[PPA (24/25)]])+1),10),0)</f>
        <v>0</v>
      </c>
      <c r="EX25" s="3">
        <f>IFERROR(LEFT(RIGHT(MASTERFILE[[#This Row],[PPA (24/25)]],LEN(MASTERFILE[[#This Row],[PPA (24/25)]])-FIND("BL6",MASTERFILE[[#This Row],[PPA (24/25)]])+1),10),0)</f>
        <v>0</v>
      </c>
      <c r="EY25" s="3">
        <f>IFERROR(LEFT(RIGHT(MASTERFILE[[#This Row],[PPA (24/25)]],LEN(MASTERFILE[[#This Row],[PPA (24/25)]])-FIND("BL7",MASTERFILE[[#This Row],[PPA (24/25)]])+1),10),0)</f>
        <v>0</v>
      </c>
      <c r="EZ25" s="47">
        <f>IFERROR(MASTERFILE[[#This Row],[FPMIS Budget]]*(MID(MASTERFILE[[#This Row],[BP 1 (Percentage)]],FIND("(",MASTERFILE[[#This Row],[BP 1 (Percentage)]])+1, FIND(")",MASTERFILE[[#This Row],[BP 1 (Percentage)]])- FIND("(",MASTERFILE[[#This Row],[BP 1 (Percentage)]])-1)),0)</f>
        <v>0</v>
      </c>
      <c r="FA25" s="47">
        <f>IFERROR(MASTERFILE[[#This Row],[FPMIS Budget]]*(MID(MASTERFILE[[#This Row],[BP 2 (Percentage)]],FIND("(",MASTERFILE[[#This Row],[BP 2 (Percentage)]])+1, FIND(")",MASTERFILE[[#This Row],[BP 2 (Percentage)]])- FIND("(",MASTERFILE[[#This Row],[BP 2 (Percentage)]])-1)),0)</f>
        <v>0</v>
      </c>
      <c r="FB25" s="47">
        <f>IFERROR(MASTERFILE[[#This Row],[FPMIS Budget]]*(MID(MASTERFILE[[#This Row],[BP 3 (Percentage)]],FIND("(",MASTERFILE[[#This Row],[BP 3 (Percentage)]])+1, FIND(")",MASTERFILE[[#This Row],[BP 3 (Percentage)]])- FIND("(",MASTERFILE[[#This Row],[BP 3 (Percentage)]])-1)),0)</f>
        <v>0</v>
      </c>
      <c r="FC25" s="47">
        <f>IFERROR(MASTERFILE[[#This Row],[FPMIS Budget]]*(MID(MASTERFILE[[#This Row],[BP 4 (Percentage)]],FIND("(",MASTERFILE[[#This Row],[BP 4 (Percentage)]])+1, FIND(")",MASTERFILE[[#This Row],[BP 4 (Percentage)]])- FIND("(",MASTERFILE[[#This Row],[BP 4 (Percentage)]])-1)),0)</f>
        <v>0</v>
      </c>
      <c r="FD25" s="47">
        <f>IFERROR(MASTERFILE[[#This Row],[FPMIS Budget]]*(MID(MASTERFILE[[#This Row],[BP 5 (Percentage)]],FIND("(",MASTERFILE[[#This Row],[BP 5 (Percentage)]])+1, FIND(")",MASTERFILE[[#This Row],[BP 5 (Percentage)]])- FIND("(",MASTERFILE[[#This Row],[BP 5 (Percentage)]])-1)),0)</f>
        <v>0</v>
      </c>
      <c r="FE25" s="47">
        <f>IFERROR(MASTERFILE[[#This Row],[FPMIS Budget]]*(MID(MASTERFILE[[#This Row],[BN 1 (Percentage)]],FIND("(",MASTERFILE[[#This Row],[BN 1 (Percentage)]])+1, FIND(")",MASTERFILE[[#This Row],[BN 1 (Percentage)]])- FIND("(",MASTERFILE[[#This Row],[BN 1 (Percentage)]])-1)),0)</f>
        <v>0</v>
      </c>
      <c r="FF25" s="47">
        <f>IFERROR(MASTERFILE[[#This Row],[FPMIS Budget]]*(MID(MASTERFILE[[#This Row],[BN 2 (Percentage)]],FIND("(",MASTERFILE[[#This Row],[BN 2 (Percentage)]])+1, FIND(")",MASTERFILE[[#This Row],[BN 2 (Percentage)]])- FIND("(",MASTERFILE[[#This Row],[BN 2 (Percentage)]])-1)),0)</f>
        <v>0</v>
      </c>
      <c r="FG25" s="47">
        <f>IFERROR(MASTERFILE[[#This Row],[FPMIS Budget]]*(MID(MASTERFILE[[#This Row],[BN 3 (Percentage)]],FIND("(",MASTERFILE[[#This Row],[BN 3 (Percentage)]])+1, FIND(")",MASTERFILE[[#This Row],[BN 3 (Percentage)]])- FIND("(",MASTERFILE[[#This Row],[BN 3 (Percentage)]])-1)),0)</f>
        <v>0</v>
      </c>
      <c r="FH25" s="47">
        <f>IFERROR(MASTERFILE[[#This Row],[FPMIS Budget]]*(MID(MASTERFILE[[#This Row],[BN 4 (Percentage)]],FIND("(",MASTERFILE[[#This Row],[BN 4 (Percentage)]])+1, FIND(")",MASTERFILE[[#This Row],[BN 4 (Percentage)]])- FIND("(",MASTERFILE[[#This Row],[BN 4 (Percentage)]])-1)),0)</f>
        <v>0</v>
      </c>
      <c r="FI25" s="47">
        <f>IFERROR(MASTERFILE[[#This Row],[FPMIS Budget]]*(MID(MASTERFILE[[#This Row],[BN 5 (Percentage)]],FIND("(",MASTERFILE[[#This Row],[BN 5 (Percentage)]])+1, FIND(")",MASTERFILE[[#This Row],[BN 5 (Percentage)]])- FIND("(",MASTERFILE[[#This Row],[BN 5 (Percentage)]])-1)),0)</f>
        <v>0</v>
      </c>
      <c r="FJ25" s="47">
        <f>IFERROR(MASTERFILE[[#This Row],[FPMIS Budget]]*(MID(MASTERFILE[[#This Row],[BE 1 (Percentage)]],FIND("(",MASTERFILE[[#This Row],[BE 1 (Percentage)]])+1, FIND(")",MASTERFILE[[#This Row],[BE 1 (Percentage)]])- FIND("(",MASTERFILE[[#This Row],[BE 1 (Percentage)]])-1)),0)</f>
        <v>0</v>
      </c>
      <c r="FK25" s="47">
        <f>IFERROR(MASTERFILE[[#This Row],[FPMIS Budget]]*(MID(MASTERFILE[[#This Row],[BE 2 (Percentage)]],FIND("(",MASTERFILE[[#This Row],[BE 2 (Percentage)]])+1, FIND(")",MASTERFILE[[#This Row],[BE 2 (Percentage)]])- FIND("(",MASTERFILE[[#This Row],[BE 2 (Percentage)]])-1)),0)</f>
        <v>0</v>
      </c>
      <c r="FL25" s="47">
        <f>IFERROR(MASTERFILE[[#This Row],[FPMIS Budget]]*(MID(MASTERFILE[[#This Row],[BE 3 (Percentage)]],FIND("(",MASTERFILE[[#This Row],[BE 3 (Percentage)]])+1, FIND(")",MASTERFILE[[#This Row],[BE 3 (Percentage)]])- FIND("(",MASTERFILE[[#This Row],[BE 3 (Percentage)]])-1)),0)</f>
        <v>0</v>
      </c>
      <c r="FM25" s="47">
        <f>IFERROR(MASTERFILE[[#This Row],[FPMIS Budget]]*(MID(MASTERFILE[[#This Row],[BE 4 (Percentage)]],FIND("(",MASTERFILE[[#This Row],[BE 4 (Percentage)]])+1, FIND(")",MASTERFILE[[#This Row],[BE 4 (Percentage)]])- FIND("(",MASTERFILE[[#This Row],[BE 4 (Percentage)]])-1)),0)</f>
        <v>0</v>
      </c>
      <c r="FN25" s="47">
        <f>IFERROR(MASTERFILE[[#This Row],[FPMIS Budget]]*(MID(MASTERFILE[[#This Row],[BL 1 (Percentage)]],FIND("(",MASTERFILE[[#This Row],[BL 1 (Percentage)]])+1, FIND(")",MASTERFILE[[#This Row],[BL 1 (Percentage)]])- FIND("(",MASTERFILE[[#This Row],[BL 1 (Percentage)]])-1)),0)</f>
        <v>0</v>
      </c>
      <c r="FO25" s="47">
        <f>IFERROR(MASTERFILE[[#This Row],[FPMIS Budget]]*(MID(MASTERFILE[[#This Row],[BL 2 (Percentage)]],FIND("(",MASTERFILE[[#This Row],[BL 2 (Percentage)]])+1, FIND(")",MASTERFILE[[#This Row],[BL 2 (Percentage)]])- FIND("(",MASTERFILE[[#This Row],[BL 2 (Percentage)]])-1)),0)</f>
        <v>0</v>
      </c>
      <c r="FP25" s="47">
        <f>IFERROR(MASTERFILE[[#This Row],[FPMIS Budget]]*(MID(MASTERFILE[[#This Row],[BL 3 (Percentage)]],FIND("(",MASTERFILE[[#This Row],[BL 3 (Percentage)]])+1, FIND(")",MASTERFILE[[#This Row],[BL 3 (Percentage)]])- FIND("(",MASTERFILE[[#This Row],[BL 3 (Percentage)]])-1)),0)</f>
        <v>0</v>
      </c>
      <c r="FQ25" s="47">
        <f>IFERROR(MASTERFILE[[#This Row],[FPMIS Budget]]*(MID(MASTERFILE[[#This Row],[BL 4 (Percentage)]],FIND("(",MASTERFILE[[#This Row],[BL 4 (Percentage)]])+1, FIND(")",MASTERFILE[[#This Row],[BL 4 (Percentage)]])- FIND("(",MASTERFILE[[#This Row],[BL 4 (Percentage)]])-1)),0)</f>
        <v>0</v>
      </c>
      <c r="FR25" s="47">
        <f>IFERROR(MASTERFILE[[#This Row],[FPMIS Budget]]*(MID(MASTERFILE[[#This Row],[BL 5 (Percentage)]],FIND("(",MASTERFILE[[#This Row],[BL 5 (Percentage)]])+1, FIND(")",MASTERFILE[[#This Row],[BL 5 (Percentage)]])- FIND("(",MASTERFILE[[#This Row],[BL 5 (Percentage)]])-1)),0)</f>
        <v>0</v>
      </c>
      <c r="FS25" s="47">
        <f>IFERROR(MASTERFILE[[#This Row],[FPMIS Budget]]*(MID(MASTERFILE[[#This Row],[BL 6 (Percentage)]],FIND("(",MASTERFILE[[#This Row],[BL 6 (Percentage)]])+1, FIND(")",MASTERFILE[[#This Row],[BL 6 (Percentage)]])- FIND("(",MASTERFILE[[#This Row],[BL 6 (Percentage)]])-1)),0)</f>
        <v>0</v>
      </c>
      <c r="FT25" s="47">
        <f>IFERROR(MASTERFILE[[#This Row],[FPMIS Budget]]*(MID(MASTERFILE[[#This Row],[BL 7 (Percentage)]],FIND("(",MASTERFILE[[#This Row],[BL 7 (Percentage)]])+1, FIND(")",MASTERFILE[[#This Row],[BL 7 (Percentage)]])- FIND("(",MASTERFILE[[#This Row],[BL 7 (Percentage)]])-1)),0)</f>
        <v>0</v>
      </c>
      <c r="FU25" s="3" t="str">
        <f>IF(ISNUMBER(SEARCH("1.",MASTERFILE[[#This Row],[SDG target (24/25)]])),1," ")</f>
        <v xml:space="preserve"> </v>
      </c>
      <c r="HT25" s="3" t="s">
        <v>320</v>
      </c>
      <c r="IG25" s="3" t="s">
        <v>969</v>
      </c>
      <c r="IH25" s="3"/>
      <c r="IX25" s="3"/>
      <c r="IZ25" s="3" t="s">
        <v>435</v>
      </c>
      <c r="JA25" s="9" t="s">
        <v>970</v>
      </c>
      <c r="JB25" s="3" t="s">
        <v>855</v>
      </c>
      <c r="JC25" s="3" t="s">
        <v>855</v>
      </c>
    </row>
    <row r="26" spans="1:263" ht="27.75" customHeight="1" x14ac:dyDescent="0.3">
      <c r="A26" s="9" t="s">
        <v>971</v>
      </c>
      <c r="B26" s="9" t="s">
        <v>972</v>
      </c>
      <c r="C26" s="9" t="s">
        <v>973</v>
      </c>
      <c r="D26" s="9" t="s">
        <v>278</v>
      </c>
      <c r="E26" s="45">
        <v>140642.79999999999</v>
      </c>
      <c r="F26" s="45">
        <v>151000</v>
      </c>
      <c r="G26" s="9" t="s">
        <v>974</v>
      </c>
      <c r="H26" s="9" t="s">
        <v>280</v>
      </c>
      <c r="I26" s="9" t="s">
        <v>281</v>
      </c>
      <c r="J26" s="9" t="s">
        <v>282</v>
      </c>
      <c r="K26" s="9" t="s">
        <v>476</v>
      </c>
      <c r="L26" s="9" t="s">
        <v>975</v>
      </c>
      <c r="M26" s="9" t="s">
        <v>464</v>
      </c>
      <c r="N26" s="45">
        <v>1.9946236559139785</v>
      </c>
      <c r="O26" s="9" t="s">
        <v>479</v>
      </c>
      <c r="P26" s="9" t="s">
        <v>281</v>
      </c>
      <c r="Q26" s="9" t="s">
        <v>410</v>
      </c>
      <c r="R26" s="9" t="s">
        <v>480</v>
      </c>
      <c r="S26" s="9" t="s">
        <v>289</v>
      </c>
      <c r="T26" s="9" t="s">
        <v>290</v>
      </c>
      <c r="U26" s="9" t="s">
        <v>291</v>
      </c>
      <c r="V26" s="9" t="s">
        <v>976</v>
      </c>
      <c r="W26" s="9" t="s">
        <v>293</v>
      </c>
      <c r="X26" s="9" t="s">
        <v>482</v>
      </c>
      <c r="Y26" s="9" t="s">
        <v>977</v>
      </c>
      <c r="Z26" s="9" t="s">
        <v>978</v>
      </c>
      <c r="AA26" s="9" t="s">
        <v>979</v>
      </c>
      <c r="AB26" s="9" t="s">
        <v>980</v>
      </c>
      <c r="AC26" s="9" t="s">
        <v>981</v>
      </c>
      <c r="AD26" s="9" t="s">
        <v>982</v>
      </c>
      <c r="AE26" s="9" t="s">
        <v>983</v>
      </c>
      <c r="AF26" s="9" t="s">
        <v>984</v>
      </c>
      <c r="AG26" s="9" t="s">
        <v>985</v>
      </c>
      <c r="AH26" s="9" t="s">
        <v>986</v>
      </c>
      <c r="AI26" s="9" t="s">
        <v>987</v>
      </c>
      <c r="AJ26" s="9" t="s">
        <v>988</v>
      </c>
      <c r="AK26" s="9" t="s">
        <v>304</v>
      </c>
      <c r="AL26" s="9" t="s">
        <v>305</v>
      </c>
      <c r="AM26" s="9" t="s">
        <v>492</v>
      </c>
      <c r="AN26" s="9" t="s">
        <v>989</v>
      </c>
      <c r="AO26" s="9" t="s">
        <v>292</v>
      </c>
      <c r="AP26" s="9" t="s">
        <v>292</v>
      </c>
      <c r="AQ26" s="9" t="s">
        <v>309</v>
      </c>
      <c r="AR26" s="9" t="s">
        <v>353</v>
      </c>
      <c r="AS26" s="9" t="s">
        <v>354</v>
      </c>
      <c r="AT26" s="45">
        <v>0</v>
      </c>
      <c r="AU26" s="45">
        <v>136444.81</v>
      </c>
      <c r="AV26" s="9" t="s">
        <v>990</v>
      </c>
      <c r="AW26" s="9" t="s">
        <v>991</v>
      </c>
      <c r="AX26" s="9" t="s">
        <v>992</v>
      </c>
      <c r="AY26" s="9" t="s">
        <v>292</v>
      </c>
      <c r="AZ26" s="9" t="s">
        <v>292</v>
      </c>
      <c r="BA26" s="9" t="s">
        <v>292</v>
      </c>
      <c r="BB26" s="9" t="s">
        <v>755</v>
      </c>
      <c r="BC26" s="9" t="s">
        <v>993</v>
      </c>
      <c r="BD26" s="9" t="s">
        <v>994</v>
      </c>
      <c r="BE26" s="9" t="s">
        <v>995</v>
      </c>
      <c r="BF26" s="9" t="s">
        <v>292</v>
      </c>
      <c r="BG26" s="9" t="s">
        <v>292</v>
      </c>
      <c r="BH26" s="45">
        <v>0</v>
      </c>
      <c r="BI26" s="9" t="s">
        <v>996</v>
      </c>
      <c r="BJ26" s="9" t="s">
        <v>353</v>
      </c>
      <c r="BK26" s="9" t="s">
        <v>363</v>
      </c>
      <c r="BL26" s="9" t="s">
        <v>363</v>
      </c>
      <c r="BM26" s="9" t="s">
        <v>353</v>
      </c>
      <c r="BN26" s="9" t="s">
        <v>353</v>
      </c>
      <c r="BO26" s="9" t="s">
        <v>353</v>
      </c>
      <c r="BP26" s="9" t="s">
        <v>353</v>
      </c>
      <c r="BQ26" s="9" t="s">
        <v>292</v>
      </c>
      <c r="BR26" s="9" t="s">
        <v>353</v>
      </c>
      <c r="BS26" s="9" t="s">
        <v>979</v>
      </c>
      <c r="BT26" s="9" t="s">
        <v>980</v>
      </c>
      <c r="BU26" s="9" t="s">
        <v>981</v>
      </c>
      <c r="BV26" s="9" t="s">
        <v>982</v>
      </c>
      <c r="BW26" s="9" t="s">
        <v>990</v>
      </c>
      <c r="BX26" s="9" t="s">
        <v>991</v>
      </c>
      <c r="BY26" s="45">
        <v>4197.99</v>
      </c>
      <c r="BZ26" s="45">
        <v>0</v>
      </c>
      <c r="CA26" s="45">
        <v>97626.22</v>
      </c>
      <c r="CB26" s="45">
        <v>0</v>
      </c>
      <c r="CC26" s="45">
        <v>35187.949999999997</v>
      </c>
      <c r="CD26" s="45">
        <v>0</v>
      </c>
      <c r="CE26" s="45">
        <v>3630.64</v>
      </c>
      <c r="CF26" s="45">
        <v>151000</v>
      </c>
      <c r="CG26" s="45">
        <v>0</v>
      </c>
      <c r="CH26" s="9" t="s">
        <v>292</v>
      </c>
      <c r="CI26" s="9" t="s">
        <v>292</v>
      </c>
      <c r="CJ26" s="9" t="s">
        <v>292</v>
      </c>
      <c r="CK26" s="9" t="s">
        <v>292</v>
      </c>
      <c r="CL26" s="45">
        <v>-4197.99</v>
      </c>
      <c r="CM26" s="45">
        <v>135837.64000000001</v>
      </c>
      <c r="CN26" s="45">
        <v>4805.16</v>
      </c>
      <c r="CO26" s="45">
        <v>0</v>
      </c>
      <c r="CP26" s="45">
        <v>151000</v>
      </c>
      <c r="CQ26" s="45">
        <v>140642.78</v>
      </c>
      <c r="CR26" s="9" t="s">
        <v>997</v>
      </c>
      <c r="CS26" s="45">
        <v>1</v>
      </c>
      <c r="CT26" s="9" t="s">
        <v>292</v>
      </c>
      <c r="CU26" s="9" t="s">
        <v>281</v>
      </c>
      <c r="CV26" s="9" t="s">
        <v>304</v>
      </c>
      <c r="CW26" s="45">
        <v>97626.2</v>
      </c>
      <c r="CX26" s="45">
        <v>0</v>
      </c>
      <c r="CY26" s="45">
        <v>0</v>
      </c>
      <c r="CZ26" s="45">
        <v>0</v>
      </c>
      <c r="DA26" s="45">
        <v>97626.2</v>
      </c>
      <c r="DB26" s="45">
        <v>0</v>
      </c>
      <c r="DC26" s="45">
        <v>0</v>
      </c>
      <c r="DD26" s="45">
        <v>0</v>
      </c>
      <c r="DE26" s="45">
        <v>0</v>
      </c>
      <c r="DF26" s="9" t="s">
        <v>998</v>
      </c>
      <c r="DG26" s="9" t="s">
        <v>999</v>
      </c>
      <c r="DH26" s="9" t="s">
        <v>1000</v>
      </c>
      <c r="DI26" s="46" t="s">
        <v>1001</v>
      </c>
      <c r="DJ26" s="3">
        <f>IF(ISNUMBER(SEARCH("BP1",MASTERFILE[[#This Row],[PPA (24/25)]])),1,0)</f>
        <v>0</v>
      </c>
      <c r="DK26" s="3">
        <f>IF(ISNUMBER(SEARCH("BP2",MASTERFILE[[#This Row],[PPA (24/25)]])),1,0)</f>
        <v>0</v>
      </c>
      <c r="DL26" s="3">
        <f>IF(ISNUMBER(SEARCH("BP3",MASTERFILE[[#This Row],[PPA (24/25)]])),1,0)</f>
        <v>0</v>
      </c>
      <c r="DM26" s="3">
        <f>IF(ISNUMBER(SEARCH("BP4",MASTERFILE[[#This Row],[PPA (24/25)]])),1,0)</f>
        <v>0</v>
      </c>
      <c r="DN26" s="3">
        <f>IF(ISNUMBER(SEARCH("BP5",MASTERFILE[[#This Row],[PPA (24/25)]])),1,0)</f>
        <v>0</v>
      </c>
      <c r="DO26" s="3">
        <f>IF(ISNUMBER(SEARCH("BN1",MASTERFILE[[#This Row],[PPA (24/25)]])),1,0)</f>
        <v>0</v>
      </c>
      <c r="DP26" s="3">
        <f>IF(ISNUMBER(SEARCH("BN2",MASTERFILE[[#This Row],[PPA (24/25)]])),1,0)</f>
        <v>0</v>
      </c>
      <c r="DQ26" s="3">
        <f>IF(ISNUMBER(SEARCH("BN3",MASTERFILE[[#This Row],[PPA (24/25)]])),1,0)</f>
        <v>0</v>
      </c>
      <c r="DR26" s="3">
        <f>IF(ISNUMBER(SEARCH("BN4",MASTERFILE[[#This Row],[PPA (24/25)]])),1,0)</f>
        <v>0</v>
      </c>
      <c r="DS26" s="3">
        <f>IF(ISNUMBER(SEARCH("BN5",MASTERFILE[[#This Row],[PPA (24/25)]])),1,0)</f>
        <v>0</v>
      </c>
      <c r="DT26" s="3">
        <f>IF(ISNUMBER(SEARCH("BE1",MASTERFILE[[#This Row],[PPA (24/25)]])),1,0)</f>
        <v>1</v>
      </c>
      <c r="DU26" s="3">
        <f>IF(ISNUMBER(SEARCH("BE2",MASTERFILE[[#This Row],[PPA (24/25)]])),1,0)</f>
        <v>0</v>
      </c>
      <c r="DV26" s="3">
        <f>IF(ISNUMBER(SEARCH("BE3",MASTERFILE[[#This Row],[PPA (24/25)]])),1,0)</f>
        <v>0</v>
      </c>
      <c r="DW26" s="3">
        <f>IF(ISNUMBER(SEARCH("BE4",MASTERFILE[[#This Row],[PPA (24/25)]])),1,0)</f>
        <v>0</v>
      </c>
      <c r="DX26" s="3">
        <f>IF(ISNUMBER(SEARCH("BL1",MASTERFILE[[#This Row],[PPA (24/25)]])),1,0)</f>
        <v>1</v>
      </c>
      <c r="DY26" s="3">
        <f>IF(ISNUMBER(SEARCH("BL2",MASTERFILE[[#This Row],[PPA (24/25)]])),1,0)</f>
        <v>0</v>
      </c>
      <c r="DZ26" s="3">
        <f>IF(ISNUMBER(SEARCH("BL3",MASTERFILE[[#This Row],[PPA (24/25)]])),1,0)</f>
        <v>0</v>
      </c>
      <c r="EA26" s="3">
        <f>IF(ISNUMBER(SEARCH("BL4",MASTERFILE[[#This Row],[PPA (24/25)]])),1,0)</f>
        <v>0</v>
      </c>
      <c r="EB26" s="3">
        <f>IF(ISNUMBER(SEARCH("BL5",MASTERFILE[[#This Row],[PPA (24/25)]])),1,0)</f>
        <v>0</v>
      </c>
      <c r="EC26" s="3">
        <f>IF(ISNUMBER(SEARCH("BL6",MASTERFILE[[#This Row],[PPA (24/25)]])),1,0)</f>
        <v>0</v>
      </c>
      <c r="ED26" s="3">
        <f>IF(ISNUMBER(SEARCH("BL7",MASTERFILE[[#This Row],[PPA (24/25)]])),1,0)</f>
        <v>0</v>
      </c>
      <c r="EE26" s="3">
        <f>IFERROR(LEFT(RIGHT(MASTERFILE[[#This Row],[PPA (24/25)]],LEN(MASTERFILE[[#This Row],[PPA (24/25)]])-FIND("BP1",MASTERFILE[[#This Row],[PPA (24/25)]])+1),10), 0)</f>
        <v>0</v>
      </c>
      <c r="EF26" s="3">
        <f>IFERROR(LEFT(RIGHT(MASTERFILE[[#This Row],[PPA (24/25)]],LEN(MASTERFILE[[#This Row],[PPA (24/25)]])-FIND("BP2",MASTERFILE[[#This Row],[PPA (24/25)]])+1),10),0)</f>
        <v>0</v>
      </c>
      <c r="EG26" s="3">
        <f>IFERROR(LEFT(RIGHT(MASTERFILE[[#This Row],[PPA (24/25)]],LEN(MASTERFILE[[#This Row],[PPA (24/25)]])-FIND("BP3",MASTERFILE[[#This Row],[PPA (24/25)]])+1),10),0)</f>
        <v>0</v>
      </c>
      <c r="EH26" s="3">
        <f>IFERROR(LEFT(RIGHT(MASTERFILE[[#This Row],[PPA (24/25)]],LEN(MASTERFILE[[#This Row],[PPA (24/25)]])-FIND("BP4",MASTERFILE[[#This Row],[PPA (24/25)]])+1),10),0)</f>
        <v>0</v>
      </c>
      <c r="EI26" s="3">
        <f>IFERROR(LEFT(RIGHT(MASTERFILE[[#This Row],[PPA (24/25)]],LEN(MASTERFILE[[#This Row],[PPA (24/25)]])-FIND("BP5",MASTERFILE[[#This Row],[PPA (24/25)]])+1),10),0)</f>
        <v>0</v>
      </c>
      <c r="EJ26" s="3">
        <f>IFERROR(LEFT(RIGHT(MASTERFILE[[#This Row],[PPA (24/25)]],LEN(MASTERFILE[[#This Row],[PPA (24/25)]])-FIND("BN1",MASTERFILE[[#This Row],[PPA (24/25)]])+1),10),0)</f>
        <v>0</v>
      </c>
      <c r="EK26" s="3">
        <f>IFERROR(LEFT(RIGHT(MASTERFILE[[#This Row],[PPA (24/25)]],LEN(MASTERFILE[[#This Row],[PPA (24/25)]])-FIND("BN2",MASTERFILE[[#This Row],[PPA (24/25)]])+1),10),0)</f>
        <v>0</v>
      </c>
      <c r="EL26" s="3">
        <f>IFERROR(LEFT(RIGHT(MASTERFILE[[#This Row],[PPA (24/25)]],LEN(MASTERFILE[[#This Row],[PPA (24/25)]])-FIND("BN3",MASTERFILE[[#This Row],[PPA (24/25)]])+1),10),0)</f>
        <v>0</v>
      </c>
      <c r="EM26" s="3">
        <f>IFERROR(LEFT(RIGHT(MASTERFILE[[#This Row],[PPA (24/25)]],LEN(MASTERFILE[[#This Row],[PPA (24/25)]])-FIND("BN4",MASTERFILE[[#This Row],[PPA (24/25)]])+1),10),0)</f>
        <v>0</v>
      </c>
      <c r="EN26" s="3">
        <f>IFERROR(LEFT(RIGHT(MASTERFILE[[#This Row],[PPA (24/25)]],LEN(MASTERFILE[[#This Row],[PPA (24/25)]])-FIND("BN5",MASTERFILE[[#This Row],[PPA (24/25)]])+1),10),0)</f>
        <v>0</v>
      </c>
      <c r="EO26" s="3" t="str">
        <f>IFERROR(LEFT(RIGHT(MASTERFILE[[#This Row],[PPA (24/25)]],LEN(MASTERFILE[[#This Row],[PPA (24/25)]])-FIND("BE1",MASTERFILE[[#This Row],[PPA (24/25)]])+1),10),0)</f>
        <v xml:space="preserve">BE1 (55%)
</v>
      </c>
      <c r="EP26" s="3">
        <f>IFERROR(LEFT(RIGHT(MASTERFILE[[#This Row],[PPA (24/25)]],LEN(MASTERFILE[[#This Row],[PPA (24/25)]])-FIND("BE2",MASTERFILE[[#This Row],[PPA (24/25)]])+1),10),0)</f>
        <v>0</v>
      </c>
      <c r="EQ26" s="3">
        <f>IFERROR(LEFT(RIGHT(MASTERFILE[[#This Row],[PPA (24/25)]],LEN(MASTERFILE[[#This Row],[PPA (24/25)]])-FIND("BE3",MASTERFILE[[#This Row],[PPA (24/25)]])+1),10),0)</f>
        <v>0</v>
      </c>
      <c r="ER26" s="3">
        <f>IFERROR(LEFT(RIGHT(MASTERFILE[[#This Row],[PPA (24/25)]],LEN(MASTERFILE[[#This Row],[PPA (24/25)]])-FIND("BE4",MASTERFILE[[#This Row],[PPA (24/25)]])+1),10),0)</f>
        <v>0</v>
      </c>
      <c r="ES26" s="3" t="str">
        <f>IFERROR(LEFT(RIGHT(MASTERFILE[[#This Row],[PPA (24/25)]],LEN(MASTERFILE[[#This Row],[PPA (24/25)]])-FIND("BL1",MASTERFILE[[#This Row],[PPA (24/25)]])+1),10),0)</f>
        <v>BL1 (45%)</v>
      </c>
      <c r="ET26" s="3">
        <f>IFERROR(LEFT(RIGHT(MASTERFILE[[#This Row],[PPA (24/25)]],LEN(MASTERFILE[[#This Row],[PPA (24/25)]])-FIND("BL2",MASTERFILE[[#This Row],[PPA (24/25)]])+1),10),0)</f>
        <v>0</v>
      </c>
      <c r="EU26" s="3">
        <f>IFERROR(LEFT(RIGHT(MASTERFILE[[#This Row],[PPA (24/25)]],LEN(MASTERFILE[[#This Row],[PPA (24/25)]])-FIND("BL3",MASTERFILE[[#This Row],[PPA (24/25)]])+1),10),0)</f>
        <v>0</v>
      </c>
      <c r="EV26" s="3">
        <f>IFERROR(LEFT(RIGHT(MASTERFILE[[#This Row],[PPA (24/25)]],LEN(MASTERFILE[[#This Row],[PPA (24/25)]])-FIND("BL4",MASTERFILE[[#This Row],[PPA (24/25)]])+1),10),0)</f>
        <v>0</v>
      </c>
      <c r="EW26" s="3">
        <f>IFERROR(LEFT(RIGHT(MASTERFILE[[#This Row],[PPA (24/25)]],LEN(MASTERFILE[[#This Row],[PPA (24/25)]])-FIND("BL5",MASTERFILE[[#This Row],[PPA (24/25)]])+1),10),0)</f>
        <v>0</v>
      </c>
      <c r="EX26" s="3">
        <f>IFERROR(LEFT(RIGHT(MASTERFILE[[#This Row],[PPA (24/25)]],LEN(MASTERFILE[[#This Row],[PPA (24/25)]])-FIND("BL6",MASTERFILE[[#This Row],[PPA (24/25)]])+1),10),0)</f>
        <v>0</v>
      </c>
      <c r="EY26" s="3">
        <f>IFERROR(LEFT(RIGHT(MASTERFILE[[#This Row],[PPA (24/25)]],LEN(MASTERFILE[[#This Row],[PPA (24/25)]])-FIND("BL7",MASTERFILE[[#This Row],[PPA (24/25)]])+1),10),0)</f>
        <v>0</v>
      </c>
      <c r="EZ26" s="47">
        <f>IFERROR(MASTERFILE[[#This Row],[FPMIS Budget]]*(MID(MASTERFILE[[#This Row],[BP 1 (Percentage)]],FIND("(",MASTERFILE[[#This Row],[BP 1 (Percentage)]])+1, FIND(")",MASTERFILE[[#This Row],[BP 1 (Percentage)]])- FIND("(",MASTERFILE[[#This Row],[BP 1 (Percentage)]])-1)),0)</f>
        <v>0</v>
      </c>
      <c r="FA26" s="47">
        <f>IFERROR(MASTERFILE[[#This Row],[FPMIS Budget]]*(MID(MASTERFILE[[#This Row],[BP 2 (Percentage)]],FIND("(",MASTERFILE[[#This Row],[BP 2 (Percentage)]])+1, FIND(")",MASTERFILE[[#This Row],[BP 2 (Percentage)]])- FIND("(",MASTERFILE[[#This Row],[BP 2 (Percentage)]])-1)),0)</f>
        <v>0</v>
      </c>
      <c r="FB26" s="47">
        <f>IFERROR(MASTERFILE[[#This Row],[FPMIS Budget]]*(MID(MASTERFILE[[#This Row],[BP 3 (Percentage)]],FIND("(",MASTERFILE[[#This Row],[BP 3 (Percentage)]])+1, FIND(")",MASTERFILE[[#This Row],[BP 3 (Percentage)]])- FIND("(",MASTERFILE[[#This Row],[BP 3 (Percentage)]])-1)),0)</f>
        <v>0</v>
      </c>
      <c r="FC26" s="47">
        <f>IFERROR(MASTERFILE[[#This Row],[FPMIS Budget]]*(MID(MASTERFILE[[#This Row],[BP 4 (Percentage)]],FIND("(",MASTERFILE[[#This Row],[BP 4 (Percentage)]])+1, FIND(")",MASTERFILE[[#This Row],[BP 4 (Percentage)]])- FIND("(",MASTERFILE[[#This Row],[BP 4 (Percentage)]])-1)),0)</f>
        <v>0</v>
      </c>
      <c r="FD26" s="47">
        <f>IFERROR(MASTERFILE[[#This Row],[FPMIS Budget]]*(MID(MASTERFILE[[#This Row],[BP 5 (Percentage)]],FIND("(",MASTERFILE[[#This Row],[BP 5 (Percentage)]])+1, FIND(")",MASTERFILE[[#This Row],[BP 5 (Percentage)]])- FIND("(",MASTERFILE[[#This Row],[BP 5 (Percentage)]])-1)),0)</f>
        <v>0</v>
      </c>
      <c r="FE26" s="47">
        <f>IFERROR(MASTERFILE[[#This Row],[FPMIS Budget]]*(MID(MASTERFILE[[#This Row],[BN 1 (Percentage)]],FIND("(",MASTERFILE[[#This Row],[BN 1 (Percentage)]])+1, FIND(")",MASTERFILE[[#This Row],[BN 1 (Percentage)]])- FIND("(",MASTERFILE[[#This Row],[BN 1 (Percentage)]])-1)),0)</f>
        <v>0</v>
      </c>
      <c r="FF26" s="47">
        <f>IFERROR(MASTERFILE[[#This Row],[FPMIS Budget]]*(MID(MASTERFILE[[#This Row],[BN 2 (Percentage)]],FIND("(",MASTERFILE[[#This Row],[BN 2 (Percentage)]])+1, FIND(")",MASTERFILE[[#This Row],[BN 2 (Percentage)]])- FIND("(",MASTERFILE[[#This Row],[BN 2 (Percentage)]])-1)),0)</f>
        <v>0</v>
      </c>
      <c r="FG26" s="47">
        <f>IFERROR(MASTERFILE[[#This Row],[FPMIS Budget]]*(MID(MASTERFILE[[#This Row],[BN 3 (Percentage)]],FIND("(",MASTERFILE[[#This Row],[BN 3 (Percentage)]])+1, FIND(")",MASTERFILE[[#This Row],[BN 3 (Percentage)]])- FIND("(",MASTERFILE[[#This Row],[BN 3 (Percentage)]])-1)),0)</f>
        <v>0</v>
      </c>
      <c r="FH26" s="47">
        <f>IFERROR(MASTERFILE[[#This Row],[FPMIS Budget]]*(MID(MASTERFILE[[#This Row],[BN 4 (Percentage)]],FIND("(",MASTERFILE[[#This Row],[BN 4 (Percentage)]])+1, FIND(")",MASTERFILE[[#This Row],[BN 4 (Percentage)]])- FIND("(",MASTERFILE[[#This Row],[BN 4 (Percentage)]])-1)),0)</f>
        <v>0</v>
      </c>
      <c r="FI26" s="47">
        <f>IFERROR(MASTERFILE[[#This Row],[FPMIS Budget]]*(MID(MASTERFILE[[#This Row],[BN 5 (Percentage)]],FIND("(",MASTERFILE[[#This Row],[BN 5 (Percentage)]])+1, FIND(")",MASTERFILE[[#This Row],[BN 5 (Percentage)]])- FIND("(",MASTERFILE[[#This Row],[BN 5 (Percentage)]])-1)),0)</f>
        <v>0</v>
      </c>
      <c r="FJ26" s="47">
        <f>IFERROR(MASTERFILE[[#This Row],[FPMIS Budget]]*(MID(MASTERFILE[[#This Row],[BE 1 (Percentage)]],FIND("(",MASTERFILE[[#This Row],[BE 1 (Percentage)]])+1, FIND(")",MASTERFILE[[#This Row],[BE 1 (Percentage)]])- FIND("(",MASTERFILE[[#This Row],[BE 1 (Percentage)]])-1)),0)</f>
        <v>83050</v>
      </c>
      <c r="FK26" s="47">
        <f>IFERROR(MASTERFILE[[#This Row],[FPMIS Budget]]*(MID(MASTERFILE[[#This Row],[BE 2 (Percentage)]],FIND("(",MASTERFILE[[#This Row],[BE 2 (Percentage)]])+1, FIND(")",MASTERFILE[[#This Row],[BE 2 (Percentage)]])- FIND("(",MASTERFILE[[#This Row],[BE 2 (Percentage)]])-1)),0)</f>
        <v>0</v>
      </c>
      <c r="FL26" s="47">
        <f>IFERROR(MASTERFILE[[#This Row],[FPMIS Budget]]*(MID(MASTERFILE[[#This Row],[BE 3 (Percentage)]],FIND("(",MASTERFILE[[#This Row],[BE 3 (Percentage)]])+1, FIND(")",MASTERFILE[[#This Row],[BE 3 (Percentage)]])- FIND("(",MASTERFILE[[#This Row],[BE 3 (Percentage)]])-1)),0)</f>
        <v>0</v>
      </c>
      <c r="FM26" s="47">
        <f>IFERROR(MASTERFILE[[#This Row],[FPMIS Budget]]*(MID(MASTERFILE[[#This Row],[BE 4 (Percentage)]],FIND("(",MASTERFILE[[#This Row],[BE 4 (Percentage)]])+1, FIND(")",MASTERFILE[[#This Row],[BE 4 (Percentage)]])- FIND("(",MASTERFILE[[#This Row],[BE 4 (Percentage)]])-1)),0)</f>
        <v>0</v>
      </c>
      <c r="FN26" s="47">
        <f>IFERROR(MASTERFILE[[#This Row],[FPMIS Budget]]*(MID(MASTERFILE[[#This Row],[BL 1 (Percentage)]],FIND("(",MASTERFILE[[#This Row],[BL 1 (Percentage)]])+1, FIND(")",MASTERFILE[[#This Row],[BL 1 (Percentage)]])- FIND("(",MASTERFILE[[#This Row],[BL 1 (Percentage)]])-1)),0)</f>
        <v>67950</v>
      </c>
      <c r="FO26" s="47">
        <f>IFERROR(MASTERFILE[[#This Row],[FPMIS Budget]]*(MID(MASTERFILE[[#This Row],[BL 2 (Percentage)]],FIND("(",MASTERFILE[[#This Row],[BL 2 (Percentage)]])+1, FIND(")",MASTERFILE[[#This Row],[BL 2 (Percentage)]])- FIND("(",MASTERFILE[[#This Row],[BL 2 (Percentage)]])-1)),0)</f>
        <v>0</v>
      </c>
      <c r="FP26" s="47">
        <f>IFERROR(MASTERFILE[[#This Row],[FPMIS Budget]]*(MID(MASTERFILE[[#This Row],[BL 3 (Percentage)]],FIND("(",MASTERFILE[[#This Row],[BL 3 (Percentage)]])+1, FIND(")",MASTERFILE[[#This Row],[BL 3 (Percentage)]])- FIND("(",MASTERFILE[[#This Row],[BL 3 (Percentage)]])-1)),0)</f>
        <v>0</v>
      </c>
      <c r="FQ26" s="47">
        <f>IFERROR(MASTERFILE[[#This Row],[FPMIS Budget]]*(MID(MASTERFILE[[#This Row],[BL 4 (Percentage)]],FIND("(",MASTERFILE[[#This Row],[BL 4 (Percentage)]])+1, FIND(")",MASTERFILE[[#This Row],[BL 4 (Percentage)]])- FIND("(",MASTERFILE[[#This Row],[BL 4 (Percentage)]])-1)),0)</f>
        <v>0</v>
      </c>
      <c r="FR26" s="47">
        <f>IFERROR(MASTERFILE[[#This Row],[FPMIS Budget]]*(MID(MASTERFILE[[#This Row],[BL 5 (Percentage)]],FIND("(",MASTERFILE[[#This Row],[BL 5 (Percentage)]])+1, FIND(")",MASTERFILE[[#This Row],[BL 5 (Percentage)]])- FIND("(",MASTERFILE[[#This Row],[BL 5 (Percentage)]])-1)),0)</f>
        <v>0</v>
      </c>
      <c r="FS26" s="47">
        <f>IFERROR(MASTERFILE[[#This Row],[FPMIS Budget]]*(MID(MASTERFILE[[#This Row],[BL 6 (Percentage)]],FIND("(",MASTERFILE[[#This Row],[BL 6 (Percentage)]])+1, FIND(")",MASTERFILE[[#This Row],[BL 6 (Percentage)]])- FIND("(",MASTERFILE[[#This Row],[BL 6 (Percentage)]])-1)),0)</f>
        <v>0</v>
      </c>
      <c r="FT26" s="47">
        <f>IFERROR(MASTERFILE[[#This Row],[FPMIS Budget]]*(MID(MASTERFILE[[#This Row],[BL 7 (Percentage)]],FIND("(",MASTERFILE[[#This Row],[BL 7 (Percentage)]])+1, FIND(")",MASTERFILE[[#This Row],[BL 7 (Percentage)]])- FIND("(",MASTERFILE[[#This Row],[BL 7 (Percentage)]])-1)),0)</f>
        <v>0</v>
      </c>
      <c r="FU26" s="3" t="str">
        <f>IF(ISNUMBER(SEARCH("1.",MASTERFILE[[#This Row],[SDG target (24/25)]])),1," ")</f>
        <v xml:space="preserve"> </v>
      </c>
      <c r="HT26" s="3" t="s">
        <v>320</v>
      </c>
      <c r="HX26" s="3" t="s">
        <v>1002</v>
      </c>
      <c r="IA26" s="3" t="s">
        <v>250</v>
      </c>
      <c r="IF26" s="3" t="s">
        <v>1002</v>
      </c>
      <c r="IH26" s="3"/>
      <c r="IX26" s="3"/>
      <c r="IZ26" s="3" t="s">
        <v>1003</v>
      </c>
      <c r="JA26" s="3" t="s">
        <v>1004</v>
      </c>
      <c r="JB26" s="3" t="s">
        <v>1005</v>
      </c>
      <c r="JC26" s="3" t="s">
        <v>1006</v>
      </c>
    </row>
    <row r="27" spans="1:263" ht="27.75" customHeight="1" x14ac:dyDescent="0.3">
      <c r="A27" s="48" t="s">
        <v>1007</v>
      </c>
      <c r="B27" s="48" t="s">
        <v>1008</v>
      </c>
      <c r="C27" s="48" t="s">
        <v>1009</v>
      </c>
      <c r="D27" s="48" t="s">
        <v>278</v>
      </c>
      <c r="E27" s="49">
        <v>1886448.73</v>
      </c>
      <c r="F27" s="49">
        <v>2443336.44</v>
      </c>
      <c r="G27" s="48" t="s">
        <v>1010</v>
      </c>
      <c r="H27" s="48" t="s">
        <v>280</v>
      </c>
      <c r="I27" s="48" t="s">
        <v>281</v>
      </c>
      <c r="J27" s="48" t="s">
        <v>1011</v>
      </c>
      <c r="K27" s="48" t="s">
        <v>283</v>
      </c>
      <c r="L27" s="48" t="s">
        <v>1012</v>
      </c>
      <c r="M27" s="48" t="s">
        <v>1013</v>
      </c>
      <c r="N27" s="49">
        <v>3.997311827956989</v>
      </c>
      <c r="O27" s="48" t="s">
        <v>292</v>
      </c>
      <c r="P27" s="48" t="s">
        <v>281</v>
      </c>
      <c r="Q27" s="48" t="s">
        <v>287</v>
      </c>
      <c r="R27" s="48" t="s">
        <v>411</v>
      </c>
      <c r="S27" s="48" t="s">
        <v>289</v>
      </c>
      <c r="T27" s="48" t="s">
        <v>290</v>
      </c>
      <c r="U27" s="48" t="s">
        <v>291</v>
      </c>
      <c r="V27" s="48" t="s">
        <v>412</v>
      </c>
      <c r="W27" s="48" t="s">
        <v>1014</v>
      </c>
      <c r="X27" s="48" t="s">
        <v>1015</v>
      </c>
      <c r="Y27" s="48" t="s">
        <v>1016</v>
      </c>
      <c r="Z27" s="48" t="s">
        <v>1017</v>
      </c>
      <c r="AA27" s="48" t="s">
        <v>1018</v>
      </c>
      <c r="AB27" s="48" t="s">
        <v>1019</v>
      </c>
      <c r="AC27" s="48" t="s">
        <v>1020</v>
      </c>
      <c r="AD27" s="48" t="s">
        <v>1021</v>
      </c>
      <c r="AE27" s="48" t="s">
        <v>1022</v>
      </c>
      <c r="AF27" s="48" t="s">
        <v>1023</v>
      </c>
      <c r="AG27" s="48" t="s">
        <v>1024</v>
      </c>
      <c r="AH27" s="48" t="s">
        <v>1024</v>
      </c>
      <c r="AI27" s="48" t="s">
        <v>1022</v>
      </c>
      <c r="AJ27" s="48" t="s">
        <v>1025</v>
      </c>
      <c r="AK27" s="48" t="s">
        <v>304</v>
      </c>
      <c r="AL27" s="48" t="s">
        <v>1026</v>
      </c>
      <c r="AM27" s="48" t="s">
        <v>418</v>
      </c>
      <c r="AN27" s="48" t="s">
        <v>1027</v>
      </c>
      <c r="AO27" s="48" t="s">
        <v>1028</v>
      </c>
      <c r="AP27" s="48" t="s">
        <v>421</v>
      </c>
      <c r="AQ27" s="48" t="s">
        <v>309</v>
      </c>
      <c r="AR27" s="48" t="s">
        <v>353</v>
      </c>
      <c r="AS27" s="48" t="s">
        <v>353</v>
      </c>
      <c r="AT27" s="49">
        <v>0</v>
      </c>
      <c r="AU27" s="49">
        <v>2443336.44</v>
      </c>
      <c r="AV27" s="48" t="s">
        <v>1029</v>
      </c>
      <c r="AW27" s="48" t="s">
        <v>1030</v>
      </c>
      <c r="AX27" s="48" t="s">
        <v>1031</v>
      </c>
      <c r="AY27" s="48" t="s">
        <v>292</v>
      </c>
      <c r="AZ27" s="48" t="s">
        <v>292</v>
      </c>
      <c r="BA27" s="48" t="s">
        <v>292</v>
      </c>
      <c r="BB27" s="48" t="s">
        <v>1032</v>
      </c>
      <c r="BC27" s="48" t="s">
        <v>1033</v>
      </c>
      <c r="BD27" s="48" t="s">
        <v>1034</v>
      </c>
      <c r="BE27" s="48" t="s">
        <v>1035</v>
      </c>
      <c r="BF27" s="48" t="s">
        <v>292</v>
      </c>
      <c r="BG27" s="48" t="s">
        <v>292</v>
      </c>
      <c r="BH27" s="49">
        <v>0</v>
      </c>
      <c r="BI27" s="48" t="s">
        <v>1036</v>
      </c>
      <c r="BJ27" s="48" t="s">
        <v>354</v>
      </c>
      <c r="BK27" s="48" t="s">
        <v>353</v>
      </c>
      <c r="BL27" s="48" t="s">
        <v>353</v>
      </c>
      <c r="BM27" s="48" t="s">
        <v>353</v>
      </c>
      <c r="BN27" s="48" t="s">
        <v>354</v>
      </c>
      <c r="BO27" s="48" t="s">
        <v>354</v>
      </c>
      <c r="BP27" s="48" t="s">
        <v>353</v>
      </c>
      <c r="BQ27" s="48" t="s">
        <v>292</v>
      </c>
      <c r="BR27" s="48" t="s">
        <v>363</v>
      </c>
      <c r="BS27" s="48" t="s">
        <v>1018</v>
      </c>
      <c r="BT27" s="48" t="s">
        <v>1019</v>
      </c>
      <c r="BU27" s="48" t="s">
        <v>1020</v>
      </c>
      <c r="BV27" s="48" t="s">
        <v>1021</v>
      </c>
      <c r="BW27" s="48" t="s">
        <v>1029</v>
      </c>
      <c r="BX27" s="48" t="s">
        <v>1030</v>
      </c>
      <c r="BY27" s="49">
        <v>33030.53</v>
      </c>
      <c r="BZ27" s="49">
        <v>0</v>
      </c>
      <c r="CA27" s="49">
        <v>521362.63</v>
      </c>
      <c r="CB27" s="49">
        <v>0</v>
      </c>
      <c r="CC27" s="49">
        <v>369512.82</v>
      </c>
      <c r="CD27" s="49">
        <v>0</v>
      </c>
      <c r="CE27" s="49">
        <v>601693.07999999996</v>
      </c>
      <c r="CF27" s="49">
        <v>0</v>
      </c>
      <c r="CG27" s="49">
        <v>360849.67</v>
      </c>
      <c r="CH27" s="49">
        <v>2443336.44</v>
      </c>
      <c r="CI27" s="49">
        <v>0</v>
      </c>
      <c r="CJ27" s="49">
        <v>0</v>
      </c>
      <c r="CK27" s="49">
        <v>0</v>
      </c>
      <c r="CL27" s="49">
        <v>556887.71</v>
      </c>
      <c r="CM27" s="49">
        <v>1768353.68</v>
      </c>
      <c r="CN27" s="49">
        <v>118095.05</v>
      </c>
      <c r="CO27" s="49">
        <v>0</v>
      </c>
      <c r="CP27" s="49">
        <v>2443336.44</v>
      </c>
      <c r="CQ27" s="49">
        <v>1846128.29</v>
      </c>
      <c r="CR27" s="48" t="s">
        <v>700</v>
      </c>
      <c r="CS27" s="49">
        <v>1</v>
      </c>
      <c r="CT27" s="48" t="s">
        <v>292</v>
      </c>
      <c r="CU27" s="48" t="s">
        <v>281</v>
      </c>
      <c r="CV27" s="48" t="s">
        <v>304</v>
      </c>
      <c r="CW27" s="49">
        <v>521360.42</v>
      </c>
      <c r="CX27" s="49">
        <v>0</v>
      </c>
      <c r="CY27" s="49">
        <v>0</v>
      </c>
      <c r="CZ27" s="49">
        <v>0</v>
      </c>
      <c r="DA27" s="49">
        <v>521360.42</v>
      </c>
      <c r="DB27" s="49">
        <v>0</v>
      </c>
      <c r="DC27" s="49">
        <v>0</v>
      </c>
      <c r="DD27" s="49">
        <v>0</v>
      </c>
      <c r="DE27" s="49">
        <v>2182320.16</v>
      </c>
      <c r="DF27" s="48" t="s">
        <v>1037</v>
      </c>
      <c r="DG27" s="48" t="s">
        <v>1038</v>
      </c>
      <c r="DH27" s="48" t="s">
        <v>1039</v>
      </c>
      <c r="DI27" s="50" t="s">
        <v>1040</v>
      </c>
      <c r="DJ27" s="3">
        <f>IF(ISNUMBER(SEARCH("BP1",MASTERFILE[[#This Row],[PPA (24/25)]])),1,0)</f>
        <v>0</v>
      </c>
      <c r="DK27" s="3">
        <f>IF(ISNUMBER(SEARCH("BP2",MASTERFILE[[#This Row],[PPA (24/25)]])),1,0)</f>
        <v>0</v>
      </c>
      <c r="DL27" s="3">
        <f>IF(ISNUMBER(SEARCH("BP3",MASTERFILE[[#This Row],[PPA (24/25)]])),1,0)</f>
        <v>0</v>
      </c>
      <c r="DM27" s="3">
        <f>IF(ISNUMBER(SEARCH("BP4",MASTERFILE[[#This Row],[PPA (24/25)]])),1,0)</f>
        <v>1</v>
      </c>
      <c r="DN27" s="3">
        <f>IF(ISNUMBER(SEARCH("BP5",MASTERFILE[[#This Row],[PPA (24/25)]])),1,0)</f>
        <v>0</v>
      </c>
      <c r="DO27" s="3">
        <f>IF(ISNUMBER(SEARCH("BN1",MASTERFILE[[#This Row],[PPA (24/25)]])),1,0)</f>
        <v>0</v>
      </c>
      <c r="DP27" s="3">
        <f>IF(ISNUMBER(SEARCH("BN2",MASTERFILE[[#This Row],[PPA (24/25)]])),1,0)</f>
        <v>0</v>
      </c>
      <c r="DQ27" s="3">
        <f>IF(ISNUMBER(SEARCH("BN3",MASTERFILE[[#This Row],[PPA (24/25)]])),1,0)</f>
        <v>0</v>
      </c>
      <c r="DR27" s="3">
        <f>IF(ISNUMBER(SEARCH("BN4",MASTERFILE[[#This Row],[PPA (24/25)]])),1,0)</f>
        <v>0</v>
      </c>
      <c r="DS27" s="3">
        <f>IF(ISNUMBER(SEARCH("BN5",MASTERFILE[[#This Row],[PPA (24/25)]])),1,0)</f>
        <v>0</v>
      </c>
      <c r="DT27" s="3">
        <f>IF(ISNUMBER(SEARCH("BE1",MASTERFILE[[#This Row],[PPA (24/25)]])),1,0)</f>
        <v>1</v>
      </c>
      <c r="DU27" s="3">
        <f>IF(ISNUMBER(SEARCH("BE2",MASTERFILE[[#This Row],[PPA (24/25)]])),1,0)</f>
        <v>0</v>
      </c>
      <c r="DV27" s="3">
        <f>IF(ISNUMBER(SEARCH("BE3",MASTERFILE[[#This Row],[PPA (24/25)]])),1,0)</f>
        <v>0</v>
      </c>
      <c r="DW27" s="3">
        <f>IF(ISNUMBER(SEARCH("BE4",MASTERFILE[[#This Row],[PPA (24/25)]])),1,0)</f>
        <v>0</v>
      </c>
      <c r="DX27" s="3">
        <f>IF(ISNUMBER(SEARCH("BL1",MASTERFILE[[#This Row],[PPA (24/25)]])),1,0)</f>
        <v>0</v>
      </c>
      <c r="DY27" s="3">
        <f>IF(ISNUMBER(SEARCH("BL2",MASTERFILE[[#This Row],[PPA (24/25)]])),1,0)</f>
        <v>0</v>
      </c>
      <c r="DZ27" s="3">
        <f>IF(ISNUMBER(SEARCH("BL3",MASTERFILE[[#This Row],[PPA (24/25)]])),1,0)</f>
        <v>0</v>
      </c>
      <c r="EA27" s="3">
        <f>IF(ISNUMBER(SEARCH("BL4",MASTERFILE[[#This Row],[PPA (24/25)]])),1,0)</f>
        <v>0</v>
      </c>
      <c r="EB27" s="3">
        <f>IF(ISNUMBER(SEARCH("BL5",MASTERFILE[[#This Row],[PPA (24/25)]])),1,0)</f>
        <v>0</v>
      </c>
      <c r="EC27" s="3">
        <f>IF(ISNUMBER(SEARCH("BL6",MASTERFILE[[#This Row],[PPA (24/25)]])),1,0)</f>
        <v>1</v>
      </c>
      <c r="ED27" s="3">
        <f>IF(ISNUMBER(SEARCH("BL7",MASTERFILE[[#This Row],[PPA (24/25)]])),1,0)</f>
        <v>0</v>
      </c>
      <c r="EE27" s="3">
        <f>IFERROR(LEFT(RIGHT(MASTERFILE[[#This Row],[PPA (24/25)]],LEN(MASTERFILE[[#This Row],[PPA (24/25)]])-FIND("BP1",MASTERFILE[[#This Row],[PPA (24/25)]])+1),10), 0)</f>
        <v>0</v>
      </c>
      <c r="EF27" s="3">
        <f>IFERROR(LEFT(RIGHT(MASTERFILE[[#This Row],[PPA (24/25)]],LEN(MASTERFILE[[#This Row],[PPA (24/25)]])-FIND("BP2",MASTERFILE[[#This Row],[PPA (24/25)]])+1),10),0)</f>
        <v>0</v>
      </c>
      <c r="EG27" s="3">
        <f>IFERROR(LEFT(RIGHT(MASTERFILE[[#This Row],[PPA (24/25)]],LEN(MASTERFILE[[#This Row],[PPA (24/25)]])-FIND("BP3",MASTERFILE[[#This Row],[PPA (24/25)]])+1),10),0)</f>
        <v>0</v>
      </c>
      <c r="EH27" s="3" t="str">
        <f>IFERROR(LEFT(RIGHT(MASTERFILE[[#This Row],[PPA (24/25)]],LEN(MASTERFILE[[#This Row],[PPA (24/25)]])-FIND("BP4",MASTERFILE[[#This Row],[PPA (24/25)]])+1),10),0)</f>
        <v>BP4 (30%)</v>
      </c>
      <c r="EI27" s="3">
        <f>IFERROR(LEFT(RIGHT(MASTERFILE[[#This Row],[PPA (24/25)]],LEN(MASTERFILE[[#This Row],[PPA (24/25)]])-FIND("BP5",MASTERFILE[[#This Row],[PPA (24/25)]])+1),10),0)</f>
        <v>0</v>
      </c>
      <c r="EJ27" s="3">
        <f>IFERROR(LEFT(RIGHT(MASTERFILE[[#This Row],[PPA (24/25)]],LEN(MASTERFILE[[#This Row],[PPA (24/25)]])-FIND("BN1",MASTERFILE[[#This Row],[PPA (24/25)]])+1),10),0)</f>
        <v>0</v>
      </c>
      <c r="EK27" s="3">
        <f>IFERROR(LEFT(RIGHT(MASTERFILE[[#This Row],[PPA (24/25)]],LEN(MASTERFILE[[#This Row],[PPA (24/25)]])-FIND("BN2",MASTERFILE[[#This Row],[PPA (24/25)]])+1),10),0)</f>
        <v>0</v>
      </c>
      <c r="EL27" s="3">
        <f>IFERROR(LEFT(RIGHT(MASTERFILE[[#This Row],[PPA (24/25)]],LEN(MASTERFILE[[#This Row],[PPA (24/25)]])-FIND("BN3",MASTERFILE[[#This Row],[PPA (24/25)]])+1),10),0)</f>
        <v>0</v>
      </c>
      <c r="EM27" s="3">
        <f>IFERROR(LEFT(RIGHT(MASTERFILE[[#This Row],[PPA (24/25)]],LEN(MASTERFILE[[#This Row],[PPA (24/25)]])-FIND("BN4",MASTERFILE[[#This Row],[PPA (24/25)]])+1),10),0)</f>
        <v>0</v>
      </c>
      <c r="EN27" s="3">
        <f>IFERROR(LEFT(RIGHT(MASTERFILE[[#This Row],[PPA (24/25)]],LEN(MASTERFILE[[#This Row],[PPA (24/25)]])-FIND("BN5",MASTERFILE[[#This Row],[PPA (24/25)]])+1),10),0)</f>
        <v>0</v>
      </c>
      <c r="EO27" s="3" t="str">
        <f>IFERROR(LEFT(RIGHT(MASTERFILE[[#This Row],[PPA (24/25)]],LEN(MASTERFILE[[#This Row],[PPA (24/25)]])-FIND("BE1",MASTERFILE[[#This Row],[PPA (24/25)]])+1),10),0)</f>
        <v xml:space="preserve">BE1 (20%)
</v>
      </c>
      <c r="EP27" s="3">
        <f>IFERROR(LEFT(RIGHT(MASTERFILE[[#This Row],[PPA (24/25)]],LEN(MASTERFILE[[#This Row],[PPA (24/25)]])-FIND("BE2",MASTERFILE[[#This Row],[PPA (24/25)]])+1),10),0)</f>
        <v>0</v>
      </c>
      <c r="EQ27" s="3">
        <f>IFERROR(LEFT(RIGHT(MASTERFILE[[#This Row],[PPA (24/25)]],LEN(MASTERFILE[[#This Row],[PPA (24/25)]])-FIND("BE3",MASTERFILE[[#This Row],[PPA (24/25)]])+1),10),0)</f>
        <v>0</v>
      </c>
      <c r="ER27" s="3">
        <f>IFERROR(LEFT(RIGHT(MASTERFILE[[#This Row],[PPA (24/25)]],LEN(MASTERFILE[[#This Row],[PPA (24/25)]])-FIND("BE4",MASTERFILE[[#This Row],[PPA (24/25)]])+1),10),0)</f>
        <v>0</v>
      </c>
      <c r="ES27" s="3">
        <f>IFERROR(LEFT(RIGHT(MASTERFILE[[#This Row],[PPA (24/25)]],LEN(MASTERFILE[[#This Row],[PPA (24/25)]])-FIND("BL1",MASTERFILE[[#This Row],[PPA (24/25)]])+1),10),0)</f>
        <v>0</v>
      </c>
      <c r="ET27" s="3">
        <f>IFERROR(LEFT(RIGHT(MASTERFILE[[#This Row],[PPA (24/25)]],LEN(MASTERFILE[[#This Row],[PPA (24/25)]])-FIND("BL2",MASTERFILE[[#This Row],[PPA (24/25)]])+1),10),0)</f>
        <v>0</v>
      </c>
      <c r="EU27" s="3">
        <f>IFERROR(LEFT(RIGHT(MASTERFILE[[#This Row],[PPA (24/25)]],LEN(MASTERFILE[[#This Row],[PPA (24/25)]])-FIND("BL3",MASTERFILE[[#This Row],[PPA (24/25)]])+1),10),0)</f>
        <v>0</v>
      </c>
      <c r="EV27" s="3">
        <f>IFERROR(LEFT(RIGHT(MASTERFILE[[#This Row],[PPA (24/25)]],LEN(MASTERFILE[[#This Row],[PPA (24/25)]])-FIND("BL4",MASTERFILE[[#This Row],[PPA (24/25)]])+1),10),0)</f>
        <v>0</v>
      </c>
      <c r="EW27" s="3">
        <f>IFERROR(LEFT(RIGHT(MASTERFILE[[#This Row],[PPA (24/25)]],LEN(MASTERFILE[[#This Row],[PPA (24/25)]])-FIND("BL5",MASTERFILE[[#This Row],[PPA (24/25)]])+1),10),0)</f>
        <v>0</v>
      </c>
      <c r="EX27" s="3" t="str">
        <f>IFERROR(LEFT(RIGHT(MASTERFILE[[#This Row],[PPA (24/25)]],LEN(MASTERFILE[[#This Row],[PPA (24/25)]])-FIND("BL6",MASTERFILE[[#This Row],[PPA (24/25)]])+1),10),0)</f>
        <v xml:space="preserve">BL6 (50%)
</v>
      </c>
      <c r="EY27" s="3">
        <f>IFERROR(LEFT(RIGHT(MASTERFILE[[#This Row],[PPA (24/25)]],LEN(MASTERFILE[[#This Row],[PPA (24/25)]])-FIND("BL7",MASTERFILE[[#This Row],[PPA (24/25)]])+1),10),0)</f>
        <v>0</v>
      </c>
      <c r="EZ27" s="47">
        <f>IFERROR(MASTERFILE[[#This Row],[FPMIS Budget]]*(MID(MASTERFILE[[#This Row],[BP 1 (Percentage)]],FIND("(",MASTERFILE[[#This Row],[BP 1 (Percentage)]])+1, FIND(")",MASTERFILE[[#This Row],[BP 1 (Percentage)]])- FIND("(",MASTERFILE[[#This Row],[BP 1 (Percentage)]])-1)),0)</f>
        <v>0</v>
      </c>
      <c r="FA27" s="47">
        <f>IFERROR(MASTERFILE[[#This Row],[FPMIS Budget]]*(MID(MASTERFILE[[#This Row],[BP 2 (Percentage)]],FIND("(",MASTERFILE[[#This Row],[BP 2 (Percentage)]])+1, FIND(")",MASTERFILE[[#This Row],[BP 2 (Percentage)]])- FIND("(",MASTERFILE[[#This Row],[BP 2 (Percentage)]])-1)),0)</f>
        <v>0</v>
      </c>
      <c r="FB27" s="47">
        <f>IFERROR(MASTERFILE[[#This Row],[FPMIS Budget]]*(MID(MASTERFILE[[#This Row],[BP 3 (Percentage)]],FIND("(",MASTERFILE[[#This Row],[BP 3 (Percentage)]])+1, FIND(")",MASTERFILE[[#This Row],[BP 3 (Percentage)]])- FIND("(",MASTERFILE[[#This Row],[BP 3 (Percentage)]])-1)),0)</f>
        <v>0</v>
      </c>
      <c r="FC27" s="47">
        <f>IFERROR(MASTERFILE[[#This Row],[FPMIS Budget]]*(MID(MASTERFILE[[#This Row],[BP 4 (Percentage)]],FIND("(",MASTERFILE[[#This Row],[BP 4 (Percentage)]])+1, FIND(")",MASTERFILE[[#This Row],[BP 4 (Percentage)]])- FIND("(",MASTERFILE[[#This Row],[BP 4 (Percentage)]])-1)),0)</f>
        <v>733000.93199999991</v>
      </c>
      <c r="FD27" s="47">
        <f>IFERROR(MASTERFILE[[#This Row],[FPMIS Budget]]*(MID(MASTERFILE[[#This Row],[BP 5 (Percentage)]],FIND("(",MASTERFILE[[#This Row],[BP 5 (Percentage)]])+1, FIND(")",MASTERFILE[[#This Row],[BP 5 (Percentage)]])- FIND("(",MASTERFILE[[#This Row],[BP 5 (Percentage)]])-1)),0)</f>
        <v>0</v>
      </c>
      <c r="FE27" s="47">
        <f>IFERROR(MASTERFILE[[#This Row],[FPMIS Budget]]*(MID(MASTERFILE[[#This Row],[BN 1 (Percentage)]],FIND("(",MASTERFILE[[#This Row],[BN 1 (Percentage)]])+1, FIND(")",MASTERFILE[[#This Row],[BN 1 (Percentage)]])- FIND("(",MASTERFILE[[#This Row],[BN 1 (Percentage)]])-1)),0)</f>
        <v>0</v>
      </c>
      <c r="FF27" s="47">
        <f>IFERROR(MASTERFILE[[#This Row],[FPMIS Budget]]*(MID(MASTERFILE[[#This Row],[BN 2 (Percentage)]],FIND("(",MASTERFILE[[#This Row],[BN 2 (Percentage)]])+1, FIND(")",MASTERFILE[[#This Row],[BN 2 (Percentage)]])- FIND("(",MASTERFILE[[#This Row],[BN 2 (Percentage)]])-1)),0)</f>
        <v>0</v>
      </c>
      <c r="FG27" s="47">
        <f>IFERROR(MASTERFILE[[#This Row],[FPMIS Budget]]*(MID(MASTERFILE[[#This Row],[BN 3 (Percentage)]],FIND("(",MASTERFILE[[#This Row],[BN 3 (Percentage)]])+1, FIND(")",MASTERFILE[[#This Row],[BN 3 (Percentage)]])- FIND("(",MASTERFILE[[#This Row],[BN 3 (Percentage)]])-1)),0)</f>
        <v>0</v>
      </c>
      <c r="FH27" s="47">
        <f>IFERROR(MASTERFILE[[#This Row],[FPMIS Budget]]*(MID(MASTERFILE[[#This Row],[BN 4 (Percentage)]],FIND("(",MASTERFILE[[#This Row],[BN 4 (Percentage)]])+1, FIND(")",MASTERFILE[[#This Row],[BN 4 (Percentage)]])- FIND("(",MASTERFILE[[#This Row],[BN 4 (Percentage)]])-1)),0)</f>
        <v>0</v>
      </c>
      <c r="FI27" s="47">
        <f>IFERROR(MASTERFILE[[#This Row],[FPMIS Budget]]*(MID(MASTERFILE[[#This Row],[BN 5 (Percentage)]],FIND("(",MASTERFILE[[#This Row],[BN 5 (Percentage)]])+1, FIND(")",MASTERFILE[[#This Row],[BN 5 (Percentage)]])- FIND("(",MASTERFILE[[#This Row],[BN 5 (Percentage)]])-1)),0)</f>
        <v>0</v>
      </c>
      <c r="FJ27" s="47">
        <f>IFERROR(MASTERFILE[[#This Row],[FPMIS Budget]]*(MID(MASTERFILE[[#This Row],[BE 1 (Percentage)]],FIND("(",MASTERFILE[[#This Row],[BE 1 (Percentage)]])+1, FIND(")",MASTERFILE[[#This Row],[BE 1 (Percentage)]])- FIND("(",MASTERFILE[[#This Row],[BE 1 (Percentage)]])-1)),0)</f>
        <v>488667.288</v>
      </c>
      <c r="FK27" s="47">
        <f>IFERROR(MASTERFILE[[#This Row],[FPMIS Budget]]*(MID(MASTERFILE[[#This Row],[BE 2 (Percentage)]],FIND("(",MASTERFILE[[#This Row],[BE 2 (Percentage)]])+1, FIND(")",MASTERFILE[[#This Row],[BE 2 (Percentage)]])- FIND("(",MASTERFILE[[#This Row],[BE 2 (Percentage)]])-1)),0)</f>
        <v>0</v>
      </c>
      <c r="FL27" s="47">
        <f>IFERROR(MASTERFILE[[#This Row],[FPMIS Budget]]*(MID(MASTERFILE[[#This Row],[BE 3 (Percentage)]],FIND("(",MASTERFILE[[#This Row],[BE 3 (Percentage)]])+1, FIND(")",MASTERFILE[[#This Row],[BE 3 (Percentage)]])- FIND("(",MASTERFILE[[#This Row],[BE 3 (Percentage)]])-1)),0)</f>
        <v>0</v>
      </c>
      <c r="FM27" s="47">
        <f>IFERROR(MASTERFILE[[#This Row],[FPMIS Budget]]*(MID(MASTERFILE[[#This Row],[BE 4 (Percentage)]],FIND("(",MASTERFILE[[#This Row],[BE 4 (Percentage)]])+1, FIND(")",MASTERFILE[[#This Row],[BE 4 (Percentage)]])- FIND("(",MASTERFILE[[#This Row],[BE 4 (Percentage)]])-1)),0)</f>
        <v>0</v>
      </c>
      <c r="FN27" s="47">
        <f>IFERROR(MASTERFILE[[#This Row],[FPMIS Budget]]*(MID(MASTERFILE[[#This Row],[BL 1 (Percentage)]],FIND("(",MASTERFILE[[#This Row],[BL 1 (Percentage)]])+1, FIND(")",MASTERFILE[[#This Row],[BL 1 (Percentage)]])- FIND("(",MASTERFILE[[#This Row],[BL 1 (Percentage)]])-1)),0)</f>
        <v>0</v>
      </c>
      <c r="FO27" s="47">
        <f>IFERROR(MASTERFILE[[#This Row],[FPMIS Budget]]*(MID(MASTERFILE[[#This Row],[BL 2 (Percentage)]],FIND("(",MASTERFILE[[#This Row],[BL 2 (Percentage)]])+1, FIND(")",MASTERFILE[[#This Row],[BL 2 (Percentage)]])- FIND("(",MASTERFILE[[#This Row],[BL 2 (Percentage)]])-1)),0)</f>
        <v>0</v>
      </c>
      <c r="FP27" s="47">
        <f>IFERROR(MASTERFILE[[#This Row],[FPMIS Budget]]*(MID(MASTERFILE[[#This Row],[BL 3 (Percentage)]],FIND("(",MASTERFILE[[#This Row],[BL 3 (Percentage)]])+1, FIND(")",MASTERFILE[[#This Row],[BL 3 (Percentage)]])- FIND("(",MASTERFILE[[#This Row],[BL 3 (Percentage)]])-1)),0)</f>
        <v>0</v>
      </c>
      <c r="FQ27" s="47">
        <f>IFERROR(MASTERFILE[[#This Row],[FPMIS Budget]]*(MID(MASTERFILE[[#This Row],[BL 4 (Percentage)]],FIND("(",MASTERFILE[[#This Row],[BL 4 (Percentage)]])+1, FIND(")",MASTERFILE[[#This Row],[BL 4 (Percentage)]])- FIND("(",MASTERFILE[[#This Row],[BL 4 (Percentage)]])-1)),0)</f>
        <v>0</v>
      </c>
      <c r="FR27" s="47">
        <f>IFERROR(MASTERFILE[[#This Row],[FPMIS Budget]]*(MID(MASTERFILE[[#This Row],[BL 5 (Percentage)]],FIND("(",MASTERFILE[[#This Row],[BL 5 (Percentage)]])+1, FIND(")",MASTERFILE[[#This Row],[BL 5 (Percentage)]])- FIND("(",MASTERFILE[[#This Row],[BL 5 (Percentage)]])-1)),0)</f>
        <v>0</v>
      </c>
      <c r="FS27" s="47">
        <f>IFERROR(MASTERFILE[[#This Row],[FPMIS Budget]]*(MID(MASTERFILE[[#This Row],[BL 6 (Percentage)]],FIND("(",MASTERFILE[[#This Row],[BL 6 (Percentage)]])+1, FIND(")",MASTERFILE[[#This Row],[BL 6 (Percentage)]])- FIND("(",MASTERFILE[[#This Row],[BL 6 (Percentage)]])-1)),0)</f>
        <v>1221668.22</v>
      </c>
      <c r="FT27" s="47">
        <f>IFERROR(MASTERFILE[[#This Row],[FPMIS Budget]]*(MID(MASTERFILE[[#This Row],[BL 7 (Percentage)]],FIND("(",MASTERFILE[[#This Row],[BL 7 (Percentage)]])+1, FIND(")",MASTERFILE[[#This Row],[BL 7 (Percentage)]])- FIND("(",MASTERFILE[[#This Row],[BL 7 (Percentage)]])-1)),0)</f>
        <v>0</v>
      </c>
      <c r="FU27" s="3" t="str">
        <f>IF(ISNUMBER(SEARCH("1.",MASTERFILE[[#This Row],[SDG target (24/25)]])),1," ")</f>
        <v xml:space="preserve"> </v>
      </c>
      <c r="HT27" s="3" t="s">
        <v>320</v>
      </c>
      <c r="HX27" s="3">
        <v>1</v>
      </c>
      <c r="IH27" s="3"/>
      <c r="IO27" s="56" t="s">
        <v>1041</v>
      </c>
      <c r="IR27" s="56" t="s">
        <v>1041</v>
      </c>
      <c r="IX27" s="3" t="s">
        <v>1042</v>
      </c>
      <c r="IZ27" s="3" t="s">
        <v>435</v>
      </c>
      <c r="JC27" s="9" t="s">
        <v>1043</v>
      </c>
    </row>
    <row r="28" spans="1:263" ht="27.75" customHeight="1" x14ac:dyDescent="0.3">
      <c r="A28" s="9" t="s">
        <v>1044</v>
      </c>
      <c r="B28" s="9" t="s">
        <v>1045</v>
      </c>
      <c r="C28" s="9" t="s">
        <v>1046</v>
      </c>
      <c r="D28" s="9" t="s">
        <v>278</v>
      </c>
      <c r="E28" s="45">
        <v>2345910.21</v>
      </c>
      <c r="F28" s="45">
        <v>2560000.0380000002</v>
      </c>
      <c r="G28" s="9" t="s">
        <v>1047</v>
      </c>
      <c r="H28" s="9" t="s">
        <v>280</v>
      </c>
      <c r="I28" s="9" t="s">
        <v>281</v>
      </c>
      <c r="J28" s="9" t="s">
        <v>1048</v>
      </c>
      <c r="K28" s="9" t="s">
        <v>521</v>
      </c>
      <c r="L28" s="9" t="s">
        <v>397</v>
      </c>
      <c r="M28" s="9" t="s">
        <v>1013</v>
      </c>
      <c r="N28" s="45">
        <v>4.25</v>
      </c>
      <c r="O28" s="9" t="s">
        <v>1049</v>
      </c>
      <c r="P28" s="9" t="s">
        <v>281</v>
      </c>
      <c r="Q28" s="9" t="s">
        <v>292</v>
      </c>
      <c r="R28" s="9" t="s">
        <v>1050</v>
      </c>
      <c r="S28" s="9" t="s">
        <v>1051</v>
      </c>
      <c r="T28" s="9" t="s">
        <v>677</v>
      </c>
      <c r="U28" s="9" t="s">
        <v>678</v>
      </c>
      <c r="V28" s="9" t="s">
        <v>1052</v>
      </c>
      <c r="W28" s="9" t="s">
        <v>1053</v>
      </c>
      <c r="X28" s="9" t="s">
        <v>1054</v>
      </c>
      <c r="Y28" s="9" t="s">
        <v>1053</v>
      </c>
      <c r="Z28" s="9" t="s">
        <v>1055</v>
      </c>
      <c r="AA28" s="9" t="s">
        <v>1056</v>
      </c>
      <c r="AB28" s="9" t="s">
        <v>1057</v>
      </c>
      <c r="AC28" s="9" t="s">
        <v>1058</v>
      </c>
      <c r="AD28" s="9" t="s">
        <v>1059</v>
      </c>
      <c r="AE28" s="9" t="s">
        <v>1060</v>
      </c>
      <c r="AF28" s="9" t="s">
        <v>385</v>
      </c>
      <c r="AG28" s="9" t="s">
        <v>1061</v>
      </c>
      <c r="AH28" s="9" t="s">
        <v>1061</v>
      </c>
      <c r="AI28" s="9" t="s">
        <v>1060</v>
      </c>
      <c r="AJ28" s="9" t="s">
        <v>385</v>
      </c>
      <c r="AK28" s="9" t="s">
        <v>304</v>
      </c>
      <c r="AL28" s="9" t="s">
        <v>1062</v>
      </c>
      <c r="AM28" s="9" t="s">
        <v>1063</v>
      </c>
      <c r="AN28" s="9" t="s">
        <v>1064</v>
      </c>
      <c r="AO28" s="9" t="s">
        <v>292</v>
      </c>
      <c r="AP28" s="9" t="s">
        <v>292</v>
      </c>
      <c r="AQ28" s="9" t="s">
        <v>544</v>
      </c>
      <c r="AR28" s="9" t="s">
        <v>353</v>
      </c>
      <c r="AS28" s="9" t="s">
        <v>354</v>
      </c>
      <c r="AT28" s="45">
        <v>0</v>
      </c>
      <c r="AU28" s="45">
        <v>2560000.04</v>
      </c>
      <c r="AV28" s="9" t="s">
        <v>1065</v>
      </c>
      <c r="AW28" s="9" t="s">
        <v>1066</v>
      </c>
      <c r="AX28" s="9" t="s">
        <v>1053</v>
      </c>
      <c r="AY28" s="9" t="s">
        <v>292</v>
      </c>
      <c r="AZ28" s="9" t="s">
        <v>292</v>
      </c>
      <c r="BA28" s="9" t="s">
        <v>292</v>
      </c>
      <c r="BB28" s="9" t="s">
        <v>1067</v>
      </c>
      <c r="BC28" s="9" t="s">
        <v>1068</v>
      </c>
      <c r="BD28" s="9" t="s">
        <v>1069</v>
      </c>
      <c r="BE28" s="9" t="s">
        <v>1069</v>
      </c>
      <c r="BF28" s="9" t="s">
        <v>292</v>
      </c>
      <c r="BG28" s="9" t="s">
        <v>292</v>
      </c>
      <c r="BH28" s="45">
        <v>0</v>
      </c>
      <c r="BI28" s="9" t="s">
        <v>1070</v>
      </c>
      <c r="BJ28" s="9" t="s">
        <v>354</v>
      </c>
      <c r="BK28" s="9" t="s">
        <v>353</v>
      </c>
      <c r="BL28" s="9" t="s">
        <v>353</v>
      </c>
      <c r="BM28" s="9" t="s">
        <v>353</v>
      </c>
      <c r="BN28" s="9" t="s">
        <v>354</v>
      </c>
      <c r="BO28" s="9" t="s">
        <v>354</v>
      </c>
      <c r="BP28" s="9" t="s">
        <v>353</v>
      </c>
      <c r="BQ28" s="9" t="s">
        <v>292</v>
      </c>
      <c r="BR28" s="9" t="s">
        <v>353</v>
      </c>
      <c r="BS28" s="9" t="s">
        <v>1056</v>
      </c>
      <c r="BT28" s="9" t="s">
        <v>1057</v>
      </c>
      <c r="BU28" s="9" t="s">
        <v>1058</v>
      </c>
      <c r="BV28" s="9" t="s">
        <v>1059</v>
      </c>
      <c r="BW28" s="9" t="s">
        <v>1065</v>
      </c>
      <c r="BX28" s="9" t="s">
        <v>1066</v>
      </c>
      <c r="BY28" s="45">
        <v>149603.45000000001</v>
      </c>
      <c r="BZ28" s="45">
        <v>0</v>
      </c>
      <c r="CA28" s="45">
        <v>348522.05</v>
      </c>
      <c r="CB28" s="45">
        <v>249999.91</v>
      </c>
      <c r="CC28" s="45">
        <v>502337.76</v>
      </c>
      <c r="CD28" s="45">
        <v>310000</v>
      </c>
      <c r="CE28" s="45">
        <v>700631.97</v>
      </c>
      <c r="CF28" s="45">
        <v>0</v>
      </c>
      <c r="CG28" s="45">
        <v>538596.86</v>
      </c>
      <c r="CH28" s="45">
        <v>2000000.13</v>
      </c>
      <c r="CI28" s="45">
        <v>106218.12</v>
      </c>
      <c r="CJ28" s="45">
        <v>0</v>
      </c>
      <c r="CK28" s="45">
        <v>0</v>
      </c>
      <c r="CL28" s="45">
        <v>214089.83</v>
      </c>
      <c r="CM28" s="45">
        <v>2310079.16</v>
      </c>
      <c r="CN28" s="45">
        <v>35831.050000000003</v>
      </c>
      <c r="CO28" s="45">
        <v>0</v>
      </c>
      <c r="CP28" s="45">
        <v>2560000.04</v>
      </c>
      <c r="CQ28" s="45">
        <v>2281442.77</v>
      </c>
      <c r="CR28" s="9" t="s">
        <v>1071</v>
      </c>
      <c r="CS28" s="45">
        <v>3</v>
      </c>
      <c r="CT28" s="9" t="s">
        <v>1072</v>
      </c>
      <c r="CU28" s="9" t="s">
        <v>304</v>
      </c>
      <c r="CV28" s="9" t="s">
        <v>304</v>
      </c>
      <c r="CW28" s="45">
        <v>348521.98</v>
      </c>
      <c r="CX28" s="45">
        <v>0</v>
      </c>
      <c r="CY28" s="45">
        <v>0</v>
      </c>
      <c r="CZ28" s="45">
        <v>0</v>
      </c>
      <c r="DA28" s="45">
        <v>348521.98</v>
      </c>
      <c r="DB28" s="45">
        <v>0</v>
      </c>
      <c r="DC28" s="45">
        <v>0</v>
      </c>
      <c r="DD28" s="45">
        <v>0</v>
      </c>
      <c r="DE28" s="45">
        <v>2602617.67</v>
      </c>
      <c r="DF28" s="9" t="s">
        <v>365</v>
      </c>
      <c r="DG28" s="9" t="s">
        <v>1073</v>
      </c>
      <c r="DH28" s="9" t="s">
        <v>1067</v>
      </c>
      <c r="DI28" s="46" t="s">
        <v>1074</v>
      </c>
      <c r="DJ28" s="3">
        <f>IF(ISNUMBER(SEARCH("BP1",MASTERFILE[[#This Row],[PPA (24/25)]])),1,0)</f>
        <v>0</v>
      </c>
      <c r="DK28" s="3">
        <f>IF(ISNUMBER(SEARCH("BP2",MASTERFILE[[#This Row],[PPA (24/25)]])),1,0)</f>
        <v>0</v>
      </c>
      <c r="DL28" s="3">
        <f>IF(ISNUMBER(SEARCH("BP3",MASTERFILE[[#This Row],[PPA (24/25)]])),1,0)</f>
        <v>0</v>
      </c>
      <c r="DM28" s="3">
        <f>IF(ISNUMBER(SEARCH("BP4",MASTERFILE[[#This Row],[PPA (24/25)]])),1,0)</f>
        <v>0</v>
      </c>
      <c r="DN28" s="3">
        <f>IF(ISNUMBER(SEARCH("BP5",MASTERFILE[[#This Row],[PPA (24/25)]])),1,0)</f>
        <v>0</v>
      </c>
      <c r="DO28" s="3">
        <f>IF(ISNUMBER(SEARCH("BN1",MASTERFILE[[#This Row],[PPA (24/25)]])),1,0)</f>
        <v>0</v>
      </c>
      <c r="DP28" s="3">
        <f>IF(ISNUMBER(SEARCH("BN2",MASTERFILE[[#This Row],[PPA (24/25)]])),1,0)</f>
        <v>0</v>
      </c>
      <c r="DQ28" s="3">
        <f>IF(ISNUMBER(SEARCH("BN3",MASTERFILE[[#This Row],[PPA (24/25)]])),1,0)</f>
        <v>0</v>
      </c>
      <c r="DR28" s="3">
        <f>IF(ISNUMBER(SEARCH("BN4",MASTERFILE[[#This Row],[PPA (24/25)]])),1,0)</f>
        <v>1</v>
      </c>
      <c r="DS28" s="3">
        <f>IF(ISNUMBER(SEARCH("BN5",MASTERFILE[[#This Row],[PPA (24/25)]])),1,0)</f>
        <v>1</v>
      </c>
      <c r="DT28" s="3">
        <f>IF(ISNUMBER(SEARCH("BE1",MASTERFILE[[#This Row],[PPA (24/25)]])),1,0)</f>
        <v>0</v>
      </c>
      <c r="DU28" s="3">
        <f>IF(ISNUMBER(SEARCH("BE2",MASTERFILE[[#This Row],[PPA (24/25)]])),1,0)</f>
        <v>0</v>
      </c>
      <c r="DV28" s="3">
        <f>IF(ISNUMBER(SEARCH("BE3",MASTERFILE[[#This Row],[PPA (24/25)]])),1,0)</f>
        <v>0</v>
      </c>
      <c r="DW28" s="3">
        <f>IF(ISNUMBER(SEARCH("BE4",MASTERFILE[[#This Row],[PPA (24/25)]])),1,0)</f>
        <v>0</v>
      </c>
      <c r="DX28" s="3">
        <f>IF(ISNUMBER(SEARCH("BL1",MASTERFILE[[#This Row],[PPA (24/25)]])),1,0)</f>
        <v>0</v>
      </c>
      <c r="DY28" s="3">
        <f>IF(ISNUMBER(SEARCH("BL2",MASTERFILE[[#This Row],[PPA (24/25)]])),1,0)</f>
        <v>1</v>
      </c>
      <c r="DZ28" s="3">
        <f>IF(ISNUMBER(SEARCH("BL3",MASTERFILE[[#This Row],[PPA (24/25)]])),1,0)</f>
        <v>0</v>
      </c>
      <c r="EA28" s="3">
        <f>IF(ISNUMBER(SEARCH("BL4",MASTERFILE[[#This Row],[PPA (24/25)]])),1,0)</f>
        <v>0</v>
      </c>
      <c r="EB28" s="3">
        <f>IF(ISNUMBER(SEARCH("BL5",MASTERFILE[[#This Row],[PPA (24/25)]])),1,0)</f>
        <v>0</v>
      </c>
      <c r="EC28" s="3">
        <f>IF(ISNUMBER(SEARCH("BL6",MASTERFILE[[#This Row],[PPA (24/25)]])),1,0)</f>
        <v>0</v>
      </c>
      <c r="ED28" s="3">
        <f>IF(ISNUMBER(SEARCH("BL7",MASTERFILE[[#This Row],[PPA (24/25)]])),1,0)</f>
        <v>0</v>
      </c>
      <c r="EE28" s="3">
        <f>IFERROR(LEFT(RIGHT(MASTERFILE[[#This Row],[PPA (24/25)]],LEN(MASTERFILE[[#This Row],[PPA (24/25)]])-FIND("BP1",MASTERFILE[[#This Row],[PPA (24/25)]])+1),10), 0)</f>
        <v>0</v>
      </c>
      <c r="EF28" s="3">
        <f>IFERROR(LEFT(RIGHT(MASTERFILE[[#This Row],[PPA (24/25)]],LEN(MASTERFILE[[#This Row],[PPA (24/25)]])-FIND("BP2",MASTERFILE[[#This Row],[PPA (24/25)]])+1),10),0)</f>
        <v>0</v>
      </c>
      <c r="EG28" s="3">
        <f>IFERROR(LEFT(RIGHT(MASTERFILE[[#This Row],[PPA (24/25)]],LEN(MASTERFILE[[#This Row],[PPA (24/25)]])-FIND("BP3",MASTERFILE[[#This Row],[PPA (24/25)]])+1),10),0)</f>
        <v>0</v>
      </c>
      <c r="EH28" s="3">
        <f>IFERROR(LEFT(RIGHT(MASTERFILE[[#This Row],[PPA (24/25)]],LEN(MASTERFILE[[#This Row],[PPA (24/25)]])-FIND("BP4",MASTERFILE[[#This Row],[PPA (24/25)]])+1),10),0)</f>
        <v>0</v>
      </c>
      <c r="EI28" s="3">
        <f>IFERROR(LEFT(RIGHT(MASTERFILE[[#This Row],[PPA (24/25)]],LEN(MASTERFILE[[#This Row],[PPA (24/25)]])-FIND("BP5",MASTERFILE[[#This Row],[PPA (24/25)]])+1),10),0)</f>
        <v>0</v>
      </c>
      <c r="EJ28" s="3">
        <f>IFERROR(LEFT(RIGHT(MASTERFILE[[#This Row],[PPA (24/25)]],LEN(MASTERFILE[[#This Row],[PPA (24/25)]])-FIND("BN1",MASTERFILE[[#This Row],[PPA (24/25)]])+1),10),0)</f>
        <v>0</v>
      </c>
      <c r="EK28" s="3">
        <f>IFERROR(LEFT(RIGHT(MASTERFILE[[#This Row],[PPA (24/25)]],LEN(MASTERFILE[[#This Row],[PPA (24/25)]])-FIND("BN2",MASTERFILE[[#This Row],[PPA (24/25)]])+1),10),0)</f>
        <v>0</v>
      </c>
      <c r="EL28" s="3">
        <f>IFERROR(LEFT(RIGHT(MASTERFILE[[#This Row],[PPA (24/25)]],LEN(MASTERFILE[[#This Row],[PPA (24/25)]])-FIND("BN3",MASTERFILE[[#This Row],[PPA (24/25)]])+1),10),0)</f>
        <v>0</v>
      </c>
      <c r="EM28" s="3" t="str">
        <f>IFERROR(LEFT(RIGHT(MASTERFILE[[#This Row],[PPA (24/25)]],LEN(MASTERFILE[[#This Row],[PPA (24/25)]])-FIND("BN4",MASTERFILE[[#This Row],[PPA (24/25)]])+1),10),0)</f>
        <v xml:space="preserve">BN4 (35%)
</v>
      </c>
      <c r="EN28" s="3" t="str">
        <f>IFERROR(LEFT(RIGHT(MASTERFILE[[#This Row],[PPA (24/25)]],LEN(MASTERFILE[[#This Row],[PPA (24/25)]])-FIND("BN5",MASTERFILE[[#This Row],[PPA (24/25)]])+1),10),0)</f>
        <v>BN5 (30%)</v>
      </c>
      <c r="EO28" s="3">
        <f>IFERROR(LEFT(RIGHT(MASTERFILE[[#This Row],[PPA (24/25)]],LEN(MASTERFILE[[#This Row],[PPA (24/25)]])-FIND("BE1",MASTERFILE[[#This Row],[PPA (24/25)]])+1),10),0)</f>
        <v>0</v>
      </c>
      <c r="EP28" s="3">
        <f>IFERROR(LEFT(RIGHT(MASTERFILE[[#This Row],[PPA (24/25)]],LEN(MASTERFILE[[#This Row],[PPA (24/25)]])-FIND("BE2",MASTERFILE[[#This Row],[PPA (24/25)]])+1),10),0)</f>
        <v>0</v>
      </c>
      <c r="EQ28" s="3">
        <f>IFERROR(LEFT(RIGHT(MASTERFILE[[#This Row],[PPA (24/25)]],LEN(MASTERFILE[[#This Row],[PPA (24/25)]])-FIND("BE3",MASTERFILE[[#This Row],[PPA (24/25)]])+1),10),0)</f>
        <v>0</v>
      </c>
      <c r="ER28" s="3">
        <f>IFERROR(LEFT(RIGHT(MASTERFILE[[#This Row],[PPA (24/25)]],LEN(MASTERFILE[[#This Row],[PPA (24/25)]])-FIND("BE4",MASTERFILE[[#This Row],[PPA (24/25)]])+1),10),0)</f>
        <v>0</v>
      </c>
      <c r="ES28" s="3">
        <f>IFERROR(LEFT(RIGHT(MASTERFILE[[#This Row],[PPA (24/25)]],LEN(MASTERFILE[[#This Row],[PPA (24/25)]])-FIND("BL1",MASTERFILE[[#This Row],[PPA (24/25)]])+1),10),0)</f>
        <v>0</v>
      </c>
      <c r="ET28" s="3" t="str">
        <f>IFERROR(LEFT(RIGHT(MASTERFILE[[#This Row],[PPA (24/25)]],LEN(MASTERFILE[[#This Row],[PPA (24/25)]])-FIND("BL2",MASTERFILE[[#This Row],[PPA (24/25)]])+1),10),0)</f>
        <v xml:space="preserve">BL2 (35%)
</v>
      </c>
      <c r="EU28" s="3">
        <f>IFERROR(LEFT(RIGHT(MASTERFILE[[#This Row],[PPA (24/25)]],LEN(MASTERFILE[[#This Row],[PPA (24/25)]])-FIND("BL3",MASTERFILE[[#This Row],[PPA (24/25)]])+1),10),0)</f>
        <v>0</v>
      </c>
      <c r="EV28" s="3">
        <f>IFERROR(LEFT(RIGHT(MASTERFILE[[#This Row],[PPA (24/25)]],LEN(MASTERFILE[[#This Row],[PPA (24/25)]])-FIND("BL4",MASTERFILE[[#This Row],[PPA (24/25)]])+1),10),0)</f>
        <v>0</v>
      </c>
      <c r="EW28" s="3">
        <f>IFERROR(LEFT(RIGHT(MASTERFILE[[#This Row],[PPA (24/25)]],LEN(MASTERFILE[[#This Row],[PPA (24/25)]])-FIND("BL5",MASTERFILE[[#This Row],[PPA (24/25)]])+1),10),0)</f>
        <v>0</v>
      </c>
      <c r="EX28" s="3">
        <f>IFERROR(LEFT(RIGHT(MASTERFILE[[#This Row],[PPA (24/25)]],LEN(MASTERFILE[[#This Row],[PPA (24/25)]])-FIND("BL6",MASTERFILE[[#This Row],[PPA (24/25)]])+1),10),0)</f>
        <v>0</v>
      </c>
      <c r="EY28" s="3">
        <f>IFERROR(LEFT(RIGHT(MASTERFILE[[#This Row],[PPA (24/25)]],LEN(MASTERFILE[[#This Row],[PPA (24/25)]])-FIND("BL7",MASTERFILE[[#This Row],[PPA (24/25)]])+1),10),0)</f>
        <v>0</v>
      </c>
      <c r="EZ28" s="47">
        <f>IFERROR(MASTERFILE[[#This Row],[FPMIS Budget]]*(MID(MASTERFILE[[#This Row],[BP 1 (Percentage)]],FIND("(",MASTERFILE[[#This Row],[BP 1 (Percentage)]])+1, FIND(")",MASTERFILE[[#This Row],[BP 1 (Percentage)]])- FIND("(",MASTERFILE[[#This Row],[BP 1 (Percentage)]])-1)),0)</f>
        <v>0</v>
      </c>
      <c r="FA28" s="47">
        <f>IFERROR(MASTERFILE[[#This Row],[FPMIS Budget]]*(MID(MASTERFILE[[#This Row],[BP 2 (Percentage)]],FIND("(",MASTERFILE[[#This Row],[BP 2 (Percentage)]])+1, FIND(")",MASTERFILE[[#This Row],[BP 2 (Percentage)]])- FIND("(",MASTERFILE[[#This Row],[BP 2 (Percentage)]])-1)),0)</f>
        <v>0</v>
      </c>
      <c r="FB28" s="47">
        <f>IFERROR(MASTERFILE[[#This Row],[FPMIS Budget]]*(MID(MASTERFILE[[#This Row],[BP 3 (Percentage)]],FIND("(",MASTERFILE[[#This Row],[BP 3 (Percentage)]])+1, FIND(")",MASTERFILE[[#This Row],[BP 3 (Percentage)]])- FIND("(",MASTERFILE[[#This Row],[BP 3 (Percentage)]])-1)),0)</f>
        <v>0</v>
      </c>
      <c r="FC28" s="47">
        <f>IFERROR(MASTERFILE[[#This Row],[FPMIS Budget]]*(MID(MASTERFILE[[#This Row],[BP 4 (Percentage)]],FIND("(",MASTERFILE[[#This Row],[BP 4 (Percentage)]])+1, FIND(")",MASTERFILE[[#This Row],[BP 4 (Percentage)]])- FIND("(",MASTERFILE[[#This Row],[BP 4 (Percentage)]])-1)),0)</f>
        <v>0</v>
      </c>
      <c r="FD28" s="47">
        <f>IFERROR(MASTERFILE[[#This Row],[FPMIS Budget]]*(MID(MASTERFILE[[#This Row],[BP 5 (Percentage)]],FIND("(",MASTERFILE[[#This Row],[BP 5 (Percentage)]])+1, FIND(")",MASTERFILE[[#This Row],[BP 5 (Percentage)]])- FIND("(",MASTERFILE[[#This Row],[BP 5 (Percentage)]])-1)),0)</f>
        <v>0</v>
      </c>
      <c r="FE28" s="47">
        <f>IFERROR(MASTERFILE[[#This Row],[FPMIS Budget]]*(MID(MASTERFILE[[#This Row],[BN 1 (Percentage)]],FIND("(",MASTERFILE[[#This Row],[BN 1 (Percentage)]])+1, FIND(")",MASTERFILE[[#This Row],[BN 1 (Percentage)]])- FIND("(",MASTERFILE[[#This Row],[BN 1 (Percentage)]])-1)),0)</f>
        <v>0</v>
      </c>
      <c r="FF28" s="47">
        <f>IFERROR(MASTERFILE[[#This Row],[FPMIS Budget]]*(MID(MASTERFILE[[#This Row],[BN 2 (Percentage)]],FIND("(",MASTERFILE[[#This Row],[BN 2 (Percentage)]])+1, FIND(")",MASTERFILE[[#This Row],[BN 2 (Percentage)]])- FIND("(",MASTERFILE[[#This Row],[BN 2 (Percentage)]])-1)),0)</f>
        <v>0</v>
      </c>
      <c r="FG28" s="47">
        <f>IFERROR(MASTERFILE[[#This Row],[FPMIS Budget]]*(MID(MASTERFILE[[#This Row],[BN 3 (Percentage)]],FIND("(",MASTERFILE[[#This Row],[BN 3 (Percentage)]])+1, FIND(")",MASTERFILE[[#This Row],[BN 3 (Percentage)]])- FIND("(",MASTERFILE[[#This Row],[BN 3 (Percentage)]])-1)),0)</f>
        <v>0</v>
      </c>
      <c r="FH28" s="47">
        <f>IFERROR(MASTERFILE[[#This Row],[FPMIS Budget]]*(MID(MASTERFILE[[#This Row],[BN 4 (Percentage)]],FIND("(",MASTERFILE[[#This Row],[BN 4 (Percentage)]])+1, FIND(")",MASTERFILE[[#This Row],[BN 4 (Percentage)]])- FIND("(",MASTERFILE[[#This Row],[BN 4 (Percentage)]])-1)),0)</f>
        <v>896000.01329999999</v>
      </c>
      <c r="FI28" s="47">
        <f>IFERROR(MASTERFILE[[#This Row],[FPMIS Budget]]*(MID(MASTERFILE[[#This Row],[BN 5 (Percentage)]],FIND("(",MASTERFILE[[#This Row],[BN 5 (Percentage)]])+1, FIND(")",MASTERFILE[[#This Row],[BN 5 (Percentage)]])- FIND("(",MASTERFILE[[#This Row],[BN 5 (Percentage)]])-1)),0)</f>
        <v>768000.01140000008</v>
      </c>
      <c r="FJ28" s="47">
        <f>IFERROR(MASTERFILE[[#This Row],[FPMIS Budget]]*(MID(MASTERFILE[[#This Row],[BE 1 (Percentage)]],FIND("(",MASTERFILE[[#This Row],[BE 1 (Percentage)]])+1, FIND(")",MASTERFILE[[#This Row],[BE 1 (Percentage)]])- FIND("(",MASTERFILE[[#This Row],[BE 1 (Percentage)]])-1)),0)</f>
        <v>0</v>
      </c>
      <c r="FK28" s="47">
        <f>IFERROR(MASTERFILE[[#This Row],[FPMIS Budget]]*(MID(MASTERFILE[[#This Row],[BE 2 (Percentage)]],FIND("(",MASTERFILE[[#This Row],[BE 2 (Percentage)]])+1, FIND(")",MASTERFILE[[#This Row],[BE 2 (Percentage)]])- FIND("(",MASTERFILE[[#This Row],[BE 2 (Percentage)]])-1)),0)</f>
        <v>0</v>
      </c>
      <c r="FL28" s="47">
        <f>IFERROR(MASTERFILE[[#This Row],[FPMIS Budget]]*(MID(MASTERFILE[[#This Row],[BE 3 (Percentage)]],FIND("(",MASTERFILE[[#This Row],[BE 3 (Percentage)]])+1, FIND(")",MASTERFILE[[#This Row],[BE 3 (Percentage)]])- FIND("(",MASTERFILE[[#This Row],[BE 3 (Percentage)]])-1)),0)</f>
        <v>0</v>
      </c>
      <c r="FM28" s="47">
        <f>IFERROR(MASTERFILE[[#This Row],[FPMIS Budget]]*(MID(MASTERFILE[[#This Row],[BE 4 (Percentage)]],FIND("(",MASTERFILE[[#This Row],[BE 4 (Percentage)]])+1, FIND(")",MASTERFILE[[#This Row],[BE 4 (Percentage)]])- FIND("(",MASTERFILE[[#This Row],[BE 4 (Percentage)]])-1)),0)</f>
        <v>0</v>
      </c>
      <c r="FN28" s="47">
        <f>IFERROR(MASTERFILE[[#This Row],[FPMIS Budget]]*(MID(MASTERFILE[[#This Row],[BL 1 (Percentage)]],FIND("(",MASTERFILE[[#This Row],[BL 1 (Percentage)]])+1, FIND(")",MASTERFILE[[#This Row],[BL 1 (Percentage)]])- FIND("(",MASTERFILE[[#This Row],[BL 1 (Percentage)]])-1)),0)</f>
        <v>0</v>
      </c>
      <c r="FO28" s="47">
        <f>IFERROR(MASTERFILE[[#This Row],[FPMIS Budget]]*(MID(MASTERFILE[[#This Row],[BL 2 (Percentage)]],FIND("(",MASTERFILE[[#This Row],[BL 2 (Percentage)]])+1, FIND(")",MASTERFILE[[#This Row],[BL 2 (Percentage)]])- FIND("(",MASTERFILE[[#This Row],[BL 2 (Percentage)]])-1)),0)</f>
        <v>896000.01329999999</v>
      </c>
      <c r="FP28" s="47">
        <f>IFERROR(MASTERFILE[[#This Row],[FPMIS Budget]]*(MID(MASTERFILE[[#This Row],[BL 3 (Percentage)]],FIND("(",MASTERFILE[[#This Row],[BL 3 (Percentage)]])+1, FIND(")",MASTERFILE[[#This Row],[BL 3 (Percentage)]])- FIND("(",MASTERFILE[[#This Row],[BL 3 (Percentage)]])-1)),0)</f>
        <v>0</v>
      </c>
      <c r="FQ28" s="47">
        <f>IFERROR(MASTERFILE[[#This Row],[FPMIS Budget]]*(MID(MASTERFILE[[#This Row],[BL 4 (Percentage)]],FIND("(",MASTERFILE[[#This Row],[BL 4 (Percentage)]])+1, FIND(")",MASTERFILE[[#This Row],[BL 4 (Percentage)]])- FIND("(",MASTERFILE[[#This Row],[BL 4 (Percentage)]])-1)),0)</f>
        <v>0</v>
      </c>
      <c r="FR28" s="47">
        <f>IFERROR(MASTERFILE[[#This Row],[FPMIS Budget]]*(MID(MASTERFILE[[#This Row],[BL 5 (Percentage)]],FIND("(",MASTERFILE[[#This Row],[BL 5 (Percentage)]])+1, FIND(")",MASTERFILE[[#This Row],[BL 5 (Percentage)]])- FIND("(",MASTERFILE[[#This Row],[BL 5 (Percentage)]])-1)),0)</f>
        <v>0</v>
      </c>
      <c r="FS28" s="47">
        <f>IFERROR(MASTERFILE[[#This Row],[FPMIS Budget]]*(MID(MASTERFILE[[#This Row],[BL 6 (Percentage)]],FIND("(",MASTERFILE[[#This Row],[BL 6 (Percentage)]])+1, FIND(")",MASTERFILE[[#This Row],[BL 6 (Percentage)]])- FIND("(",MASTERFILE[[#This Row],[BL 6 (Percentage)]])-1)),0)</f>
        <v>0</v>
      </c>
      <c r="FT28" s="47">
        <f>IFERROR(MASTERFILE[[#This Row],[FPMIS Budget]]*(MID(MASTERFILE[[#This Row],[BL 7 (Percentage)]],FIND("(",MASTERFILE[[#This Row],[BL 7 (Percentage)]])+1, FIND(")",MASTERFILE[[#This Row],[BL 7 (Percentage)]])- FIND("(",MASTERFILE[[#This Row],[BL 7 (Percentage)]])-1)),0)</f>
        <v>0</v>
      </c>
      <c r="FU28" s="3" t="str">
        <f>IF(ISNUMBER(SEARCH("1.",MASTERFILE[[#This Row],[SDG target (24/25)]])),1," ")</f>
        <v xml:space="preserve"> </v>
      </c>
      <c r="HT28" s="3" t="s">
        <v>320</v>
      </c>
      <c r="HX28" s="56" t="s">
        <v>1075</v>
      </c>
      <c r="IH28" s="3"/>
      <c r="IM28" s="9" t="s">
        <v>1076</v>
      </c>
      <c r="IX28" s="3" t="s">
        <v>435</v>
      </c>
      <c r="JB28" s="3" t="s">
        <v>855</v>
      </c>
      <c r="JC28" s="3" t="s">
        <v>855</v>
      </c>
    </row>
    <row r="29" spans="1:263" ht="27.75" customHeight="1" x14ac:dyDescent="0.3">
      <c r="A29" s="9" t="s">
        <v>1079</v>
      </c>
      <c r="B29" s="9" t="s">
        <v>1080</v>
      </c>
      <c r="C29" s="9" t="s">
        <v>1081</v>
      </c>
      <c r="D29" s="9" t="s">
        <v>375</v>
      </c>
      <c r="E29" s="45">
        <v>1059297.3799999999</v>
      </c>
      <c r="F29" s="45">
        <v>1150140.4748</v>
      </c>
      <c r="G29" s="9" t="s">
        <v>1082</v>
      </c>
      <c r="H29" s="9" t="s">
        <v>376</v>
      </c>
      <c r="I29" s="9" t="s">
        <v>304</v>
      </c>
      <c r="J29" s="9" t="s">
        <v>567</v>
      </c>
      <c r="K29" s="9" t="s">
        <v>521</v>
      </c>
      <c r="L29" s="9" t="s">
        <v>1083</v>
      </c>
      <c r="M29" s="9" t="s">
        <v>379</v>
      </c>
      <c r="N29" s="45">
        <v>0.47580645161290325</v>
      </c>
      <c r="O29" s="9" t="s">
        <v>1084</v>
      </c>
      <c r="P29" s="9" t="s">
        <v>281</v>
      </c>
      <c r="Q29" s="9" t="s">
        <v>287</v>
      </c>
      <c r="R29" s="9" t="s">
        <v>1085</v>
      </c>
      <c r="S29" s="9" t="s">
        <v>1086</v>
      </c>
      <c r="T29" s="9" t="s">
        <v>290</v>
      </c>
      <c r="U29" s="9" t="s">
        <v>338</v>
      </c>
      <c r="V29" s="9" t="s">
        <v>412</v>
      </c>
      <c r="W29" s="9" t="s">
        <v>770</v>
      </c>
      <c r="X29" s="9" t="s">
        <v>1087</v>
      </c>
      <c r="Y29" s="9" t="s">
        <v>576</v>
      </c>
      <c r="Z29" s="9" t="s">
        <v>1088</v>
      </c>
      <c r="AA29" s="9" t="s">
        <v>1089</v>
      </c>
      <c r="AB29" s="9" t="s">
        <v>1090</v>
      </c>
      <c r="AC29" s="9" t="s">
        <v>774</v>
      </c>
      <c r="AD29" s="9" t="s">
        <v>1091</v>
      </c>
      <c r="AE29" s="9" t="s">
        <v>582</v>
      </c>
      <c r="AF29" s="9" t="s">
        <v>652</v>
      </c>
      <c r="AG29" s="9" t="s">
        <v>583</v>
      </c>
      <c r="AH29" s="9" t="s">
        <v>583</v>
      </c>
      <c r="AI29" s="9" t="s">
        <v>582</v>
      </c>
      <c r="AJ29" s="9" t="s">
        <v>385</v>
      </c>
      <c r="AK29" s="9" t="s">
        <v>304</v>
      </c>
      <c r="AL29" s="9" t="s">
        <v>305</v>
      </c>
      <c r="AM29" s="9" t="s">
        <v>584</v>
      </c>
      <c r="AN29" s="9" t="s">
        <v>1092</v>
      </c>
      <c r="AO29" s="9" t="s">
        <v>292</v>
      </c>
      <c r="AP29" s="9" t="s">
        <v>292</v>
      </c>
      <c r="AQ29" s="9" t="s">
        <v>309</v>
      </c>
      <c r="AR29" s="9" t="s">
        <v>354</v>
      </c>
      <c r="AS29" s="9" t="s">
        <v>354</v>
      </c>
      <c r="AT29" s="45">
        <v>0</v>
      </c>
      <c r="AU29" s="45">
        <v>1150140.47</v>
      </c>
      <c r="AV29" s="9" t="s">
        <v>1093</v>
      </c>
      <c r="AW29" s="9" t="s">
        <v>1094</v>
      </c>
      <c r="AX29" s="9" t="s">
        <v>292</v>
      </c>
      <c r="AY29" s="9" t="s">
        <v>292</v>
      </c>
      <c r="AZ29" s="9" t="s">
        <v>1095</v>
      </c>
      <c r="BA29" s="9" t="s">
        <v>1096</v>
      </c>
      <c r="BB29" s="9" t="s">
        <v>1097</v>
      </c>
      <c r="BC29" s="9" t="s">
        <v>1098</v>
      </c>
      <c r="BD29" s="9" t="s">
        <v>799</v>
      </c>
      <c r="BE29" s="9" t="s">
        <v>1099</v>
      </c>
      <c r="BF29" s="9" t="s">
        <v>1100</v>
      </c>
      <c r="BG29" s="9" t="s">
        <v>292</v>
      </c>
      <c r="BH29" s="45">
        <v>0</v>
      </c>
      <c r="BI29" s="9" t="s">
        <v>1101</v>
      </c>
      <c r="BJ29" s="9" t="s">
        <v>354</v>
      </c>
      <c r="BK29" s="9" t="s">
        <v>363</v>
      </c>
      <c r="BL29" s="9" t="s">
        <v>363</v>
      </c>
      <c r="BM29" s="9" t="s">
        <v>363</v>
      </c>
      <c r="BN29" s="9" t="s">
        <v>354</v>
      </c>
      <c r="BO29" s="9" t="s">
        <v>353</v>
      </c>
      <c r="BP29" s="9" t="s">
        <v>363</v>
      </c>
      <c r="BQ29" s="9" t="s">
        <v>292</v>
      </c>
      <c r="BR29" s="9" t="s">
        <v>353</v>
      </c>
      <c r="BS29" s="9" t="s">
        <v>1089</v>
      </c>
      <c r="BT29" s="9" t="s">
        <v>1090</v>
      </c>
      <c r="BU29" s="9" t="s">
        <v>774</v>
      </c>
      <c r="BV29" s="9" t="s">
        <v>1091</v>
      </c>
      <c r="BW29" s="9" t="s">
        <v>1093</v>
      </c>
      <c r="BX29" s="9" t="s">
        <v>1094</v>
      </c>
      <c r="BY29" s="45">
        <v>0</v>
      </c>
      <c r="BZ29" s="45">
        <v>0</v>
      </c>
      <c r="CA29" s="45">
        <v>0</v>
      </c>
      <c r="CB29" s="45">
        <v>0</v>
      </c>
      <c r="CC29" s="45">
        <v>0</v>
      </c>
      <c r="CD29" s="45">
        <v>0</v>
      </c>
      <c r="CE29" s="45">
        <v>3338.81</v>
      </c>
      <c r="CF29" s="45">
        <v>0</v>
      </c>
      <c r="CG29" s="45">
        <v>-14446.26</v>
      </c>
      <c r="CH29" s="45">
        <v>1150140.47</v>
      </c>
      <c r="CI29" s="45">
        <v>1070404.83</v>
      </c>
      <c r="CJ29" s="45">
        <v>0</v>
      </c>
      <c r="CK29" s="45">
        <v>0</v>
      </c>
      <c r="CL29" s="45">
        <v>90843.09</v>
      </c>
      <c r="CM29" s="45">
        <v>1059297.3799999999</v>
      </c>
      <c r="CN29" s="45">
        <v>0</v>
      </c>
      <c r="CO29" s="45">
        <v>0</v>
      </c>
      <c r="CP29" s="45">
        <v>1150140.47</v>
      </c>
      <c r="CQ29" s="45">
        <v>1059297.3</v>
      </c>
      <c r="CR29" s="9" t="s">
        <v>379</v>
      </c>
      <c r="CS29" s="45">
        <v>0</v>
      </c>
      <c r="CT29" s="9" t="s">
        <v>292</v>
      </c>
      <c r="CU29" s="9" t="s">
        <v>281</v>
      </c>
      <c r="CV29" s="9" t="s">
        <v>281</v>
      </c>
      <c r="CW29" s="45">
        <v>0</v>
      </c>
      <c r="CX29" s="45">
        <v>0</v>
      </c>
      <c r="CY29" s="45">
        <v>0</v>
      </c>
      <c r="CZ29" s="45">
        <v>0</v>
      </c>
      <c r="DA29" s="45">
        <v>0</v>
      </c>
      <c r="DB29" s="45">
        <v>0</v>
      </c>
      <c r="DC29" s="45">
        <v>0</v>
      </c>
      <c r="DD29" s="45">
        <v>0</v>
      </c>
      <c r="DE29" s="45">
        <v>1059297.3799999999</v>
      </c>
      <c r="DF29" s="9" t="s">
        <v>365</v>
      </c>
      <c r="DG29" s="9" t="s">
        <v>1102</v>
      </c>
      <c r="DH29" s="9" t="s">
        <v>1103</v>
      </c>
      <c r="DI29" s="46" t="s">
        <v>1104</v>
      </c>
      <c r="DJ29" s="3">
        <f>IF(ISNUMBER(SEARCH("BP1",MASTERFILE[[#This Row],[PPA (24/25)]])),1,0)</f>
        <v>0</v>
      </c>
      <c r="DK29" s="3">
        <f>IF(ISNUMBER(SEARCH("BP2",MASTERFILE[[#This Row],[PPA (24/25)]])),1,0)</f>
        <v>0</v>
      </c>
      <c r="DL29" s="3">
        <f>IF(ISNUMBER(SEARCH("BP3",MASTERFILE[[#This Row],[PPA (24/25)]])),1,0)</f>
        <v>0</v>
      </c>
      <c r="DM29" s="3">
        <f>IF(ISNUMBER(SEARCH("BP4",MASTERFILE[[#This Row],[PPA (24/25)]])),1,0)</f>
        <v>0</v>
      </c>
      <c r="DN29" s="3">
        <f>IF(ISNUMBER(SEARCH("BP5",MASTERFILE[[#This Row],[PPA (24/25)]])),1,0)</f>
        <v>0</v>
      </c>
      <c r="DO29" s="3">
        <f>IF(ISNUMBER(SEARCH("BN1",MASTERFILE[[#This Row],[PPA (24/25)]])),1,0)</f>
        <v>0</v>
      </c>
      <c r="DP29" s="3">
        <f>IF(ISNUMBER(SEARCH("BN2",MASTERFILE[[#This Row],[PPA (24/25)]])),1,0)</f>
        <v>0</v>
      </c>
      <c r="DQ29" s="3">
        <f>IF(ISNUMBER(SEARCH("BN3",MASTERFILE[[#This Row],[PPA (24/25)]])),1,0)</f>
        <v>0</v>
      </c>
      <c r="DR29" s="3">
        <f>IF(ISNUMBER(SEARCH("BN4",MASTERFILE[[#This Row],[PPA (24/25)]])),1,0)</f>
        <v>0</v>
      </c>
      <c r="DS29" s="3">
        <f>IF(ISNUMBER(SEARCH("BN5",MASTERFILE[[#This Row],[PPA (24/25)]])),1,0)</f>
        <v>0</v>
      </c>
      <c r="DT29" s="3">
        <f>IF(ISNUMBER(SEARCH("BE1",MASTERFILE[[#This Row],[PPA (24/25)]])),1,0)</f>
        <v>0</v>
      </c>
      <c r="DU29" s="3">
        <f>IF(ISNUMBER(SEARCH("BE2",MASTERFILE[[#This Row],[PPA (24/25)]])),1,0)</f>
        <v>0</v>
      </c>
      <c r="DV29" s="3">
        <f>IF(ISNUMBER(SEARCH("BE3",MASTERFILE[[#This Row],[PPA (24/25)]])),1,0)</f>
        <v>0</v>
      </c>
      <c r="DW29" s="3">
        <f>IF(ISNUMBER(SEARCH("BE4",MASTERFILE[[#This Row],[PPA (24/25)]])),1,0)</f>
        <v>0</v>
      </c>
      <c r="DX29" s="3">
        <f>IF(ISNUMBER(SEARCH("BL1",MASTERFILE[[#This Row],[PPA (24/25)]])),1,0)</f>
        <v>0</v>
      </c>
      <c r="DY29" s="3">
        <f>IF(ISNUMBER(SEARCH("BL2",MASTERFILE[[#This Row],[PPA (24/25)]])),1,0)</f>
        <v>0</v>
      </c>
      <c r="DZ29" s="3">
        <f>IF(ISNUMBER(SEARCH("BL3",MASTERFILE[[#This Row],[PPA (24/25)]])),1,0)</f>
        <v>1</v>
      </c>
      <c r="EA29" s="3">
        <f>IF(ISNUMBER(SEARCH("BL4",MASTERFILE[[#This Row],[PPA (24/25)]])),1,0)</f>
        <v>0</v>
      </c>
      <c r="EB29" s="3">
        <f>IF(ISNUMBER(SEARCH("BL5",MASTERFILE[[#This Row],[PPA (24/25)]])),1,0)</f>
        <v>0</v>
      </c>
      <c r="EC29" s="3">
        <f>IF(ISNUMBER(SEARCH("BL6",MASTERFILE[[#This Row],[PPA (24/25)]])),1,0)</f>
        <v>0</v>
      </c>
      <c r="ED29" s="3">
        <f>IF(ISNUMBER(SEARCH("BL7",MASTERFILE[[#This Row],[PPA (24/25)]])),1,0)</f>
        <v>0</v>
      </c>
      <c r="EE29" s="3">
        <f>IFERROR(LEFT(RIGHT(MASTERFILE[[#This Row],[PPA (24/25)]],LEN(MASTERFILE[[#This Row],[PPA (24/25)]])-FIND("BP1",MASTERFILE[[#This Row],[PPA (24/25)]])+1),10), 0)</f>
        <v>0</v>
      </c>
      <c r="EF29" s="3">
        <f>IFERROR(LEFT(RIGHT(MASTERFILE[[#This Row],[PPA (24/25)]],LEN(MASTERFILE[[#This Row],[PPA (24/25)]])-FIND("BP2",MASTERFILE[[#This Row],[PPA (24/25)]])+1),10),0)</f>
        <v>0</v>
      </c>
      <c r="EG29" s="3">
        <f>IFERROR(LEFT(RIGHT(MASTERFILE[[#This Row],[PPA (24/25)]],LEN(MASTERFILE[[#This Row],[PPA (24/25)]])-FIND("BP3",MASTERFILE[[#This Row],[PPA (24/25)]])+1),10),0)</f>
        <v>0</v>
      </c>
      <c r="EH29" s="3">
        <f>IFERROR(LEFT(RIGHT(MASTERFILE[[#This Row],[PPA (24/25)]],LEN(MASTERFILE[[#This Row],[PPA (24/25)]])-FIND("BP4",MASTERFILE[[#This Row],[PPA (24/25)]])+1),10),0)</f>
        <v>0</v>
      </c>
      <c r="EI29" s="3">
        <f>IFERROR(LEFT(RIGHT(MASTERFILE[[#This Row],[PPA (24/25)]],LEN(MASTERFILE[[#This Row],[PPA (24/25)]])-FIND("BP5",MASTERFILE[[#This Row],[PPA (24/25)]])+1),10),0)</f>
        <v>0</v>
      </c>
      <c r="EJ29" s="3">
        <f>IFERROR(LEFT(RIGHT(MASTERFILE[[#This Row],[PPA (24/25)]],LEN(MASTERFILE[[#This Row],[PPA (24/25)]])-FIND("BN1",MASTERFILE[[#This Row],[PPA (24/25)]])+1),10),0)</f>
        <v>0</v>
      </c>
      <c r="EK29" s="3">
        <f>IFERROR(LEFT(RIGHT(MASTERFILE[[#This Row],[PPA (24/25)]],LEN(MASTERFILE[[#This Row],[PPA (24/25)]])-FIND("BN2",MASTERFILE[[#This Row],[PPA (24/25)]])+1),10),0)</f>
        <v>0</v>
      </c>
      <c r="EL29" s="3">
        <f>IFERROR(LEFT(RIGHT(MASTERFILE[[#This Row],[PPA (24/25)]],LEN(MASTERFILE[[#This Row],[PPA (24/25)]])-FIND("BN3",MASTERFILE[[#This Row],[PPA (24/25)]])+1),10),0)</f>
        <v>0</v>
      </c>
      <c r="EM29" s="3">
        <f>IFERROR(LEFT(RIGHT(MASTERFILE[[#This Row],[PPA (24/25)]],LEN(MASTERFILE[[#This Row],[PPA (24/25)]])-FIND("BN4",MASTERFILE[[#This Row],[PPA (24/25)]])+1),10),0)</f>
        <v>0</v>
      </c>
      <c r="EN29" s="3">
        <f>IFERROR(LEFT(RIGHT(MASTERFILE[[#This Row],[PPA (24/25)]],LEN(MASTERFILE[[#This Row],[PPA (24/25)]])-FIND("BN5",MASTERFILE[[#This Row],[PPA (24/25)]])+1),10),0)</f>
        <v>0</v>
      </c>
      <c r="EO29" s="3">
        <f>IFERROR(LEFT(RIGHT(MASTERFILE[[#This Row],[PPA (24/25)]],LEN(MASTERFILE[[#This Row],[PPA (24/25)]])-FIND("BE1",MASTERFILE[[#This Row],[PPA (24/25)]])+1),10),0)</f>
        <v>0</v>
      </c>
      <c r="EP29" s="3">
        <f>IFERROR(LEFT(RIGHT(MASTERFILE[[#This Row],[PPA (24/25)]],LEN(MASTERFILE[[#This Row],[PPA (24/25)]])-FIND("BE2",MASTERFILE[[#This Row],[PPA (24/25)]])+1),10),0)</f>
        <v>0</v>
      </c>
      <c r="EQ29" s="3">
        <f>IFERROR(LEFT(RIGHT(MASTERFILE[[#This Row],[PPA (24/25)]],LEN(MASTERFILE[[#This Row],[PPA (24/25)]])-FIND("BE3",MASTERFILE[[#This Row],[PPA (24/25)]])+1),10),0)</f>
        <v>0</v>
      </c>
      <c r="ER29" s="3">
        <f>IFERROR(LEFT(RIGHT(MASTERFILE[[#This Row],[PPA (24/25)]],LEN(MASTERFILE[[#This Row],[PPA (24/25)]])-FIND("BE4",MASTERFILE[[#This Row],[PPA (24/25)]])+1),10),0)</f>
        <v>0</v>
      </c>
      <c r="ES29" s="3">
        <f>IFERROR(LEFT(RIGHT(MASTERFILE[[#This Row],[PPA (24/25)]],LEN(MASTERFILE[[#This Row],[PPA (24/25)]])-FIND("BL1",MASTERFILE[[#This Row],[PPA (24/25)]])+1),10),0)</f>
        <v>0</v>
      </c>
      <c r="ET29" s="3">
        <f>IFERROR(LEFT(RIGHT(MASTERFILE[[#This Row],[PPA (24/25)]],LEN(MASTERFILE[[#This Row],[PPA (24/25)]])-FIND("BL2",MASTERFILE[[#This Row],[PPA (24/25)]])+1),10),0)</f>
        <v>0</v>
      </c>
      <c r="EU29" s="3" t="str">
        <f>IFERROR(LEFT(RIGHT(MASTERFILE[[#This Row],[PPA (24/25)]],LEN(MASTERFILE[[#This Row],[PPA (24/25)]])-FIND("BL3",MASTERFILE[[#This Row],[PPA (24/25)]])+1),10),0)</f>
        <v>BL3 (100%)</v>
      </c>
      <c r="EV29" s="3">
        <f>IFERROR(LEFT(RIGHT(MASTERFILE[[#This Row],[PPA (24/25)]],LEN(MASTERFILE[[#This Row],[PPA (24/25)]])-FIND("BL4",MASTERFILE[[#This Row],[PPA (24/25)]])+1),10),0)</f>
        <v>0</v>
      </c>
      <c r="EW29" s="3">
        <f>IFERROR(LEFT(RIGHT(MASTERFILE[[#This Row],[PPA (24/25)]],LEN(MASTERFILE[[#This Row],[PPA (24/25)]])-FIND("BL5",MASTERFILE[[#This Row],[PPA (24/25)]])+1),10),0)</f>
        <v>0</v>
      </c>
      <c r="EX29" s="3">
        <f>IFERROR(LEFT(RIGHT(MASTERFILE[[#This Row],[PPA (24/25)]],LEN(MASTERFILE[[#This Row],[PPA (24/25)]])-FIND("BL6",MASTERFILE[[#This Row],[PPA (24/25)]])+1),10),0)</f>
        <v>0</v>
      </c>
      <c r="EY29" s="3">
        <f>IFERROR(LEFT(RIGHT(MASTERFILE[[#This Row],[PPA (24/25)]],LEN(MASTERFILE[[#This Row],[PPA (24/25)]])-FIND("BL7",MASTERFILE[[#This Row],[PPA (24/25)]])+1),10),0)</f>
        <v>0</v>
      </c>
      <c r="EZ29" s="47">
        <f>IFERROR(MASTERFILE[[#This Row],[FPMIS Budget]]*(MID(MASTERFILE[[#This Row],[BP 1 (Percentage)]],FIND("(",MASTERFILE[[#This Row],[BP 1 (Percentage)]])+1, FIND(")",MASTERFILE[[#This Row],[BP 1 (Percentage)]])- FIND("(",MASTERFILE[[#This Row],[BP 1 (Percentage)]])-1)),0)</f>
        <v>0</v>
      </c>
      <c r="FA29" s="47">
        <f>IFERROR(MASTERFILE[[#This Row],[FPMIS Budget]]*(MID(MASTERFILE[[#This Row],[BP 2 (Percentage)]],FIND("(",MASTERFILE[[#This Row],[BP 2 (Percentage)]])+1, FIND(")",MASTERFILE[[#This Row],[BP 2 (Percentage)]])- FIND("(",MASTERFILE[[#This Row],[BP 2 (Percentage)]])-1)),0)</f>
        <v>0</v>
      </c>
      <c r="FB29" s="47">
        <f>IFERROR(MASTERFILE[[#This Row],[FPMIS Budget]]*(MID(MASTERFILE[[#This Row],[BP 3 (Percentage)]],FIND("(",MASTERFILE[[#This Row],[BP 3 (Percentage)]])+1, FIND(")",MASTERFILE[[#This Row],[BP 3 (Percentage)]])- FIND("(",MASTERFILE[[#This Row],[BP 3 (Percentage)]])-1)),0)</f>
        <v>0</v>
      </c>
      <c r="FC29" s="47">
        <f>IFERROR(MASTERFILE[[#This Row],[FPMIS Budget]]*(MID(MASTERFILE[[#This Row],[BP 4 (Percentage)]],FIND("(",MASTERFILE[[#This Row],[BP 4 (Percentage)]])+1, FIND(")",MASTERFILE[[#This Row],[BP 4 (Percentage)]])- FIND("(",MASTERFILE[[#This Row],[BP 4 (Percentage)]])-1)),0)</f>
        <v>0</v>
      </c>
      <c r="FD29" s="47">
        <f>IFERROR(MASTERFILE[[#This Row],[FPMIS Budget]]*(MID(MASTERFILE[[#This Row],[BP 5 (Percentage)]],FIND("(",MASTERFILE[[#This Row],[BP 5 (Percentage)]])+1, FIND(")",MASTERFILE[[#This Row],[BP 5 (Percentage)]])- FIND("(",MASTERFILE[[#This Row],[BP 5 (Percentage)]])-1)),0)</f>
        <v>0</v>
      </c>
      <c r="FE29" s="47">
        <f>IFERROR(MASTERFILE[[#This Row],[FPMIS Budget]]*(MID(MASTERFILE[[#This Row],[BN 1 (Percentage)]],FIND("(",MASTERFILE[[#This Row],[BN 1 (Percentage)]])+1, FIND(")",MASTERFILE[[#This Row],[BN 1 (Percentage)]])- FIND("(",MASTERFILE[[#This Row],[BN 1 (Percentage)]])-1)),0)</f>
        <v>0</v>
      </c>
      <c r="FF29" s="47">
        <f>IFERROR(MASTERFILE[[#This Row],[FPMIS Budget]]*(MID(MASTERFILE[[#This Row],[BN 2 (Percentage)]],FIND("(",MASTERFILE[[#This Row],[BN 2 (Percentage)]])+1, FIND(")",MASTERFILE[[#This Row],[BN 2 (Percentage)]])- FIND("(",MASTERFILE[[#This Row],[BN 2 (Percentage)]])-1)),0)</f>
        <v>0</v>
      </c>
      <c r="FG29" s="47">
        <f>IFERROR(MASTERFILE[[#This Row],[FPMIS Budget]]*(MID(MASTERFILE[[#This Row],[BN 3 (Percentage)]],FIND("(",MASTERFILE[[#This Row],[BN 3 (Percentage)]])+1, FIND(")",MASTERFILE[[#This Row],[BN 3 (Percentage)]])- FIND("(",MASTERFILE[[#This Row],[BN 3 (Percentage)]])-1)),0)</f>
        <v>0</v>
      </c>
      <c r="FH29" s="47">
        <f>IFERROR(MASTERFILE[[#This Row],[FPMIS Budget]]*(MID(MASTERFILE[[#This Row],[BN 4 (Percentage)]],FIND("(",MASTERFILE[[#This Row],[BN 4 (Percentage)]])+1, FIND(")",MASTERFILE[[#This Row],[BN 4 (Percentage)]])- FIND("(",MASTERFILE[[#This Row],[BN 4 (Percentage)]])-1)),0)</f>
        <v>0</v>
      </c>
      <c r="FI29" s="47">
        <f>IFERROR(MASTERFILE[[#This Row],[FPMIS Budget]]*(MID(MASTERFILE[[#This Row],[BN 5 (Percentage)]],FIND("(",MASTERFILE[[#This Row],[BN 5 (Percentage)]])+1, FIND(")",MASTERFILE[[#This Row],[BN 5 (Percentage)]])- FIND("(",MASTERFILE[[#This Row],[BN 5 (Percentage)]])-1)),0)</f>
        <v>0</v>
      </c>
      <c r="FJ29" s="47">
        <f>IFERROR(MASTERFILE[[#This Row],[FPMIS Budget]]*(MID(MASTERFILE[[#This Row],[BE 1 (Percentage)]],FIND("(",MASTERFILE[[#This Row],[BE 1 (Percentage)]])+1, FIND(")",MASTERFILE[[#This Row],[BE 1 (Percentage)]])- FIND("(",MASTERFILE[[#This Row],[BE 1 (Percentage)]])-1)),0)</f>
        <v>0</v>
      </c>
      <c r="FK29" s="47">
        <f>IFERROR(MASTERFILE[[#This Row],[FPMIS Budget]]*(MID(MASTERFILE[[#This Row],[BE 2 (Percentage)]],FIND("(",MASTERFILE[[#This Row],[BE 2 (Percentage)]])+1, FIND(")",MASTERFILE[[#This Row],[BE 2 (Percentage)]])- FIND("(",MASTERFILE[[#This Row],[BE 2 (Percentage)]])-1)),0)</f>
        <v>0</v>
      </c>
      <c r="FL29" s="47">
        <f>IFERROR(MASTERFILE[[#This Row],[FPMIS Budget]]*(MID(MASTERFILE[[#This Row],[BE 3 (Percentage)]],FIND("(",MASTERFILE[[#This Row],[BE 3 (Percentage)]])+1, FIND(")",MASTERFILE[[#This Row],[BE 3 (Percentage)]])- FIND("(",MASTERFILE[[#This Row],[BE 3 (Percentage)]])-1)),0)</f>
        <v>0</v>
      </c>
      <c r="FM29" s="47">
        <f>IFERROR(MASTERFILE[[#This Row],[FPMIS Budget]]*(MID(MASTERFILE[[#This Row],[BE 4 (Percentage)]],FIND("(",MASTERFILE[[#This Row],[BE 4 (Percentage)]])+1, FIND(")",MASTERFILE[[#This Row],[BE 4 (Percentage)]])- FIND("(",MASTERFILE[[#This Row],[BE 4 (Percentage)]])-1)),0)</f>
        <v>0</v>
      </c>
      <c r="FN29" s="47">
        <f>IFERROR(MASTERFILE[[#This Row],[FPMIS Budget]]*(MID(MASTERFILE[[#This Row],[BL 1 (Percentage)]],FIND("(",MASTERFILE[[#This Row],[BL 1 (Percentage)]])+1, FIND(")",MASTERFILE[[#This Row],[BL 1 (Percentage)]])- FIND("(",MASTERFILE[[#This Row],[BL 1 (Percentage)]])-1)),0)</f>
        <v>0</v>
      </c>
      <c r="FO29" s="47">
        <f>IFERROR(MASTERFILE[[#This Row],[FPMIS Budget]]*(MID(MASTERFILE[[#This Row],[BL 2 (Percentage)]],FIND("(",MASTERFILE[[#This Row],[BL 2 (Percentage)]])+1, FIND(")",MASTERFILE[[#This Row],[BL 2 (Percentage)]])- FIND("(",MASTERFILE[[#This Row],[BL 2 (Percentage)]])-1)),0)</f>
        <v>0</v>
      </c>
      <c r="FP29" s="47">
        <f>IFERROR(MASTERFILE[[#This Row],[FPMIS Budget]]*(MID(MASTERFILE[[#This Row],[BL 3 (Percentage)]],FIND("(",MASTERFILE[[#This Row],[BL 3 (Percentage)]])+1, FIND(")",MASTERFILE[[#This Row],[BL 3 (Percentage)]])- FIND("(",MASTERFILE[[#This Row],[BL 3 (Percentage)]])-1)),0)</f>
        <v>1150140.4748</v>
      </c>
      <c r="FQ29" s="47">
        <f>IFERROR(MASTERFILE[[#This Row],[FPMIS Budget]]*(MID(MASTERFILE[[#This Row],[BL 4 (Percentage)]],FIND("(",MASTERFILE[[#This Row],[BL 4 (Percentage)]])+1, FIND(")",MASTERFILE[[#This Row],[BL 4 (Percentage)]])- FIND("(",MASTERFILE[[#This Row],[BL 4 (Percentage)]])-1)),0)</f>
        <v>0</v>
      </c>
      <c r="FR29" s="47">
        <f>IFERROR(MASTERFILE[[#This Row],[FPMIS Budget]]*(MID(MASTERFILE[[#This Row],[BL 5 (Percentage)]],FIND("(",MASTERFILE[[#This Row],[BL 5 (Percentage)]])+1, FIND(")",MASTERFILE[[#This Row],[BL 5 (Percentage)]])- FIND("(",MASTERFILE[[#This Row],[BL 5 (Percentage)]])-1)),0)</f>
        <v>0</v>
      </c>
      <c r="FS29" s="47">
        <f>IFERROR(MASTERFILE[[#This Row],[FPMIS Budget]]*(MID(MASTERFILE[[#This Row],[BL 6 (Percentage)]],FIND("(",MASTERFILE[[#This Row],[BL 6 (Percentage)]])+1, FIND(")",MASTERFILE[[#This Row],[BL 6 (Percentage)]])- FIND("(",MASTERFILE[[#This Row],[BL 6 (Percentage)]])-1)),0)</f>
        <v>0</v>
      </c>
      <c r="FT29" s="47">
        <f>IFERROR(MASTERFILE[[#This Row],[FPMIS Budget]]*(MID(MASTERFILE[[#This Row],[BL 7 (Percentage)]],FIND("(",MASTERFILE[[#This Row],[BL 7 (Percentage)]])+1, FIND(")",MASTERFILE[[#This Row],[BL 7 (Percentage)]])- FIND("(",MASTERFILE[[#This Row],[BL 7 (Percentage)]])-1)),0)</f>
        <v>0</v>
      </c>
      <c r="FU29" s="3" t="str">
        <f>IF(ISNUMBER(SEARCH("1.",MASTERFILE[[#This Row],[SDG target (24/25)]])),1," ")</f>
        <v xml:space="preserve"> </v>
      </c>
      <c r="HT29" s="3" t="s">
        <v>320</v>
      </c>
      <c r="HU29" s="9" t="s">
        <v>1105</v>
      </c>
      <c r="HW29" s="9" t="s">
        <v>1105</v>
      </c>
      <c r="IA29" s="54" t="s">
        <v>1106</v>
      </c>
      <c r="IH29" s="3"/>
      <c r="IQ29" s="54" t="s">
        <v>1106</v>
      </c>
      <c r="IX29" s="3"/>
      <c r="IZ29" s="3" t="s">
        <v>435</v>
      </c>
      <c r="JB29" s="3" t="s">
        <v>1107</v>
      </c>
      <c r="JC29" s="9" t="s">
        <v>1108</v>
      </c>
    </row>
    <row r="30" spans="1:263" ht="27.75" customHeight="1" x14ac:dyDescent="0.3">
      <c r="A30" s="48" t="s">
        <v>1109</v>
      </c>
      <c r="B30" s="48" t="s">
        <v>1110</v>
      </c>
      <c r="C30" s="48" t="s">
        <v>1111</v>
      </c>
      <c r="D30" s="48" t="s">
        <v>1112</v>
      </c>
      <c r="E30" s="49">
        <v>497151.7</v>
      </c>
      <c r="F30" s="49">
        <v>500000.3</v>
      </c>
      <c r="G30" s="48" t="s">
        <v>1113</v>
      </c>
      <c r="H30" s="48" t="s">
        <v>1114</v>
      </c>
      <c r="I30" s="48" t="s">
        <v>281</v>
      </c>
      <c r="J30" s="48" t="s">
        <v>282</v>
      </c>
      <c r="K30" s="48" t="s">
        <v>283</v>
      </c>
      <c r="L30" s="48" t="s">
        <v>1115</v>
      </c>
      <c r="M30" s="48" t="s">
        <v>1116</v>
      </c>
      <c r="N30" s="49">
        <v>2.814516129032258</v>
      </c>
      <c r="O30" s="48" t="s">
        <v>292</v>
      </c>
      <c r="P30" s="48" t="s">
        <v>281</v>
      </c>
      <c r="Q30" s="48" t="s">
        <v>1117</v>
      </c>
      <c r="R30" s="48" t="s">
        <v>1118</v>
      </c>
      <c r="S30" s="48" t="s">
        <v>289</v>
      </c>
      <c r="T30" s="48" t="s">
        <v>290</v>
      </c>
      <c r="U30" s="48" t="s">
        <v>291</v>
      </c>
      <c r="V30" s="48" t="s">
        <v>412</v>
      </c>
      <c r="W30" s="48" t="s">
        <v>293</v>
      </c>
      <c r="X30" s="48" t="s">
        <v>1119</v>
      </c>
      <c r="Y30" s="48" t="s">
        <v>1120</v>
      </c>
      <c r="Z30" s="48" t="s">
        <v>1121</v>
      </c>
      <c r="AA30" s="48" t="s">
        <v>485</v>
      </c>
      <c r="AB30" s="48" t="s">
        <v>1122</v>
      </c>
      <c r="AC30" s="48" t="s">
        <v>1123</v>
      </c>
      <c r="AD30" s="48" t="s">
        <v>1124</v>
      </c>
      <c r="AE30" s="48" t="s">
        <v>1125</v>
      </c>
      <c r="AF30" s="48" t="s">
        <v>1126</v>
      </c>
      <c r="AG30" s="48" t="s">
        <v>386</v>
      </c>
      <c r="AH30" s="48" t="s">
        <v>386</v>
      </c>
      <c r="AI30" s="48" t="s">
        <v>776</v>
      </c>
      <c r="AJ30" s="48" t="s">
        <v>385</v>
      </c>
      <c r="AK30" s="48" t="s">
        <v>304</v>
      </c>
      <c r="AL30" s="48" t="s">
        <v>305</v>
      </c>
      <c r="AM30" s="48" t="s">
        <v>418</v>
      </c>
      <c r="AN30" s="48" t="s">
        <v>1127</v>
      </c>
      <c r="AO30" s="48" t="s">
        <v>292</v>
      </c>
      <c r="AP30" s="48" t="s">
        <v>292</v>
      </c>
      <c r="AQ30" s="48" t="s">
        <v>309</v>
      </c>
      <c r="AR30" s="48" t="s">
        <v>354</v>
      </c>
      <c r="AS30" s="48" t="s">
        <v>354</v>
      </c>
      <c r="AT30" s="49">
        <v>0</v>
      </c>
      <c r="AU30" s="49">
        <v>500000.3</v>
      </c>
      <c r="AV30" s="48" t="s">
        <v>1128</v>
      </c>
      <c r="AW30" s="48" t="s">
        <v>1129</v>
      </c>
      <c r="AX30" s="48" t="s">
        <v>292</v>
      </c>
      <c r="AY30" s="48" t="s">
        <v>292</v>
      </c>
      <c r="AZ30" s="48" t="s">
        <v>1130</v>
      </c>
      <c r="BA30" s="48" t="s">
        <v>1131</v>
      </c>
      <c r="BB30" s="48" t="s">
        <v>999</v>
      </c>
      <c r="BC30" s="48" t="s">
        <v>1132</v>
      </c>
      <c r="BD30" s="48" t="s">
        <v>1133</v>
      </c>
      <c r="BE30" s="48" t="s">
        <v>1134</v>
      </c>
      <c r="BF30" s="48" t="s">
        <v>292</v>
      </c>
      <c r="BG30" s="48" t="s">
        <v>292</v>
      </c>
      <c r="BH30" s="49">
        <v>0</v>
      </c>
      <c r="BI30" s="48" t="s">
        <v>1135</v>
      </c>
      <c r="BJ30" s="48" t="s">
        <v>353</v>
      </c>
      <c r="BK30" s="48" t="s">
        <v>353</v>
      </c>
      <c r="BL30" s="48" t="s">
        <v>353</v>
      </c>
      <c r="BM30" s="48" t="s">
        <v>353</v>
      </c>
      <c r="BN30" s="48" t="s">
        <v>353</v>
      </c>
      <c r="BO30" s="48" t="s">
        <v>354</v>
      </c>
      <c r="BP30" s="48" t="s">
        <v>353</v>
      </c>
      <c r="BQ30" s="48" t="s">
        <v>292</v>
      </c>
      <c r="BR30" s="48" t="s">
        <v>363</v>
      </c>
      <c r="BS30" s="48" t="s">
        <v>485</v>
      </c>
      <c r="BT30" s="48" t="s">
        <v>1122</v>
      </c>
      <c r="BU30" s="48" t="s">
        <v>1123</v>
      </c>
      <c r="BV30" s="48" t="s">
        <v>1124</v>
      </c>
      <c r="BW30" s="48" t="s">
        <v>1128</v>
      </c>
      <c r="BX30" s="48" t="s">
        <v>1129</v>
      </c>
      <c r="BY30" s="49">
        <v>-603.12</v>
      </c>
      <c r="BZ30" s="49">
        <v>0</v>
      </c>
      <c r="CA30" s="49">
        <v>40123.29</v>
      </c>
      <c r="CB30" s="49">
        <v>0</v>
      </c>
      <c r="CC30" s="49">
        <v>229618.1</v>
      </c>
      <c r="CD30" s="49">
        <v>0</v>
      </c>
      <c r="CE30" s="49">
        <v>228013.43</v>
      </c>
      <c r="CF30" s="49">
        <v>500000.3</v>
      </c>
      <c r="CG30" s="49">
        <v>0</v>
      </c>
      <c r="CH30" s="48" t="s">
        <v>292</v>
      </c>
      <c r="CI30" s="48" t="s">
        <v>292</v>
      </c>
      <c r="CJ30" s="48" t="s">
        <v>292</v>
      </c>
      <c r="CK30" s="48" t="s">
        <v>292</v>
      </c>
      <c r="CL30" s="49">
        <v>2848.6</v>
      </c>
      <c r="CM30" s="49">
        <v>497151.7</v>
      </c>
      <c r="CN30" s="49">
        <v>0</v>
      </c>
      <c r="CO30" s="49">
        <v>0</v>
      </c>
      <c r="CP30" s="49">
        <v>500000.3</v>
      </c>
      <c r="CQ30" s="49">
        <v>497047.73</v>
      </c>
      <c r="CR30" s="48" t="s">
        <v>1136</v>
      </c>
      <c r="CS30" s="49">
        <v>3</v>
      </c>
      <c r="CT30" s="48" t="s">
        <v>1137</v>
      </c>
      <c r="CU30" s="48" t="s">
        <v>281</v>
      </c>
      <c r="CV30" s="48" t="s">
        <v>304</v>
      </c>
      <c r="CW30" s="49">
        <v>40123.31</v>
      </c>
      <c r="CX30" s="49">
        <v>0</v>
      </c>
      <c r="CY30" s="49">
        <v>0</v>
      </c>
      <c r="CZ30" s="49">
        <v>0</v>
      </c>
      <c r="DA30" s="49">
        <v>40123.31</v>
      </c>
      <c r="DB30" s="49">
        <v>0</v>
      </c>
      <c r="DC30" s="49">
        <v>0</v>
      </c>
      <c r="DD30" s="49">
        <v>0</v>
      </c>
      <c r="DE30" s="49">
        <v>503194.13</v>
      </c>
      <c r="DF30" s="48" t="s">
        <v>365</v>
      </c>
      <c r="DG30" s="48" t="s">
        <v>1138</v>
      </c>
      <c r="DH30" s="48" t="s">
        <v>1115</v>
      </c>
      <c r="DI30" s="50" t="s">
        <v>1139</v>
      </c>
      <c r="DJ30" s="3">
        <f>IF(ISNUMBER(SEARCH("BP1",MASTERFILE[[#This Row],[PPA (24/25)]])),1,0)</f>
        <v>1</v>
      </c>
      <c r="DK30" s="3">
        <f>IF(ISNUMBER(SEARCH("BP2",MASTERFILE[[#This Row],[PPA (24/25)]])),1,0)</f>
        <v>0</v>
      </c>
      <c r="DL30" s="3">
        <f>IF(ISNUMBER(SEARCH("BP3",MASTERFILE[[#This Row],[PPA (24/25)]])),1,0)</f>
        <v>0</v>
      </c>
      <c r="DM30" s="3">
        <f>IF(ISNUMBER(SEARCH("BP4",MASTERFILE[[#This Row],[PPA (24/25)]])),1,0)</f>
        <v>1</v>
      </c>
      <c r="DN30" s="3">
        <f>IF(ISNUMBER(SEARCH("BP5",MASTERFILE[[#This Row],[PPA (24/25)]])),1,0)</f>
        <v>0</v>
      </c>
      <c r="DO30" s="3">
        <f>IF(ISNUMBER(SEARCH("BN1",MASTERFILE[[#This Row],[PPA (24/25)]])),1,0)</f>
        <v>0</v>
      </c>
      <c r="DP30" s="3">
        <f>IF(ISNUMBER(SEARCH("BN2",MASTERFILE[[#This Row],[PPA (24/25)]])),1,0)</f>
        <v>0</v>
      </c>
      <c r="DQ30" s="3">
        <f>IF(ISNUMBER(SEARCH("BN3",MASTERFILE[[#This Row],[PPA (24/25)]])),1,0)</f>
        <v>0</v>
      </c>
      <c r="DR30" s="3">
        <f>IF(ISNUMBER(SEARCH("BN4",MASTERFILE[[#This Row],[PPA (24/25)]])),1,0)</f>
        <v>0</v>
      </c>
      <c r="DS30" s="3">
        <f>IF(ISNUMBER(SEARCH("BN5",MASTERFILE[[#This Row],[PPA (24/25)]])),1,0)</f>
        <v>0</v>
      </c>
      <c r="DT30" s="3">
        <f>IF(ISNUMBER(SEARCH("BE1",MASTERFILE[[#This Row],[PPA (24/25)]])),1,0)</f>
        <v>0</v>
      </c>
      <c r="DU30" s="3">
        <f>IF(ISNUMBER(SEARCH("BE2",MASTERFILE[[#This Row],[PPA (24/25)]])),1,0)</f>
        <v>0</v>
      </c>
      <c r="DV30" s="3">
        <f>IF(ISNUMBER(SEARCH("BE3",MASTERFILE[[#This Row],[PPA (24/25)]])),1,0)</f>
        <v>0</v>
      </c>
      <c r="DW30" s="3">
        <f>IF(ISNUMBER(SEARCH("BE4",MASTERFILE[[#This Row],[PPA (24/25)]])),1,0)</f>
        <v>0</v>
      </c>
      <c r="DX30" s="3">
        <f>IF(ISNUMBER(SEARCH("BL1",MASTERFILE[[#This Row],[PPA (24/25)]])),1,0)</f>
        <v>0</v>
      </c>
      <c r="DY30" s="3">
        <f>IF(ISNUMBER(SEARCH("BL2",MASTERFILE[[#This Row],[PPA (24/25)]])),1,0)</f>
        <v>0</v>
      </c>
      <c r="DZ30" s="3">
        <f>IF(ISNUMBER(SEARCH("BL3",MASTERFILE[[#This Row],[PPA (24/25)]])),1,0)</f>
        <v>0</v>
      </c>
      <c r="EA30" s="3">
        <f>IF(ISNUMBER(SEARCH("BL4",MASTERFILE[[#This Row],[PPA (24/25)]])),1,0)</f>
        <v>0</v>
      </c>
      <c r="EB30" s="3">
        <f>IF(ISNUMBER(SEARCH("BL5",MASTERFILE[[#This Row],[PPA (24/25)]])),1,0)</f>
        <v>0</v>
      </c>
      <c r="EC30" s="3">
        <f>IF(ISNUMBER(SEARCH("BL6",MASTERFILE[[#This Row],[PPA (24/25)]])),1,0)</f>
        <v>0</v>
      </c>
      <c r="ED30" s="3">
        <f>IF(ISNUMBER(SEARCH("BL7",MASTERFILE[[#This Row],[PPA (24/25)]])),1,0)</f>
        <v>0</v>
      </c>
      <c r="EE30" s="3" t="str">
        <f>IFERROR(LEFT(RIGHT(MASTERFILE[[#This Row],[PPA (24/25)]],LEN(MASTERFILE[[#This Row],[PPA (24/25)]])-FIND("BP1",MASTERFILE[[#This Row],[PPA (24/25)]])+1),10), 0)</f>
        <v xml:space="preserve">BP1 (80%)
</v>
      </c>
      <c r="EF30" s="3">
        <f>IFERROR(LEFT(RIGHT(MASTERFILE[[#This Row],[PPA (24/25)]],LEN(MASTERFILE[[#This Row],[PPA (24/25)]])-FIND("BP2",MASTERFILE[[#This Row],[PPA (24/25)]])+1),10),0)</f>
        <v>0</v>
      </c>
      <c r="EG30" s="3">
        <f>IFERROR(LEFT(RIGHT(MASTERFILE[[#This Row],[PPA (24/25)]],LEN(MASTERFILE[[#This Row],[PPA (24/25)]])-FIND("BP3",MASTERFILE[[#This Row],[PPA (24/25)]])+1),10),0)</f>
        <v>0</v>
      </c>
      <c r="EH30" s="3" t="str">
        <f>IFERROR(LEFT(RIGHT(MASTERFILE[[#This Row],[PPA (24/25)]],LEN(MASTERFILE[[#This Row],[PPA (24/25)]])-FIND("BP4",MASTERFILE[[#This Row],[PPA (24/25)]])+1),10),0)</f>
        <v>BP4 (20%)</v>
      </c>
      <c r="EI30" s="3">
        <f>IFERROR(LEFT(RIGHT(MASTERFILE[[#This Row],[PPA (24/25)]],LEN(MASTERFILE[[#This Row],[PPA (24/25)]])-FIND("BP5",MASTERFILE[[#This Row],[PPA (24/25)]])+1),10),0)</f>
        <v>0</v>
      </c>
      <c r="EJ30" s="3">
        <f>IFERROR(LEFT(RIGHT(MASTERFILE[[#This Row],[PPA (24/25)]],LEN(MASTERFILE[[#This Row],[PPA (24/25)]])-FIND("BN1",MASTERFILE[[#This Row],[PPA (24/25)]])+1),10),0)</f>
        <v>0</v>
      </c>
      <c r="EK30" s="3">
        <f>IFERROR(LEFT(RIGHT(MASTERFILE[[#This Row],[PPA (24/25)]],LEN(MASTERFILE[[#This Row],[PPA (24/25)]])-FIND("BN2",MASTERFILE[[#This Row],[PPA (24/25)]])+1),10),0)</f>
        <v>0</v>
      </c>
      <c r="EL30" s="3">
        <f>IFERROR(LEFT(RIGHT(MASTERFILE[[#This Row],[PPA (24/25)]],LEN(MASTERFILE[[#This Row],[PPA (24/25)]])-FIND("BN3",MASTERFILE[[#This Row],[PPA (24/25)]])+1),10),0)</f>
        <v>0</v>
      </c>
      <c r="EM30" s="3">
        <f>IFERROR(LEFT(RIGHT(MASTERFILE[[#This Row],[PPA (24/25)]],LEN(MASTERFILE[[#This Row],[PPA (24/25)]])-FIND("BN4",MASTERFILE[[#This Row],[PPA (24/25)]])+1),10),0)</f>
        <v>0</v>
      </c>
      <c r="EN30" s="3">
        <f>IFERROR(LEFT(RIGHT(MASTERFILE[[#This Row],[PPA (24/25)]],LEN(MASTERFILE[[#This Row],[PPA (24/25)]])-FIND("BN5",MASTERFILE[[#This Row],[PPA (24/25)]])+1),10),0)</f>
        <v>0</v>
      </c>
      <c r="EO30" s="3">
        <f>IFERROR(LEFT(RIGHT(MASTERFILE[[#This Row],[PPA (24/25)]],LEN(MASTERFILE[[#This Row],[PPA (24/25)]])-FIND("BE1",MASTERFILE[[#This Row],[PPA (24/25)]])+1),10),0)</f>
        <v>0</v>
      </c>
      <c r="EP30" s="3">
        <f>IFERROR(LEFT(RIGHT(MASTERFILE[[#This Row],[PPA (24/25)]],LEN(MASTERFILE[[#This Row],[PPA (24/25)]])-FIND("BE2",MASTERFILE[[#This Row],[PPA (24/25)]])+1),10),0)</f>
        <v>0</v>
      </c>
      <c r="EQ30" s="3">
        <f>IFERROR(LEFT(RIGHT(MASTERFILE[[#This Row],[PPA (24/25)]],LEN(MASTERFILE[[#This Row],[PPA (24/25)]])-FIND("BE3",MASTERFILE[[#This Row],[PPA (24/25)]])+1),10),0)</f>
        <v>0</v>
      </c>
      <c r="ER30" s="3">
        <f>IFERROR(LEFT(RIGHT(MASTERFILE[[#This Row],[PPA (24/25)]],LEN(MASTERFILE[[#This Row],[PPA (24/25)]])-FIND("BE4",MASTERFILE[[#This Row],[PPA (24/25)]])+1),10),0)</f>
        <v>0</v>
      </c>
      <c r="ES30" s="3">
        <f>IFERROR(LEFT(RIGHT(MASTERFILE[[#This Row],[PPA (24/25)]],LEN(MASTERFILE[[#This Row],[PPA (24/25)]])-FIND("BL1",MASTERFILE[[#This Row],[PPA (24/25)]])+1),10),0)</f>
        <v>0</v>
      </c>
      <c r="ET30" s="3">
        <f>IFERROR(LEFT(RIGHT(MASTERFILE[[#This Row],[PPA (24/25)]],LEN(MASTERFILE[[#This Row],[PPA (24/25)]])-FIND("BL2",MASTERFILE[[#This Row],[PPA (24/25)]])+1),10),0)</f>
        <v>0</v>
      </c>
      <c r="EU30" s="3">
        <f>IFERROR(LEFT(RIGHT(MASTERFILE[[#This Row],[PPA (24/25)]],LEN(MASTERFILE[[#This Row],[PPA (24/25)]])-FIND("BL3",MASTERFILE[[#This Row],[PPA (24/25)]])+1),10),0)</f>
        <v>0</v>
      </c>
      <c r="EV30" s="3">
        <f>IFERROR(LEFT(RIGHT(MASTERFILE[[#This Row],[PPA (24/25)]],LEN(MASTERFILE[[#This Row],[PPA (24/25)]])-FIND("BL4",MASTERFILE[[#This Row],[PPA (24/25)]])+1),10),0)</f>
        <v>0</v>
      </c>
      <c r="EW30" s="3">
        <f>IFERROR(LEFT(RIGHT(MASTERFILE[[#This Row],[PPA (24/25)]],LEN(MASTERFILE[[#This Row],[PPA (24/25)]])-FIND("BL5",MASTERFILE[[#This Row],[PPA (24/25)]])+1),10),0)</f>
        <v>0</v>
      </c>
      <c r="EX30" s="3">
        <f>IFERROR(LEFT(RIGHT(MASTERFILE[[#This Row],[PPA (24/25)]],LEN(MASTERFILE[[#This Row],[PPA (24/25)]])-FIND("BL6",MASTERFILE[[#This Row],[PPA (24/25)]])+1),10),0)</f>
        <v>0</v>
      </c>
      <c r="EY30" s="3">
        <f>IFERROR(LEFT(RIGHT(MASTERFILE[[#This Row],[PPA (24/25)]],LEN(MASTERFILE[[#This Row],[PPA (24/25)]])-FIND("BL7",MASTERFILE[[#This Row],[PPA (24/25)]])+1),10),0)</f>
        <v>0</v>
      </c>
      <c r="EZ30" s="47">
        <f>IFERROR(MASTERFILE[[#This Row],[FPMIS Budget]]*(MID(MASTERFILE[[#This Row],[BP 1 (Percentage)]],FIND("(",MASTERFILE[[#This Row],[BP 1 (Percentage)]])+1, FIND(")",MASTERFILE[[#This Row],[BP 1 (Percentage)]])- FIND("(",MASTERFILE[[#This Row],[BP 1 (Percentage)]])-1)),0)</f>
        <v>400000.24</v>
      </c>
      <c r="FA30" s="47">
        <f>IFERROR(MASTERFILE[[#This Row],[FPMIS Budget]]*(MID(MASTERFILE[[#This Row],[BP 2 (Percentage)]],FIND("(",MASTERFILE[[#This Row],[BP 2 (Percentage)]])+1, FIND(")",MASTERFILE[[#This Row],[BP 2 (Percentage)]])- FIND("(",MASTERFILE[[#This Row],[BP 2 (Percentage)]])-1)),0)</f>
        <v>0</v>
      </c>
      <c r="FB30" s="47">
        <f>IFERROR(MASTERFILE[[#This Row],[FPMIS Budget]]*(MID(MASTERFILE[[#This Row],[BP 3 (Percentage)]],FIND("(",MASTERFILE[[#This Row],[BP 3 (Percentage)]])+1, FIND(")",MASTERFILE[[#This Row],[BP 3 (Percentage)]])- FIND("(",MASTERFILE[[#This Row],[BP 3 (Percentage)]])-1)),0)</f>
        <v>0</v>
      </c>
      <c r="FC30" s="47">
        <f>IFERROR(MASTERFILE[[#This Row],[FPMIS Budget]]*(MID(MASTERFILE[[#This Row],[BP 4 (Percentage)]],FIND("(",MASTERFILE[[#This Row],[BP 4 (Percentage)]])+1, FIND(")",MASTERFILE[[#This Row],[BP 4 (Percentage)]])- FIND("(",MASTERFILE[[#This Row],[BP 4 (Percentage)]])-1)),0)</f>
        <v>100000.06</v>
      </c>
      <c r="FD30" s="47">
        <f>IFERROR(MASTERFILE[[#This Row],[FPMIS Budget]]*(MID(MASTERFILE[[#This Row],[BP 5 (Percentage)]],FIND("(",MASTERFILE[[#This Row],[BP 5 (Percentage)]])+1, FIND(")",MASTERFILE[[#This Row],[BP 5 (Percentage)]])- FIND("(",MASTERFILE[[#This Row],[BP 5 (Percentage)]])-1)),0)</f>
        <v>0</v>
      </c>
      <c r="FE30" s="47">
        <f>IFERROR(MASTERFILE[[#This Row],[FPMIS Budget]]*(MID(MASTERFILE[[#This Row],[BN 1 (Percentage)]],FIND("(",MASTERFILE[[#This Row],[BN 1 (Percentage)]])+1, FIND(")",MASTERFILE[[#This Row],[BN 1 (Percentage)]])- FIND("(",MASTERFILE[[#This Row],[BN 1 (Percentage)]])-1)),0)</f>
        <v>0</v>
      </c>
      <c r="FF30" s="47">
        <f>IFERROR(MASTERFILE[[#This Row],[FPMIS Budget]]*(MID(MASTERFILE[[#This Row],[BN 2 (Percentage)]],FIND("(",MASTERFILE[[#This Row],[BN 2 (Percentage)]])+1, FIND(")",MASTERFILE[[#This Row],[BN 2 (Percentage)]])- FIND("(",MASTERFILE[[#This Row],[BN 2 (Percentage)]])-1)),0)</f>
        <v>0</v>
      </c>
      <c r="FG30" s="47">
        <f>IFERROR(MASTERFILE[[#This Row],[FPMIS Budget]]*(MID(MASTERFILE[[#This Row],[BN 3 (Percentage)]],FIND("(",MASTERFILE[[#This Row],[BN 3 (Percentage)]])+1, FIND(")",MASTERFILE[[#This Row],[BN 3 (Percentage)]])- FIND("(",MASTERFILE[[#This Row],[BN 3 (Percentage)]])-1)),0)</f>
        <v>0</v>
      </c>
      <c r="FH30" s="47">
        <f>IFERROR(MASTERFILE[[#This Row],[FPMIS Budget]]*(MID(MASTERFILE[[#This Row],[BN 4 (Percentage)]],FIND("(",MASTERFILE[[#This Row],[BN 4 (Percentage)]])+1, FIND(")",MASTERFILE[[#This Row],[BN 4 (Percentage)]])- FIND("(",MASTERFILE[[#This Row],[BN 4 (Percentage)]])-1)),0)</f>
        <v>0</v>
      </c>
      <c r="FI30" s="47">
        <f>IFERROR(MASTERFILE[[#This Row],[FPMIS Budget]]*(MID(MASTERFILE[[#This Row],[BN 5 (Percentage)]],FIND("(",MASTERFILE[[#This Row],[BN 5 (Percentage)]])+1, FIND(")",MASTERFILE[[#This Row],[BN 5 (Percentage)]])- FIND("(",MASTERFILE[[#This Row],[BN 5 (Percentage)]])-1)),0)</f>
        <v>0</v>
      </c>
      <c r="FJ30" s="47">
        <f>IFERROR(MASTERFILE[[#This Row],[FPMIS Budget]]*(MID(MASTERFILE[[#This Row],[BE 1 (Percentage)]],FIND("(",MASTERFILE[[#This Row],[BE 1 (Percentage)]])+1, FIND(")",MASTERFILE[[#This Row],[BE 1 (Percentage)]])- FIND("(",MASTERFILE[[#This Row],[BE 1 (Percentage)]])-1)),0)</f>
        <v>0</v>
      </c>
      <c r="FK30" s="47">
        <f>IFERROR(MASTERFILE[[#This Row],[FPMIS Budget]]*(MID(MASTERFILE[[#This Row],[BE 2 (Percentage)]],FIND("(",MASTERFILE[[#This Row],[BE 2 (Percentage)]])+1, FIND(")",MASTERFILE[[#This Row],[BE 2 (Percentage)]])- FIND("(",MASTERFILE[[#This Row],[BE 2 (Percentage)]])-1)),0)</f>
        <v>0</v>
      </c>
      <c r="FL30" s="47">
        <f>IFERROR(MASTERFILE[[#This Row],[FPMIS Budget]]*(MID(MASTERFILE[[#This Row],[BE 3 (Percentage)]],FIND("(",MASTERFILE[[#This Row],[BE 3 (Percentage)]])+1, FIND(")",MASTERFILE[[#This Row],[BE 3 (Percentage)]])- FIND("(",MASTERFILE[[#This Row],[BE 3 (Percentage)]])-1)),0)</f>
        <v>0</v>
      </c>
      <c r="FM30" s="47">
        <f>IFERROR(MASTERFILE[[#This Row],[FPMIS Budget]]*(MID(MASTERFILE[[#This Row],[BE 4 (Percentage)]],FIND("(",MASTERFILE[[#This Row],[BE 4 (Percentage)]])+1, FIND(")",MASTERFILE[[#This Row],[BE 4 (Percentage)]])- FIND("(",MASTERFILE[[#This Row],[BE 4 (Percentage)]])-1)),0)</f>
        <v>0</v>
      </c>
      <c r="FN30" s="47">
        <f>IFERROR(MASTERFILE[[#This Row],[FPMIS Budget]]*(MID(MASTERFILE[[#This Row],[BL 1 (Percentage)]],FIND("(",MASTERFILE[[#This Row],[BL 1 (Percentage)]])+1, FIND(")",MASTERFILE[[#This Row],[BL 1 (Percentage)]])- FIND("(",MASTERFILE[[#This Row],[BL 1 (Percentage)]])-1)),0)</f>
        <v>0</v>
      </c>
      <c r="FO30" s="47">
        <f>IFERROR(MASTERFILE[[#This Row],[FPMIS Budget]]*(MID(MASTERFILE[[#This Row],[BL 2 (Percentage)]],FIND("(",MASTERFILE[[#This Row],[BL 2 (Percentage)]])+1, FIND(")",MASTERFILE[[#This Row],[BL 2 (Percentage)]])- FIND("(",MASTERFILE[[#This Row],[BL 2 (Percentage)]])-1)),0)</f>
        <v>0</v>
      </c>
      <c r="FP30" s="47">
        <f>IFERROR(MASTERFILE[[#This Row],[FPMIS Budget]]*(MID(MASTERFILE[[#This Row],[BL 3 (Percentage)]],FIND("(",MASTERFILE[[#This Row],[BL 3 (Percentage)]])+1, FIND(")",MASTERFILE[[#This Row],[BL 3 (Percentage)]])- FIND("(",MASTERFILE[[#This Row],[BL 3 (Percentage)]])-1)),0)</f>
        <v>0</v>
      </c>
      <c r="FQ30" s="47">
        <f>IFERROR(MASTERFILE[[#This Row],[FPMIS Budget]]*(MID(MASTERFILE[[#This Row],[BL 4 (Percentage)]],FIND("(",MASTERFILE[[#This Row],[BL 4 (Percentage)]])+1, FIND(")",MASTERFILE[[#This Row],[BL 4 (Percentage)]])- FIND("(",MASTERFILE[[#This Row],[BL 4 (Percentage)]])-1)),0)</f>
        <v>0</v>
      </c>
      <c r="FR30" s="47">
        <f>IFERROR(MASTERFILE[[#This Row],[FPMIS Budget]]*(MID(MASTERFILE[[#This Row],[BL 5 (Percentage)]],FIND("(",MASTERFILE[[#This Row],[BL 5 (Percentage)]])+1, FIND(")",MASTERFILE[[#This Row],[BL 5 (Percentage)]])- FIND("(",MASTERFILE[[#This Row],[BL 5 (Percentage)]])-1)),0)</f>
        <v>0</v>
      </c>
      <c r="FS30" s="47">
        <f>IFERROR(MASTERFILE[[#This Row],[FPMIS Budget]]*(MID(MASTERFILE[[#This Row],[BL 6 (Percentage)]],FIND("(",MASTERFILE[[#This Row],[BL 6 (Percentage)]])+1, FIND(")",MASTERFILE[[#This Row],[BL 6 (Percentage)]])- FIND("(",MASTERFILE[[#This Row],[BL 6 (Percentage)]])-1)),0)</f>
        <v>0</v>
      </c>
      <c r="FT30" s="47">
        <f>IFERROR(MASTERFILE[[#This Row],[FPMIS Budget]]*(MID(MASTERFILE[[#This Row],[BL 7 (Percentage)]],FIND("(",MASTERFILE[[#This Row],[BL 7 (Percentage)]])+1, FIND(")",MASTERFILE[[#This Row],[BL 7 (Percentage)]])- FIND("(",MASTERFILE[[#This Row],[BL 7 (Percentage)]])-1)),0)</f>
        <v>0</v>
      </c>
      <c r="FU30" s="3" t="str">
        <f>IF(ISNUMBER(SEARCH("1.",MASTERFILE[[#This Row],[SDG target (24/25)]])),1," ")</f>
        <v xml:space="preserve"> </v>
      </c>
      <c r="HT30" s="3" t="s">
        <v>320</v>
      </c>
      <c r="HZ30" s="3" t="s">
        <v>1140</v>
      </c>
      <c r="IH30" s="3"/>
      <c r="IX30" s="3" t="s">
        <v>1141</v>
      </c>
      <c r="JA30" s="9" t="s">
        <v>1142</v>
      </c>
      <c r="JB30" s="3" t="s">
        <v>855</v>
      </c>
      <c r="JC30" s="9" t="s">
        <v>1143</v>
      </c>
    </row>
    <row r="31" spans="1:263" ht="27.75" customHeight="1" x14ac:dyDescent="0.3">
      <c r="A31" s="9" t="s">
        <v>1144</v>
      </c>
      <c r="B31" s="9" t="s">
        <v>1145</v>
      </c>
      <c r="C31" s="9" t="s">
        <v>1146</v>
      </c>
      <c r="D31" s="9" t="s">
        <v>278</v>
      </c>
      <c r="E31" s="45">
        <v>3330246.62</v>
      </c>
      <c r="F31" s="45">
        <v>4698070.1357869999</v>
      </c>
      <c r="G31" s="9" t="s">
        <v>1146</v>
      </c>
      <c r="H31" s="9" t="s">
        <v>280</v>
      </c>
      <c r="I31" s="9" t="s">
        <v>281</v>
      </c>
      <c r="J31" s="9" t="s">
        <v>567</v>
      </c>
      <c r="K31" s="9" t="s">
        <v>283</v>
      </c>
      <c r="L31" s="9" t="s">
        <v>1147</v>
      </c>
      <c r="M31" s="9" t="s">
        <v>1148</v>
      </c>
      <c r="N31" s="45">
        <v>3.997311827956989</v>
      </c>
      <c r="O31" s="9" t="s">
        <v>1149</v>
      </c>
      <c r="P31" s="9" t="s">
        <v>281</v>
      </c>
      <c r="Q31" s="9" t="s">
        <v>287</v>
      </c>
      <c r="R31" s="9" t="s">
        <v>1150</v>
      </c>
      <c r="S31" s="9" t="s">
        <v>1086</v>
      </c>
      <c r="T31" s="9" t="s">
        <v>290</v>
      </c>
      <c r="U31" s="9" t="s">
        <v>338</v>
      </c>
      <c r="V31" s="9" t="s">
        <v>412</v>
      </c>
      <c r="W31" s="9" t="s">
        <v>340</v>
      </c>
      <c r="X31" s="9" t="s">
        <v>1151</v>
      </c>
      <c r="Y31" s="9" t="s">
        <v>1152</v>
      </c>
      <c r="Z31" s="9" t="s">
        <v>1153</v>
      </c>
      <c r="AA31" s="9" t="s">
        <v>1089</v>
      </c>
      <c r="AB31" s="9" t="s">
        <v>1154</v>
      </c>
      <c r="AC31" s="9" t="s">
        <v>1155</v>
      </c>
      <c r="AD31" s="9" t="s">
        <v>1156</v>
      </c>
      <c r="AE31" s="9" t="s">
        <v>1157</v>
      </c>
      <c r="AF31" s="9" t="s">
        <v>1158</v>
      </c>
      <c r="AG31" s="9" t="s">
        <v>1159</v>
      </c>
      <c r="AH31" s="9" t="s">
        <v>1159</v>
      </c>
      <c r="AI31" s="9" t="s">
        <v>1157</v>
      </c>
      <c r="AJ31" s="9" t="s">
        <v>1158</v>
      </c>
      <c r="AK31" s="9" t="s">
        <v>304</v>
      </c>
      <c r="AL31" s="9" t="s">
        <v>305</v>
      </c>
      <c r="AM31" s="9" t="s">
        <v>418</v>
      </c>
      <c r="AN31" s="9" t="s">
        <v>1160</v>
      </c>
      <c r="AO31" s="9" t="s">
        <v>292</v>
      </c>
      <c r="AP31" s="9" t="s">
        <v>292</v>
      </c>
      <c r="AQ31" s="9" t="s">
        <v>309</v>
      </c>
      <c r="AR31" s="9" t="s">
        <v>354</v>
      </c>
      <c r="AS31" s="9" t="s">
        <v>353</v>
      </c>
      <c r="AT31" s="45">
        <v>0</v>
      </c>
      <c r="AU31" s="45">
        <v>4698070.13</v>
      </c>
      <c r="AV31" s="9" t="s">
        <v>1161</v>
      </c>
      <c r="AW31" s="9" t="s">
        <v>1162</v>
      </c>
      <c r="AX31" s="9" t="s">
        <v>1163</v>
      </c>
      <c r="AY31" s="9" t="s">
        <v>292</v>
      </c>
      <c r="AZ31" s="9" t="s">
        <v>292</v>
      </c>
      <c r="BA31" s="9" t="s">
        <v>292</v>
      </c>
      <c r="BB31" s="9" t="s">
        <v>1164</v>
      </c>
      <c r="BC31" s="9" t="s">
        <v>1165</v>
      </c>
      <c r="BD31" s="9" t="s">
        <v>1166</v>
      </c>
      <c r="BE31" s="9" t="s">
        <v>1167</v>
      </c>
      <c r="BF31" s="9" t="s">
        <v>292</v>
      </c>
      <c r="BG31" s="9" t="s">
        <v>292</v>
      </c>
      <c r="BH31" s="45">
        <v>0</v>
      </c>
      <c r="BI31" s="9" t="s">
        <v>427</v>
      </c>
      <c r="BJ31" s="9" t="s">
        <v>354</v>
      </c>
      <c r="BK31" s="9" t="s">
        <v>354</v>
      </c>
      <c r="BL31" s="9" t="s">
        <v>354</v>
      </c>
      <c r="BM31" s="9" t="s">
        <v>354</v>
      </c>
      <c r="BN31" s="9" t="s">
        <v>354</v>
      </c>
      <c r="BO31" s="9" t="s">
        <v>353</v>
      </c>
      <c r="BP31" s="9" t="s">
        <v>353</v>
      </c>
      <c r="BQ31" s="9" t="s">
        <v>292</v>
      </c>
      <c r="BR31" s="9" t="s">
        <v>353</v>
      </c>
      <c r="BS31" s="9" t="s">
        <v>1089</v>
      </c>
      <c r="BT31" s="9" t="s">
        <v>1154</v>
      </c>
      <c r="BU31" s="9" t="s">
        <v>1155</v>
      </c>
      <c r="BV31" s="9" t="s">
        <v>1156</v>
      </c>
      <c r="BW31" s="9" t="s">
        <v>1161</v>
      </c>
      <c r="BX31" s="9" t="s">
        <v>1162</v>
      </c>
      <c r="BY31" s="45">
        <v>139258.69</v>
      </c>
      <c r="BZ31" s="45">
        <v>0</v>
      </c>
      <c r="CA31" s="45">
        <v>686193.33</v>
      </c>
      <c r="CB31" s="45">
        <v>0.12</v>
      </c>
      <c r="CC31" s="45">
        <v>1451047.89</v>
      </c>
      <c r="CD31" s="45">
        <v>1198070.01</v>
      </c>
      <c r="CE31" s="45">
        <v>1049863.6499999999</v>
      </c>
      <c r="CF31" s="45">
        <v>3500000</v>
      </c>
      <c r="CG31" s="45">
        <v>3883.06</v>
      </c>
      <c r="CH31" s="9" t="s">
        <v>292</v>
      </c>
      <c r="CI31" s="9" t="s">
        <v>292</v>
      </c>
      <c r="CJ31" s="9" t="s">
        <v>292</v>
      </c>
      <c r="CK31" s="9" t="s">
        <v>292</v>
      </c>
      <c r="CL31" s="45">
        <v>1367823.51</v>
      </c>
      <c r="CM31" s="45">
        <v>3145716.19</v>
      </c>
      <c r="CN31" s="45">
        <v>184530.43</v>
      </c>
      <c r="CO31" s="45">
        <v>22382.37</v>
      </c>
      <c r="CP31" s="45">
        <v>4698070.13</v>
      </c>
      <c r="CQ31" s="45">
        <v>3329405.74</v>
      </c>
      <c r="CR31" s="9" t="s">
        <v>1148</v>
      </c>
      <c r="CS31" s="45">
        <v>0</v>
      </c>
      <c r="CT31" s="9" t="s">
        <v>292</v>
      </c>
      <c r="CU31" s="9" t="s">
        <v>304</v>
      </c>
      <c r="CV31" s="9" t="s">
        <v>281</v>
      </c>
      <c r="CW31" s="45">
        <v>686193.33149999997</v>
      </c>
      <c r="CX31" s="45">
        <v>1507082.207187</v>
      </c>
      <c r="CY31" s="45">
        <v>0</v>
      </c>
      <c r="CZ31" s="45">
        <v>0</v>
      </c>
      <c r="DA31" s="45">
        <v>687568.09</v>
      </c>
      <c r="DB31" s="45">
        <v>734344.20115593856</v>
      </c>
      <c r="DC31" s="45">
        <v>0</v>
      </c>
      <c r="DD31" s="45">
        <v>0</v>
      </c>
      <c r="DE31" s="45">
        <v>4671071.92</v>
      </c>
      <c r="DF31" s="9" t="s">
        <v>1168</v>
      </c>
      <c r="DG31" s="9" t="s">
        <v>1169</v>
      </c>
      <c r="DH31" s="9" t="s">
        <v>1170</v>
      </c>
      <c r="DI31" s="46" t="s">
        <v>1171</v>
      </c>
      <c r="DJ31" s="3">
        <f>IF(ISNUMBER(SEARCH("BP1",MASTERFILE[[#This Row],[PPA (24/25)]])),1,0)</f>
        <v>0</v>
      </c>
      <c r="DK31" s="3">
        <f>IF(ISNUMBER(SEARCH("BP2",MASTERFILE[[#This Row],[PPA (24/25)]])),1,0)</f>
        <v>0</v>
      </c>
      <c r="DL31" s="3">
        <f>IF(ISNUMBER(SEARCH("BP3",MASTERFILE[[#This Row],[PPA (24/25)]])),1,0)</f>
        <v>0</v>
      </c>
      <c r="DM31" s="3">
        <f>IF(ISNUMBER(SEARCH("BP4",MASTERFILE[[#This Row],[PPA (24/25)]])),1,0)</f>
        <v>0</v>
      </c>
      <c r="DN31" s="3">
        <f>IF(ISNUMBER(SEARCH("BP5",MASTERFILE[[#This Row],[PPA (24/25)]])),1,0)</f>
        <v>0</v>
      </c>
      <c r="DO31" s="3">
        <f>IF(ISNUMBER(SEARCH("BN1",MASTERFILE[[#This Row],[PPA (24/25)]])),1,0)</f>
        <v>0</v>
      </c>
      <c r="DP31" s="3">
        <f>IF(ISNUMBER(SEARCH("BN2",MASTERFILE[[#This Row],[PPA (24/25)]])),1,0)</f>
        <v>0</v>
      </c>
      <c r="DQ31" s="3">
        <f>IF(ISNUMBER(SEARCH("BN3",MASTERFILE[[#This Row],[PPA (24/25)]])),1,0)</f>
        <v>0</v>
      </c>
      <c r="DR31" s="3">
        <f>IF(ISNUMBER(SEARCH("BN4",MASTERFILE[[#This Row],[PPA (24/25)]])),1,0)</f>
        <v>0</v>
      </c>
      <c r="DS31" s="3">
        <f>IF(ISNUMBER(SEARCH("BN5",MASTERFILE[[#This Row],[PPA (24/25)]])),1,0)</f>
        <v>0</v>
      </c>
      <c r="DT31" s="3">
        <f>IF(ISNUMBER(SEARCH("BE1",MASTERFILE[[#This Row],[PPA (24/25)]])),1,0)</f>
        <v>0</v>
      </c>
      <c r="DU31" s="3">
        <f>IF(ISNUMBER(SEARCH("BE2",MASTERFILE[[#This Row],[PPA (24/25)]])),1,0)</f>
        <v>0</v>
      </c>
      <c r="DV31" s="3">
        <f>IF(ISNUMBER(SEARCH("BE3",MASTERFILE[[#This Row],[PPA (24/25)]])),1,0)</f>
        <v>0</v>
      </c>
      <c r="DW31" s="3">
        <f>IF(ISNUMBER(SEARCH("BE4",MASTERFILE[[#This Row],[PPA (24/25)]])),1,0)</f>
        <v>0</v>
      </c>
      <c r="DX31" s="3">
        <f>IF(ISNUMBER(SEARCH("BL1",MASTERFILE[[#This Row],[PPA (24/25)]])),1,0)</f>
        <v>0</v>
      </c>
      <c r="DY31" s="3">
        <f>IF(ISNUMBER(SEARCH("BL2",MASTERFILE[[#This Row],[PPA (24/25)]])),1,0)</f>
        <v>1</v>
      </c>
      <c r="DZ31" s="3">
        <f>IF(ISNUMBER(SEARCH("BL3",MASTERFILE[[#This Row],[PPA (24/25)]])),1,0)</f>
        <v>0</v>
      </c>
      <c r="EA31" s="3">
        <f>IF(ISNUMBER(SEARCH("BL4",MASTERFILE[[#This Row],[PPA (24/25)]])),1,0)</f>
        <v>1</v>
      </c>
      <c r="EB31" s="3">
        <f>IF(ISNUMBER(SEARCH("BL5",MASTERFILE[[#This Row],[PPA (24/25)]])),1,0)</f>
        <v>0</v>
      </c>
      <c r="EC31" s="3">
        <f>IF(ISNUMBER(SEARCH("BL6",MASTERFILE[[#This Row],[PPA (24/25)]])),1,0)</f>
        <v>0</v>
      </c>
      <c r="ED31" s="3">
        <f>IF(ISNUMBER(SEARCH("BL7",MASTERFILE[[#This Row],[PPA (24/25)]])),1,0)</f>
        <v>0</v>
      </c>
      <c r="EE31" s="3">
        <f>IFERROR(LEFT(RIGHT(MASTERFILE[[#This Row],[PPA (24/25)]],LEN(MASTERFILE[[#This Row],[PPA (24/25)]])-FIND("BP1",MASTERFILE[[#This Row],[PPA (24/25)]])+1),10), 0)</f>
        <v>0</v>
      </c>
      <c r="EF31" s="3">
        <f>IFERROR(LEFT(RIGHT(MASTERFILE[[#This Row],[PPA (24/25)]],LEN(MASTERFILE[[#This Row],[PPA (24/25)]])-FIND("BP2",MASTERFILE[[#This Row],[PPA (24/25)]])+1),10),0)</f>
        <v>0</v>
      </c>
      <c r="EG31" s="3">
        <f>IFERROR(LEFT(RIGHT(MASTERFILE[[#This Row],[PPA (24/25)]],LEN(MASTERFILE[[#This Row],[PPA (24/25)]])-FIND("BP3",MASTERFILE[[#This Row],[PPA (24/25)]])+1),10),0)</f>
        <v>0</v>
      </c>
      <c r="EH31" s="3">
        <f>IFERROR(LEFT(RIGHT(MASTERFILE[[#This Row],[PPA (24/25)]],LEN(MASTERFILE[[#This Row],[PPA (24/25)]])-FIND("BP4",MASTERFILE[[#This Row],[PPA (24/25)]])+1),10),0)</f>
        <v>0</v>
      </c>
      <c r="EI31" s="3">
        <f>IFERROR(LEFT(RIGHT(MASTERFILE[[#This Row],[PPA (24/25)]],LEN(MASTERFILE[[#This Row],[PPA (24/25)]])-FIND("BP5",MASTERFILE[[#This Row],[PPA (24/25)]])+1),10),0)</f>
        <v>0</v>
      </c>
      <c r="EJ31" s="3">
        <f>IFERROR(LEFT(RIGHT(MASTERFILE[[#This Row],[PPA (24/25)]],LEN(MASTERFILE[[#This Row],[PPA (24/25)]])-FIND("BN1",MASTERFILE[[#This Row],[PPA (24/25)]])+1),10),0)</f>
        <v>0</v>
      </c>
      <c r="EK31" s="3">
        <f>IFERROR(LEFT(RIGHT(MASTERFILE[[#This Row],[PPA (24/25)]],LEN(MASTERFILE[[#This Row],[PPA (24/25)]])-FIND("BN2",MASTERFILE[[#This Row],[PPA (24/25)]])+1),10),0)</f>
        <v>0</v>
      </c>
      <c r="EL31" s="3">
        <f>IFERROR(LEFT(RIGHT(MASTERFILE[[#This Row],[PPA (24/25)]],LEN(MASTERFILE[[#This Row],[PPA (24/25)]])-FIND("BN3",MASTERFILE[[#This Row],[PPA (24/25)]])+1),10),0)</f>
        <v>0</v>
      </c>
      <c r="EM31" s="3">
        <f>IFERROR(LEFT(RIGHT(MASTERFILE[[#This Row],[PPA (24/25)]],LEN(MASTERFILE[[#This Row],[PPA (24/25)]])-FIND("BN4",MASTERFILE[[#This Row],[PPA (24/25)]])+1),10),0)</f>
        <v>0</v>
      </c>
      <c r="EN31" s="3">
        <f>IFERROR(LEFT(RIGHT(MASTERFILE[[#This Row],[PPA (24/25)]],LEN(MASTERFILE[[#This Row],[PPA (24/25)]])-FIND("BN5",MASTERFILE[[#This Row],[PPA (24/25)]])+1),10),0)</f>
        <v>0</v>
      </c>
      <c r="EO31" s="3">
        <f>IFERROR(LEFT(RIGHT(MASTERFILE[[#This Row],[PPA (24/25)]],LEN(MASTERFILE[[#This Row],[PPA (24/25)]])-FIND("BE1",MASTERFILE[[#This Row],[PPA (24/25)]])+1),10),0)</f>
        <v>0</v>
      </c>
      <c r="EP31" s="3">
        <f>IFERROR(LEFT(RIGHT(MASTERFILE[[#This Row],[PPA (24/25)]],LEN(MASTERFILE[[#This Row],[PPA (24/25)]])-FIND("BE2",MASTERFILE[[#This Row],[PPA (24/25)]])+1),10),0)</f>
        <v>0</v>
      </c>
      <c r="EQ31" s="3">
        <f>IFERROR(LEFT(RIGHT(MASTERFILE[[#This Row],[PPA (24/25)]],LEN(MASTERFILE[[#This Row],[PPA (24/25)]])-FIND("BE3",MASTERFILE[[#This Row],[PPA (24/25)]])+1),10),0)</f>
        <v>0</v>
      </c>
      <c r="ER31" s="3">
        <f>IFERROR(LEFT(RIGHT(MASTERFILE[[#This Row],[PPA (24/25)]],LEN(MASTERFILE[[#This Row],[PPA (24/25)]])-FIND("BE4",MASTERFILE[[#This Row],[PPA (24/25)]])+1),10),0)</f>
        <v>0</v>
      </c>
      <c r="ES31" s="3">
        <f>IFERROR(LEFT(RIGHT(MASTERFILE[[#This Row],[PPA (24/25)]],LEN(MASTERFILE[[#This Row],[PPA (24/25)]])-FIND("BL1",MASTERFILE[[#This Row],[PPA (24/25)]])+1),10),0)</f>
        <v>0</v>
      </c>
      <c r="ET31" s="3" t="str">
        <f>IFERROR(LEFT(RIGHT(MASTERFILE[[#This Row],[PPA (24/25)]],LEN(MASTERFILE[[#This Row],[PPA (24/25)]])-FIND("BL2",MASTERFILE[[#This Row],[PPA (24/25)]])+1),10),0)</f>
        <v xml:space="preserve">BL2 (20%)
</v>
      </c>
      <c r="EU31" s="3">
        <f>IFERROR(LEFT(RIGHT(MASTERFILE[[#This Row],[PPA (24/25)]],LEN(MASTERFILE[[#This Row],[PPA (24/25)]])-FIND("BL3",MASTERFILE[[#This Row],[PPA (24/25)]])+1),10),0)</f>
        <v>0</v>
      </c>
      <c r="EV31" s="3" t="str">
        <f>IFERROR(LEFT(RIGHT(MASTERFILE[[#This Row],[PPA (24/25)]],LEN(MASTERFILE[[#This Row],[PPA (24/25)]])-FIND("BL4",MASTERFILE[[#This Row],[PPA (24/25)]])+1),10),0)</f>
        <v>BL4 (80%)</v>
      </c>
      <c r="EW31" s="3">
        <f>IFERROR(LEFT(RIGHT(MASTERFILE[[#This Row],[PPA (24/25)]],LEN(MASTERFILE[[#This Row],[PPA (24/25)]])-FIND("BL5",MASTERFILE[[#This Row],[PPA (24/25)]])+1),10),0)</f>
        <v>0</v>
      </c>
      <c r="EX31" s="3">
        <f>IFERROR(LEFT(RIGHT(MASTERFILE[[#This Row],[PPA (24/25)]],LEN(MASTERFILE[[#This Row],[PPA (24/25)]])-FIND("BL6",MASTERFILE[[#This Row],[PPA (24/25)]])+1),10),0)</f>
        <v>0</v>
      </c>
      <c r="EY31" s="3">
        <f>IFERROR(LEFT(RIGHT(MASTERFILE[[#This Row],[PPA (24/25)]],LEN(MASTERFILE[[#This Row],[PPA (24/25)]])-FIND("BL7",MASTERFILE[[#This Row],[PPA (24/25)]])+1),10),0)</f>
        <v>0</v>
      </c>
      <c r="EZ31" s="47">
        <f>IFERROR(MASTERFILE[[#This Row],[FPMIS Budget]]*(MID(MASTERFILE[[#This Row],[BP 1 (Percentage)]],FIND("(",MASTERFILE[[#This Row],[BP 1 (Percentage)]])+1, FIND(")",MASTERFILE[[#This Row],[BP 1 (Percentage)]])- FIND("(",MASTERFILE[[#This Row],[BP 1 (Percentage)]])-1)),0)</f>
        <v>0</v>
      </c>
      <c r="FA31" s="47">
        <f>IFERROR(MASTERFILE[[#This Row],[FPMIS Budget]]*(MID(MASTERFILE[[#This Row],[BP 2 (Percentage)]],FIND("(",MASTERFILE[[#This Row],[BP 2 (Percentage)]])+1, FIND(")",MASTERFILE[[#This Row],[BP 2 (Percentage)]])- FIND("(",MASTERFILE[[#This Row],[BP 2 (Percentage)]])-1)),0)</f>
        <v>0</v>
      </c>
      <c r="FB31" s="47">
        <f>IFERROR(MASTERFILE[[#This Row],[FPMIS Budget]]*(MID(MASTERFILE[[#This Row],[BP 3 (Percentage)]],FIND("(",MASTERFILE[[#This Row],[BP 3 (Percentage)]])+1, FIND(")",MASTERFILE[[#This Row],[BP 3 (Percentage)]])- FIND("(",MASTERFILE[[#This Row],[BP 3 (Percentage)]])-1)),0)</f>
        <v>0</v>
      </c>
      <c r="FC31" s="47">
        <f>IFERROR(MASTERFILE[[#This Row],[FPMIS Budget]]*(MID(MASTERFILE[[#This Row],[BP 4 (Percentage)]],FIND("(",MASTERFILE[[#This Row],[BP 4 (Percentage)]])+1, FIND(")",MASTERFILE[[#This Row],[BP 4 (Percentage)]])- FIND("(",MASTERFILE[[#This Row],[BP 4 (Percentage)]])-1)),0)</f>
        <v>0</v>
      </c>
      <c r="FD31" s="47">
        <f>IFERROR(MASTERFILE[[#This Row],[FPMIS Budget]]*(MID(MASTERFILE[[#This Row],[BP 5 (Percentage)]],FIND("(",MASTERFILE[[#This Row],[BP 5 (Percentage)]])+1, FIND(")",MASTERFILE[[#This Row],[BP 5 (Percentage)]])- FIND("(",MASTERFILE[[#This Row],[BP 5 (Percentage)]])-1)),0)</f>
        <v>0</v>
      </c>
      <c r="FE31" s="47">
        <f>IFERROR(MASTERFILE[[#This Row],[FPMIS Budget]]*(MID(MASTERFILE[[#This Row],[BN 1 (Percentage)]],FIND("(",MASTERFILE[[#This Row],[BN 1 (Percentage)]])+1, FIND(")",MASTERFILE[[#This Row],[BN 1 (Percentage)]])- FIND("(",MASTERFILE[[#This Row],[BN 1 (Percentage)]])-1)),0)</f>
        <v>0</v>
      </c>
      <c r="FF31" s="47">
        <f>IFERROR(MASTERFILE[[#This Row],[FPMIS Budget]]*(MID(MASTERFILE[[#This Row],[BN 2 (Percentage)]],FIND("(",MASTERFILE[[#This Row],[BN 2 (Percentage)]])+1, FIND(")",MASTERFILE[[#This Row],[BN 2 (Percentage)]])- FIND("(",MASTERFILE[[#This Row],[BN 2 (Percentage)]])-1)),0)</f>
        <v>0</v>
      </c>
      <c r="FG31" s="47">
        <f>IFERROR(MASTERFILE[[#This Row],[FPMIS Budget]]*(MID(MASTERFILE[[#This Row],[BN 3 (Percentage)]],FIND("(",MASTERFILE[[#This Row],[BN 3 (Percentage)]])+1, FIND(")",MASTERFILE[[#This Row],[BN 3 (Percentage)]])- FIND("(",MASTERFILE[[#This Row],[BN 3 (Percentage)]])-1)),0)</f>
        <v>0</v>
      </c>
      <c r="FH31" s="47">
        <f>IFERROR(MASTERFILE[[#This Row],[FPMIS Budget]]*(MID(MASTERFILE[[#This Row],[BN 4 (Percentage)]],FIND("(",MASTERFILE[[#This Row],[BN 4 (Percentage)]])+1, FIND(")",MASTERFILE[[#This Row],[BN 4 (Percentage)]])- FIND("(",MASTERFILE[[#This Row],[BN 4 (Percentage)]])-1)),0)</f>
        <v>0</v>
      </c>
      <c r="FI31" s="47">
        <f>IFERROR(MASTERFILE[[#This Row],[FPMIS Budget]]*(MID(MASTERFILE[[#This Row],[BN 5 (Percentage)]],FIND("(",MASTERFILE[[#This Row],[BN 5 (Percentage)]])+1, FIND(")",MASTERFILE[[#This Row],[BN 5 (Percentage)]])- FIND("(",MASTERFILE[[#This Row],[BN 5 (Percentage)]])-1)),0)</f>
        <v>0</v>
      </c>
      <c r="FJ31" s="47">
        <f>IFERROR(MASTERFILE[[#This Row],[FPMIS Budget]]*(MID(MASTERFILE[[#This Row],[BE 1 (Percentage)]],FIND("(",MASTERFILE[[#This Row],[BE 1 (Percentage)]])+1, FIND(")",MASTERFILE[[#This Row],[BE 1 (Percentage)]])- FIND("(",MASTERFILE[[#This Row],[BE 1 (Percentage)]])-1)),0)</f>
        <v>0</v>
      </c>
      <c r="FK31" s="47">
        <f>IFERROR(MASTERFILE[[#This Row],[FPMIS Budget]]*(MID(MASTERFILE[[#This Row],[BE 2 (Percentage)]],FIND("(",MASTERFILE[[#This Row],[BE 2 (Percentage)]])+1, FIND(")",MASTERFILE[[#This Row],[BE 2 (Percentage)]])- FIND("(",MASTERFILE[[#This Row],[BE 2 (Percentage)]])-1)),0)</f>
        <v>0</v>
      </c>
      <c r="FL31" s="47">
        <f>IFERROR(MASTERFILE[[#This Row],[FPMIS Budget]]*(MID(MASTERFILE[[#This Row],[BE 3 (Percentage)]],FIND("(",MASTERFILE[[#This Row],[BE 3 (Percentage)]])+1, FIND(")",MASTERFILE[[#This Row],[BE 3 (Percentage)]])- FIND("(",MASTERFILE[[#This Row],[BE 3 (Percentage)]])-1)),0)</f>
        <v>0</v>
      </c>
      <c r="FM31" s="47">
        <f>IFERROR(MASTERFILE[[#This Row],[FPMIS Budget]]*(MID(MASTERFILE[[#This Row],[BE 4 (Percentage)]],FIND("(",MASTERFILE[[#This Row],[BE 4 (Percentage)]])+1, FIND(")",MASTERFILE[[#This Row],[BE 4 (Percentage)]])- FIND("(",MASTERFILE[[#This Row],[BE 4 (Percentage)]])-1)),0)</f>
        <v>0</v>
      </c>
      <c r="FN31" s="47">
        <f>IFERROR(MASTERFILE[[#This Row],[FPMIS Budget]]*(MID(MASTERFILE[[#This Row],[BL 1 (Percentage)]],FIND("(",MASTERFILE[[#This Row],[BL 1 (Percentage)]])+1, FIND(")",MASTERFILE[[#This Row],[BL 1 (Percentage)]])- FIND("(",MASTERFILE[[#This Row],[BL 1 (Percentage)]])-1)),0)</f>
        <v>0</v>
      </c>
      <c r="FO31" s="47">
        <f>IFERROR(MASTERFILE[[#This Row],[FPMIS Budget]]*(MID(MASTERFILE[[#This Row],[BL 2 (Percentage)]],FIND("(",MASTERFILE[[#This Row],[BL 2 (Percentage)]])+1, FIND(")",MASTERFILE[[#This Row],[BL 2 (Percentage)]])- FIND("(",MASTERFILE[[#This Row],[BL 2 (Percentage)]])-1)),0)</f>
        <v>939614.02715740004</v>
      </c>
      <c r="FP31" s="47">
        <f>IFERROR(MASTERFILE[[#This Row],[FPMIS Budget]]*(MID(MASTERFILE[[#This Row],[BL 3 (Percentage)]],FIND("(",MASTERFILE[[#This Row],[BL 3 (Percentage)]])+1, FIND(")",MASTERFILE[[#This Row],[BL 3 (Percentage)]])- FIND("(",MASTERFILE[[#This Row],[BL 3 (Percentage)]])-1)),0)</f>
        <v>0</v>
      </c>
      <c r="FQ31" s="47">
        <f>IFERROR(MASTERFILE[[#This Row],[FPMIS Budget]]*(MID(MASTERFILE[[#This Row],[BL 4 (Percentage)]],FIND("(",MASTERFILE[[#This Row],[BL 4 (Percentage)]])+1, FIND(")",MASTERFILE[[#This Row],[BL 4 (Percentage)]])- FIND("(",MASTERFILE[[#This Row],[BL 4 (Percentage)]])-1)),0)</f>
        <v>3758456.1086296001</v>
      </c>
      <c r="FR31" s="47">
        <f>IFERROR(MASTERFILE[[#This Row],[FPMIS Budget]]*(MID(MASTERFILE[[#This Row],[BL 5 (Percentage)]],FIND("(",MASTERFILE[[#This Row],[BL 5 (Percentage)]])+1, FIND(")",MASTERFILE[[#This Row],[BL 5 (Percentage)]])- FIND("(",MASTERFILE[[#This Row],[BL 5 (Percentage)]])-1)),0)</f>
        <v>0</v>
      </c>
      <c r="FS31" s="47">
        <f>IFERROR(MASTERFILE[[#This Row],[FPMIS Budget]]*(MID(MASTERFILE[[#This Row],[BL 6 (Percentage)]],FIND("(",MASTERFILE[[#This Row],[BL 6 (Percentage)]])+1, FIND(")",MASTERFILE[[#This Row],[BL 6 (Percentage)]])- FIND("(",MASTERFILE[[#This Row],[BL 6 (Percentage)]])-1)),0)</f>
        <v>0</v>
      </c>
      <c r="FT31" s="47">
        <f>IFERROR(MASTERFILE[[#This Row],[FPMIS Budget]]*(MID(MASTERFILE[[#This Row],[BL 7 (Percentage)]],FIND("(",MASTERFILE[[#This Row],[BL 7 (Percentage)]])+1, FIND(")",MASTERFILE[[#This Row],[BL 7 (Percentage)]])- FIND("(",MASTERFILE[[#This Row],[BL 7 (Percentage)]])-1)),0)</f>
        <v>0</v>
      </c>
      <c r="FU31" s="3">
        <f>IF(ISNUMBER(SEARCH("1.",MASTERFILE[[#This Row],[SDG target (24/25)]])),1," ")</f>
        <v>1</v>
      </c>
      <c r="HT31" s="3" t="s">
        <v>320</v>
      </c>
      <c r="ID31" s="3"/>
      <c r="IG31" s="3" t="s">
        <v>1172</v>
      </c>
      <c r="IH31" s="3"/>
      <c r="IM31" s="3" t="s">
        <v>1172</v>
      </c>
      <c r="IO31" s="54" t="s">
        <v>1172</v>
      </c>
      <c r="IR31" s="54" t="s">
        <v>1172</v>
      </c>
      <c r="IU31" s="3"/>
      <c r="IV31" s="3"/>
      <c r="IW31" s="3"/>
      <c r="IX31" s="3"/>
      <c r="JA31" s="3" t="s">
        <v>1173</v>
      </c>
    </row>
    <row r="32" spans="1:263" ht="27.75" customHeight="1" x14ac:dyDescent="0.3">
      <c r="A32" s="48" t="s">
        <v>1174</v>
      </c>
      <c r="B32" s="48" t="s">
        <v>1175</v>
      </c>
      <c r="C32" s="48" t="s">
        <v>1176</v>
      </c>
      <c r="D32" s="48" t="s">
        <v>375</v>
      </c>
      <c r="E32" s="49">
        <v>3859505.15</v>
      </c>
      <c r="F32" s="49">
        <v>3860271.1219000001</v>
      </c>
      <c r="G32" s="48" t="s">
        <v>1177</v>
      </c>
      <c r="H32" s="48" t="s">
        <v>376</v>
      </c>
      <c r="I32" s="48" t="s">
        <v>304</v>
      </c>
      <c r="J32" s="48" t="s">
        <v>1178</v>
      </c>
      <c r="K32" s="48" t="s">
        <v>521</v>
      </c>
      <c r="L32" s="48" t="s">
        <v>1179</v>
      </c>
      <c r="M32" s="48" t="s">
        <v>1180</v>
      </c>
      <c r="N32" s="49">
        <v>2.577956989247312</v>
      </c>
      <c r="O32" s="48" t="s">
        <v>1181</v>
      </c>
      <c r="P32" s="48" t="s">
        <v>281</v>
      </c>
      <c r="Q32" s="48" t="s">
        <v>287</v>
      </c>
      <c r="R32" s="48" t="s">
        <v>446</v>
      </c>
      <c r="S32" s="48" t="s">
        <v>1182</v>
      </c>
      <c r="T32" s="48" t="s">
        <v>677</v>
      </c>
      <c r="U32" s="48" t="s">
        <v>678</v>
      </c>
      <c r="V32" s="48" t="s">
        <v>412</v>
      </c>
      <c r="W32" s="48" t="s">
        <v>1183</v>
      </c>
      <c r="X32" s="48" t="s">
        <v>1184</v>
      </c>
      <c r="Y32" s="48" t="s">
        <v>1185</v>
      </c>
      <c r="Z32" s="48" t="s">
        <v>1186</v>
      </c>
      <c r="AA32" s="48" t="s">
        <v>1089</v>
      </c>
      <c r="AB32" s="48" t="s">
        <v>1090</v>
      </c>
      <c r="AC32" s="48" t="s">
        <v>774</v>
      </c>
      <c r="AD32" s="48" t="s">
        <v>1091</v>
      </c>
      <c r="AE32" s="48" t="s">
        <v>1187</v>
      </c>
      <c r="AF32" s="48" t="s">
        <v>1188</v>
      </c>
      <c r="AG32" s="48" t="s">
        <v>583</v>
      </c>
      <c r="AH32" s="48" t="s">
        <v>583</v>
      </c>
      <c r="AI32" s="48" t="s">
        <v>582</v>
      </c>
      <c r="AJ32" s="48" t="s">
        <v>385</v>
      </c>
      <c r="AK32" s="48" t="s">
        <v>304</v>
      </c>
      <c r="AL32" s="48" t="s">
        <v>1189</v>
      </c>
      <c r="AM32" s="48" t="s">
        <v>584</v>
      </c>
      <c r="AN32" s="48" t="s">
        <v>989</v>
      </c>
      <c r="AO32" s="48" t="s">
        <v>1190</v>
      </c>
      <c r="AP32" s="48" t="s">
        <v>457</v>
      </c>
      <c r="AQ32" s="48" t="s">
        <v>544</v>
      </c>
      <c r="AR32" s="48" t="s">
        <v>354</v>
      </c>
      <c r="AS32" s="48" t="s">
        <v>354</v>
      </c>
      <c r="AT32" s="49">
        <v>0</v>
      </c>
      <c r="AU32" s="49">
        <v>3860270.79</v>
      </c>
      <c r="AV32" s="48" t="s">
        <v>1093</v>
      </c>
      <c r="AW32" s="48" t="s">
        <v>1094</v>
      </c>
      <c r="AX32" s="48" t="s">
        <v>292</v>
      </c>
      <c r="AY32" s="48" t="s">
        <v>292</v>
      </c>
      <c r="AZ32" s="48" t="s">
        <v>1191</v>
      </c>
      <c r="BA32" s="48" t="s">
        <v>1192</v>
      </c>
      <c r="BB32" s="48" t="s">
        <v>1193</v>
      </c>
      <c r="BC32" s="48" t="s">
        <v>1194</v>
      </c>
      <c r="BD32" s="48" t="s">
        <v>1195</v>
      </c>
      <c r="BE32" s="48" t="s">
        <v>1196</v>
      </c>
      <c r="BF32" s="48" t="s">
        <v>1197</v>
      </c>
      <c r="BG32" s="48" t="s">
        <v>292</v>
      </c>
      <c r="BH32" s="49">
        <v>0</v>
      </c>
      <c r="BI32" s="48" t="s">
        <v>1101</v>
      </c>
      <c r="BJ32" s="48" t="s">
        <v>354</v>
      </c>
      <c r="BK32" s="48" t="s">
        <v>354</v>
      </c>
      <c r="BL32" s="48" t="s">
        <v>354</v>
      </c>
      <c r="BM32" s="48" t="s">
        <v>354</v>
      </c>
      <c r="BN32" s="48" t="s">
        <v>354</v>
      </c>
      <c r="BO32" s="48" t="s">
        <v>353</v>
      </c>
      <c r="BP32" s="48" t="s">
        <v>353</v>
      </c>
      <c r="BQ32" s="48" t="s">
        <v>292</v>
      </c>
      <c r="BR32" s="48" t="s">
        <v>354</v>
      </c>
      <c r="BS32" s="48" t="s">
        <v>1089</v>
      </c>
      <c r="BT32" s="48" t="s">
        <v>1090</v>
      </c>
      <c r="BU32" s="48" t="s">
        <v>774</v>
      </c>
      <c r="BV32" s="48" t="s">
        <v>1091</v>
      </c>
      <c r="BW32" s="48" t="s">
        <v>1093</v>
      </c>
      <c r="BX32" s="48" t="s">
        <v>1094</v>
      </c>
      <c r="BY32" s="49">
        <v>0</v>
      </c>
      <c r="BZ32" s="49">
        <v>-0.14000000000000001</v>
      </c>
      <c r="CA32" s="49">
        <v>3869.78</v>
      </c>
      <c r="CB32" s="49">
        <v>0</v>
      </c>
      <c r="CC32" s="49">
        <v>1208501.4099999999</v>
      </c>
      <c r="CD32" s="49">
        <v>211200.79</v>
      </c>
      <c r="CE32" s="49">
        <v>1062302.3700000001</v>
      </c>
      <c r="CF32" s="49">
        <v>3649070.14</v>
      </c>
      <c r="CG32" s="49">
        <v>1584831.59</v>
      </c>
      <c r="CH32" s="48" t="s">
        <v>292</v>
      </c>
      <c r="CI32" s="48" t="s">
        <v>292</v>
      </c>
      <c r="CJ32" s="48" t="s">
        <v>292</v>
      </c>
      <c r="CK32" s="48" t="s">
        <v>292</v>
      </c>
      <c r="CL32" s="49">
        <v>765.64</v>
      </c>
      <c r="CM32" s="49">
        <v>3859505.15</v>
      </c>
      <c r="CN32" s="49">
        <v>0</v>
      </c>
      <c r="CO32" s="49">
        <v>0</v>
      </c>
      <c r="CP32" s="49">
        <v>3860270.79</v>
      </c>
      <c r="CQ32" s="49">
        <v>3859505.17</v>
      </c>
      <c r="CR32" s="48" t="s">
        <v>1198</v>
      </c>
      <c r="CS32" s="49">
        <v>1</v>
      </c>
      <c r="CT32" s="48" t="s">
        <v>292</v>
      </c>
      <c r="CU32" s="48" t="s">
        <v>304</v>
      </c>
      <c r="CV32" s="48" t="s">
        <v>304</v>
      </c>
      <c r="CW32" s="49">
        <v>4635.4219000000003</v>
      </c>
      <c r="CX32" s="49">
        <v>0</v>
      </c>
      <c r="CY32" s="49">
        <v>0</v>
      </c>
      <c r="CZ32" s="49">
        <v>0</v>
      </c>
      <c r="DA32" s="49">
        <v>3869.76</v>
      </c>
      <c r="DB32" s="49">
        <v>0</v>
      </c>
      <c r="DC32" s="49">
        <v>0</v>
      </c>
      <c r="DD32" s="49">
        <v>0</v>
      </c>
      <c r="DE32" s="49">
        <v>3859505.15</v>
      </c>
      <c r="DF32" s="48" t="s">
        <v>365</v>
      </c>
      <c r="DG32" s="48" t="s">
        <v>661</v>
      </c>
      <c r="DH32" s="48" t="s">
        <v>1199</v>
      </c>
      <c r="DI32" s="50" t="s">
        <v>1200</v>
      </c>
      <c r="DJ32" s="3">
        <f>IF(ISNUMBER(SEARCH("BP1",MASTERFILE[[#This Row],[PPA (24/25)]])),1,0)</f>
        <v>0</v>
      </c>
      <c r="DK32" s="3">
        <f>IF(ISNUMBER(SEARCH("BP2",MASTERFILE[[#This Row],[PPA (24/25)]])),1,0)</f>
        <v>0</v>
      </c>
      <c r="DL32" s="3">
        <f>IF(ISNUMBER(SEARCH("BP3",MASTERFILE[[#This Row],[PPA (24/25)]])),1,0)</f>
        <v>0</v>
      </c>
      <c r="DM32" s="3">
        <f>IF(ISNUMBER(SEARCH("BP4",MASTERFILE[[#This Row],[PPA (24/25)]])),1,0)</f>
        <v>0</v>
      </c>
      <c r="DN32" s="3">
        <f>IF(ISNUMBER(SEARCH("BP5",MASTERFILE[[#This Row],[PPA (24/25)]])),1,0)</f>
        <v>0</v>
      </c>
      <c r="DO32" s="3">
        <f>IF(ISNUMBER(SEARCH("BN1",MASTERFILE[[#This Row],[PPA (24/25)]])),1,0)</f>
        <v>0</v>
      </c>
      <c r="DP32" s="3">
        <f>IF(ISNUMBER(SEARCH("BN2",MASTERFILE[[#This Row],[PPA (24/25)]])),1,0)</f>
        <v>0</v>
      </c>
      <c r="DQ32" s="3">
        <f>IF(ISNUMBER(SEARCH("BN3",MASTERFILE[[#This Row],[PPA (24/25)]])),1,0)</f>
        <v>0</v>
      </c>
      <c r="DR32" s="3">
        <f>IF(ISNUMBER(SEARCH("BN4",MASTERFILE[[#This Row],[PPA (24/25)]])),1,0)</f>
        <v>0</v>
      </c>
      <c r="DS32" s="3">
        <f>IF(ISNUMBER(SEARCH("BN5",MASTERFILE[[#This Row],[PPA (24/25)]])),1,0)</f>
        <v>0</v>
      </c>
      <c r="DT32" s="3">
        <f>IF(ISNUMBER(SEARCH("BE1",MASTERFILE[[#This Row],[PPA (24/25)]])),1,0)</f>
        <v>0</v>
      </c>
      <c r="DU32" s="3">
        <f>IF(ISNUMBER(SEARCH("BE2",MASTERFILE[[#This Row],[PPA (24/25)]])),1,0)</f>
        <v>0</v>
      </c>
      <c r="DV32" s="3">
        <f>IF(ISNUMBER(SEARCH("BE3",MASTERFILE[[#This Row],[PPA (24/25)]])),1,0)</f>
        <v>0</v>
      </c>
      <c r="DW32" s="3">
        <f>IF(ISNUMBER(SEARCH("BE4",MASTERFILE[[#This Row],[PPA (24/25)]])),1,0)</f>
        <v>0</v>
      </c>
      <c r="DX32" s="3">
        <f>IF(ISNUMBER(SEARCH("BL1",MASTERFILE[[#This Row],[PPA (24/25)]])),1,0)</f>
        <v>0</v>
      </c>
      <c r="DY32" s="3">
        <f>IF(ISNUMBER(SEARCH("BL2",MASTERFILE[[#This Row],[PPA (24/25)]])),1,0)</f>
        <v>0</v>
      </c>
      <c r="DZ32" s="3">
        <f>IF(ISNUMBER(SEARCH("BL3",MASTERFILE[[#This Row],[PPA (24/25)]])),1,0)</f>
        <v>1</v>
      </c>
      <c r="EA32" s="3">
        <f>IF(ISNUMBER(SEARCH("BL4",MASTERFILE[[#This Row],[PPA (24/25)]])),1,0)</f>
        <v>0</v>
      </c>
      <c r="EB32" s="3">
        <f>IF(ISNUMBER(SEARCH("BL5",MASTERFILE[[#This Row],[PPA (24/25)]])),1,0)</f>
        <v>0</v>
      </c>
      <c r="EC32" s="3">
        <f>IF(ISNUMBER(SEARCH("BL6",MASTERFILE[[#This Row],[PPA (24/25)]])),1,0)</f>
        <v>0</v>
      </c>
      <c r="ED32" s="3">
        <f>IF(ISNUMBER(SEARCH("BL7",MASTERFILE[[#This Row],[PPA (24/25)]])),1,0)</f>
        <v>0</v>
      </c>
      <c r="EE32" s="3">
        <f>IFERROR(LEFT(RIGHT(MASTERFILE[[#This Row],[PPA (24/25)]],LEN(MASTERFILE[[#This Row],[PPA (24/25)]])-FIND("BP1",MASTERFILE[[#This Row],[PPA (24/25)]])+1),10), 0)</f>
        <v>0</v>
      </c>
      <c r="EF32" s="3">
        <f>IFERROR(LEFT(RIGHT(MASTERFILE[[#This Row],[PPA (24/25)]],LEN(MASTERFILE[[#This Row],[PPA (24/25)]])-FIND("BP2",MASTERFILE[[#This Row],[PPA (24/25)]])+1),10),0)</f>
        <v>0</v>
      </c>
      <c r="EG32" s="3">
        <f>IFERROR(LEFT(RIGHT(MASTERFILE[[#This Row],[PPA (24/25)]],LEN(MASTERFILE[[#This Row],[PPA (24/25)]])-FIND("BP3",MASTERFILE[[#This Row],[PPA (24/25)]])+1),10),0)</f>
        <v>0</v>
      </c>
      <c r="EH32" s="3">
        <f>IFERROR(LEFT(RIGHT(MASTERFILE[[#This Row],[PPA (24/25)]],LEN(MASTERFILE[[#This Row],[PPA (24/25)]])-FIND("BP4",MASTERFILE[[#This Row],[PPA (24/25)]])+1),10),0)</f>
        <v>0</v>
      </c>
      <c r="EI32" s="3">
        <f>IFERROR(LEFT(RIGHT(MASTERFILE[[#This Row],[PPA (24/25)]],LEN(MASTERFILE[[#This Row],[PPA (24/25)]])-FIND("BP5",MASTERFILE[[#This Row],[PPA (24/25)]])+1),10),0)</f>
        <v>0</v>
      </c>
      <c r="EJ32" s="3">
        <f>IFERROR(LEFT(RIGHT(MASTERFILE[[#This Row],[PPA (24/25)]],LEN(MASTERFILE[[#This Row],[PPA (24/25)]])-FIND("BN1",MASTERFILE[[#This Row],[PPA (24/25)]])+1),10),0)</f>
        <v>0</v>
      </c>
      <c r="EK32" s="3">
        <f>IFERROR(LEFT(RIGHT(MASTERFILE[[#This Row],[PPA (24/25)]],LEN(MASTERFILE[[#This Row],[PPA (24/25)]])-FIND("BN2",MASTERFILE[[#This Row],[PPA (24/25)]])+1),10),0)</f>
        <v>0</v>
      </c>
      <c r="EL32" s="3">
        <f>IFERROR(LEFT(RIGHT(MASTERFILE[[#This Row],[PPA (24/25)]],LEN(MASTERFILE[[#This Row],[PPA (24/25)]])-FIND("BN3",MASTERFILE[[#This Row],[PPA (24/25)]])+1),10),0)</f>
        <v>0</v>
      </c>
      <c r="EM32" s="3">
        <f>IFERROR(LEFT(RIGHT(MASTERFILE[[#This Row],[PPA (24/25)]],LEN(MASTERFILE[[#This Row],[PPA (24/25)]])-FIND("BN4",MASTERFILE[[#This Row],[PPA (24/25)]])+1),10),0)</f>
        <v>0</v>
      </c>
      <c r="EN32" s="3">
        <f>IFERROR(LEFT(RIGHT(MASTERFILE[[#This Row],[PPA (24/25)]],LEN(MASTERFILE[[#This Row],[PPA (24/25)]])-FIND("BN5",MASTERFILE[[#This Row],[PPA (24/25)]])+1),10),0)</f>
        <v>0</v>
      </c>
      <c r="EO32" s="3">
        <f>IFERROR(LEFT(RIGHT(MASTERFILE[[#This Row],[PPA (24/25)]],LEN(MASTERFILE[[#This Row],[PPA (24/25)]])-FIND("BE1",MASTERFILE[[#This Row],[PPA (24/25)]])+1),10),0)</f>
        <v>0</v>
      </c>
      <c r="EP32" s="3">
        <f>IFERROR(LEFT(RIGHT(MASTERFILE[[#This Row],[PPA (24/25)]],LEN(MASTERFILE[[#This Row],[PPA (24/25)]])-FIND("BE2",MASTERFILE[[#This Row],[PPA (24/25)]])+1),10),0)</f>
        <v>0</v>
      </c>
      <c r="EQ32" s="3">
        <f>IFERROR(LEFT(RIGHT(MASTERFILE[[#This Row],[PPA (24/25)]],LEN(MASTERFILE[[#This Row],[PPA (24/25)]])-FIND("BE3",MASTERFILE[[#This Row],[PPA (24/25)]])+1),10),0)</f>
        <v>0</v>
      </c>
      <c r="ER32" s="3">
        <f>IFERROR(LEFT(RIGHT(MASTERFILE[[#This Row],[PPA (24/25)]],LEN(MASTERFILE[[#This Row],[PPA (24/25)]])-FIND("BE4",MASTERFILE[[#This Row],[PPA (24/25)]])+1),10),0)</f>
        <v>0</v>
      </c>
      <c r="ES32" s="3">
        <f>IFERROR(LEFT(RIGHT(MASTERFILE[[#This Row],[PPA (24/25)]],LEN(MASTERFILE[[#This Row],[PPA (24/25)]])-FIND("BL1",MASTERFILE[[#This Row],[PPA (24/25)]])+1),10),0)</f>
        <v>0</v>
      </c>
      <c r="ET32" s="3">
        <f>IFERROR(LEFT(RIGHT(MASTERFILE[[#This Row],[PPA (24/25)]],LEN(MASTERFILE[[#This Row],[PPA (24/25)]])-FIND("BL2",MASTERFILE[[#This Row],[PPA (24/25)]])+1),10),0)</f>
        <v>0</v>
      </c>
      <c r="EU32" s="3" t="str">
        <f>IFERROR(LEFT(RIGHT(MASTERFILE[[#This Row],[PPA (24/25)]],LEN(MASTERFILE[[#This Row],[PPA (24/25)]])-FIND("BL3",MASTERFILE[[#This Row],[PPA (24/25)]])+1),10),0)</f>
        <v>BL3 (100%)</v>
      </c>
      <c r="EV32" s="3">
        <f>IFERROR(LEFT(RIGHT(MASTERFILE[[#This Row],[PPA (24/25)]],LEN(MASTERFILE[[#This Row],[PPA (24/25)]])-FIND("BL4",MASTERFILE[[#This Row],[PPA (24/25)]])+1),10),0)</f>
        <v>0</v>
      </c>
      <c r="EW32" s="3">
        <f>IFERROR(LEFT(RIGHT(MASTERFILE[[#This Row],[PPA (24/25)]],LEN(MASTERFILE[[#This Row],[PPA (24/25)]])-FIND("BL5",MASTERFILE[[#This Row],[PPA (24/25)]])+1),10),0)</f>
        <v>0</v>
      </c>
      <c r="EX32" s="3">
        <f>IFERROR(LEFT(RIGHT(MASTERFILE[[#This Row],[PPA (24/25)]],LEN(MASTERFILE[[#This Row],[PPA (24/25)]])-FIND("BL6",MASTERFILE[[#This Row],[PPA (24/25)]])+1),10),0)</f>
        <v>0</v>
      </c>
      <c r="EY32" s="3">
        <f>IFERROR(LEFT(RIGHT(MASTERFILE[[#This Row],[PPA (24/25)]],LEN(MASTERFILE[[#This Row],[PPA (24/25)]])-FIND("BL7",MASTERFILE[[#This Row],[PPA (24/25)]])+1),10),0)</f>
        <v>0</v>
      </c>
      <c r="EZ32" s="47">
        <f>IFERROR(MASTERFILE[[#This Row],[FPMIS Budget]]*(MID(MASTERFILE[[#This Row],[BP 1 (Percentage)]],FIND("(",MASTERFILE[[#This Row],[BP 1 (Percentage)]])+1, FIND(")",MASTERFILE[[#This Row],[BP 1 (Percentage)]])- FIND("(",MASTERFILE[[#This Row],[BP 1 (Percentage)]])-1)),0)</f>
        <v>0</v>
      </c>
      <c r="FA32" s="47">
        <f>IFERROR(MASTERFILE[[#This Row],[FPMIS Budget]]*(MID(MASTERFILE[[#This Row],[BP 2 (Percentage)]],FIND("(",MASTERFILE[[#This Row],[BP 2 (Percentage)]])+1, FIND(")",MASTERFILE[[#This Row],[BP 2 (Percentage)]])- FIND("(",MASTERFILE[[#This Row],[BP 2 (Percentage)]])-1)),0)</f>
        <v>0</v>
      </c>
      <c r="FB32" s="47">
        <f>IFERROR(MASTERFILE[[#This Row],[FPMIS Budget]]*(MID(MASTERFILE[[#This Row],[BP 3 (Percentage)]],FIND("(",MASTERFILE[[#This Row],[BP 3 (Percentage)]])+1, FIND(")",MASTERFILE[[#This Row],[BP 3 (Percentage)]])- FIND("(",MASTERFILE[[#This Row],[BP 3 (Percentage)]])-1)),0)</f>
        <v>0</v>
      </c>
      <c r="FC32" s="47">
        <f>IFERROR(MASTERFILE[[#This Row],[FPMIS Budget]]*(MID(MASTERFILE[[#This Row],[BP 4 (Percentage)]],FIND("(",MASTERFILE[[#This Row],[BP 4 (Percentage)]])+1, FIND(")",MASTERFILE[[#This Row],[BP 4 (Percentage)]])- FIND("(",MASTERFILE[[#This Row],[BP 4 (Percentage)]])-1)),0)</f>
        <v>0</v>
      </c>
      <c r="FD32" s="47">
        <f>IFERROR(MASTERFILE[[#This Row],[FPMIS Budget]]*(MID(MASTERFILE[[#This Row],[BP 5 (Percentage)]],FIND("(",MASTERFILE[[#This Row],[BP 5 (Percentage)]])+1, FIND(")",MASTERFILE[[#This Row],[BP 5 (Percentage)]])- FIND("(",MASTERFILE[[#This Row],[BP 5 (Percentage)]])-1)),0)</f>
        <v>0</v>
      </c>
      <c r="FE32" s="47">
        <f>IFERROR(MASTERFILE[[#This Row],[FPMIS Budget]]*(MID(MASTERFILE[[#This Row],[BN 1 (Percentage)]],FIND("(",MASTERFILE[[#This Row],[BN 1 (Percentage)]])+1, FIND(")",MASTERFILE[[#This Row],[BN 1 (Percentage)]])- FIND("(",MASTERFILE[[#This Row],[BN 1 (Percentage)]])-1)),0)</f>
        <v>0</v>
      </c>
      <c r="FF32" s="47">
        <f>IFERROR(MASTERFILE[[#This Row],[FPMIS Budget]]*(MID(MASTERFILE[[#This Row],[BN 2 (Percentage)]],FIND("(",MASTERFILE[[#This Row],[BN 2 (Percentage)]])+1, FIND(")",MASTERFILE[[#This Row],[BN 2 (Percentage)]])- FIND("(",MASTERFILE[[#This Row],[BN 2 (Percentage)]])-1)),0)</f>
        <v>0</v>
      </c>
      <c r="FG32" s="47">
        <f>IFERROR(MASTERFILE[[#This Row],[FPMIS Budget]]*(MID(MASTERFILE[[#This Row],[BN 3 (Percentage)]],FIND("(",MASTERFILE[[#This Row],[BN 3 (Percentage)]])+1, FIND(")",MASTERFILE[[#This Row],[BN 3 (Percentage)]])- FIND("(",MASTERFILE[[#This Row],[BN 3 (Percentage)]])-1)),0)</f>
        <v>0</v>
      </c>
      <c r="FH32" s="47">
        <f>IFERROR(MASTERFILE[[#This Row],[FPMIS Budget]]*(MID(MASTERFILE[[#This Row],[BN 4 (Percentage)]],FIND("(",MASTERFILE[[#This Row],[BN 4 (Percentage)]])+1, FIND(")",MASTERFILE[[#This Row],[BN 4 (Percentage)]])- FIND("(",MASTERFILE[[#This Row],[BN 4 (Percentage)]])-1)),0)</f>
        <v>0</v>
      </c>
      <c r="FI32" s="47">
        <f>IFERROR(MASTERFILE[[#This Row],[FPMIS Budget]]*(MID(MASTERFILE[[#This Row],[BN 5 (Percentage)]],FIND("(",MASTERFILE[[#This Row],[BN 5 (Percentage)]])+1, FIND(")",MASTERFILE[[#This Row],[BN 5 (Percentage)]])- FIND("(",MASTERFILE[[#This Row],[BN 5 (Percentage)]])-1)),0)</f>
        <v>0</v>
      </c>
      <c r="FJ32" s="47">
        <f>IFERROR(MASTERFILE[[#This Row],[FPMIS Budget]]*(MID(MASTERFILE[[#This Row],[BE 1 (Percentage)]],FIND("(",MASTERFILE[[#This Row],[BE 1 (Percentage)]])+1, FIND(")",MASTERFILE[[#This Row],[BE 1 (Percentage)]])- FIND("(",MASTERFILE[[#This Row],[BE 1 (Percentage)]])-1)),0)</f>
        <v>0</v>
      </c>
      <c r="FK32" s="47">
        <f>IFERROR(MASTERFILE[[#This Row],[FPMIS Budget]]*(MID(MASTERFILE[[#This Row],[BE 2 (Percentage)]],FIND("(",MASTERFILE[[#This Row],[BE 2 (Percentage)]])+1, FIND(")",MASTERFILE[[#This Row],[BE 2 (Percentage)]])- FIND("(",MASTERFILE[[#This Row],[BE 2 (Percentage)]])-1)),0)</f>
        <v>0</v>
      </c>
      <c r="FL32" s="47">
        <f>IFERROR(MASTERFILE[[#This Row],[FPMIS Budget]]*(MID(MASTERFILE[[#This Row],[BE 3 (Percentage)]],FIND("(",MASTERFILE[[#This Row],[BE 3 (Percentage)]])+1, FIND(")",MASTERFILE[[#This Row],[BE 3 (Percentage)]])- FIND("(",MASTERFILE[[#This Row],[BE 3 (Percentage)]])-1)),0)</f>
        <v>0</v>
      </c>
      <c r="FM32" s="47">
        <f>IFERROR(MASTERFILE[[#This Row],[FPMIS Budget]]*(MID(MASTERFILE[[#This Row],[BE 4 (Percentage)]],FIND("(",MASTERFILE[[#This Row],[BE 4 (Percentage)]])+1, FIND(")",MASTERFILE[[#This Row],[BE 4 (Percentage)]])- FIND("(",MASTERFILE[[#This Row],[BE 4 (Percentage)]])-1)),0)</f>
        <v>0</v>
      </c>
      <c r="FN32" s="47">
        <f>IFERROR(MASTERFILE[[#This Row],[FPMIS Budget]]*(MID(MASTERFILE[[#This Row],[BL 1 (Percentage)]],FIND("(",MASTERFILE[[#This Row],[BL 1 (Percentage)]])+1, FIND(")",MASTERFILE[[#This Row],[BL 1 (Percentage)]])- FIND("(",MASTERFILE[[#This Row],[BL 1 (Percentage)]])-1)),0)</f>
        <v>0</v>
      </c>
      <c r="FO32" s="47">
        <f>IFERROR(MASTERFILE[[#This Row],[FPMIS Budget]]*(MID(MASTERFILE[[#This Row],[BL 2 (Percentage)]],FIND("(",MASTERFILE[[#This Row],[BL 2 (Percentage)]])+1, FIND(")",MASTERFILE[[#This Row],[BL 2 (Percentage)]])- FIND("(",MASTERFILE[[#This Row],[BL 2 (Percentage)]])-1)),0)</f>
        <v>0</v>
      </c>
      <c r="FP32" s="47">
        <f>IFERROR(MASTERFILE[[#This Row],[FPMIS Budget]]*(MID(MASTERFILE[[#This Row],[BL 3 (Percentage)]],FIND("(",MASTERFILE[[#This Row],[BL 3 (Percentage)]])+1, FIND(")",MASTERFILE[[#This Row],[BL 3 (Percentage)]])- FIND("(",MASTERFILE[[#This Row],[BL 3 (Percentage)]])-1)),0)</f>
        <v>3860271.1219000001</v>
      </c>
      <c r="FQ32" s="47">
        <f>IFERROR(MASTERFILE[[#This Row],[FPMIS Budget]]*(MID(MASTERFILE[[#This Row],[BL 4 (Percentage)]],FIND("(",MASTERFILE[[#This Row],[BL 4 (Percentage)]])+1, FIND(")",MASTERFILE[[#This Row],[BL 4 (Percentage)]])- FIND("(",MASTERFILE[[#This Row],[BL 4 (Percentage)]])-1)),0)</f>
        <v>0</v>
      </c>
      <c r="FR32" s="47">
        <f>IFERROR(MASTERFILE[[#This Row],[FPMIS Budget]]*(MID(MASTERFILE[[#This Row],[BL 5 (Percentage)]],FIND("(",MASTERFILE[[#This Row],[BL 5 (Percentage)]])+1, FIND(")",MASTERFILE[[#This Row],[BL 5 (Percentage)]])- FIND("(",MASTERFILE[[#This Row],[BL 5 (Percentage)]])-1)),0)</f>
        <v>0</v>
      </c>
      <c r="FS32" s="47">
        <f>IFERROR(MASTERFILE[[#This Row],[FPMIS Budget]]*(MID(MASTERFILE[[#This Row],[BL 6 (Percentage)]],FIND("(",MASTERFILE[[#This Row],[BL 6 (Percentage)]])+1, FIND(")",MASTERFILE[[#This Row],[BL 6 (Percentage)]])- FIND("(",MASTERFILE[[#This Row],[BL 6 (Percentage)]])-1)),0)</f>
        <v>0</v>
      </c>
      <c r="FT32" s="47">
        <f>IFERROR(MASTERFILE[[#This Row],[FPMIS Budget]]*(MID(MASTERFILE[[#This Row],[BL 7 (Percentage)]],FIND("(",MASTERFILE[[#This Row],[BL 7 (Percentage)]])+1, FIND(")",MASTERFILE[[#This Row],[BL 7 (Percentage)]])- FIND("(",MASTERFILE[[#This Row],[BL 7 (Percentage)]])-1)),0)</f>
        <v>0</v>
      </c>
      <c r="FU32" s="3" t="str">
        <f>IF(ISNUMBER(SEARCH("1.",MASTERFILE[[#This Row],[SDG target (24/25)]])),1," ")</f>
        <v xml:space="preserve"> </v>
      </c>
      <c r="HT32" s="3" t="s">
        <v>320</v>
      </c>
      <c r="HW32" s="3" t="s">
        <v>1201</v>
      </c>
      <c r="IC32" s="54" t="s">
        <v>1201</v>
      </c>
      <c r="ID32" s="3"/>
      <c r="IH32" s="3"/>
      <c r="IQ32" s="3" t="s">
        <v>1201</v>
      </c>
      <c r="IU32" s="3"/>
      <c r="IV32" s="3"/>
      <c r="IW32" s="3"/>
      <c r="IX32" s="3"/>
      <c r="JB32" s="3" t="s">
        <v>1202</v>
      </c>
      <c r="JC32" s="9" t="s">
        <v>1203</v>
      </c>
    </row>
    <row r="33" spans="1:263" ht="27.75" customHeight="1" x14ac:dyDescent="0.3">
      <c r="A33" s="9" t="s">
        <v>1204</v>
      </c>
      <c r="B33" s="9" t="s">
        <v>1205</v>
      </c>
      <c r="C33" s="9" t="s">
        <v>1206</v>
      </c>
      <c r="D33" s="9" t="s">
        <v>375</v>
      </c>
      <c r="E33" s="45">
        <v>90317.52</v>
      </c>
      <c r="F33" s="45">
        <v>91000</v>
      </c>
      <c r="G33" s="9" t="s">
        <v>1207</v>
      </c>
      <c r="H33" s="9" t="s">
        <v>376</v>
      </c>
      <c r="I33" s="9" t="s">
        <v>281</v>
      </c>
      <c r="J33" s="9" t="s">
        <v>282</v>
      </c>
      <c r="K33" s="9" t="s">
        <v>476</v>
      </c>
      <c r="L33" s="9" t="s">
        <v>1208</v>
      </c>
      <c r="M33" s="9" t="s">
        <v>1209</v>
      </c>
      <c r="N33" s="45">
        <v>1.9973118279569892</v>
      </c>
      <c r="O33" s="9" t="s">
        <v>835</v>
      </c>
      <c r="P33" s="9" t="s">
        <v>281</v>
      </c>
      <c r="Q33" s="9" t="s">
        <v>287</v>
      </c>
      <c r="R33" s="9" t="s">
        <v>480</v>
      </c>
      <c r="S33" s="9" t="s">
        <v>289</v>
      </c>
      <c r="T33" s="9" t="s">
        <v>290</v>
      </c>
      <c r="U33" s="9" t="s">
        <v>291</v>
      </c>
      <c r="V33" s="9" t="s">
        <v>412</v>
      </c>
      <c r="W33" s="9" t="s">
        <v>293</v>
      </c>
      <c r="X33" s="9" t="s">
        <v>738</v>
      </c>
      <c r="Y33" s="9" t="s">
        <v>1210</v>
      </c>
      <c r="Z33" s="9" t="s">
        <v>1211</v>
      </c>
      <c r="AA33" s="9" t="s">
        <v>1212</v>
      </c>
      <c r="AB33" s="9" t="s">
        <v>1213</v>
      </c>
      <c r="AC33" s="9" t="s">
        <v>1214</v>
      </c>
      <c r="AD33" s="9" t="s">
        <v>1215</v>
      </c>
      <c r="AE33" s="9" t="s">
        <v>1216</v>
      </c>
      <c r="AF33" s="9" t="s">
        <v>1217</v>
      </c>
      <c r="AG33" s="9" t="s">
        <v>1218</v>
      </c>
      <c r="AH33" s="9" t="s">
        <v>1218</v>
      </c>
      <c r="AI33" s="9" t="s">
        <v>1216</v>
      </c>
      <c r="AJ33" s="9" t="s">
        <v>385</v>
      </c>
      <c r="AK33" s="9" t="s">
        <v>304</v>
      </c>
      <c r="AL33" s="9" t="s">
        <v>305</v>
      </c>
      <c r="AM33" s="9" t="s">
        <v>492</v>
      </c>
      <c r="AN33" s="9" t="s">
        <v>1219</v>
      </c>
      <c r="AO33" s="9" t="s">
        <v>292</v>
      </c>
      <c r="AP33" s="9" t="s">
        <v>292</v>
      </c>
      <c r="AQ33" s="9" t="s">
        <v>309</v>
      </c>
      <c r="AR33" s="9" t="s">
        <v>353</v>
      </c>
      <c r="AS33" s="9" t="s">
        <v>353</v>
      </c>
      <c r="AT33" s="45">
        <v>0</v>
      </c>
      <c r="AU33" s="45">
        <v>90317.52</v>
      </c>
      <c r="AV33" s="9" t="s">
        <v>1220</v>
      </c>
      <c r="AW33" s="9" t="s">
        <v>1221</v>
      </c>
      <c r="AX33" s="9" t="s">
        <v>1222</v>
      </c>
      <c r="AY33" s="9" t="s">
        <v>292</v>
      </c>
      <c r="AZ33" s="9" t="s">
        <v>1223</v>
      </c>
      <c r="BA33" s="9" t="s">
        <v>1224</v>
      </c>
      <c r="BB33" s="9" t="s">
        <v>1225</v>
      </c>
      <c r="BC33" s="9" t="s">
        <v>1225</v>
      </c>
      <c r="BD33" s="9" t="s">
        <v>1226</v>
      </c>
      <c r="BE33" s="9" t="s">
        <v>1195</v>
      </c>
      <c r="BF33" s="9" t="s">
        <v>1227</v>
      </c>
      <c r="BG33" s="9" t="s">
        <v>292</v>
      </c>
      <c r="BH33" s="45">
        <v>0</v>
      </c>
      <c r="BI33" s="9" t="s">
        <v>427</v>
      </c>
      <c r="BJ33" s="9" t="s">
        <v>354</v>
      </c>
      <c r="BK33" s="9" t="s">
        <v>354</v>
      </c>
      <c r="BL33" s="9" t="s">
        <v>354</v>
      </c>
      <c r="BM33" s="9" t="s">
        <v>354</v>
      </c>
      <c r="BN33" s="9" t="s">
        <v>354</v>
      </c>
      <c r="BO33" s="9" t="s">
        <v>354</v>
      </c>
      <c r="BP33" s="9" t="s">
        <v>353</v>
      </c>
      <c r="BQ33" s="9" t="s">
        <v>363</v>
      </c>
      <c r="BR33" s="9" t="s">
        <v>363</v>
      </c>
      <c r="BS33" s="9" t="s">
        <v>1212</v>
      </c>
      <c r="BT33" s="9" t="s">
        <v>1213</v>
      </c>
      <c r="BU33" s="9" t="s">
        <v>1214</v>
      </c>
      <c r="BV33" s="9" t="s">
        <v>1215</v>
      </c>
      <c r="BW33" s="9" t="s">
        <v>1220</v>
      </c>
      <c r="BX33" s="9" t="s">
        <v>1221</v>
      </c>
      <c r="BY33" s="45">
        <v>0</v>
      </c>
      <c r="BZ33" s="45">
        <v>0</v>
      </c>
      <c r="CA33" s="45">
        <v>12163.47</v>
      </c>
      <c r="CB33" s="45">
        <v>0</v>
      </c>
      <c r="CC33" s="45">
        <v>51926.7</v>
      </c>
      <c r="CD33" s="45">
        <v>0</v>
      </c>
      <c r="CE33" s="45">
        <v>26227.35</v>
      </c>
      <c r="CF33" s="45">
        <v>91000</v>
      </c>
      <c r="CG33" s="45">
        <v>0</v>
      </c>
      <c r="CH33" s="9" t="s">
        <v>292</v>
      </c>
      <c r="CI33" s="9" t="s">
        <v>292</v>
      </c>
      <c r="CJ33" s="9" t="s">
        <v>292</v>
      </c>
      <c r="CK33" s="9" t="s">
        <v>292</v>
      </c>
      <c r="CL33" s="45">
        <v>0</v>
      </c>
      <c r="CM33" s="45">
        <v>90317.52</v>
      </c>
      <c r="CN33" s="45">
        <v>0</v>
      </c>
      <c r="CO33" s="45">
        <v>0</v>
      </c>
      <c r="CP33" s="45">
        <v>91000</v>
      </c>
      <c r="CQ33" s="45">
        <v>90317.52</v>
      </c>
      <c r="CR33" s="9" t="s">
        <v>1228</v>
      </c>
      <c r="CS33" s="45">
        <v>3</v>
      </c>
      <c r="CT33" s="9" t="s">
        <v>292</v>
      </c>
      <c r="CU33" s="9" t="s">
        <v>281</v>
      </c>
      <c r="CV33" s="9" t="s">
        <v>304</v>
      </c>
      <c r="CW33" s="45">
        <v>12163.47</v>
      </c>
      <c r="CX33" s="45">
        <v>0</v>
      </c>
      <c r="CY33" s="45">
        <v>0</v>
      </c>
      <c r="CZ33" s="45">
        <v>0</v>
      </c>
      <c r="DA33" s="45">
        <v>12163.47</v>
      </c>
      <c r="DB33" s="45">
        <v>0</v>
      </c>
      <c r="DC33" s="45">
        <v>0</v>
      </c>
      <c r="DD33" s="45">
        <v>0</v>
      </c>
      <c r="DE33" s="45">
        <v>0</v>
      </c>
      <c r="DF33" s="9" t="s">
        <v>365</v>
      </c>
      <c r="DG33" s="9" t="s">
        <v>1229</v>
      </c>
      <c r="DH33" s="9" t="s">
        <v>1230</v>
      </c>
      <c r="DI33" s="46" t="s">
        <v>1231</v>
      </c>
      <c r="DJ33" s="3">
        <f>IF(ISNUMBER(SEARCH("BP1",MASTERFILE[[#This Row],[PPA (24/25)]])),1,0)</f>
        <v>0</v>
      </c>
      <c r="DK33" s="3">
        <f>IF(ISNUMBER(SEARCH("BP2",MASTERFILE[[#This Row],[PPA (24/25)]])),1,0)</f>
        <v>0</v>
      </c>
      <c r="DL33" s="3">
        <f>IF(ISNUMBER(SEARCH("BP3",MASTERFILE[[#This Row],[PPA (24/25)]])),1,0)</f>
        <v>0</v>
      </c>
      <c r="DM33" s="3">
        <f>IF(ISNUMBER(SEARCH("BP4",MASTERFILE[[#This Row],[PPA (24/25)]])),1,0)</f>
        <v>0</v>
      </c>
      <c r="DN33" s="3">
        <f>IF(ISNUMBER(SEARCH("BP5",MASTERFILE[[#This Row],[PPA (24/25)]])),1,0)</f>
        <v>0</v>
      </c>
      <c r="DO33" s="3">
        <f>IF(ISNUMBER(SEARCH("BN1",MASTERFILE[[#This Row],[PPA (24/25)]])),1,0)</f>
        <v>0</v>
      </c>
      <c r="DP33" s="3">
        <f>IF(ISNUMBER(SEARCH("BN2",MASTERFILE[[#This Row],[PPA (24/25)]])),1,0)</f>
        <v>0</v>
      </c>
      <c r="DQ33" s="3">
        <f>IF(ISNUMBER(SEARCH("BN3",MASTERFILE[[#This Row],[PPA (24/25)]])),1,0)</f>
        <v>1</v>
      </c>
      <c r="DR33" s="3">
        <f>IF(ISNUMBER(SEARCH("BN4",MASTERFILE[[#This Row],[PPA (24/25)]])),1,0)</f>
        <v>0</v>
      </c>
      <c r="DS33" s="3">
        <f>IF(ISNUMBER(SEARCH("BN5",MASTERFILE[[#This Row],[PPA (24/25)]])),1,0)</f>
        <v>0</v>
      </c>
      <c r="DT33" s="3">
        <f>IF(ISNUMBER(SEARCH("BE1",MASTERFILE[[#This Row],[PPA (24/25)]])),1,0)</f>
        <v>0</v>
      </c>
      <c r="DU33" s="3">
        <f>IF(ISNUMBER(SEARCH("BE2",MASTERFILE[[#This Row],[PPA (24/25)]])),1,0)</f>
        <v>0</v>
      </c>
      <c r="DV33" s="3">
        <f>IF(ISNUMBER(SEARCH("BE3",MASTERFILE[[#This Row],[PPA (24/25)]])),1,0)</f>
        <v>0</v>
      </c>
      <c r="DW33" s="3">
        <f>IF(ISNUMBER(SEARCH("BE4",MASTERFILE[[#This Row],[PPA (24/25)]])),1,0)</f>
        <v>0</v>
      </c>
      <c r="DX33" s="3">
        <f>IF(ISNUMBER(SEARCH("BL1",MASTERFILE[[#This Row],[PPA (24/25)]])),1,0)</f>
        <v>0</v>
      </c>
      <c r="DY33" s="3">
        <f>IF(ISNUMBER(SEARCH("BL2",MASTERFILE[[#This Row],[PPA (24/25)]])),1,0)</f>
        <v>0</v>
      </c>
      <c r="DZ33" s="3">
        <f>IF(ISNUMBER(SEARCH("BL3",MASTERFILE[[#This Row],[PPA (24/25)]])),1,0)</f>
        <v>0</v>
      </c>
      <c r="EA33" s="3">
        <f>IF(ISNUMBER(SEARCH("BL4",MASTERFILE[[#This Row],[PPA (24/25)]])),1,0)</f>
        <v>0</v>
      </c>
      <c r="EB33" s="3">
        <f>IF(ISNUMBER(SEARCH("BL5",MASTERFILE[[#This Row],[PPA (24/25)]])),1,0)</f>
        <v>0</v>
      </c>
      <c r="EC33" s="3">
        <f>IF(ISNUMBER(SEARCH("BL6",MASTERFILE[[#This Row],[PPA (24/25)]])),1,0)</f>
        <v>0</v>
      </c>
      <c r="ED33" s="3">
        <f>IF(ISNUMBER(SEARCH("BL7",MASTERFILE[[#This Row],[PPA (24/25)]])),1,0)</f>
        <v>0</v>
      </c>
      <c r="EE33" s="3">
        <f>IFERROR(LEFT(RIGHT(MASTERFILE[[#This Row],[PPA (24/25)]],LEN(MASTERFILE[[#This Row],[PPA (24/25)]])-FIND("BP1",MASTERFILE[[#This Row],[PPA (24/25)]])+1),10), 0)</f>
        <v>0</v>
      </c>
      <c r="EF33" s="3">
        <f>IFERROR(LEFT(RIGHT(MASTERFILE[[#This Row],[PPA (24/25)]],LEN(MASTERFILE[[#This Row],[PPA (24/25)]])-FIND("BP2",MASTERFILE[[#This Row],[PPA (24/25)]])+1),10),0)</f>
        <v>0</v>
      </c>
      <c r="EG33" s="3">
        <f>IFERROR(LEFT(RIGHT(MASTERFILE[[#This Row],[PPA (24/25)]],LEN(MASTERFILE[[#This Row],[PPA (24/25)]])-FIND("BP3",MASTERFILE[[#This Row],[PPA (24/25)]])+1),10),0)</f>
        <v>0</v>
      </c>
      <c r="EH33" s="3">
        <f>IFERROR(LEFT(RIGHT(MASTERFILE[[#This Row],[PPA (24/25)]],LEN(MASTERFILE[[#This Row],[PPA (24/25)]])-FIND("BP4",MASTERFILE[[#This Row],[PPA (24/25)]])+1),10),0)</f>
        <v>0</v>
      </c>
      <c r="EI33" s="3">
        <f>IFERROR(LEFT(RIGHT(MASTERFILE[[#This Row],[PPA (24/25)]],LEN(MASTERFILE[[#This Row],[PPA (24/25)]])-FIND("BP5",MASTERFILE[[#This Row],[PPA (24/25)]])+1),10),0)</f>
        <v>0</v>
      </c>
      <c r="EJ33" s="3">
        <f>IFERROR(LEFT(RIGHT(MASTERFILE[[#This Row],[PPA (24/25)]],LEN(MASTERFILE[[#This Row],[PPA (24/25)]])-FIND("BN1",MASTERFILE[[#This Row],[PPA (24/25)]])+1),10),0)</f>
        <v>0</v>
      </c>
      <c r="EK33" s="3">
        <f>IFERROR(LEFT(RIGHT(MASTERFILE[[#This Row],[PPA (24/25)]],LEN(MASTERFILE[[#This Row],[PPA (24/25)]])-FIND("BN2",MASTERFILE[[#This Row],[PPA (24/25)]])+1),10),0)</f>
        <v>0</v>
      </c>
      <c r="EL33" s="3" t="str">
        <f>IFERROR(LEFT(RIGHT(MASTERFILE[[#This Row],[PPA (24/25)]],LEN(MASTERFILE[[#This Row],[PPA (24/25)]])-FIND("BN3",MASTERFILE[[#This Row],[PPA (24/25)]])+1),10),0)</f>
        <v>BN3 (100%)</v>
      </c>
      <c r="EM33" s="3">
        <f>IFERROR(LEFT(RIGHT(MASTERFILE[[#This Row],[PPA (24/25)]],LEN(MASTERFILE[[#This Row],[PPA (24/25)]])-FIND("BN4",MASTERFILE[[#This Row],[PPA (24/25)]])+1),10),0)</f>
        <v>0</v>
      </c>
      <c r="EN33" s="3">
        <f>IFERROR(LEFT(RIGHT(MASTERFILE[[#This Row],[PPA (24/25)]],LEN(MASTERFILE[[#This Row],[PPA (24/25)]])-FIND("BN5",MASTERFILE[[#This Row],[PPA (24/25)]])+1),10),0)</f>
        <v>0</v>
      </c>
      <c r="EO33" s="3">
        <f>IFERROR(LEFT(RIGHT(MASTERFILE[[#This Row],[PPA (24/25)]],LEN(MASTERFILE[[#This Row],[PPA (24/25)]])-FIND("BE1",MASTERFILE[[#This Row],[PPA (24/25)]])+1),10),0)</f>
        <v>0</v>
      </c>
      <c r="EP33" s="3">
        <f>IFERROR(LEFT(RIGHT(MASTERFILE[[#This Row],[PPA (24/25)]],LEN(MASTERFILE[[#This Row],[PPA (24/25)]])-FIND("BE2",MASTERFILE[[#This Row],[PPA (24/25)]])+1),10),0)</f>
        <v>0</v>
      </c>
      <c r="EQ33" s="3">
        <f>IFERROR(LEFT(RIGHT(MASTERFILE[[#This Row],[PPA (24/25)]],LEN(MASTERFILE[[#This Row],[PPA (24/25)]])-FIND("BE3",MASTERFILE[[#This Row],[PPA (24/25)]])+1),10),0)</f>
        <v>0</v>
      </c>
      <c r="ER33" s="3">
        <f>IFERROR(LEFT(RIGHT(MASTERFILE[[#This Row],[PPA (24/25)]],LEN(MASTERFILE[[#This Row],[PPA (24/25)]])-FIND("BE4",MASTERFILE[[#This Row],[PPA (24/25)]])+1),10),0)</f>
        <v>0</v>
      </c>
      <c r="ES33" s="3">
        <f>IFERROR(LEFT(RIGHT(MASTERFILE[[#This Row],[PPA (24/25)]],LEN(MASTERFILE[[#This Row],[PPA (24/25)]])-FIND("BL1",MASTERFILE[[#This Row],[PPA (24/25)]])+1),10),0)</f>
        <v>0</v>
      </c>
      <c r="ET33" s="3">
        <f>IFERROR(LEFT(RIGHT(MASTERFILE[[#This Row],[PPA (24/25)]],LEN(MASTERFILE[[#This Row],[PPA (24/25)]])-FIND("BL2",MASTERFILE[[#This Row],[PPA (24/25)]])+1),10),0)</f>
        <v>0</v>
      </c>
      <c r="EU33" s="3">
        <f>IFERROR(LEFT(RIGHT(MASTERFILE[[#This Row],[PPA (24/25)]],LEN(MASTERFILE[[#This Row],[PPA (24/25)]])-FIND("BL3",MASTERFILE[[#This Row],[PPA (24/25)]])+1),10),0)</f>
        <v>0</v>
      </c>
      <c r="EV33" s="3">
        <f>IFERROR(LEFT(RIGHT(MASTERFILE[[#This Row],[PPA (24/25)]],LEN(MASTERFILE[[#This Row],[PPA (24/25)]])-FIND("BL4",MASTERFILE[[#This Row],[PPA (24/25)]])+1),10),0)</f>
        <v>0</v>
      </c>
      <c r="EW33" s="3">
        <f>IFERROR(LEFT(RIGHT(MASTERFILE[[#This Row],[PPA (24/25)]],LEN(MASTERFILE[[#This Row],[PPA (24/25)]])-FIND("BL5",MASTERFILE[[#This Row],[PPA (24/25)]])+1),10),0)</f>
        <v>0</v>
      </c>
      <c r="EX33" s="3">
        <f>IFERROR(LEFT(RIGHT(MASTERFILE[[#This Row],[PPA (24/25)]],LEN(MASTERFILE[[#This Row],[PPA (24/25)]])-FIND("BL6",MASTERFILE[[#This Row],[PPA (24/25)]])+1),10),0)</f>
        <v>0</v>
      </c>
      <c r="EY33" s="3">
        <f>IFERROR(LEFT(RIGHT(MASTERFILE[[#This Row],[PPA (24/25)]],LEN(MASTERFILE[[#This Row],[PPA (24/25)]])-FIND("BL7",MASTERFILE[[#This Row],[PPA (24/25)]])+1),10),0)</f>
        <v>0</v>
      </c>
      <c r="EZ33" s="47">
        <f>IFERROR(MASTERFILE[[#This Row],[FPMIS Budget]]*(MID(MASTERFILE[[#This Row],[BP 1 (Percentage)]],FIND("(",MASTERFILE[[#This Row],[BP 1 (Percentage)]])+1, FIND(")",MASTERFILE[[#This Row],[BP 1 (Percentage)]])- FIND("(",MASTERFILE[[#This Row],[BP 1 (Percentage)]])-1)),0)</f>
        <v>0</v>
      </c>
      <c r="FA33" s="47">
        <f>IFERROR(MASTERFILE[[#This Row],[FPMIS Budget]]*(MID(MASTERFILE[[#This Row],[BP 2 (Percentage)]],FIND("(",MASTERFILE[[#This Row],[BP 2 (Percentage)]])+1, FIND(")",MASTERFILE[[#This Row],[BP 2 (Percentage)]])- FIND("(",MASTERFILE[[#This Row],[BP 2 (Percentage)]])-1)),0)</f>
        <v>0</v>
      </c>
      <c r="FB33" s="47">
        <f>IFERROR(MASTERFILE[[#This Row],[FPMIS Budget]]*(MID(MASTERFILE[[#This Row],[BP 3 (Percentage)]],FIND("(",MASTERFILE[[#This Row],[BP 3 (Percentage)]])+1, FIND(")",MASTERFILE[[#This Row],[BP 3 (Percentage)]])- FIND("(",MASTERFILE[[#This Row],[BP 3 (Percentage)]])-1)),0)</f>
        <v>0</v>
      </c>
      <c r="FC33" s="47">
        <f>IFERROR(MASTERFILE[[#This Row],[FPMIS Budget]]*(MID(MASTERFILE[[#This Row],[BP 4 (Percentage)]],FIND("(",MASTERFILE[[#This Row],[BP 4 (Percentage)]])+1, FIND(")",MASTERFILE[[#This Row],[BP 4 (Percentage)]])- FIND("(",MASTERFILE[[#This Row],[BP 4 (Percentage)]])-1)),0)</f>
        <v>0</v>
      </c>
      <c r="FD33" s="47">
        <f>IFERROR(MASTERFILE[[#This Row],[FPMIS Budget]]*(MID(MASTERFILE[[#This Row],[BP 5 (Percentage)]],FIND("(",MASTERFILE[[#This Row],[BP 5 (Percentage)]])+1, FIND(")",MASTERFILE[[#This Row],[BP 5 (Percentage)]])- FIND("(",MASTERFILE[[#This Row],[BP 5 (Percentage)]])-1)),0)</f>
        <v>0</v>
      </c>
      <c r="FE33" s="47">
        <f>IFERROR(MASTERFILE[[#This Row],[FPMIS Budget]]*(MID(MASTERFILE[[#This Row],[BN 1 (Percentage)]],FIND("(",MASTERFILE[[#This Row],[BN 1 (Percentage)]])+1, FIND(")",MASTERFILE[[#This Row],[BN 1 (Percentage)]])- FIND("(",MASTERFILE[[#This Row],[BN 1 (Percentage)]])-1)),0)</f>
        <v>0</v>
      </c>
      <c r="FF33" s="47">
        <f>IFERROR(MASTERFILE[[#This Row],[FPMIS Budget]]*(MID(MASTERFILE[[#This Row],[BN 2 (Percentage)]],FIND("(",MASTERFILE[[#This Row],[BN 2 (Percentage)]])+1, FIND(")",MASTERFILE[[#This Row],[BN 2 (Percentage)]])- FIND("(",MASTERFILE[[#This Row],[BN 2 (Percentage)]])-1)),0)</f>
        <v>0</v>
      </c>
      <c r="FG33" s="47">
        <f>IFERROR(MASTERFILE[[#This Row],[FPMIS Budget]]*(MID(MASTERFILE[[#This Row],[BN 3 (Percentage)]],FIND("(",MASTERFILE[[#This Row],[BN 3 (Percentage)]])+1, FIND(")",MASTERFILE[[#This Row],[BN 3 (Percentage)]])- FIND("(",MASTERFILE[[#This Row],[BN 3 (Percentage)]])-1)),0)</f>
        <v>91000</v>
      </c>
      <c r="FH33" s="47">
        <f>IFERROR(MASTERFILE[[#This Row],[FPMIS Budget]]*(MID(MASTERFILE[[#This Row],[BN 4 (Percentage)]],FIND("(",MASTERFILE[[#This Row],[BN 4 (Percentage)]])+1, FIND(")",MASTERFILE[[#This Row],[BN 4 (Percentage)]])- FIND("(",MASTERFILE[[#This Row],[BN 4 (Percentage)]])-1)),0)</f>
        <v>0</v>
      </c>
      <c r="FI33" s="47">
        <f>IFERROR(MASTERFILE[[#This Row],[FPMIS Budget]]*(MID(MASTERFILE[[#This Row],[BN 5 (Percentage)]],FIND("(",MASTERFILE[[#This Row],[BN 5 (Percentage)]])+1, FIND(")",MASTERFILE[[#This Row],[BN 5 (Percentage)]])- FIND("(",MASTERFILE[[#This Row],[BN 5 (Percentage)]])-1)),0)</f>
        <v>0</v>
      </c>
      <c r="FJ33" s="47">
        <f>IFERROR(MASTERFILE[[#This Row],[FPMIS Budget]]*(MID(MASTERFILE[[#This Row],[BE 1 (Percentage)]],FIND("(",MASTERFILE[[#This Row],[BE 1 (Percentage)]])+1, FIND(")",MASTERFILE[[#This Row],[BE 1 (Percentage)]])- FIND("(",MASTERFILE[[#This Row],[BE 1 (Percentage)]])-1)),0)</f>
        <v>0</v>
      </c>
      <c r="FK33" s="47">
        <f>IFERROR(MASTERFILE[[#This Row],[FPMIS Budget]]*(MID(MASTERFILE[[#This Row],[BE 2 (Percentage)]],FIND("(",MASTERFILE[[#This Row],[BE 2 (Percentage)]])+1, FIND(")",MASTERFILE[[#This Row],[BE 2 (Percentage)]])- FIND("(",MASTERFILE[[#This Row],[BE 2 (Percentage)]])-1)),0)</f>
        <v>0</v>
      </c>
      <c r="FL33" s="47">
        <f>IFERROR(MASTERFILE[[#This Row],[FPMIS Budget]]*(MID(MASTERFILE[[#This Row],[BE 3 (Percentage)]],FIND("(",MASTERFILE[[#This Row],[BE 3 (Percentage)]])+1, FIND(")",MASTERFILE[[#This Row],[BE 3 (Percentage)]])- FIND("(",MASTERFILE[[#This Row],[BE 3 (Percentage)]])-1)),0)</f>
        <v>0</v>
      </c>
      <c r="FM33" s="47">
        <f>IFERROR(MASTERFILE[[#This Row],[FPMIS Budget]]*(MID(MASTERFILE[[#This Row],[BE 4 (Percentage)]],FIND("(",MASTERFILE[[#This Row],[BE 4 (Percentage)]])+1, FIND(")",MASTERFILE[[#This Row],[BE 4 (Percentage)]])- FIND("(",MASTERFILE[[#This Row],[BE 4 (Percentage)]])-1)),0)</f>
        <v>0</v>
      </c>
      <c r="FN33" s="47">
        <f>IFERROR(MASTERFILE[[#This Row],[FPMIS Budget]]*(MID(MASTERFILE[[#This Row],[BL 1 (Percentage)]],FIND("(",MASTERFILE[[#This Row],[BL 1 (Percentage)]])+1, FIND(")",MASTERFILE[[#This Row],[BL 1 (Percentage)]])- FIND("(",MASTERFILE[[#This Row],[BL 1 (Percentage)]])-1)),0)</f>
        <v>0</v>
      </c>
      <c r="FO33" s="47">
        <f>IFERROR(MASTERFILE[[#This Row],[FPMIS Budget]]*(MID(MASTERFILE[[#This Row],[BL 2 (Percentage)]],FIND("(",MASTERFILE[[#This Row],[BL 2 (Percentage)]])+1, FIND(")",MASTERFILE[[#This Row],[BL 2 (Percentage)]])- FIND("(",MASTERFILE[[#This Row],[BL 2 (Percentage)]])-1)),0)</f>
        <v>0</v>
      </c>
      <c r="FP33" s="47">
        <f>IFERROR(MASTERFILE[[#This Row],[FPMIS Budget]]*(MID(MASTERFILE[[#This Row],[BL 3 (Percentage)]],FIND("(",MASTERFILE[[#This Row],[BL 3 (Percentage)]])+1, FIND(")",MASTERFILE[[#This Row],[BL 3 (Percentage)]])- FIND("(",MASTERFILE[[#This Row],[BL 3 (Percentage)]])-1)),0)</f>
        <v>0</v>
      </c>
      <c r="FQ33" s="47">
        <f>IFERROR(MASTERFILE[[#This Row],[FPMIS Budget]]*(MID(MASTERFILE[[#This Row],[BL 4 (Percentage)]],FIND("(",MASTERFILE[[#This Row],[BL 4 (Percentage)]])+1, FIND(")",MASTERFILE[[#This Row],[BL 4 (Percentage)]])- FIND("(",MASTERFILE[[#This Row],[BL 4 (Percentage)]])-1)),0)</f>
        <v>0</v>
      </c>
      <c r="FR33" s="47">
        <f>IFERROR(MASTERFILE[[#This Row],[FPMIS Budget]]*(MID(MASTERFILE[[#This Row],[BL 5 (Percentage)]],FIND("(",MASTERFILE[[#This Row],[BL 5 (Percentage)]])+1, FIND(")",MASTERFILE[[#This Row],[BL 5 (Percentage)]])- FIND("(",MASTERFILE[[#This Row],[BL 5 (Percentage)]])-1)),0)</f>
        <v>0</v>
      </c>
      <c r="FS33" s="47">
        <f>IFERROR(MASTERFILE[[#This Row],[FPMIS Budget]]*(MID(MASTERFILE[[#This Row],[BL 6 (Percentage)]],FIND("(",MASTERFILE[[#This Row],[BL 6 (Percentage)]])+1, FIND(")",MASTERFILE[[#This Row],[BL 6 (Percentage)]])- FIND("(",MASTERFILE[[#This Row],[BL 6 (Percentage)]])-1)),0)</f>
        <v>0</v>
      </c>
      <c r="FT33" s="47">
        <f>IFERROR(MASTERFILE[[#This Row],[FPMIS Budget]]*(MID(MASTERFILE[[#This Row],[BL 7 (Percentage)]],FIND("(",MASTERFILE[[#This Row],[BL 7 (Percentage)]])+1, FIND(")",MASTERFILE[[#This Row],[BL 7 (Percentage)]])- FIND("(",MASTERFILE[[#This Row],[BL 7 (Percentage)]])-1)),0)</f>
        <v>0</v>
      </c>
      <c r="FU33" s="3" t="str">
        <f>IF(ISNUMBER(SEARCH("1.",MASTERFILE[[#This Row],[SDG target (24/25)]])),1," ")</f>
        <v xml:space="preserve"> </v>
      </c>
      <c r="HT33" s="3" t="s">
        <v>320</v>
      </c>
      <c r="HY33" s="3" t="s">
        <v>1232</v>
      </c>
      <c r="ID33" s="3"/>
      <c r="IH33" s="3"/>
      <c r="IM33" s="54" t="s">
        <v>1232</v>
      </c>
      <c r="IO33" s="54" t="s">
        <v>1232</v>
      </c>
      <c r="IU33" s="3"/>
      <c r="IV33" s="3"/>
      <c r="IW33" s="3"/>
      <c r="IX33" s="3" t="s">
        <v>1233</v>
      </c>
      <c r="IY33" s="3" t="s">
        <v>1234</v>
      </c>
      <c r="JC33" s="3" t="s">
        <v>1235</v>
      </c>
    </row>
    <row r="34" spans="1:263" ht="27.75" customHeight="1" x14ac:dyDescent="0.3">
      <c r="A34" s="48" t="s">
        <v>1236</v>
      </c>
      <c r="B34" s="48" t="s">
        <v>1237</v>
      </c>
      <c r="C34" s="48" t="s">
        <v>1238</v>
      </c>
      <c r="D34" s="48" t="s">
        <v>278</v>
      </c>
      <c r="E34" s="49">
        <v>6655517.5899999999</v>
      </c>
      <c r="F34" s="49">
        <v>10892178.4594</v>
      </c>
      <c r="G34" s="48" t="s">
        <v>1238</v>
      </c>
      <c r="H34" s="48" t="s">
        <v>280</v>
      </c>
      <c r="I34" s="48" t="s">
        <v>281</v>
      </c>
      <c r="J34" s="48" t="s">
        <v>1239</v>
      </c>
      <c r="K34" s="48" t="s">
        <v>521</v>
      </c>
      <c r="L34" s="48" t="s">
        <v>1240</v>
      </c>
      <c r="M34" s="48" t="s">
        <v>1241</v>
      </c>
      <c r="N34" s="49">
        <v>5.163978494623656</v>
      </c>
      <c r="O34" s="48" t="s">
        <v>292</v>
      </c>
      <c r="P34" s="48" t="s">
        <v>281</v>
      </c>
      <c r="Q34" s="48" t="s">
        <v>287</v>
      </c>
      <c r="R34" s="48" t="s">
        <v>1242</v>
      </c>
      <c r="S34" s="48" t="s">
        <v>1243</v>
      </c>
      <c r="T34" s="48" t="s">
        <v>677</v>
      </c>
      <c r="U34" s="48" t="s">
        <v>678</v>
      </c>
      <c r="V34" s="48" t="s">
        <v>412</v>
      </c>
      <c r="W34" s="48" t="s">
        <v>1244</v>
      </c>
      <c r="X34" s="48" t="s">
        <v>341</v>
      </c>
      <c r="Y34" s="48" t="s">
        <v>1245</v>
      </c>
      <c r="Z34" s="48" t="s">
        <v>1246</v>
      </c>
      <c r="AA34" s="48" t="s">
        <v>1247</v>
      </c>
      <c r="AB34" s="48" t="s">
        <v>1248</v>
      </c>
      <c r="AC34" s="48" t="s">
        <v>1249</v>
      </c>
      <c r="AD34" s="48" t="s">
        <v>1250</v>
      </c>
      <c r="AE34" s="48" t="s">
        <v>1251</v>
      </c>
      <c r="AF34" s="48" t="s">
        <v>1252</v>
      </c>
      <c r="AG34" s="48" t="s">
        <v>386</v>
      </c>
      <c r="AH34" s="48" t="s">
        <v>386</v>
      </c>
      <c r="AI34" s="48" t="s">
        <v>1253</v>
      </c>
      <c r="AJ34" s="48" t="s">
        <v>1254</v>
      </c>
      <c r="AK34" s="48" t="s">
        <v>304</v>
      </c>
      <c r="AL34" s="48" t="s">
        <v>1255</v>
      </c>
      <c r="AM34" s="48" t="s">
        <v>541</v>
      </c>
      <c r="AN34" s="48" t="s">
        <v>1239</v>
      </c>
      <c r="AO34" s="48" t="s">
        <v>292</v>
      </c>
      <c r="AP34" s="48" t="s">
        <v>292</v>
      </c>
      <c r="AQ34" s="48" t="s">
        <v>544</v>
      </c>
      <c r="AR34" s="48" t="s">
        <v>354</v>
      </c>
      <c r="AS34" s="48" t="s">
        <v>354</v>
      </c>
      <c r="AT34" s="49">
        <v>0</v>
      </c>
      <c r="AU34" s="49">
        <v>10892179.75</v>
      </c>
      <c r="AV34" s="48" t="s">
        <v>1256</v>
      </c>
      <c r="AW34" s="48" t="s">
        <v>1257</v>
      </c>
      <c r="AX34" s="48" t="s">
        <v>992</v>
      </c>
      <c r="AY34" s="48" t="s">
        <v>292</v>
      </c>
      <c r="AZ34" s="48" t="s">
        <v>292</v>
      </c>
      <c r="BA34" s="48" t="s">
        <v>292</v>
      </c>
      <c r="BB34" s="48" t="s">
        <v>1258</v>
      </c>
      <c r="BC34" s="48" t="s">
        <v>1259</v>
      </c>
      <c r="BD34" s="48" t="s">
        <v>1260</v>
      </c>
      <c r="BE34" s="48" t="s">
        <v>1261</v>
      </c>
      <c r="BF34" s="48" t="s">
        <v>292</v>
      </c>
      <c r="BG34" s="48" t="s">
        <v>292</v>
      </c>
      <c r="BH34" s="49">
        <v>0</v>
      </c>
      <c r="BI34" s="48" t="s">
        <v>1135</v>
      </c>
      <c r="BJ34" s="48" t="s">
        <v>353</v>
      </c>
      <c r="BK34" s="48" t="s">
        <v>363</v>
      </c>
      <c r="BL34" s="48" t="s">
        <v>363</v>
      </c>
      <c r="BM34" s="48" t="s">
        <v>363</v>
      </c>
      <c r="BN34" s="48" t="s">
        <v>354</v>
      </c>
      <c r="BO34" s="48" t="s">
        <v>354</v>
      </c>
      <c r="BP34" s="48" t="s">
        <v>354</v>
      </c>
      <c r="BQ34" s="48" t="s">
        <v>292</v>
      </c>
      <c r="BR34" s="48" t="s">
        <v>354</v>
      </c>
      <c r="BS34" s="48" t="s">
        <v>1247</v>
      </c>
      <c r="BT34" s="48" t="s">
        <v>1248</v>
      </c>
      <c r="BU34" s="48" t="s">
        <v>1249</v>
      </c>
      <c r="BV34" s="48" t="s">
        <v>1250</v>
      </c>
      <c r="BW34" s="48" t="s">
        <v>1256</v>
      </c>
      <c r="BX34" s="48" t="s">
        <v>1257</v>
      </c>
      <c r="BY34" s="49">
        <v>1479675.81</v>
      </c>
      <c r="BZ34" s="49">
        <v>1.0900000000000001</v>
      </c>
      <c r="CA34" s="49">
        <v>2577380.14</v>
      </c>
      <c r="CB34" s="49">
        <v>0.24</v>
      </c>
      <c r="CC34" s="49">
        <v>1765570.22</v>
      </c>
      <c r="CD34" s="49">
        <v>0.84</v>
      </c>
      <c r="CE34" s="49">
        <v>832891.42</v>
      </c>
      <c r="CF34" s="49">
        <v>10892177.58</v>
      </c>
      <c r="CG34" s="49">
        <v>0</v>
      </c>
      <c r="CH34" s="48" t="s">
        <v>292</v>
      </c>
      <c r="CI34" s="48" t="s">
        <v>292</v>
      </c>
      <c r="CJ34" s="48" t="s">
        <v>292</v>
      </c>
      <c r="CK34" s="48" t="s">
        <v>292</v>
      </c>
      <c r="CL34" s="49">
        <v>4236662.16</v>
      </c>
      <c r="CM34" s="49">
        <v>5161060.32</v>
      </c>
      <c r="CN34" s="49">
        <v>1494457.27</v>
      </c>
      <c r="CO34" s="49">
        <v>156003.26</v>
      </c>
      <c r="CP34" s="49">
        <v>10892179.75</v>
      </c>
      <c r="CQ34" s="49">
        <v>6571470.2800000003</v>
      </c>
      <c r="CR34" s="48" t="s">
        <v>1241</v>
      </c>
      <c r="CS34" s="49">
        <v>0</v>
      </c>
      <c r="CT34" s="48" t="s">
        <v>292</v>
      </c>
      <c r="CU34" s="48" t="s">
        <v>281</v>
      </c>
      <c r="CV34" s="48" t="s">
        <v>281</v>
      </c>
      <c r="CW34" s="49">
        <v>2718505.344</v>
      </c>
      <c r="CX34" s="49">
        <v>2138322.3470000001</v>
      </c>
      <c r="CY34" s="49">
        <v>0</v>
      </c>
      <c r="CZ34" s="49">
        <v>0</v>
      </c>
      <c r="DA34" s="49">
        <v>2575568.4</v>
      </c>
      <c r="DB34" s="49">
        <v>2551140.6283225399</v>
      </c>
      <c r="DC34" s="49">
        <v>2544282.7234076941</v>
      </c>
      <c r="DD34" s="49">
        <v>0</v>
      </c>
      <c r="DE34" s="49">
        <v>6544239.1500000004</v>
      </c>
      <c r="DF34" s="48" t="s">
        <v>1262</v>
      </c>
      <c r="DG34" s="48" t="s">
        <v>1263</v>
      </c>
      <c r="DH34" s="48" t="s">
        <v>1264</v>
      </c>
      <c r="DI34" s="50" t="s">
        <v>1265</v>
      </c>
      <c r="DJ34" s="3">
        <f>IF(ISNUMBER(SEARCH("BP1",MASTERFILE[[#This Row],[PPA (24/25)]])),1,0)</f>
        <v>0</v>
      </c>
      <c r="DK34" s="3">
        <f>IF(ISNUMBER(SEARCH("BP2",MASTERFILE[[#This Row],[PPA (24/25)]])),1,0)</f>
        <v>0</v>
      </c>
      <c r="DL34" s="3">
        <f>IF(ISNUMBER(SEARCH("BP3",MASTERFILE[[#This Row],[PPA (24/25)]])),1,0)</f>
        <v>0</v>
      </c>
      <c r="DM34" s="3">
        <f>IF(ISNUMBER(SEARCH("BP4",MASTERFILE[[#This Row],[PPA (24/25)]])),1,0)</f>
        <v>0</v>
      </c>
      <c r="DN34" s="3">
        <f>IF(ISNUMBER(SEARCH("BP5",MASTERFILE[[#This Row],[PPA (24/25)]])),1,0)</f>
        <v>0</v>
      </c>
      <c r="DO34" s="3">
        <f>IF(ISNUMBER(SEARCH("BN1",MASTERFILE[[#This Row],[PPA (24/25)]])),1,0)</f>
        <v>0</v>
      </c>
      <c r="DP34" s="3">
        <f>IF(ISNUMBER(SEARCH("BN2",MASTERFILE[[#This Row],[PPA (24/25)]])),1,0)</f>
        <v>0</v>
      </c>
      <c r="DQ34" s="3">
        <f>IF(ISNUMBER(SEARCH("BN3",MASTERFILE[[#This Row],[PPA (24/25)]])),1,0)</f>
        <v>0</v>
      </c>
      <c r="DR34" s="3">
        <f>IF(ISNUMBER(SEARCH("BN4",MASTERFILE[[#This Row],[PPA (24/25)]])),1,0)</f>
        <v>0</v>
      </c>
      <c r="DS34" s="3">
        <f>IF(ISNUMBER(SEARCH("BN5",MASTERFILE[[#This Row],[PPA (24/25)]])),1,0)</f>
        <v>0</v>
      </c>
      <c r="DT34" s="3">
        <f>IF(ISNUMBER(SEARCH("BE1",MASTERFILE[[#This Row],[PPA (24/25)]])),1,0)</f>
        <v>1</v>
      </c>
      <c r="DU34" s="3">
        <f>IF(ISNUMBER(SEARCH("BE2",MASTERFILE[[#This Row],[PPA (24/25)]])),1,0)</f>
        <v>0</v>
      </c>
      <c r="DV34" s="3">
        <f>IF(ISNUMBER(SEARCH("BE3",MASTERFILE[[#This Row],[PPA (24/25)]])),1,0)</f>
        <v>0</v>
      </c>
      <c r="DW34" s="3">
        <f>IF(ISNUMBER(SEARCH("BE4",MASTERFILE[[#This Row],[PPA (24/25)]])),1,0)</f>
        <v>0</v>
      </c>
      <c r="DX34" s="3">
        <f>IF(ISNUMBER(SEARCH("BL1",MASTERFILE[[#This Row],[PPA (24/25)]])),1,0)</f>
        <v>0</v>
      </c>
      <c r="DY34" s="3">
        <f>IF(ISNUMBER(SEARCH("BL2",MASTERFILE[[#This Row],[PPA (24/25)]])),1,0)</f>
        <v>0</v>
      </c>
      <c r="DZ34" s="3">
        <f>IF(ISNUMBER(SEARCH("BL3",MASTERFILE[[#This Row],[PPA (24/25)]])),1,0)</f>
        <v>0</v>
      </c>
      <c r="EA34" s="3">
        <f>IF(ISNUMBER(SEARCH("BL4",MASTERFILE[[#This Row],[PPA (24/25)]])),1,0)</f>
        <v>0</v>
      </c>
      <c r="EB34" s="3">
        <f>IF(ISNUMBER(SEARCH("BL5",MASTERFILE[[#This Row],[PPA (24/25)]])),1,0)</f>
        <v>0</v>
      </c>
      <c r="EC34" s="3">
        <f>IF(ISNUMBER(SEARCH("BL6",MASTERFILE[[#This Row],[PPA (24/25)]])),1,0)</f>
        <v>1</v>
      </c>
      <c r="ED34" s="3">
        <f>IF(ISNUMBER(SEARCH("BL7",MASTERFILE[[#This Row],[PPA (24/25)]])),1,0)</f>
        <v>0</v>
      </c>
      <c r="EE34" s="3">
        <f>IFERROR(LEFT(RIGHT(MASTERFILE[[#This Row],[PPA (24/25)]],LEN(MASTERFILE[[#This Row],[PPA (24/25)]])-FIND("BP1",MASTERFILE[[#This Row],[PPA (24/25)]])+1),10), 0)</f>
        <v>0</v>
      </c>
      <c r="EF34" s="3">
        <f>IFERROR(LEFT(RIGHT(MASTERFILE[[#This Row],[PPA (24/25)]],LEN(MASTERFILE[[#This Row],[PPA (24/25)]])-FIND("BP2",MASTERFILE[[#This Row],[PPA (24/25)]])+1),10),0)</f>
        <v>0</v>
      </c>
      <c r="EG34" s="3">
        <f>IFERROR(LEFT(RIGHT(MASTERFILE[[#This Row],[PPA (24/25)]],LEN(MASTERFILE[[#This Row],[PPA (24/25)]])-FIND("BP3",MASTERFILE[[#This Row],[PPA (24/25)]])+1),10),0)</f>
        <v>0</v>
      </c>
      <c r="EH34" s="3">
        <f>IFERROR(LEFT(RIGHT(MASTERFILE[[#This Row],[PPA (24/25)]],LEN(MASTERFILE[[#This Row],[PPA (24/25)]])-FIND("BP4",MASTERFILE[[#This Row],[PPA (24/25)]])+1),10),0)</f>
        <v>0</v>
      </c>
      <c r="EI34" s="3">
        <f>IFERROR(LEFT(RIGHT(MASTERFILE[[#This Row],[PPA (24/25)]],LEN(MASTERFILE[[#This Row],[PPA (24/25)]])-FIND("BP5",MASTERFILE[[#This Row],[PPA (24/25)]])+1),10),0)</f>
        <v>0</v>
      </c>
      <c r="EJ34" s="3">
        <f>IFERROR(LEFT(RIGHT(MASTERFILE[[#This Row],[PPA (24/25)]],LEN(MASTERFILE[[#This Row],[PPA (24/25)]])-FIND("BN1",MASTERFILE[[#This Row],[PPA (24/25)]])+1),10),0)</f>
        <v>0</v>
      </c>
      <c r="EK34" s="3">
        <f>IFERROR(LEFT(RIGHT(MASTERFILE[[#This Row],[PPA (24/25)]],LEN(MASTERFILE[[#This Row],[PPA (24/25)]])-FIND("BN2",MASTERFILE[[#This Row],[PPA (24/25)]])+1),10),0)</f>
        <v>0</v>
      </c>
      <c r="EL34" s="3">
        <f>IFERROR(LEFT(RIGHT(MASTERFILE[[#This Row],[PPA (24/25)]],LEN(MASTERFILE[[#This Row],[PPA (24/25)]])-FIND("BN3",MASTERFILE[[#This Row],[PPA (24/25)]])+1),10),0)</f>
        <v>0</v>
      </c>
      <c r="EM34" s="3">
        <f>IFERROR(LEFT(RIGHT(MASTERFILE[[#This Row],[PPA (24/25)]],LEN(MASTERFILE[[#This Row],[PPA (24/25)]])-FIND("BN4",MASTERFILE[[#This Row],[PPA (24/25)]])+1),10),0)</f>
        <v>0</v>
      </c>
      <c r="EN34" s="3">
        <f>IFERROR(LEFT(RIGHT(MASTERFILE[[#This Row],[PPA (24/25)]],LEN(MASTERFILE[[#This Row],[PPA (24/25)]])-FIND("BN5",MASTERFILE[[#This Row],[PPA (24/25)]])+1),10),0)</f>
        <v>0</v>
      </c>
      <c r="EO34" s="3" t="str">
        <f>IFERROR(LEFT(RIGHT(MASTERFILE[[#This Row],[PPA (24/25)]],LEN(MASTERFILE[[#This Row],[PPA (24/25)]])-FIND("BE1",MASTERFILE[[#This Row],[PPA (24/25)]])+1),10),0)</f>
        <v xml:space="preserve">BE1 (80%)
</v>
      </c>
      <c r="EP34" s="3">
        <f>IFERROR(LEFT(RIGHT(MASTERFILE[[#This Row],[PPA (24/25)]],LEN(MASTERFILE[[#This Row],[PPA (24/25)]])-FIND("BE2",MASTERFILE[[#This Row],[PPA (24/25)]])+1),10),0)</f>
        <v>0</v>
      </c>
      <c r="EQ34" s="3">
        <f>IFERROR(LEFT(RIGHT(MASTERFILE[[#This Row],[PPA (24/25)]],LEN(MASTERFILE[[#This Row],[PPA (24/25)]])-FIND("BE3",MASTERFILE[[#This Row],[PPA (24/25)]])+1),10),0)</f>
        <v>0</v>
      </c>
      <c r="ER34" s="3">
        <f>IFERROR(LEFT(RIGHT(MASTERFILE[[#This Row],[PPA (24/25)]],LEN(MASTERFILE[[#This Row],[PPA (24/25)]])-FIND("BE4",MASTERFILE[[#This Row],[PPA (24/25)]])+1),10),0)</f>
        <v>0</v>
      </c>
      <c r="ES34" s="3">
        <f>IFERROR(LEFT(RIGHT(MASTERFILE[[#This Row],[PPA (24/25)]],LEN(MASTERFILE[[#This Row],[PPA (24/25)]])-FIND("BL1",MASTERFILE[[#This Row],[PPA (24/25)]])+1),10),0)</f>
        <v>0</v>
      </c>
      <c r="ET34" s="3">
        <f>IFERROR(LEFT(RIGHT(MASTERFILE[[#This Row],[PPA (24/25)]],LEN(MASTERFILE[[#This Row],[PPA (24/25)]])-FIND("BL2",MASTERFILE[[#This Row],[PPA (24/25)]])+1),10),0)</f>
        <v>0</v>
      </c>
      <c r="EU34" s="3">
        <f>IFERROR(LEFT(RIGHT(MASTERFILE[[#This Row],[PPA (24/25)]],LEN(MASTERFILE[[#This Row],[PPA (24/25)]])-FIND("BL3",MASTERFILE[[#This Row],[PPA (24/25)]])+1),10),0)</f>
        <v>0</v>
      </c>
      <c r="EV34" s="3">
        <f>IFERROR(LEFT(RIGHT(MASTERFILE[[#This Row],[PPA (24/25)]],LEN(MASTERFILE[[#This Row],[PPA (24/25)]])-FIND("BL4",MASTERFILE[[#This Row],[PPA (24/25)]])+1),10),0)</f>
        <v>0</v>
      </c>
      <c r="EW34" s="3">
        <f>IFERROR(LEFT(RIGHT(MASTERFILE[[#This Row],[PPA (24/25)]],LEN(MASTERFILE[[#This Row],[PPA (24/25)]])-FIND("BL5",MASTERFILE[[#This Row],[PPA (24/25)]])+1),10),0)</f>
        <v>0</v>
      </c>
      <c r="EX34" s="3" t="str">
        <f>IFERROR(LEFT(RIGHT(MASTERFILE[[#This Row],[PPA (24/25)]],LEN(MASTERFILE[[#This Row],[PPA (24/25)]])-FIND("BL6",MASTERFILE[[#This Row],[PPA (24/25)]])+1),10),0)</f>
        <v>BL6 (20%)</v>
      </c>
      <c r="EY34" s="3">
        <f>IFERROR(LEFT(RIGHT(MASTERFILE[[#This Row],[PPA (24/25)]],LEN(MASTERFILE[[#This Row],[PPA (24/25)]])-FIND("BL7",MASTERFILE[[#This Row],[PPA (24/25)]])+1),10),0)</f>
        <v>0</v>
      </c>
      <c r="EZ34" s="47">
        <f>IFERROR(MASTERFILE[[#This Row],[FPMIS Budget]]*(MID(MASTERFILE[[#This Row],[BP 1 (Percentage)]],FIND("(",MASTERFILE[[#This Row],[BP 1 (Percentage)]])+1, FIND(")",MASTERFILE[[#This Row],[BP 1 (Percentage)]])- FIND("(",MASTERFILE[[#This Row],[BP 1 (Percentage)]])-1)),0)</f>
        <v>0</v>
      </c>
      <c r="FA34" s="47">
        <f>IFERROR(MASTERFILE[[#This Row],[FPMIS Budget]]*(MID(MASTERFILE[[#This Row],[BP 2 (Percentage)]],FIND("(",MASTERFILE[[#This Row],[BP 2 (Percentage)]])+1, FIND(")",MASTERFILE[[#This Row],[BP 2 (Percentage)]])- FIND("(",MASTERFILE[[#This Row],[BP 2 (Percentage)]])-1)),0)</f>
        <v>0</v>
      </c>
      <c r="FB34" s="47">
        <f>IFERROR(MASTERFILE[[#This Row],[FPMIS Budget]]*(MID(MASTERFILE[[#This Row],[BP 3 (Percentage)]],FIND("(",MASTERFILE[[#This Row],[BP 3 (Percentage)]])+1, FIND(")",MASTERFILE[[#This Row],[BP 3 (Percentage)]])- FIND("(",MASTERFILE[[#This Row],[BP 3 (Percentage)]])-1)),0)</f>
        <v>0</v>
      </c>
      <c r="FC34" s="47">
        <f>IFERROR(MASTERFILE[[#This Row],[FPMIS Budget]]*(MID(MASTERFILE[[#This Row],[BP 4 (Percentage)]],FIND("(",MASTERFILE[[#This Row],[BP 4 (Percentage)]])+1, FIND(")",MASTERFILE[[#This Row],[BP 4 (Percentage)]])- FIND("(",MASTERFILE[[#This Row],[BP 4 (Percentage)]])-1)),0)</f>
        <v>0</v>
      </c>
      <c r="FD34" s="47">
        <f>IFERROR(MASTERFILE[[#This Row],[FPMIS Budget]]*(MID(MASTERFILE[[#This Row],[BP 5 (Percentage)]],FIND("(",MASTERFILE[[#This Row],[BP 5 (Percentage)]])+1, FIND(")",MASTERFILE[[#This Row],[BP 5 (Percentage)]])- FIND("(",MASTERFILE[[#This Row],[BP 5 (Percentage)]])-1)),0)</f>
        <v>0</v>
      </c>
      <c r="FE34" s="47">
        <f>IFERROR(MASTERFILE[[#This Row],[FPMIS Budget]]*(MID(MASTERFILE[[#This Row],[BN 1 (Percentage)]],FIND("(",MASTERFILE[[#This Row],[BN 1 (Percentage)]])+1, FIND(")",MASTERFILE[[#This Row],[BN 1 (Percentage)]])- FIND("(",MASTERFILE[[#This Row],[BN 1 (Percentage)]])-1)),0)</f>
        <v>0</v>
      </c>
      <c r="FF34" s="47">
        <f>IFERROR(MASTERFILE[[#This Row],[FPMIS Budget]]*(MID(MASTERFILE[[#This Row],[BN 2 (Percentage)]],FIND("(",MASTERFILE[[#This Row],[BN 2 (Percentage)]])+1, FIND(")",MASTERFILE[[#This Row],[BN 2 (Percentage)]])- FIND("(",MASTERFILE[[#This Row],[BN 2 (Percentage)]])-1)),0)</f>
        <v>0</v>
      </c>
      <c r="FG34" s="47">
        <f>IFERROR(MASTERFILE[[#This Row],[FPMIS Budget]]*(MID(MASTERFILE[[#This Row],[BN 3 (Percentage)]],FIND("(",MASTERFILE[[#This Row],[BN 3 (Percentage)]])+1, FIND(")",MASTERFILE[[#This Row],[BN 3 (Percentage)]])- FIND("(",MASTERFILE[[#This Row],[BN 3 (Percentage)]])-1)),0)</f>
        <v>0</v>
      </c>
      <c r="FH34" s="47">
        <f>IFERROR(MASTERFILE[[#This Row],[FPMIS Budget]]*(MID(MASTERFILE[[#This Row],[BN 4 (Percentage)]],FIND("(",MASTERFILE[[#This Row],[BN 4 (Percentage)]])+1, FIND(")",MASTERFILE[[#This Row],[BN 4 (Percentage)]])- FIND("(",MASTERFILE[[#This Row],[BN 4 (Percentage)]])-1)),0)</f>
        <v>0</v>
      </c>
      <c r="FI34" s="47">
        <f>IFERROR(MASTERFILE[[#This Row],[FPMIS Budget]]*(MID(MASTERFILE[[#This Row],[BN 5 (Percentage)]],FIND("(",MASTERFILE[[#This Row],[BN 5 (Percentage)]])+1, FIND(")",MASTERFILE[[#This Row],[BN 5 (Percentage)]])- FIND("(",MASTERFILE[[#This Row],[BN 5 (Percentage)]])-1)),0)</f>
        <v>0</v>
      </c>
      <c r="FJ34" s="47">
        <f>IFERROR(MASTERFILE[[#This Row],[FPMIS Budget]]*(MID(MASTERFILE[[#This Row],[BE 1 (Percentage)]],FIND("(",MASTERFILE[[#This Row],[BE 1 (Percentage)]])+1, FIND(")",MASTERFILE[[#This Row],[BE 1 (Percentage)]])- FIND("(",MASTERFILE[[#This Row],[BE 1 (Percentage)]])-1)),0)</f>
        <v>8713742.7675200012</v>
      </c>
      <c r="FK34" s="47">
        <f>IFERROR(MASTERFILE[[#This Row],[FPMIS Budget]]*(MID(MASTERFILE[[#This Row],[BE 2 (Percentage)]],FIND("(",MASTERFILE[[#This Row],[BE 2 (Percentage)]])+1, FIND(")",MASTERFILE[[#This Row],[BE 2 (Percentage)]])- FIND("(",MASTERFILE[[#This Row],[BE 2 (Percentage)]])-1)),0)</f>
        <v>0</v>
      </c>
      <c r="FL34" s="47">
        <f>IFERROR(MASTERFILE[[#This Row],[FPMIS Budget]]*(MID(MASTERFILE[[#This Row],[BE 3 (Percentage)]],FIND("(",MASTERFILE[[#This Row],[BE 3 (Percentage)]])+1, FIND(")",MASTERFILE[[#This Row],[BE 3 (Percentage)]])- FIND("(",MASTERFILE[[#This Row],[BE 3 (Percentage)]])-1)),0)</f>
        <v>0</v>
      </c>
      <c r="FM34" s="47">
        <f>IFERROR(MASTERFILE[[#This Row],[FPMIS Budget]]*(MID(MASTERFILE[[#This Row],[BE 4 (Percentage)]],FIND("(",MASTERFILE[[#This Row],[BE 4 (Percentage)]])+1, FIND(")",MASTERFILE[[#This Row],[BE 4 (Percentage)]])- FIND("(",MASTERFILE[[#This Row],[BE 4 (Percentage)]])-1)),0)</f>
        <v>0</v>
      </c>
      <c r="FN34" s="47">
        <f>IFERROR(MASTERFILE[[#This Row],[FPMIS Budget]]*(MID(MASTERFILE[[#This Row],[BL 1 (Percentage)]],FIND("(",MASTERFILE[[#This Row],[BL 1 (Percentage)]])+1, FIND(")",MASTERFILE[[#This Row],[BL 1 (Percentage)]])- FIND("(",MASTERFILE[[#This Row],[BL 1 (Percentage)]])-1)),0)</f>
        <v>0</v>
      </c>
      <c r="FO34" s="47">
        <f>IFERROR(MASTERFILE[[#This Row],[FPMIS Budget]]*(MID(MASTERFILE[[#This Row],[BL 2 (Percentage)]],FIND("(",MASTERFILE[[#This Row],[BL 2 (Percentage)]])+1, FIND(")",MASTERFILE[[#This Row],[BL 2 (Percentage)]])- FIND("(",MASTERFILE[[#This Row],[BL 2 (Percentage)]])-1)),0)</f>
        <v>0</v>
      </c>
      <c r="FP34" s="47">
        <f>IFERROR(MASTERFILE[[#This Row],[FPMIS Budget]]*(MID(MASTERFILE[[#This Row],[BL 3 (Percentage)]],FIND("(",MASTERFILE[[#This Row],[BL 3 (Percentage)]])+1, FIND(")",MASTERFILE[[#This Row],[BL 3 (Percentage)]])- FIND("(",MASTERFILE[[#This Row],[BL 3 (Percentage)]])-1)),0)</f>
        <v>0</v>
      </c>
      <c r="FQ34" s="47">
        <f>IFERROR(MASTERFILE[[#This Row],[FPMIS Budget]]*(MID(MASTERFILE[[#This Row],[BL 4 (Percentage)]],FIND("(",MASTERFILE[[#This Row],[BL 4 (Percentage)]])+1, FIND(")",MASTERFILE[[#This Row],[BL 4 (Percentage)]])- FIND("(",MASTERFILE[[#This Row],[BL 4 (Percentage)]])-1)),0)</f>
        <v>0</v>
      </c>
      <c r="FR34" s="47">
        <f>IFERROR(MASTERFILE[[#This Row],[FPMIS Budget]]*(MID(MASTERFILE[[#This Row],[BL 5 (Percentage)]],FIND("(",MASTERFILE[[#This Row],[BL 5 (Percentage)]])+1, FIND(")",MASTERFILE[[#This Row],[BL 5 (Percentage)]])- FIND("(",MASTERFILE[[#This Row],[BL 5 (Percentage)]])-1)),0)</f>
        <v>0</v>
      </c>
      <c r="FS34" s="47">
        <f>IFERROR(MASTERFILE[[#This Row],[FPMIS Budget]]*(MID(MASTERFILE[[#This Row],[BL 6 (Percentage)]],FIND("(",MASTERFILE[[#This Row],[BL 6 (Percentage)]])+1, FIND(")",MASTERFILE[[#This Row],[BL 6 (Percentage)]])- FIND("(",MASTERFILE[[#This Row],[BL 6 (Percentage)]])-1)),0)</f>
        <v>2178435.6918800003</v>
      </c>
      <c r="FT34" s="47">
        <f>IFERROR(MASTERFILE[[#This Row],[FPMIS Budget]]*(MID(MASTERFILE[[#This Row],[BL 7 (Percentage)]],FIND("(",MASTERFILE[[#This Row],[BL 7 (Percentage)]])+1, FIND(")",MASTERFILE[[#This Row],[BL 7 (Percentage)]])- FIND("(",MASTERFILE[[#This Row],[BL 7 (Percentage)]])-1)),0)</f>
        <v>0</v>
      </c>
      <c r="FU34" s="3" t="str">
        <f>IF(ISNUMBER(SEARCH("1.",MASTERFILE[[#This Row],[SDG target (24/25)]])),1," ")</f>
        <v xml:space="preserve"> </v>
      </c>
      <c r="HT34" s="3" t="s">
        <v>320</v>
      </c>
      <c r="HX34" s="3" t="s">
        <v>1266</v>
      </c>
      <c r="HZ34" s="3" t="s">
        <v>1267</v>
      </c>
      <c r="IA34" s="3" t="s">
        <v>1266</v>
      </c>
      <c r="IF34" s="3" t="s">
        <v>1268</v>
      </c>
      <c r="IH34" s="3"/>
      <c r="IX34" s="3"/>
      <c r="JC34" s="3" t="s">
        <v>1269</v>
      </c>
    </row>
    <row r="35" spans="1:263" ht="27.75" customHeight="1" x14ac:dyDescent="0.3">
      <c r="A35" s="9" t="s">
        <v>1270</v>
      </c>
      <c r="B35" s="9" t="s">
        <v>1271</v>
      </c>
      <c r="C35" s="9" t="s">
        <v>1272</v>
      </c>
      <c r="D35" s="9" t="s">
        <v>278</v>
      </c>
      <c r="E35" s="45">
        <v>1119441.8400000001</v>
      </c>
      <c r="F35" s="45">
        <v>3014434.0027999999</v>
      </c>
      <c r="G35" s="9" t="s">
        <v>1273</v>
      </c>
      <c r="H35" s="9" t="s">
        <v>280</v>
      </c>
      <c r="I35" s="9" t="s">
        <v>281</v>
      </c>
      <c r="J35" s="9" t="s">
        <v>282</v>
      </c>
      <c r="K35" s="9" t="s">
        <v>283</v>
      </c>
      <c r="L35" s="9" t="s">
        <v>1274</v>
      </c>
      <c r="M35" s="9" t="s">
        <v>1275</v>
      </c>
      <c r="N35" s="45">
        <v>2.997311827956989</v>
      </c>
      <c r="O35" s="9" t="s">
        <v>292</v>
      </c>
      <c r="P35" s="9" t="s">
        <v>281</v>
      </c>
      <c r="Q35" s="9" t="s">
        <v>287</v>
      </c>
      <c r="R35" s="9" t="s">
        <v>1118</v>
      </c>
      <c r="S35" s="9" t="s">
        <v>289</v>
      </c>
      <c r="T35" s="9" t="s">
        <v>290</v>
      </c>
      <c r="U35" s="9" t="s">
        <v>291</v>
      </c>
      <c r="V35" s="9" t="s">
        <v>412</v>
      </c>
      <c r="W35" s="9" t="s">
        <v>293</v>
      </c>
      <c r="X35" s="9" t="s">
        <v>1119</v>
      </c>
      <c r="Y35" s="9" t="s">
        <v>1276</v>
      </c>
      <c r="Z35" s="9" t="s">
        <v>1277</v>
      </c>
      <c r="AA35" s="9" t="s">
        <v>578</v>
      </c>
      <c r="AB35" s="9" t="s">
        <v>1278</v>
      </c>
      <c r="AC35" s="9" t="s">
        <v>1279</v>
      </c>
      <c r="AD35" s="9" t="s">
        <v>1280</v>
      </c>
      <c r="AE35" s="9" t="s">
        <v>1281</v>
      </c>
      <c r="AF35" s="9" t="s">
        <v>1282</v>
      </c>
      <c r="AG35" s="9" t="s">
        <v>1283</v>
      </c>
      <c r="AH35" s="9" t="s">
        <v>1283</v>
      </c>
      <c r="AI35" s="9" t="s">
        <v>1281</v>
      </c>
      <c r="AJ35" s="9" t="s">
        <v>1284</v>
      </c>
      <c r="AK35" s="9" t="s">
        <v>304</v>
      </c>
      <c r="AL35" s="9" t="s">
        <v>305</v>
      </c>
      <c r="AM35" s="9" t="s">
        <v>418</v>
      </c>
      <c r="AN35" s="9" t="s">
        <v>282</v>
      </c>
      <c r="AO35" s="9" t="s">
        <v>292</v>
      </c>
      <c r="AP35" s="9" t="s">
        <v>292</v>
      </c>
      <c r="AQ35" s="9" t="s">
        <v>309</v>
      </c>
      <c r="AR35" s="9" t="s">
        <v>353</v>
      </c>
      <c r="AS35" s="9" t="s">
        <v>353</v>
      </c>
      <c r="AT35" s="45">
        <v>0</v>
      </c>
      <c r="AU35" s="45">
        <v>3014434</v>
      </c>
      <c r="AV35" s="9" t="s">
        <v>1285</v>
      </c>
      <c r="AW35" s="9" t="s">
        <v>1286</v>
      </c>
      <c r="AX35" s="9" t="s">
        <v>1287</v>
      </c>
      <c r="AY35" s="9" t="s">
        <v>292</v>
      </c>
      <c r="AZ35" s="9" t="s">
        <v>292</v>
      </c>
      <c r="BA35" s="9" t="s">
        <v>292</v>
      </c>
      <c r="BB35" s="9" t="s">
        <v>1288</v>
      </c>
      <c r="BC35" s="9" t="s">
        <v>1289</v>
      </c>
      <c r="BD35" s="9" t="s">
        <v>1038</v>
      </c>
      <c r="BE35" s="9" t="s">
        <v>1290</v>
      </c>
      <c r="BF35" s="9" t="s">
        <v>292</v>
      </c>
      <c r="BG35" s="9" t="s">
        <v>292</v>
      </c>
      <c r="BH35" s="45">
        <v>0</v>
      </c>
      <c r="BI35" s="9" t="s">
        <v>427</v>
      </c>
      <c r="BJ35" s="9" t="s">
        <v>354</v>
      </c>
      <c r="BK35" s="9" t="s">
        <v>353</v>
      </c>
      <c r="BL35" s="9" t="s">
        <v>353</v>
      </c>
      <c r="BM35" s="9" t="s">
        <v>354</v>
      </c>
      <c r="BN35" s="9" t="s">
        <v>354</v>
      </c>
      <c r="BO35" s="9" t="s">
        <v>354</v>
      </c>
      <c r="BP35" s="9" t="s">
        <v>363</v>
      </c>
      <c r="BQ35" s="9" t="s">
        <v>292</v>
      </c>
      <c r="BR35" s="9" t="s">
        <v>363</v>
      </c>
      <c r="BS35" s="9" t="s">
        <v>578</v>
      </c>
      <c r="BT35" s="9" t="s">
        <v>1278</v>
      </c>
      <c r="BU35" s="9" t="s">
        <v>1279</v>
      </c>
      <c r="BV35" s="9" t="s">
        <v>1280</v>
      </c>
      <c r="BW35" s="9" t="s">
        <v>1285</v>
      </c>
      <c r="BX35" s="9" t="s">
        <v>1286</v>
      </c>
      <c r="BY35" s="45">
        <v>370421.51</v>
      </c>
      <c r="BZ35" s="45">
        <v>0</v>
      </c>
      <c r="CA35" s="45">
        <v>640451.71</v>
      </c>
      <c r="CB35" s="45">
        <v>3014434</v>
      </c>
      <c r="CC35" s="45">
        <v>108568.62</v>
      </c>
      <c r="CD35" s="45">
        <v>0</v>
      </c>
      <c r="CE35" s="45">
        <v>0</v>
      </c>
      <c r="CF35" s="45">
        <v>0</v>
      </c>
      <c r="CG35" s="45">
        <v>0</v>
      </c>
      <c r="CH35" s="9" t="s">
        <v>292</v>
      </c>
      <c r="CI35" s="9" t="s">
        <v>292</v>
      </c>
      <c r="CJ35" s="9" t="s">
        <v>292</v>
      </c>
      <c r="CK35" s="9" t="s">
        <v>292</v>
      </c>
      <c r="CL35" s="45">
        <v>1894992.16</v>
      </c>
      <c r="CM35" s="45">
        <v>781805.13</v>
      </c>
      <c r="CN35" s="45">
        <v>337636.71</v>
      </c>
      <c r="CO35" s="45">
        <v>91200.87</v>
      </c>
      <c r="CP35" s="45">
        <v>3014434</v>
      </c>
      <c r="CQ35" s="45">
        <v>1117748.44</v>
      </c>
      <c r="CR35" s="9" t="s">
        <v>1291</v>
      </c>
      <c r="CS35" s="45">
        <v>1</v>
      </c>
      <c r="CT35" s="9" t="s">
        <v>1292</v>
      </c>
      <c r="CU35" s="9" t="s">
        <v>304</v>
      </c>
      <c r="CV35" s="9" t="s">
        <v>304</v>
      </c>
      <c r="CW35" s="45">
        <v>640451.71</v>
      </c>
      <c r="CX35" s="45">
        <v>1017973.7904571993</v>
      </c>
      <c r="CY35" s="45">
        <v>446047.65549603093</v>
      </c>
      <c r="CZ35" s="45">
        <v>0</v>
      </c>
      <c r="DA35" s="45">
        <v>640451.71</v>
      </c>
      <c r="DB35" s="45">
        <v>1017973.7904571993</v>
      </c>
      <c r="DC35" s="45">
        <v>446047.65549603093</v>
      </c>
      <c r="DD35" s="45">
        <v>0</v>
      </c>
      <c r="DE35" s="45">
        <v>3121277.71</v>
      </c>
      <c r="DF35" s="9" t="s">
        <v>365</v>
      </c>
      <c r="DG35" s="9" t="s">
        <v>1293</v>
      </c>
      <c r="DH35" s="9" t="s">
        <v>1294</v>
      </c>
      <c r="DI35" s="46" t="s">
        <v>1295</v>
      </c>
      <c r="DJ35" s="3">
        <f>IF(ISNUMBER(SEARCH("BP1",MASTERFILE[[#This Row],[PPA (24/25)]])),1,0)</f>
        <v>1</v>
      </c>
      <c r="DK35" s="3">
        <f>IF(ISNUMBER(SEARCH("BP2",MASTERFILE[[#This Row],[PPA (24/25)]])),1,0)</f>
        <v>1</v>
      </c>
      <c r="DL35" s="3">
        <f>IF(ISNUMBER(SEARCH("BP3",MASTERFILE[[#This Row],[PPA (24/25)]])),1,0)</f>
        <v>0</v>
      </c>
      <c r="DM35" s="3">
        <f>IF(ISNUMBER(SEARCH("BP4",MASTERFILE[[#This Row],[PPA (24/25)]])),1,0)</f>
        <v>0</v>
      </c>
      <c r="DN35" s="3">
        <f>IF(ISNUMBER(SEARCH("BP5",MASTERFILE[[#This Row],[PPA (24/25)]])),1,0)</f>
        <v>0</v>
      </c>
      <c r="DO35" s="3">
        <f>IF(ISNUMBER(SEARCH("BN1",MASTERFILE[[#This Row],[PPA (24/25)]])),1,0)</f>
        <v>0</v>
      </c>
      <c r="DP35" s="3">
        <f>IF(ISNUMBER(SEARCH("BN2",MASTERFILE[[#This Row],[PPA (24/25)]])),1,0)</f>
        <v>0</v>
      </c>
      <c r="DQ35" s="3">
        <f>IF(ISNUMBER(SEARCH("BN3",MASTERFILE[[#This Row],[PPA (24/25)]])),1,0)</f>
        <v>0</v>
      </c>
      <c r="DR35" s="3">
        <f>IF(ISNUMBER(SEARCH("BN4",MASTERFILE[[#This Row],[PPA (24/25)]])),1,0)</f>
        <v>0</v>
      </c>
      <c r="DS35" s="3">
        <f>IF(ISNUMBER(SEARCH("BN5",MASTERFILE[[#This Row],[PPA (24/25)]])),1,0)</f>
        <v>0</v>
      </c>
      <c r="DT35" s="3">
        <f>IF(ISNUMBER(SEARCH("BE1",MASTERFILE[[#This Row],[PPA (24/25)]])),1,0)</f>
        <v>0</v>
      </c>
      <c r="DU35" s="3">
        <f>IF(ISNUMBER(SEARCH("BE2",MASTERFILE[[#This Row],[PPA (24/25)]])),1,0)</f>
        <v>0</v>
      </c>
      <c r="DV35" s="3">
        <f>IF(ISNUMBER(SEARCH("BE3",MASTERFILE[[#This Row],[PPA (24/25)]])),1,0)</f>
        <v>0</v>
      </c>
      <c r="DW35" s="3">
        <f>IF(ISNUMBER(SEARCH("BE4",MASTERFILE[[#This Row],[PPA (24/25)]])),1,0)</f>
        <v>0</v>
      </c>
      <c r="DX35" s="3">
        <f>IF(ISNUMBER(SEARCH("BL1",MASTERFILE[[#This Row],[PPA (24/25)]])),1,0)</f>
        <v>0</v>
      </c>
      <c r="DY35" s="3">
        <f>IF(ISNUMBER(SEARCH("BL2",MASTERFILE[[#This Row],[PPA (24/25)]])),1,0)</f>
        <v>1</v>
      </c>
      <c r="DZ35" s="3">
        <f>IF(ISNUMBER(SEARCH("BL3",MASTERFILE[[#This Row],[PPA (24/25)]])),1,0)</f>
        <v>0</v>
      </c>
      <c r="EA35" s="3">
        <f>IF(ISNUMBER(SEARCH("BL4",MASTERFILE[[#This Row],[PPA (24/25)]])),1,0)</f>
        <v>0</v>
      </c>
      <c r="EB35" s="3">
        <f>IF(ISNUMBER(SEARCH("BL5",MASTERFILE[[#This Row],[PPA (24/25)]])),1,0)</f>
        <v>0</v>
      </c>
      <c r="EC35" s="3">
        <f>IF(ISNUMBER(SEARCH("BL6",MASTERFILE[[#This Row],[PPA (24/25)]])),1,0)</f>
        <v>0</v>
      </c>
      <c r="ED35" s="3">
        <f>IF(ISNUMBER(SEARCH("BL7",MASTERFILE[[#This Row],[PPA (24/25)]])),1,0)</f>
        <v>0</v>
      </c>
      <c r="EE35" s="3" t="str">
        <f>IFERROR(LEFT(RIGHT(MASTERFILE[[#This Row],[PPA (24/25)]],LEN(MASTERFILE[[#This Row],[PPA (24/25)]])-FIND("BP1",MASTERFILE[[#This Row],[PPA (24/25)]])+1),10), 0)</f>
        <v xml:space="preserve">BP1 (30%)
</v>
      </c>
      <c r="EF35" s="3" t="str">
        <f>IFERROR(LEFT(RIGHT(MASTERFILE[[#This Row],[PPA (24/25)]],LEN(MASTERFILE[[#This Row],[PPA (24/25)]])-FIND("BP2",MASTERFILE[[#This Row],[PPA (24/25)]])+1),10),0)</f>
        <v>BP2 (20%)</v>
      </c>
      <c r="EG35" s="3">
        <f>IFERROR(LEFT(RIGHT(MASTERFILE[[#This Row],[PPA (24/25)]],LEN(MASTERFILE[[#This Row],[PPA (24/25)]])-FIND("BP3",MASTERFILE[[#This Row],[PPA (24/25)]])+1),10),0)</f>
        <v>0</v>
      </c>
      <c r="EH35" s="3">
        <f>IFERROR(LEFT(RIGHT(MASTERFILE[[#This Row],[PPA (24/25)]],LEN(MASTERFILE[[#This Row],[PPA (24/25)]])-FIND("BP4",MASTERFILE[[#This Row],[PPA (24/25)]])+1),10),0)</f>
        <v>0</v>
      </c>
      <c r="EI35" s="3">
        <f>IFERROR(LEFT(RIGHT(MASTERFILE[[#This Row],[PPA (24/25)]],LEN(MASTERFILE[[#This Row],[PPA (24/25)]])-FIND("BP5",MASTERFILE[[#This Row],[PPA (24/25)]])+1),10),0)</f>
        <v>0</v>
      </c>
      <c r="EJ35" s="3">
        <f>IFERROR(LEFT(RIGHT(MASTERFILE[[#This Row],[PPA (24/25)]],LEN(MASTERFILE[[#This Row],[PPA (24/25)]])-FIND("BN1",MASTERFILE[[#This Row],[PPA (24/25)]])+1),10),0)</f>
        <v>0</v>
      </c>
      <c r="EK35" s="3">
        <f>IFERROR(LEFT(RIGHT(MASTERFILE[[#This Row],[PPA (24/25)]],LEN(MASTERFILE[[#This Row],[PPA (24/25)]])-FIND("BN2",MASTERFILE[[#This Row],[PPA (24/25)]])+1),10),0)</f>
        <v>0</v>
      </c>
      <c r="EL35" s="3">
        <f>IFERROR(LEFT(RIGHT(MASTERFILE[[#This Row],[PPA (24/25)]],LEN(MASTERFILE[[#This Row],[PPA (24/25)]])-FIND("BN3",MASTERFILE[[#This Row],[PPA (24/25)]])+1),10),0)</f>
        <v>0</v>
      </c>
      <c r="EM35" s="3">
        <f>IFERROR(LEFT(RIGHT(MASTERFILE[[#This Row],[PPA (24/25)]],LEN(MASTERFILE[[#This Row],[PPA (24/25)]])-FIND("BN4",MASTERFILE[[#This Row],[PPA (24/25)]])+1),10),0)</f>
        <v>0</v>
      </c>
      <c r="EN35" s="3">
        <f>IFERROR(LEFT(RIGHT(MASTERFILE[[#This Row],[PPA (24/25)]],LEN(MASTERFILE[[#This Row],[PPA (24/25)]])-FIND("BN5",MASTERFILE[[#This Row],[PPA (24/25)]])+1),10),0)</f>
        <v>0</v>
      </c>
      <c r="EO35" s="3">
        <f>IFERROR(LEFT(RIGHT(MASTERFILE[[#This Row],[PPA (24/25)]],LEN(MASTERFILE[[#This Row],[PPA (24/25)]])-FIND("BE1",MASTERFILE[[#This Row],[PPA (24/25)]])+1),10),0)</f>
        <v>0</v>
      </c>
      <c r="EP35" s="3">
        <f>IFERROR(LEFT(RIGHT(MASTERFILE[[#This Row],[PPA (24/25)]],LEN(MASTERFILE[[#This Row],[PPA (24/25)]])-FIND("BE2",MASTERFILE[[#This Row],[PPA (24/25)]])+1),10),0)</f>
        <v>0</v>
      </c>
      <c r="EQ35" s="3">
        <f>IFERROR(LEFT(RIGHT(MASTERFILE[[#This Row],[PPA (24/25)]],LEN(MASTERFILE[[#This Row],[PPA (24/25)]])-FIND("BE3",MASTERFILE[[#This Row],[PPA (24/25)]])+1),10),0)</f>
        <v>0</v>
      </c>
      <c r="ER35" s="3">
        <f>IFERROR(LEFT(RIGHT(MASTERFILE[[#This Row],[PPA (24/25)]],LEN(MASTERFILE[[#This Row],[PPA (24/25)]])-FIND("BE4",MASTERFILE[[#This Row],[PPA (24/25)]])+1),10),0)</f>
        <v>0</v>
      </c>
      <c r="ES35" s="3">
        <f>IFERROR(LEFT(RIGHT(MASTERFILE[[#This Row],[PPA (24/25)]],LEN(MASTERFILE[[#This Row],[PPA (24/25)]])-FIND("BL1",MASTERFILE[[#This Row],[PPA (24/25)]])+1),10),0)</f>
        <v>0</v>
      </c>
      <c r="ET35" s="3" t="str">
        <f>IFERROR(LEFT(RIGHT(MASTERFILE[[#This Row],[PPA (24/25)]],LEN(MASTERFILE[[#This Row],[PPA (24/25)]])-FIND("BL2",MASTERFILE[[#This Row],[PPA (24/25)]])+1),10),0)</f>
        <v xml:space="preserve">BL2 (50%)
</v>
      </c>
      <c r="EU35" s="3">
        <f>IFERROR(LEFT(RIGHT(MASTERFILE[[#This Row],[PPA (24/25)]],LEN(MASTERFILE[[#This Row],[PPA (24/25)]])-FIND("BL3",MASTERFILE[[#This Row],[PPA (24/25)]])+1),10),0)</f>
        <v>0</v>
      </c>
      <c r="EV35" s="3">
        <f>IFERROR(LEFT(RIGHT(MASTERFILE[[#This Row],[PPA (24/25)]],LEN(MASTERFILE[[#This Row],[PPA (24/25)]])-FIND("BL4",MASTERFILE[[#This Row],[PPA (24/25)]])+1),10),0)</f>
        <v>0</v>
      </c>
      <c r="EW35" s="3">
        <f>IFERROR(LEFT(RIGHT(MASTERFILE[[#This Row],[PPA (24/25)]],LEN(MASTERFILE[[#This Row],[PPA (24/25)]])-FIND("BL5",MASTERFILE[[#This Row],[PPA (24/25)]])+1),10),0)</f>
        <v>0</v>
      </c>
      <c r="EX35" s="3">
        <f>IFERROR(LEFT(RIGHT(MASTERFILE[[#This Row],[PPA (24/25)]],LEN(MASTERFILE[[#This Row],[PPA (24/25)]])-FIND("BL6",MASTERFILE[[#This Row],[PPA (24/25)]])+1),10),0)</f>
        <v>0</v>
      </c>
      <c r="EY35" s="3">
        <f>IFERROR(LEFT(RIGHT(MASTERFILE[[#This Row],[PPA (24/25)]],LEN(MASTERFILE[[#This Row],[PPA (24/25)]])-FIND("BL7",MASTERFILE[[#This Row],[PPA (24/25)]])+1),10),0)</f>
        <v>0</v>
      </c>
      <c r="EZ35" s="47">
        <f>IFERROR(MASTERFILE[[#This Row],[FPMIS Budget]]*(MID(MASTERFILE[[#This Row],[BP 1 (Percentage)]],FIND("(",MASTERFILE[[#This Row],[BP 1 (Percentage)]])+1, FIND(")",MASTERFILE[[#This Row],[BP 1 (Percentage)]])- FIND("(",MASTERFILE[[#This Row],[BP 1 (Percentage)]])-1)),0)</f>
        <v>904330.20083999995</v>
      </c>
      <c r="FA35" s="47">
        <f>IFERROR(MASTERFILE[[#This Row],[FPMIS Budget]]*(MID(MASTERFILE[[#This Row],[BP 2 (Percentage)]],FIND("(",MASTERFILE[[#This Row],[BP 2 (Percentage)]])+1, FIND(")",MASTERFILE[[#This Row],[BP 2 (Percentage)]])- FIND("(",MASTERFILE[[#This Row],[BP 2 (Percentage)]])-1)),0)</f>
        <v>602886.80056</v>
      </c>
      <c r="FB35" s="47">
        <f>IFERROR(MASTERFILE[[#This Row],[FPMIS Budget]]*(MID(MASTERFILE[[#This Row],[BP 3 (Percentage)]],FIND("(",MASTERFILE[[#This Row],[BP 3 (Percentage)]])+1, FIND(")",MASTERFILE[[#This Row],[BP 3 (Percentage)]])- FIND("(",MASTERFILE[[#This Row],[BP 3 (Percentage)]])-1)),0)</f>
        <v>0</v>
      </c>
      <c r="FC35" s="47">
        <f>IFERROR(MASTERFILE[[#This Row],[FPMIS Budget]]*(MID(MASTERFILE[[#This Row],[BP 4 (Percentage)]],FIND("(",MASTERFILE[[#This Row],[BP 4 (Percentage)]])+1, FIND(")",MASTERFILE[[#This Row],[BP 4 (Percentage)]])- FIND("(",MASTERFILE[[#This Row],[BP 4 (Percentage)]])-1)),0)</f>
        <v>0</v>
      </c>
      <c r="FD35" s="47">
        <f>IFERROR(MASTERFILE[[#This Row],[FPMIS Budget]]*(MID(MASTERFILE[[#This Row],[BP 5 (Percentage)]],FIND("(",MASTERFILE[[#This Row],[BP 5 (Percentage)]])+1, FIND(")",MASTERFILE[[#This Row],[BP 5 (Percentage)]])- FIND("(",MASTERFILE[[#This Row],[BP 5 (Percentage)]])-1)),0)</f>
        <v>0</v>
      </c>
      <c r="FE35" s="47">
        <f>IFERROR(MASTERFILE[[#This Row],[FPMIS Budget]]*(MID(MASTERFILE[[#This Row],[BN 1 (Percentage)]],FIND("(",MASTERFILE[[#This Row],[BN 1 (Percentage)]])+1, FIND(")",MASTERFILE[[#This Row],[BN 1 (Percentage)]])- FIND("(",MASTERFILE[[#This Row],[BN 1 (Percentage)]])-1)),0)</f>
        <v>0</v>
      </c>
      <c r="FF35" s="47">
        <f>IFERROR(MASTERFILE[[#This Row],[FPMIS Budget]]*(MID(MASTERFILE[[#This Row],[BN 2 (Percentage)]],FIND("(",MASTERFILE[[#This Row],[BN 2 (Percentage)]])+1, FIND(")",MASTERFILE[[#This Row],[BN 2 (Percentage)]])- FIND("(",MASTERFILE[[#This Row],[BN 2 (Percentage)]])-1)),0)</f>
        <v>0</v>
      </c>
      <c r="FG35" s="47">
        <f>IFERROR(MASTERFILE[[#This Row],[FPMIS Budget]]*(MID(MASTERFILE[[#This Row],[BN 3 (Percentage)]],FIND("(",MASTERFILE[[#This Row],[BN 3 (Percentage)]])+1, FIND(")",MASTERFILE[[#This Row],[BN 3 (Percentage)]])- FIND("(",MASTERFILE[[#This Row],[BN 3 (Percentage)]])-1)),0)</f>
        <v>0</v>
      </c>
      <c r="FH35" s="47">
        <f>IFERROR(MASTERFILE[[#This Row],[FPMIS Budget]]*(MID(MASTERFILE[[#This Row],[BN 4 (Percentage)]],FIND("(",MASTERFILE[[#This Row],[BN 4 (Percentage)]])+1, FIND(")",MASTERFILE[[#This Row],[BN 4 (Percentage)]])- FIND("(",MASTERFILE[[#This Row],[BN 4 (Percentage)]])-1)),0)</f>
        <v>0</v>
      </c>
      <c r="FI35" s="47">
        <f>IFERROR(MASTERFILE[[#This Row],[FPMIS Budget]]*(MID(MASTERFILE[[#This Row],[BN 5 (Percentage)]],FIND("(",MASTERFILE[[#This Row],[BN 5 (Percentage)]])+1, FIND(")",MASTERFILE[[#This Row],[BN 5 (Percentage)]])- FIND("(",MASTERFILE[[#This Row],[BN 5 (Percentage)]])-1)),0)</f>
        <v>0</v>
      </c>
      <c r="FJ35" s="47">
        <f>IFERROR(MASTERFILE[[#This Row],[FPMIS Budget]]*(MID(MASTERFILE[[#This Row],[BE 1 (Percentage)]],FIND("(",MASTERFILE[[#This Row],[BE 1 (Percentage)]])+1, FIND(")",MASTERFILE[[#This Row],[BE 1 (Percentage)]])- FIND("(",MASTERFILE[[#This Row],[BE 1 (Percentage)]])-1)),0)</f>
        <v>0</v>
      </c>
      <c r="FK35" s="47">
        <f>IFERROR(MASTERFILE[[#This Row],[FPMIS Budget]]*(MID(MASTERFILE[[#This Row],[BE 2 (Percentage)]],FIND("(",MASTERFILE[[#This Row],[BE 2 (Percentage)]])+1, FIND(")",MASTERFILE[[#This Row],[BE 2 (Percentage)]])- FIND("(",MASTERFILE[[#This Row],[BE 2 (Percentage)]])-1)),0)</f>
        <v>0</v>
      </c>
      <c r="FL35" s="47">
        <f>IFERROR(MASTERFILE[[#This Row],[FPMIS Budget]]*(MID(MASTERFILE[[#This Row],[BE 3 (Percentage)]],FIND("(",MASTERFILE[[#This Row],[BE 3 (Percentage)]])+1, FIND(")",MASTERFILE[[#This Row],[BE 3 (Percentage)]])- FIND("(",MASTERFILE[[#This Row],[BE 3 (Percentage)]])-1)),0)</f>
        <v>0</v>
      </c>
      <c r="FM35" s="47">
        <f>IFERROR(MASTERFILE[[#This Row],[FPMIS Budget]]*(MID(MASTERFILE[[#This Row],[BE 4 (Percentage)]],FIND("(",MASTERFILE[[#This Row],[BE 4 (Percentage)]])+1, FIND(")",MASTERFILE[[#This Row],[BE 4 (Percentage)]])- FIND("(",MASTERFILE[[#This Row],[BE 4 (Percentage)]])-1)),0)</f>
        <v>0</v>
      </c>
      <c r="FN35" s="47">
        <f>IFERROR(MASTERFILE[[#This Row],[FPMIS Budget]]*(MID(MASTERFILE[[#This Row],[BL 1 (Percentage)]],FIND("(",MASTERFILE[[#This Row],[BL 1 (Percentage)]])+1, FIND(")",MASTERFILE[[#This Row],[BL 1 (Percentage)]])- FIND("(",MASTERFILE[[#This Row],[BL 1 (Percentage)]])-1)),0)</f>
        <v>0</v>
      </c>
      <c r="FO35" s="47">
        <f>IFERROR(MASTERFILE[[#This Row],[FPMIS Budget]]*(MID(MASTERFILE[[#This Row],[BL 2 (Percentage)]],FIND("(",MASTERFILE[[#This Row],[BL 2 (Percentage)]])+1, FIND(")",MASTERFILE[[#This Row],[BL 2 (Percentage)]])- FIND("(",MASTERFILE[[#This Row],[BL 2 (Percentage)]])-1)),0)</f>
        <v>1507217.0014</v>
      </c>
      <c r="FP35" s="47">
        <f>IFERROR(MASTERFILE[[#This Row],[FPMIS Budget]]*(MID(MASTERFILE[[#This Row],[BL 3 (Percentage)]],FIND("(",MASTERFILE[[#This Row],[BL 3 (Percentage)]])+1, FIND(")",MASTERFILE[[#This Row],[BL 3 (Percentage)]])- FIND("(",MASTERFILE[[#This Row],[BL 3 (Percentage)]])-1)),0)</f>
        <v>0</v>
      </c>
      <c r="FQ35" s="47">
        <f>IFERROR(MASTERFILE[[#This Row],[FPMIS Budget]]*(MID(MASTERFILE[[#This Row],[BL 4 (Percentage)]],FIND("(",MASTERFILE[[#This Row],[BL 4 (Percentage)]])+1, FIND(")",MASTERFILE[[#This Row],[BL 4 (Percentage)]])- FIND("(",MASTERFILE[[#This Row],[BL 4 (Percentage)]])-1)),0)</f>
        <v>0</v>
      </c>
      <c r="FR35" s="47">
        <f>IFERROR(MASTERFILE[[#This Row],[FPMIS Budget]]*(MID(MASTERFILE[[#This Row],[BL 5 (Percentage)]],FIND("(",MASTERFILE[[#This Row],[BL 5 (Percentage)]])+1, FIND(")",MASTERFILE[[#This Row],[BL 5 (Percentage)]])- FIND("(",MASTERFILE[[#This Row],[BL 5 (Percentage)]])-1)),0)</f>
        <v>0</v>
      </c>
      <c r="FS35" s="47">
        <f>IFERROR(MASTERFILE[[#This Row],[FPMIS Budget]]*(MID(MASTERFILE[[#This Row],[BL 6 (Percentage)]],FIND("(",MASTERFILE[[#This Row],[BL 6 (Percentage)]])+1, FIND(")",MASTERFILE[[#This Row],[BL 6 (Percentage)]])- FIND("(",MASTERFILE[[#This Row],[BL 6 (Percentage)]])-1)),0)</f>
        <v>0</v>
      </c>
      <c r="FT35" s="47">
        <f>IFERROR(MASTERFILE[[#This Row],[FPMIS Budget]]*(MID(MASTERFILE[[#This Row],[BL 7 (Percentage)]],FIND("(",MASTERFILE[[#This Row],[BL 7 (Percentage)]])+1, FIND(")",MASTERFILE[[#This Row],[BL 7 (Percentage)]])- FIND("(",MASTERFILE[[#This Row],[BL 7 (Percentage)]])-1)),0)</f>
        <v>0</v>
      </c>
      <c r="FU35" s="3">
        <f>IF(ISNUMBER(SEARCH("1.",MASTERFILE[[#This Row],[SDG target (24/25)]])),1," ")</f>
        <v>1</v>
      </c>
      <c r="HT35" s="3" t="s">
        <v>1296</v>
      </c>
      <c r="HV35" s="3" t="s">
        <v>1297</v>
      </c>
      <c r="IA35" s="3" t="s">
        <v>435</v>
      </c>
      <c r="IF35" s="3" t="s">
        <v>1298</v>
      </c>
      <c r="IH35" s="3"/>
      <c r="IJ35" s="3">
        <v>1</v>
      </c>
      <c r="IK35" s="3" t="s">
        <v>1299</v>
      </c>
      <c r="IM35" s="3" t="s">
        <v>1300</v>
      </c>
      <c r="IU35" s="9" t="s">
        <v>1301</v>
      </c>
      <c r="IW35" s="9" t="s">
        <v>1302</v>
      </c>
      <c r="IX35" s="3"/>
      <c r="JB35" s="3" t="s">
        <v>1303</v>
      </c>
    </row>
    <row r="36" spans="1:263" ht="27.75" customHeight="1" x14ac:dyDescent="0.3">
      <c r="A36" s="9" t="s">
        <v>1305</v>
      </c>
      <c r="B36" s="9" t="s">
        <v>1306</v>
      </c>
      <c r="C36" s="9" t="s">
        <v>1307</v>
      </c>
      <c r="D36" s="9" t="s">
        <v>375</v>
      </c>
      <c r="E36" s="45">
        <v>566659.56999999995</v>
      </c>
      <c r="F36" s="45">
        <v>800000.48</v>
      </c>
      <c r="G36" s="9" t="s">
        <v>1308</v>
      </c>
      <c r="H36" s="9" t="s">
        <v>376</v>
      </c>
      <c r="I36" s="9" t="s">
        <v>304</v>
      </c>
      <c r="J36" s="9" t="s">
        <v>282</v>
      </c>
      <c r="K36" s="9" t="s">
        <v>521</v>
      </c>
      <c r="L36" s="9" t="s">
        <v>1309</v>
      </c>
      <c r="M36" s="9" t="s">
        <v>1310</v>
      </c>
      <c r="N36" s="45">
        <v>0.74731182795698925</v>
      </c>
      <c r="O36" s="9" t="s">
        <v>1311</v>
      </c>
      <c r="P36" s="9" t="s">
        <v>281</v>
      </c>
      <c r="Q36" s="9" t="s">
        <v>287</v>
      </c>
      <c r="R36" s="9" t="s">
        <v>650</v>
      </c>
      <c r="S36" s="9" t="s">
        <v>289</v>
      </c>
      <c r="T36" s="9" t="s">
        <v>290</v>
      </c>
      <c r="U36" s="9" t="s">
        <v>291</v>
      </c>
      <c r="V36" s="9" t="s">
        <v>412</v>
      </c>
      <c r="W36" s="9" t="s">
        <v>293</v>
      </c>
      <c r="X36" s="9" t="s">
        <v>1312</v>
      </c>
      <c r="Y36" s="9" t="s">
        <v>624</v>
      </c>
      <c r="Z36" s="9" t="s">
        <v>1313</v>
      </c>
      <c r="AA36" s="9" t="s">
        <v>292</v>
      </c>
      <c r="AB36" s="9" t="s">
        <v>292</v>
      </c>
      <c r="AC36" s="9" t="s">
        <v>292</v>
      </c>
      <c r="AD36" s="9" t="s">
        <v>292</v>
      </c>
      <c r="AE36" s="9" t="s">
        <v>582</v>
      </c>
      <c r="AF36" s="9" t="s">
        <v>652</v>
      </c>
      <c r="AG36" s="9" t="s">
        <v>583</v>
      </c>
      <c r="AH36" s="9" t="s">
        <v>583</v>
      </c>
      <c r="AI36" s="9" t="s">
        <v>582</v>
      </c>
      <c r="AJ36" s="9" t="s">
        <v>385</v>
      </c>
      <c r="AK36" s="9" t="s">
        <v>304</v>
      </c>
      <c r="AL36" s="9" t="s">
        <v>305</v>
      </c>
      <c r="AM36" s="9" t="s">
        <v>584</v>
      </c>
      <c r="AN36" s="9" t="s">
        <v>1314</v>
      </c>
      <c r="AO36" s="9" t="s">
        <v>1315</v>
      </c>
      <c r="AP36" s="9" t="s">
        <v>292</v>
      </c>
      <c r="AQ36" s="9" t="s">
        <v>309</v>
      </c>
      <c r="AR36" s="9" t="s">
        <v>353</v>
      </c>
      <c r="AS36" s="9" t="s">
        <v>354</v>
      </c>
      <c r="AT36" s="45">
        <v>0</v>
      </c>
      <c r="AU36" s="45">
        <v>800000.48</v>
      </c>
      <c r="AV36" s="9" t="s">
        <v>292</v>
      </c>
      <c r="AW36" s="9" t="s">
        <v>292</v>
      </c>
      <c r="AX36" s="9" t="s">
        <v>292</v>
      </c>
      <c r="AY36" s="9" t="s">
        <v>292</v>
      </c>
      <c r="AZ36" s="9" t="s">
        <v>1316</v>
      </c>
      <c r="BA36" s="9" t="s">
        <v>1317</v>
      </c>
      <c r="BB36" s="9" t="s">
        <v>1318</v>
      </c>
      <c r="BC36" s="9" t="s">
        <v>1319</v>
      </c>
      <c r="BD36" s="9" t="s">
        <v>1309</v>
      </c>
      <c r="BE36" s="9" t="s">
        <v>1320</v>
      </c>
      <c r="BF36" s="9" t="s">
        <v>1321</v>
      </c>
      <c r="BG36" s="9" t="s">
        <v>292</v>
      </c>
      <c r="BH36" s="45">
        <v>0</v>
      </c>
      <c r="BI36" s="9" t="s">
        <v>1322</v>
      </c>
      <c r="BJ36" s="9" t="s">
        <v>354</v>
      </c>
      <c r="BK36" s="9" t="s">
        <v>354</v>
      </c>
      <c r="BL36" s="9" t="s">
        <v>354</v>
      </c>
      <c r="BM36" s="9" t="s">
        <v>354</v>
      </c>
      <c r="BN36" s="9" t="s">
        <v>354</v>
      </c>
      <c r="BO36" s="9" t="s">
        <v>354</v>
      </c>
      <c r="BP36" s="9" t="s">
        <v>363</v>
      </c>
      <c r="BQ36" s="9" t="s">
        <v>292</v>
      </c>
      <c r="BR36" s="9" t="s">
        <v>354</v>
      </c>
      <c r="BS36" s="9" t="s">
        <v>292</v>
      </c>
      <c r="BT36" s="9" t="s">
        <v>292</v>
      </c>
      <c r="BU36" s="9" t="s">
        <v>292</v>
      </c>
      <c r="BV36" s="9" t="s">
        <v>292</v>
      </c>
      <c r="BW36" s="9" t="s">
        <v>292</v>
      </c>
      <c r="BX36" s="9" t="s">
        <v>292</v>
      </c>
      <c r="BY36" s="45">
        <v>0</v>
      </c>
      <c r="BZ36" s="45">
        <v>0</v>
      </c>
      <c r="CA36" s="45">
        <v>0</v>
      </c>
      <c r="CB36" s="45">
        <v>0</v>
      </c>
      <c r="CC36" s="45">
        <v>0</v>
      </c>
      <c r="CD36" s="45">
        <v>0</v>
      </c>
      <c r="CE36" s="45">
        <v>-36581.85</v>
      </c>
      <c r="CF36" s="45">
        <v>800000.48</v>
      </c>
      <c r="CG36" s="45">
        <v>603241.42000000004</v>
      </c>
      <c r="CH36" s="9" t="s">
        <v>292</v>
      </c>
      <c r="CI36" s="9" t="s">
        <v>292</v>
      </c>
      <c r="CJ36" s="9" t="s">
        <v>292</v>
      </c>
      <c r="CK36" s="9" t="s">
        <v>292</v>
      </c>
      <c r="CL36" s="45">
        <v>233340.91</v>
      </c>
      <c r="CM36" s="45">
        <v>566659.56999999995</v>
      </c>
      <c r="CN36" s="45">
        <v>0</v>
      </c>
      <c r="CO36" s="45">
        <v>0</v>
      </c>
      <c r="CP36" s="45">
        <v>800000.48</v>
      </c>
      <c r="CQ36" s="45">
        <v>566659.14</v>
      </c>
      <c r="CR36" s="9" t="s">
        <v>1323</v>
      </c>
      <c r="CS36" s="45">
        <v>1</v>
      </c>
      <c r="CT36" s="9" t="s">
        <v>292</v>
      </c>
      <c r="CU36" s="9" t="s">
        <v>281</v>
      </c>
      <c r="CV36" s="9" t="s">
        <v>304</v>
      </c>
      <c r="CW36" s="9" t="s">
        <v>292</v>
      </c>
      <c r="CX36" s="9" t="s">
        <v>292</v>
      </c>
      <c r="CY36" s="9" t="s">
        <v>292</v>
      </c>
      <c r="CZ36" s="9" t="s">
        <v>292</v>
      </c>
      <c r="DA36" s="9" t="s">
        <v>292</v>
      </c>
      <c r="DB36" s="9" t="s">
        <v>292</v>
      </c>
      <c r="DC36" s="9" t="s">
        <v>292</v>
      </c>
      <c r="DD36" s="45">
        <v>0</v>
      </c>
      <c r="DE36" s="45">
        <v>566659.56999999995</v>
      </c>
      <c r="DF36" s="9" t="s">
        <v>365</v>
      </c>
      <c r="DG36" s="9" t="s">
        <v>787</v>
      </c>
      <c r="DH36" s="9" t="s">
        <v>1324</v>
      </c>
      <c r="DI36" s="46" t="s">
        <v>1325</v>
      </c>
      <c r="DJ36" s="3">
        <f>IF(ISNUMBER(SEARCH("BP1",MASTERFILE[[#This Row],[PPA (24/25)]])),1,0)</f>
        <v>0</v>
      </c>
      <c r="DK36" s="3">
        <f>IF(ISNUMBER(SEARCH("BP2",MASTERFILE[[#This Row],[PPA (24/25)]])),1,0)</f>
        <v>0</v>
      </c>
      <c r="DL36" s="3">
        <f>IF(ISNUMBER(SEARCH("BP3",MASTERFILE[[#This Row],[PPA (24/25)]])),1,0)</f>
        <v>0</v>
      </c>
      <c r="DM36" s="3">
        <f>IF(ISNUMBER(SEARCH("BP4",MASTERFILE[[#This Row],[PPA (24/25)]])),1,0)</f>
        <v>0</v>
      </c>
      <c r="DN36" s="3">
        <f>IF(ISNUMBER(SEARCH("BP5",MASTERFILE[[#This Row],[PPA (24/25)]])),1,0)</f>
        <v>0</v>
      </c>
      <c r="DO36" s="3">
        <f>IF(ISNUMBER(SEARCH("BN1",MASTERFILE[[#This Row],[PPA (24/25)]])),1,0)</f>
        <v>0</v>
      </c>
      <c r="DP36" s="3">
        <f>IF(ISNUMBER(SEARCH("BN2",MASTERFILE[[#This Row],[PPA (24/25)]])),1,0)</f>
        <v>0</v>
      </c>
      <c r="DQ36" s="3">
        <f>IF(ISNUMBER(SEARCH("BN3",MASTERFILE[[#This Row],[PPA (24/25)]])),1,0)</f>
        <v>0</v>
      </c>
      <c r="DR36" s="3">
        <f>IF(ISNUMBER(SEARCH("BN4",MASTERFILE[[#This Row],[PPA (24/25)]])),1,0)</f>
        <v>0</v>
      </c>
      <c r="DS36" s="3">
        <f>IF(ISNUMBER(SEARCH("BN5",MASTERFILE[[#This Row],[PPA (24/25)]])),1,0)</f>
        <v>0</v>
      </c>
      <c r="DT36" s="3">
        <f>IF(ISNUMBER(SEARCH("BE1",MASTERFILE[[#This Row],[PPA (24/25)]])),1,0)</f>
        <v>0</v>
      </c>
      <c r="DU36" s="3">
        <f>IF(ISNUMBER(SEARCH("BE2",MASTERFILE[[#This Row],[PPA (24/25)]])),1,0)</f>
        <v>0</v>
      </c>
      <c r="DV36" s="3">
        <f>IF(ISNUMBER(SEARCH("BE3",MASTERFILE[[#This Row],[PPA (24/25)]])),1,0)</f>
        <v>0</v>
      </c>
      <c r="DW36" s="3">
        <f>IF(ISNUMBER(SEARCH("BE4",MASTERFILE[[#This Row],[PPA (24/25)]])),1,0)</f>
        <v>0</v>
      </c>
      <c r="DX36" s="3">
        <f>IF(ISNUMBER(SEARCH("BL1",MASTERFILE[[#This Row],[PPA (24/25)]])),1,0)</f>
        <v>0</v>
      </c>
      <c r="DY36" s="3">
        <f>IF(ISNUMBER(SEARCH("BL2",MASTERFILE[[#This Row],[PPA (24/25)]])),1,0)</f>
        <v>0</v>
      </c>
      <c r="DZ36" s="3">
        <f>IF(ISNUMBER(SEARCH("BL3",MASTERFILE[[#This Row],[PPA (24/25)]])),1,0)</f>
        <v>0</v>
      </c>
      <c r="EA36" s="3">
        <f>IF(ISNUMBER(SEARCH("BL4",MASTERFILE[[#This Row],[PPA (24/25)]])),1,0)</f>
        <v>0</v>
      </c>
      <c r="EB36" s="3">
        <f>IF(ISNUMBER(SEARCH("BL5",MASTERFILE[[#This Row],[PPA (24/25)]])),1,0)</f>
        <v>0</v>
      </c>
      <c r="EC36" s="3">
        <f>IF(ISNUMBER(SEARCH("BL6",MASTERFILE[[#This Row],[PPA (24/25)]])),1,0)</f>
        <v>0</v>
      </c>
      <c r="ED36" s="3">
        <f>IF(ISNUMBER(SEARCH("BL7",MASTERFILE[[#This Row],[PPA (24/25)]])),1,0)</f>
        <v>0</v>
      </c>
      <c r="EE36" s="3">
        <f>IFERROR(LEFT(RIGHT(MASTERFILE[[#This Row],[PPA (24/25)]],LEN(MASTERFILE[[#This Row],[PPA (24/25)]])-FIND("BP1",MASTERFILE[[#This Row],[PPA (24/25)]])+1),10), 0)</f>
        <v>0</v>
      </c>
      <c r="EF36" s="3">
        <f>IFERROR(LEFT(RIGHT(MASTERFILE[[#This Row],[PPA (24/25)]],LEN(MASTERFILE[[#This Row],[PPA (24/25)]])-FIND("BP2",MASTERFILE[[#This Row],[PPA (24/25)]])+1),10),0)</f>
        <v>0</v>
      </c>
      <c r="EG36" s="3">
        <f>IFERROR(LEFT(RIGHT(MASTERFILE[[#This Row],[PPA (24/25)]],LEN(MASTERFILE[[#This Row],[PPA (24/25)]])-FIND("BP3",MASTERFILE[[#This Row],[PPA (24/25)]])+1),10),0)</f>
        <v>0</v>
      </c>
      <c r="EH36" s="3">
        <f>IFERROR(LEFT(RIGHT(MASTERFILE[[#This Row],[PPA (24/25)]],LEN(MASTERFILE[[#This Row],[PPA (24/25)]])-FIND("BP4",MASTERFILE[[#This Row],[PPA (24/25)]])+1),10),0)</f>
        <v>0</v>
      </c>
      <c r="EI36" s="3">
        <f>IFERROR(LEFT(RIGHT(MASTERFILE[[#This Row],[PPA (24/25)]],LEN(MASTERFILE[[#This Row],[PPA (24/25)]])-FIND("BP5",MASTERFILE[[#This Row],[PPA (24/25)]])+1),10),0)</f>
        <v>0</v>
      </c>
      <c r="EJ36" s="3">
        <f>IFERROR(LEFT(RIGHT(MASTERFILE[[#This Row],[PPA (24/25)]],LEN(MASTERFILE[[#This Row],[PPA (24/25)]])-FIND("BN1",MASTERFILE[[#This Row],[PPA (24/25)]])+1),10),0)</f>
        <v>0</v>
      </c>
      <c r="EK36" s="3">
        <f>IFERROR(LEFT(RIGHT(MASTERFILE[[#This Row],[PPA (24/25)]],LEN(MASTERFILE[[#This Row],[PPA (24/25)]])-FIND("BN2",MASTERFILE[[#This Row],[PPA (24/25)]])+1),10),0)</f>
        <v>0</v>
      </c>
      <c r="EL36" s="3">
        <f>IFERROR(LEFT(RIGHT(MASTERFILE[[#This Row],[PPA (24/25)]],LEN(MASTERFILE[[#This Row],[PPA (24/25)]])-FIND("BN3",MASTERFILE[[#This Row],[PPA (24/25)]])+1),10),0)</f>
        <v>0</v>
      </c>
      <c r="EM36" s="3">
        <f>IFERROR(LEFT(RIGHT(MASTERFILE[[#This Row],[PPA (24/25)]],LEN(MASTERFILE[[#This Row],[PPA (24/25)]])-FIND("BN4",MASTERFILE[[#This Row],[PPA (24/25)]])+1),10),0)</f>
        <v>0</v>
      </c>
      <c r="EN36" s="3">
        <f>IFERROR(LEFT(RIGHT(MASTERFILE[[#This Row],[PPA (24/25)]],LEN(MASTERFILE[[#This Row],[PPA (24/25)]])-FIND("BN5",MASTERFILE[[#This Row],[PPA (24/25)]])+1),10),0)</f>
        <v>0</v>
      </c>
      <c r="EO36" s="3">
        <f>IFERROR(LEFT(RIGHT(MASTERFILE[[#This Row],[PPA (24/25)]],LEN(MASTERFILE[[#This Row],[PPA (24/25)]])-FIND("BE1",MASTERFILE[[#This Row],[PPA (24/25)]])+1),10),0)</f>
        <v>0</v>
      </c>
      <c r="EP36" s="3">
        <f>IFERROR(LEFT(RIGHT(MASTERFILE[[#This Row],[PPA (24/25)]],LEN(MASTERFILE[[#This Row],[PPA (24/25)]])-FIND("BE2",MASTERFILE[[#This Row],[PPA (24/25)]])+1),10),0)</f>
        <v>0</v>
      </c>
      <c r="EQ36" s="3">
        <f>IFERROR(LEFT(RIGHT(MASTERFILE[[#This Row],[PPA (24/25)]],LEN(MASTERFILE[[#This Row],[PPA (24/25)]])-FIND("BE3",MASTERFILE[[#This Row],[PPA (24/25)]])+1),10),0)</f>
        <v>0</v>
      </c>
      <c r="ER36" s="3">
        <f>IFERROR(LEFT(RIGHT(MASTERFILE[[#This Row],[PPA (24/25)]],LEN(MASTERFILE[[#This Row],[PPA (24/25)]])-FIND("BE4",MASTERFILE[[#This Row],[PPA (24/25)]])+1),10),0)</f>
        <v>0</v>
      </c>
      <c r="ES36" s="3">
        <f>IFERROR(LEFT(RIGHT(MASTERFILE[[#This Row],[PPA (24/25)]],LEN(MASTERFILE[[#This Row],[PPA (24/25)]])-FIND("BL1",MASTERFILE[[#This Row],[PPA (24/25)]])+1),10),0)</f>
        <v>0</v>
      </c>
      <c r="ET36" s="3">
        <f>IFERROR(LEFT(RIGHT(MASTERFILE[[#This Row],[PPA (24/25)]],LEN(MASTERFILE[[#This Row],[PPA (24/25)]])-FIND("BL2",MASTERFILE[[#This Row],[PPA (24/25)]])+1),10),0)</f>
        <v>0</v>
      </c>
      <c r="EU36" s="3">
        <f>IFERROR(LEFT(RIGHT(MASTERFILE[[#This Row],[PPA (24/25)]],LEN(MASTERFILE[[#This Row],[PPA (24/25)]])-FIND("BL3",MASTERFILE[[#This Row],[PPA (24/25)]])+1),10),0)</f>
        <v>0</v>
      </c>
      <c r="EV36" s="3">
        <f>IFERROR(LEFT(RIGHT(MASTERFILE[[#This Row],[PPA (24/25)]],LEN(MASTERFILE[[#This Row],[PPA (24/25)]])-FIND("BL4",MASTERFILE[[#This Row],[PPA (24/25)]])+1),10),0)</f>
        <v>0</v>
      </c>
      <c r="EW36" s="3">
        <f>IFERROR(LEFT(RIGHT(MASTERFILE[[#This Row],[PPA (24/25)]],LEN(MASTERFILE[[#This Row],[PPA (24/25)]])-FIND("BL5",MASTERFILE[[#This Row],[PPA (24/25)]])+1),10),0)</f>
        <v>0</v>
      </c>
      <c r="EX36" s="3">
        <f>IFERROR(LEFT(RIGHT(MASTERFILE[[#This Row],[PPA (24/25)]],LEN(MASTERFILE[[#This Row],[PPA (24/25)]])-FIND("BL6",MASTERFILE[[#This Row],[PPA (24/25)]])+1),10),0)</f>
        <v>0</v>
      </c>
      <c r="EY36" s="3">
        <f>IFERROR(LEFT(RIGHT(MASTERFILE[[#This Row],[PPA (24/25)]],LEN(MASTERFILE[[#This Row],[PPA (24/25)]])-FIND("BL7",MASTERFILE[[#This Row],[PPA (24/25)]])+1),10),0)</f>
        <v>0</v>
      </c>
      <c r="EZ36" s="47">
        <f>IFERROR(MASTERFILE[[#This Row],[FPMIS Budget]]*(MID(MASTERFILE[[#This Row],[BP 1 (Percentage)]],FIND("(",MASTERFILE[[#This Row],[BP 1 (Percentage)]])+1, FIND(")",MASTERFILE[[#This Row],[BP 1 (Percentage)]])- FIND("(",MASTERFILE[[#This Row],[BP 1 (Percentage)]])-1)),0)</f>
        <v>0</v>
      </c>
      <c r="FA36" s="47">
        <f>IFERROR(MASTERFILE[[#This Row],[FPMIS Budget]]*(MID(MASTERFILE[[#This Row],[BP 2 (Percentage)]],FIND("(",MASTERFILE[[#This Row],[BP 2 (Percentage)]])+1, FIND(")",MASTERFILE[[#This Row],[BP 2 (Percentage)]])- FIND("(",MASTERFILE[[#This Row],[BP 2 (Percentage)]])-1)),0)</f>
        <v>0</v>
      </c>
      <c r="FB36" s="47">
        <f>IFERROR(MASTERFILE[[#This Row],[FPMIS Budget]]*(MID(MASTERFILE[[#This Row],[BP 3 (Percentage)]],FIND("(",MASTERFILE[[#This Row],[BP 3 (Percentage)]])+1, FIND(")",MASTERFILE[[#This Row],[BP 3 (Percentage)]])- FIND("(",MASTERFILE[[#This Row],[BP 3 (Percentage)]])-1)),0)</f>
        <v>0</v>
      </c>
      <c r="FC36" s="47">
        <f>IFERROR(MASTERFILE[[#This Row],[FPMIS Budget]]*(MID(MASTERFILE[[#This Row],[BP 4 (Percentage)]],FIND("(",MASTERFILE[[#This Row],[BP 4 (Percentage)]])+1, FIND(")",MASTERFILE[[#This Row],[BP 4 (Percentage)]])- FIND("(",MASTERFILE[[#This Row],[BP 4 (Percentage)]])-1)),0)</f>
        <v>0</v>
      </c>
      <c r="FD36" s="47">
        <f>IFERROR(MASTERFILE[[#This Row],[FPMIS Budget]]*(MID(MASTERFILE[[#This Row],[BP 5 (Percentage)]],FIND("(",MASTERFILE[[#This Row],[BP 5 (Percentage)]])+1, FIND(")",MASTERFILE[[#This Row],[BP 5 (Percentage)]])- FIND("(",MASTERFILE[[#This Row],[BP 5 (Percentage)]])-1)),0)</f>
        <v>0</v>
      </c>
      <c r="FE36" s="47">
        <f>IFERROR(MASTERFILE[[#This Row],[FPMIS Budget]]*(MID(MASTERFILE[[#This Row],[BN 1 (Percentage)]],FIND("(",MASTERFILE[[#This Row],[BN 1 (Percentage)]])+1, FIND(")",MASTERFILE[[#This Row],[BN 1 (Percentage)]])- FIND("(",MASTERFILE[[#This Row],[BN 1 (Percentage)]])-1)),0)</f>
        <v>0</v>
      </c>
      <c r="FF36" s="47">
        <f>IFERROR(MASTERFILE[[#This Row],[FPMIS Budget]]*(MID(MASTERFILE[[#This Row],[BN 2 (Percentage)]],FIND("(",MASTERFILE[[#This Row],[BN 2 (Percentage)]])+1, FIND(")",MASTERFILE[[#This Row],[BN 2 (Percentage)]])- FIND("(",MASTERFILE[[#This Row],[BN 2 (Percentage)]])-1)),0)</f>
        <v>0</v>
      </c>
      <c r="FG36" s="47">
        <f>IFERROR(MASTERFILE[[#This Row],[FPMIS Budget]]*(MID(MASTERFILE[[#This Row],[BN 3 (Percentage)]],FIND("(",MASTERFILE[[#This Row],[BN 3 (Percentage)]])+1, FIND(")",MASTERFILE[[#This Row],[BN 3 (Percentage)]])- FIND("(",MASTERFILE[[#This Row],[BN 3 (Percentage)]])-1)),0)</f>
        <v>0</v>
      </c>
      <c r="FH36" s="47">
        <f>IFERROR(MASTERFILE[[#This Row],[FPMIS Budget]]*(MID(MASTERFILE[[#This Row],[BN 4 (Percentage)]],FIND("(",MASTERFILE[[#This Row],[BN 4 (Percentage)]])+1, FIND(")",MASTERFILE[[#This Row],[BN 4 (Percentage)]])- FIND("(",MASTERFILE[[#This Row],[BN 4 (Percentage)]])-1)),0)</f>
        <v>0</v>
      </c>
      <c r="FI36" s="47">
        <f>IFERROR(MASTERFILE[[#This Row],[FPMIS Budget]]*(MID(MASTERFILE[[#This Row],[BN 5 (Percentage)]],FIND("(",MASTERFILE[[#This Row],[BN 5 (Percentage)]])+1, FIND(")",MASTERFILE[[#This Row],[BN 5 (Percentage)]])- FIND("(",MASTERFILE[[#This Row],[BN 5 (Percentage)]])-1)),0)</f>
        <v>0</v>
      </c>
      <c r="FJ36" s="47">
        <f>IFERROR(MASTERFILE[[#This Row],[FPMIS Budget]]*(MID(MASTERFILE[[#This Row],[BE 1 (Percentage)]],FIND("(",MASTERFILE[[#This Row],[BE 1 (Percentage)]])+1, FIND(")",MASTERFILE[[#This Row],[BE 1 (Percentage)]])- FIND("(",MASTERFILE[[#This Row],[BE 1 (Percentage)]])-1)),0)</f>
        <v>0</v>
      </c>
      <c r="FK36" s="47">
        <f>IFERROR(MASTERFILE[[#This Row],[FPMIS Budget]]*(MID(MASTERFILE[[#This Row],[BE 2 (Percentage)]],FIND("(",MASTERFILE[[#This Row],[BE 2 (Percentage)]])+1, FIND(")",MASTERFILE[[#This Row],[BE 2 (Percentage)]])- FIND("(",MASTERFILE[[#This Row],[BE 2 (Percentage)]])-1)),0)</f>
        <v>0</v>
      </c>
      <c r="FL36" s="47">
        <f>IFERROR(MASTERFILE[[#This Row],[FPMIS Budget]]*(MID(MASTERFILE[[#This Row],[BE 3 (Percentage)]],FIND("(",MASTERFILE[[#This Row],[BE 3 (Percentage)]])+1, FIND(")",MASTERFILE[[#This Row],[BE 3 (Percentage)]])- FIND("(",MASTERFILE[[#This Row],[BE 3 (Percentage)]])-1)),0)</f>
        <v>0</v>
      </c>
      <c r="FM36" s="47">
        <f>IFERROR(MASTERFILE[[#This Row],[FPMIS Budget]]*(MID(MASTERFILE[[#This Row],[BE 4 (Percentage)]],FIND("(",MASTERFILE[[#This Row],[BE 4 (Percentage)]])+1, FIND(")",MASTERFILE[[#This Row],[BE 4 (Percentage)]])- FIND("(",MASTERFILE[[#This Row],[BE 4 (Percentage)]])-1)),0)</f>
        <v>0</v>
      </c>
      <c r="FN36" s="47">
        <f>IFERROR(MASTERFILE[[#This Row],[FPMIS Budget]]*(MID(MASTERFILE[[#This Row],[BL 1 (Percentage)]],FIND("(",MASTERFILE[[#This Row],[BL 1 (Percentage)]])+1, FIND(")",MASTERFILE[[#This Row],[BL 1 (Percentage)]])- FIND("(",MASTERFILE[[#This Row],[BL 1 (Percentage)]])-1)),0)</f>
        <v>0</v>
      </c>
      <c r="FO36" s="47">
        <f>IFERROR(MASTERFILE[[#This Row],[FPMIS Budget]]*(MID(MASTERFILE[[#This Row],[BL 2 (Percentage)]],FIND("(",MASTERFILE[[#This Row],[BL 2 (Percentage)]])+1, FIND(")",MASTERFILE[[#This Row],[BL 2 (Percentage)]])- FIND("(",MASTERFILE[[#This Row],[BL 2 (Percentage)]])-1)),0)</f>
        <v>0</v>
      </c>
      <c r="FP36" s="47">
        <f>IFERROR(MASTERFILE[[#This Row],[FPMIS Budget]]*(MID(MASTERFILE[[#This Row],[BL 3 (Percentage)]],FIND("(",MASTERFILE[[#This Row],[BL 3 (Percentage)]])+1, FIND(")",MASTERFILE[[#This Row],[BL 3 (Percentage)]])- FIND("(",MASTERFILE[[#This Row],[BL 3 (Percentage)]])-1)),0)</f>
        <v>0</v>
      </c>
      <c r="FQ36" s="47">
        <f>IFERROR(MASTERFILE[[#This Row],[FPMIS Budget]]*(MID(MASTERFILE[[#This Row],[BL 4 (Percentage)]],FIND("(",MASTERFILE[[#This Row],[BL 4 (Percentage)]])+1, FIND(")",MASTERFILE[[#This Row],[BL 4 (Percentage)]])- FIND("(",MASTERFILE[[#This Row],[BL 4 (Percentage)]])-1)),0)</f>
        <v>0</v>
      </c>
      <c r="FR36" s="47">
        <f>IFERROR(MASTERFILE[[#This Row],[FPMIS Budget]]*(MID(MASTERFILE[[#This Row],[BL 5 (Percentage)]],FIND("(",MASTERFILE[[#This Row],[BL 5 (Percentage)]])+1, FIND(")",MASTERFILE[[#This Row],[BL 5 (Percentage)]])- FIND("(",MASTERFILE[[#This Row],[BL 5 (Percentage)]])-1)),0)</f>
        <v>0</v>
      </c>
      <c r="FS36" s="47">
        <f>IFERROR(MASTERFILE[[#This Row],[FPMIS Budget]]*(MID(MASTERFILE[[#This Row],[BL 6 (Percentage)]],FIND("(",MASTERFILE[[#This Row],[BL 6 (Percentage)]])+1, FIND(")",MASTERFILE[[#This Row],[BL 6 (Percentage)]])- FIND("(",MASTERFILE[[#This Row],[BL 6 (Percentage)]])-1)),0)</f>
        <v>0</v>
      </c>
      <c r="FT36" s="47">
        <f>IFERROR(MASTERFILE[[#This Row],[FPMIS Budget]]*(MID(MASTERFILE[[#This Row],[BL 7 (Percentage)]],FIND("(",MASTERFILE[[#This Row],[BL 7 (Percentage)]])+1, FIND(")",MASTERFILE[[#This Row],[BL 7 (Percentage)]])- FIND("(",MASTERFILE[[#This Row],[BL 7 (Percentage)]])-1)),0)</f>
        <v>0</v>
      </c>
      <c r="FU36" s="3" t="str">
        <f>IF(ISNUMBER(SEARCH("1.",MASTERFILE[[#This Row],[SDG target (24/25)]])),1," ")</f>
        <v xml:space="preserve"> </v>
      </c>
      <c r="HT36" s="3" t="s">
        <v>1296</v>
      </c>
      <c r="HU36" s="3" t="s">
        <v>1326</v>
      </c>
      <c r="HW36" s="3" t="s">
        <v>1327</v>
      </c>
      <c r="ID36" s="3"/>
      <c r="IH36" s="3"/>
      <c r="IT36" s="3" t="s">
        <v>1328</v>
      </c>
      <c r="IU36" s="3"/>
      <c r="IV36" s="3"/>
      <c r="IW36" s="3"/>
      <c r="IX36" s="3" t="s">
        <v>1329</v>
      </c>
      <c r="IZ36" s="3" t="s">
        <v>1330</v>
      </c>
      <c r="JB36" s="3" t="s">
        <v>1331</v>
      </c>
    </row>
    <row r="37" spans="1:263" ht="27.75" customHeight="1" x14ac:dyDescent="0.3">
      <c r="A37" s="48" t="s">
        <v>1332</v>
      </c>
      <c r="B37" s="48" t="s">
        <v>1333</v>
      </c>
      <c r="C37" s="48" t="s">
        <v>1334</v>
      </c>
      <c r="D37" s="48" t="s">
        <v>375</v>
      </c>
      <c r="E37" s="49">
        <v>495980.77</v>
      </c>
      <c r="F37" s="49">
        <v>500000</v>
      </c>
      <c r="G37" s="48" t="s">
        <v>1335</v>
      </c>
      <c r="H37" s="48" t="s">
        <v>376</v>
      </c>
      <c r="I37" s="48" t="s">
        <v>304</v>
      </c>
      <c r="J37" s="48" t="s">
        <v>282</v>
      </c>
      <c r="K37" s="48" t="s">
        <v>476</v>
      </c>
      <c r="L37" s="48" t="s">
        <v>1336</v>
      </c>
      <c r="M37" s="48" t="s">
        <v>800</v>
      </c>
      <c r="N37" s="49">
        <v>1.9220430107526882</v>
      </c>
      <c r="O37" s="48" t="s">
        <v>1337</v>
      </c>
      <c r="P37" s="48" t="s">
        <v>281</v>
      </c>
      <c r="Q37" s="48" t="s">
        <v>287</v>
      </c>
      <c r="R37" s="48" t="s">
        <v>480</v>
      </c>
      <c r="S37" s="48" t="s">
        <v>289</v>
      </c>
      <c r="T37" s="48" t="s">
        <v>290</v>
      </c>
      <c r="U37" s="48" t="s">
        <v>291</v>
      </c>
      <c r="V37" s="48" t="s">
        <v>622</v>
      </c>
      <c r="W37" s="48" t="s">
        <v>293</v>
      </c>
      <c r="X37" s="48" t="s">
        <v>1338</v>
      </c>
      <c r="Y37" s="48" t="s">
        <v>1339</v>
      </c>
      <c r="Z37" s="48" t="s">
        <v>1340</v>
      </c>
      <c r="AA37" s="48" t="s">
        <v>1089</v>
      </c>
      <c r="AB37" s="48" t="s">
        <v>1341</v>
      </c>
      <c r="AC37" s="48" t="s">
        <v>1342</v>
      </c>
      <c r="AD37" s="48" t="s">
        <v>1343</v>
      </c>
      <c r="AE37" s="48" t="s">
        <v>582</v>
      </c>
      <c r="AF37" s="48" t="s">
        <v>914</v>
      </c>
      <c r="AG37" s="48" t="s">
        <v>583</v>
      </c>
      <c r="AH37" s="48" t="s">
        <v>583</v>
      </c>
      <c r="AI37" s="48" t="s">
        <v>582</v>
      </c>
      <c r="AJ37" s="48" t="s">
        <v>914</v>
      </c>
      <c r="AK37" s="48" t="s">
        <v>304</v>
      </c>
      <c r="AL37" s="48" t="s">
        <v>305</v>
      </c>
      <c r="AM37" s="48" t="s">
        <v>492</v>
      </c>
      <c r="AN37" s="48" t="s">
        <v>1092</v>
      </c>
      <c r="AO37" s="48" t="s">
        <v>292</v>
      </c>
      <c r="AP37" s="48" t="s">
        <v>292</v>
      </c>
      <c r="AQ37" s="48" t="s">
        <v>309</v>
      </c>
      <c r="AR37" s="48" t="s">
        <v>353</v>
      </c>
      <c r="AS37" s="48" t="s">
        <v>353</v>
      </c>
      <c r="AT37" s="49">
        <v>0</v>
      </c>
      <c r="AU37" s="49">
        <v>495980.77</v>
      </c>
      <c r="AV37" s="48" t="s">
        <v>1344</v>
      </c>
      <c r="AW37" s="48" t="s">
        <v>1345</v>
      </c>
      <c r="AX37" s="48" t="s">
        <v>1346</v>
      </c>
      <c r="AY37" s="48" t="s">
        <v>292</v>
      </c>
      <c r="AZ37" s="48" t="s">
        <v>1347</v>
      </c>
      <c r="BA37" s="48" t="s">
        <v>1348</v>
      </c>
      <c r="BB37" s="48" t="s">
        <v>1336</v>
      </c>
      <c r="BC37" s="48" t="s">
        <v>1336</v>
      </c>
      <c r="BD37" s="48" t="s">
        <v>1309</v>
      </c>
      <c r="BE37" s="48" t="s">
        <v>1320</v>
      </c>
      <c r="BF37" s="48" t="s">
        <v>1349</v>
      </c>
      <c r="BG37" s="48" t="s">
        <v>292</v>
      </c>
      <c r="BH37" s="49">
        <v>0</v>
      </c>
      <c r="BI37" s="48" t="s">
        <v>1350</v>
      </c>
      <c r="BJ37" s="48" t="s">
        <v>353</v>
      </c>
      <c r="BK37" s="48" t="s">
        <v>353</v>
      </c>
      <c r="BL37" s="48" t="s">
        <v>353</v>
      </c>
      <c r="BM37" s="48" t="s">
        <v>353</v>
      </c>
      <c r="BN37" s="48" t="s">
        <v>353</v>
      </c>
      <c r="BO37" s="48" t="s">
        <v>363</v>
      </c>
      <c r="BP37" s="48" t="s">
        <v>363</v>
      </c>
      <c r="BQ37" s="48" t="s">
        <v>292</v>
      </c>
      <c r="BR37" s="48" t="s">
        <v>353</v>
      </c>
      <c r="BS37" s="48" t="s">
        <v>1089</v>
      </c>
      <c r="BT37" s="48" t="s">
        <v>1341</v>
      </c>
      <c r="BU37" s="48" t="s">
        <v>1342</v>
      </c>
      <c r="BV37" s="48" t="s">
        <v>1343</v>
      </c>
      <c r="BW37" s="48" t="s">
        <v>1344</v>
      </c>
      <c r="BX37" s="48" t="s">
        <v>1345</v>
      </c>
      <c r="BY37" s="49">
        <v>0</v>
      </c>
      <c r="BZ37" s="49">
        <v>0</v>
      </c>
      <c r="CA37" s="49">
        <v>-514.76</v>
      </c>
      <c r="CB37" s="49">
        <v>0</v>
      </c>
      <c r="CC37" s="49">
        <v>27558.54</v>
      </c>
      <c r="CD37" s="49">
        <v>0</v>
      </c>
      <c r="CE37" s="49">
        <v>279111.38</v>
      </c>
      <c r="CF37" s="49">
        <v>500000</v>
      </c>
      <c r="CG37" s="49">
        <v>189825.61</v>
      </c>
      <c r="CH37" s="48" t="s">
        <v>292</v>
      </c>
      <c r="CI37" s="48" t="s">
        <v>292</v>
      </c>
      <c r="CJ37" s="48" t="s">
        <v>292</v>
      </c>
      <c r="CK37" s="48" t="s">
        <v>292</v>
      </c>
      <c r="CL37" s="49">
        <v>0</v>
      </c>
      <c r="CM37" s="49">
        <v>495980.77</v>
      </c>
      <c r="CN37" s="49">
        <v>0</v>
      </c>
      <c r="CO37" s="49">
        <v>0</v>
      </c>
      <c r="CP37" s="49">
        <v>500000</v>
      </c>
      <c r="CQ37" s="49">
        <v>495980.74</v>
      </c>
      <c r="CR37" s="48" t="s">
        <v>1351</v>
      </c>
      <c r="CS37" s="49">
        <v>2</v>
      </c>
      <c r="CT37" s="48" t="s">
        <v>292</v>
      </c>
      <c r="CU37" s="48" t="s">
        <v>281</v>
      </c>
      <c r="CV37" s="48" t="s">
        <v>304</v>
      </c>
      <c r="CW37" s="49">
        <v>-514.76</v>
      </c>
      <c r="CX37" s="49">
        <v>0</v>
      </c>
      <c r="CY37" s="49">
        <v>0</v>
      </c>
      <c r="CZ37" s="49">
        <v>0</v>
      </c>
      <c r="DA37" s="49">
        <v>-514.76</v>
      </c>
      <c r="DB37" s="49">
        <v>0</v>
      </c>
      <c r="DC37" s="49">
        <v>0</v>
      </c>
      <c r="DD37" s="49">
        <v>0</v>
      </c>
      <c r="DE37" s="49">
        <v>0</v>
      </c>
      <c r="DF37" s="48" t="s">
        <v>365</v>
      </c>
      <c r="DG37" s="48" t="s">
        <v>787</v>
      </c>
      <c r="DH37" s="48" t="s">
        <v>1336</v>
      </c>
      <c r="DI37" s="50" t="s">
        <v>1352</v>
      </c>
      <c r="DJ37" s="3">
        <f>IF(ISNUMBER(SEARCH("BP1",MASTERFILE[[#This Row],[PPA (24/25)]])),1,0)</f>
        <v>0</v>
      </c>
      <c r="DK37" s="3">
        <f>IF(ISNUMBER(SEARCH("BP2",MASTERFILE[[#This Row],[PPA (24/25)]])),1,0)</f>
        <v>0</v>
      </c>
      <c r="DL37" s="3">
        <f>IF(ISNUMBER(SEARCH("BP3",MASTERFILE[[#This Row],[PPA (24/25)]])),1,0)</f>
        <v>0</v>
      </c>
      <c r="DM37" s="3">
        <f>IF(ISNUMBER(SEARCH("BP4",MASTERFILE[[#This Row],[PPA (24/25)]])),1,0)</f>
        <v>0</v>
      </c>
      <c r="DN37" s="3">
        <f>IF(ISNUMBER(SEARCH("BP5",MASTERFILE[[#This Row],[PPA (24/25)]])),1,0)</f>
        <v>0</v>
      </c>
      <c r="DO37" s="3">
        <f>IF(ISNUMBER(SEARCH("BN1",MASTERFILE[[#This Row],[PPA (24/25)]])),1,0)</f>
        <v>0</v>
      </c>
      <c r="DP37" s="3">
        <f>IF(ISNUMBER(SEARCH("BN2",MASTERFILE[[#This Row],[PPA (24/25)]])),1,0)</f>
        <v>0</v>
      </c>
      <c r="DQ37" s="3">
        <f>IF(ISNUMBER(SEARCH("BN3",MASTERFILE[[#This Row],[PPA (24/25)]])),1,0)</f>
        <v>0</v>
      </c>
      <c r="DR37" s="3">
        <f>IF(ISNUMBER(SEARCH("BN4",MASTERFILE[[#This Row],[PPA (24/25)]])),1,0)</f>
        <v>0</v>
      </c>
      <c r="DS37" s="3">
        <f>IF(ISNUMBER(SEARCH("BN5",MASTERFILE[[#This Row],[PPA (24/25)]])),1,0)</f>
        <v>0</v>
      </c>
      <c r="DT37" s="3">
        <f>IF(ISNUMBER(SEARCH("BE1",MASTERFILE[[#This Row],[PPA (24/25)]])),1,0)</f>
        <v>0</v>
      </c>
      <c r="DU37" s="3">
        <f>IF(ISNUMBER(SEARCH("BE2",MASTERFILE[[#This Row],[PPA (24/25)]])),1,0)</f>
        <v>0</v>
      </c>
      <c r="DV37" s="3">
        <f>IF(ISNUMBER(SEARCH("BE3",MASTERFILE[[#This Row],[PPA (24/25)]])),1,0)</f>
        <v>0</v>
      </c>
      <c r="DW37" s="3">
        <f>IF(ISNUMBER(SEARCH("BE4",MASTERFILE[[#This Row],[PPA (24/25)]])),1,0)</f>
        <v>0</v>
      </c>
      <c r="DX37" s="3">
        <f>IF(ISNUMBER(SEARCH("BL1",MASTERFILE[[#This Row],[PPA (24/25)]])),1,0)</f>
        <v>0</v>
      </c>
      <c r="DY37" s="3">
        <f>IF(ISNUMBER(SEARCH("BL2",MASTERFILE[[#This Row],[PPA (24/25)]])),1,0)</f>
        <v>0</v>
      </c>
      <c r="DZ37" s="3">
        <f>IF(ISNUMBER(SEARCH("BL3",MASTERFILE[[#This Row],[PPA (24/25)]])),1,0)</f>
        <v>1</v>
      </c>
      <c r="EA37" s="3">
        <f>IF(ISNUMBER(SEARCH("BL4",MASTERFILE[[#This Row],[PPA (24/25)]])),1,0)</f>
        <v>1</v>
      </c>
      <c r="EB37" s="3">
        <f>IF(ISNUMBER(SEARCH("BL5",MASTERFILE[[#This Row],[PPA (24/25)]])),1,0)</f>
        <v>0</v>
      </c>
      <c r="EC37" s="3">
        <f>IF(ISNUMBER(SEARCH("BL6",MASTERFILE[[#This Row],[PPA (24/25)]])),1,0)</f>
        <v>0</v>
      </c>
      <c r="ED37" s="3">
        <f>IF(ISNUMBER(SEARCH("BL7",MASTERFILE[[#This Row],[PPA (24/25)]])),1,0)</f>
        <v>0</v>
      </c>
      <c r="EE37" s="3">
        <f>IFERROR(LEFT(RIGHT(MASTERFILE[[#This Row],[PPA (24/25)]],LEN(MASTERFILE[[#This Row],[PPA (24/25)]])-FIND("BP1",MASTERFILE[[#This Row],[PPA (24/25)]])+1),10), 0)</f>
        <v>0</v>
      </c>
      <c r="EF37" s="3">
        <f>IFERROR(LEFT(RIGHT(MASTERFILE[[#This Row],[PPA (24/25)]],LEN(MASTERFILE[[#This Row],[PPA (24/25)]])-FIND("BP2",MASTERFILE[[#This Row],[PPA (24/25)]])+1),10),0)</f>
        <v>0</v>
      </c>
      <c r="EG37" s="3">
        <f>IFERROR(LEFT(RIGHT(MASTERFILE[[#This Row],[PPA (24/25)]],LEN(MASTERFILE[[#This Row],[PPA (24/25)]])-FIND("BP3",MASTERFILE[[#This Row],[PPA (24/25)]])+1),10),0)</f>
        <v>0</v>
      </c>
      <c r="EH37" s="3">
        <f>IFERROR(LEFT(RIGHT(MASTERFILE[[#This Row],[PPA (24/25)]],LEN(MASTERFILE[[#This Row],[PPA (24/25)]])-FIND("BP4",MASTERFILE[[#This Row],[PPA (24/25)]])+1),10),0)</f>
        <v>0</v>
      </c>
      <c r="EI37" s="3">
        <f>IFERROR(LEFT(RIGHT(MASTERFILE[[#This Row],[PPA (24/25)]],LEN(MASTERFILE[[#This Row],[PPA (24/25)]])-FIND("BP5",MASTERFILE[[#This Row],[PPA (24/25)]])+1),10),0)</f>
        <v>0</v>
      </c>
      <c r="EJ37" s="3">
        <f>IFERROR(LEFT(RIGHT(MASTERFILE[[#This Row],[PPA (24/25)]],LEN(MASTERFILE[[#This Row],[PPA (24/25)]])-FIND("BN1",MASTERFILE[[#This Row],[PPA (24/25)]])+1),10),0)</f>
        <v>0</v>
      </c>
      <c r="EK37" s="3">
        <f>IFERROR(LEFT(RIGHT(MASTERFILE[[#This Row],[PPA (24/25)]],LEN(MASTERFILE[[#This Row],[PPA (24/25)]])-FIND("BN2",MASTERFILE[[#This Row],[PPA (24/25)]])+1),10),0)</f>
        <v>0</v>
      </c>
      <c r="EL37" s="3">
        <f>IFERROR(LEFT(RIGHT(MASTERFILE[[#This Row],[PPA (24/25)]],LEN(MASTERFILE[[#This Row],[PPA (24/25)]])-FIND("BN3",MASTERFILE[[#This Row],[PPA (24/25)]])+1),10),0)</f>
        <v>0</v>
      </c>
      <c r="EM37" s="3">
        <f>IFERROR(LEFT(RIGHT(MASTERFILE[[#This Row],[PPA (24/25)]],LEN(MASTERFILE[[#This Row],[PPA (24/25)]])-FIND("BN4",MASTERFILE[[#This Row],[PPA (24/25)]])+1),10),0)</f>
        <v>0</v>
      </c>
      <c r="EN37" s="3">
        <f>IFERROR(LEFT(RIGHT(MASTERFILE[[#This Row],[PPA (24/25)]],LEN(MASTERFILE[[#This Row],[PPA (24/25)]])-FIND("BN5",MASTERFILE[[#This Row],[PPA (24/25)]])+1),10),0)</f>
        <v>0</v>
      </c>
      <c r="EO37" s="3">
        <f>IFERROR(LEFT(RIGHT(MASTERFILE[[#This Row],[PPA (24/25)]],LEN(MASTERFILE[[#This Row],[PPA (24/25)]])-FIND("BE1",MASTERFILE[[#This Row],[PPA (24/25)]])+1),10),0)</f>
        <v>0</v>
      </c>
      <c r="EP37" s="3">
        <f>IFERROR(LEFT(RIGHT(MASTERFILE[[#This Row],[PPA (24/25)]],LEN(MASTERFILE[[#This Row],[PPA (24/25)]])-FIND("BE2",MASTERFILE[[#This Row],[PPA (24/25)]])+1),10),0)</f>
        <v>0</v>
      </c>
      <c r="EQ37" s="3">
        <f>IFERROR(LEFT(RIGHT(MASTERFILE[[#This Row],[PPA (24/25)]],LEN(MASTERFILE[[#This Row],[PPA (24/25)]])-FIND("BE3",MASTERFILE[[#This Row],[PPA (24/25)]])+1),10),0)</f>
        <v>0</v>
      </c>
      <c r="ER37" s="3">
        <f>IFERROR(LEFT(RIGHT(MASTERFILE[[#This Row],[PPA (24/25)]],LEN(MASTERFILE[[#This Row],[PPA (24/25)]])-FIND("BE4",MASTERFILE[[#This Row],[PPA (24/25)]])+1),10),0)</f>
        <v>0</v>
      </c>
      <c r="ES37" s="3">
        <f>IFERROR(LEFT(RIGHT(MASTERFILE[[#This Row],[PPA (24/25)]],LEN(MASTERFILE[[#This Row],[PPA (24/25)]])-FIND("BL1",MASTERFILE[[#This Row],[PPA (24/25)]])+1),10),0)</f>
        <v>0</v>
      </c>
      <c r="ET37" s="3">
        <f>IFERROR(LEFT(RIGHT(MASTERFILE[[#This Row],[PPA (24/25)]],LEN(MASTERFILE[[#This Row],[PPA (24/25)]])-FIND("BL2",MASTERFILE[[#This Row],[PPA (24/25)]])+1),10),0)</f>
        <v>0</v>
      </c>
      <c r="EU37" s="3" t="str">
        <f>IFERROR(LEFT(RIGHT(MASTERFILE[[#This Row],[PPA (24/25)]],LEN(MASTERFILE[[#This Row],[PPA (24/25)]])-FIND("BL3",MASTERFILE[[#This Row],[PPA (24/25)]])+1),10),0)</f>
        <v xml:space="preserve">BL3 (60%)
</v>
      </c>
      <c r="EV37" s="3" t="str">
        <f>IFERROR(LEFT(RIGHT(MASTERFILE[[#This Row],[PPA (24/25)]],LEN(MASTERFILE[[#This Row],[PPA (24/25)]])-FIND("BL4",MASTERFILE[[#This Row],[PPA (24/25)]])+1),10),0)</f>
        <v>BL4 (40%)</v>
      </c>
      <c r="EW37" s="3">
        <f>IFERROR(LEFT(RIGHT(MASTERFILE[[#This Row],[PPA (24/25)]],LEN(MASTERFILE[[#This Row],[PPA (24/25)]])-FIND("BL5",MASTERFILE[[#This Row],[PPA (24/25)]])+1),10),0)</f>
        <v>0</v>
      </c>
      <c r="EX37" s="3">
        <f>IFERROR(LEFT(RIGHT(MASTERFILE[[#This Row],[PPA (24/25)]],LEN(MASTERFILE[[#This Row],[PPA (24/25)]])-FIND("BL6",MASTERFILE[[#This Row],[PPA (24/25)]])+1),10),0)</f>
        <v>0</v>
      </c>
      <c r="EY37" s="3">
        <f>IFERROR(LEFT(RIGHT(MASTERFILE[[#This Row],[PPA (24/25)]],LEN(MASTERFILE[[#This Row],[PPA (24/25)]])-FIND("BL7",MASTERFILE[[#This Row],[PPA (24/25)]])+1),10),0)</f>
        <v>0</v>
      </c>
      <c r="EZ37" s="47">
        <f>IFERROR(MASTERFILE[[#This Row],[FPMIS Budget]]*(MID(MASTERFILE[[#This Row],[BP 1 (Percentage)]],FIND("(",MASTERFILE[[#This Row],[BP 1 (Percentage)]])+1, FIND(")",MASTERFILE[[#This Row],[BP 1 (Percentage)]])- FIND("(",MASTERFILE[[#This Row],[BP 1 (Percentage)]])-1)),0)</f>
        <v>0</v>
      </c>
      <c r="FA37" s="47">
        <f>IFERROR(MASTERFILE[[#This Row],[FPMIS Budget]]*(MID(MASTERFILE[[#This Row],[BP 2 (Percentage)]],FIND("(",MASTERFILE[[#This Row],[BP 2 (Percentage)]])+1, FIND(")",MASTERFILE[[#This Row],[BP 2 (Percentage)]])- FIND("(",MASTERFILE[[#This Row],[BP 2 (Percentage)]])-1)),0)</f>
        <v>0</v>
      </c>
      <c r="FB37" s="47">
        <f>IFERROR(MASTERFILE[[#This Row],[FPMIS Budget]]*(MID(MASTERFILE[[#This Row],[BP 3 (Percentage)]],FIND("(",MASTERFILE[[#This Row],[BP 3 (Percentage)]])+1, FIND(")",MASTERFILE[[#This Row],[BP 3 (Percentage)]])- FIND("(",MASTERFILE[[#This Row],[BP 3 (Percentage)]])-1)),0)</f>
        <v>0</v>
      </c>
      <c r="FC37" s="47">
        <f>IFERROR(MASTERFILE[[#This Row],[FPMIS Budget]]*(MID(MASTERFILE[[#This Row],[BP 4 (Percentage)]],FIND("(",MASTERFILE[[#This Row],[BP 4 (Percentage)]])+1, FIND(")",MASTERFILE[[#This Row],[BP 4 (Percentage)]])- FIND("(",MASTERFILE[[#This Row],[BP 4 (Percentage)]])-1)),0)</f>
        <v>0</v>
      </c>
      <c r="FD37" s="47">
        <f>IFERROR(MASTERFILE[[#This Row],[FPMIS Budget]]*(MID(MASTERFILE[[#This Row],[BP 5 (Percentage)]],FIND("(",MASTERFILE[[#This Row],[BP 5 (Percentage)]])+1, FIND(")",MASTERFILE[[#This Row],[BP 5 (Percentage)]])- FIND("(",MASTERFILE[[#This Row],[BP 5 (Percentage)]])-1)),0)</f>
        <v>0</v>
      </c>
      <c r="FE37" s="47">
        <f>IFERROR(MASTERFILE[[#This Row],[FPMIS Budget]]*(MID(MASTERFILE[[#This Row],[BN 1 (Percentage)]],FIND("(",MASTERFILE[[#This Row],[BN 1 (Percentage)]])+1, FIND(")",MASTERFILE[[#This Row],[BN 1 (Percentage)]])- FIND("(",MASTERFILE[[#This Row],[BN 1 (Percentage)]])-1)),0)</f>
        <v>0</v>
      </c>
      <c r="FF37" s="47">
        <f>IFERROR(MASTERFILE[[#This Row],[FPMIS Budget]]*(MID(MASTERFILE[[#This Row],[BN 2 (Percentage)]],FIND("(",MASTERFILE[[#This Row],[BN 2 (Percentage)]])+1, FIND(")",MASTERFILE[[#This Row],[BN 2 (Percentage)]])- FIND("(",MASTERFILE[[#This Row],[BN 2 (Percentage)]])-1)),0)</f>
        <v>0</v>
      </c>
      <c r="FG37" s="47">
        <f>IFERROR(MASTERFILE[[#This Row],[FPMIS Budget]]*(MID(MASTERFILE[[#This Row],[BN 3 (Percentage)]],FIND("(",MASTERFILE[[#This Row],[BN 3 (Percentage)]])+1, FIND(")",MASTERFILE[[#This Row],[BN 3 (Percentage)]])- FIND("(",MASTERFILE[[#This Row],[BN 3 (Percentage)]])-1)),0)</f>
        <v>0</v>
      </c>
      <c r="FH37" s="47">
        <f>IFERROR(MASTERFILE[[#This Row],[FPMIS Budget]]*(MID(MASTERFILE[[#This Row],[BN 4 (Percentage)]],FIND("(",MASTERFILE[[#This Row],[BN 4 (Percentage)]])+1, FIND(")",MASTERFILE[[#This Row],[BN 4 (Percentage)]])- FIND("(",MASTERFILE[[#This Row],[BN 4 (Percentage)]])-1)),0)</f>
        <v>0</v>
      </c>
      <c r="FI37" s="47">
        <f>IFERROR(MASTERFILE[[#This Row],[FPMIS Budget]]*(MID(MASTERFILE[[#This Row],[BN 5 (Percentage)]],FIND("(",MASTERFILE[[#This Row],[BN 5 (Percentage)]])+1, FIND(")",MASTERFILE[[#This Row],[BN 5 (Percentage)]])- FIND("(",MASTERFILE[[#This Row],[BN 5 (Percentage)]])-1)),0)</f>
        <v>0</v>
      </c>
      <c r="FJ37" s="47">
        <f>IFERROR(MASTERFILE[[#This Row],[FPMIS Budget]]*(MID(MASTERFILE[[#This Row],[BE 1 (Percentage)]],FIND("(",MASTERFILE[[#This Row],[BE 1 (Percentage)]])+1, FIND(")",MASTERFILE[[#This Row],[BE 1 (Percentage)]])- FIND("(",MASTERFILE[[#This Row],[BE 1 (Percentage)]])-1)),0)</f>
        <v>0</v>
      </c>
      <c r="FK37" s="47">
        <f>IFERROR(MASTERFILE[[#This Row],[FPMIS Budget]]*(MID(MASTERFILE[[#This Row],[BE 2 (Percentage)]],FIND("(",MASTERFILE[[#This Row],[BE 2 (Percentage)]])+1, FIND(")",MASTERFILE[[#This Row],[BE 2 (Percentage)]])- FIND("(",MASTERFILE[[#This Row],[BE 2 (Percentage)]])-1)),0)</f>
        <v>0</v>
      </c>
      <c r="FL37" s="47">
        <f>IFERROR(MASTERFILE[[#This Row],[FPMIS Budget]]*(MID(MASTERFILE[[#This Row],[BE 3 (Percentage)]],FIND("(",MASTERFILE[[#This Row],[BE 3 (Percentage)]])+1, FIND(")",MASTERFILE[[#This Row],[BE 3 (Percentage)]])- FIND("(",MASTERFILE[[#This Row],[BE 3 (Percentage)]])-1)),0)</f>
        <v>0</v>
      </c>
      <c r="FM37" s="47">
        <f>IFERROR(MASTERFILE[[#This Row],[FPMIS Budget]]*(MID(MASTERFILE[[#This Row],[BE 4 (Percentage)]],FIND("(",MASTERFILE[[#This Row],[BE 4 (Percentage)]])+1, FIND(")",MASTERFILE[[#This Row],[BE 4 (Percentage)]])- FIND("(",MASTERFILE[[#This Row],[BE 4 (Percentage)]])-1)),0)</f>
        <v>0</v>
      </c>
      <c r="FN37" s="47">
        <f>IFERROR(MASTERFILE[[#This Row],[FPMIS Budget]]*(MID(MASTERFILE[[#This Row],[BL 1 (Percentage)]],FIND("(",MASTERFILE[[#This Row],[BL 1 (Percentage)]])+1, FIND(")",MASTERFILE[[#This Row],[BL 1 (Percentage)]])- FIND("(",MASTERFILE[[#This Row],[BL 1 (Percentage)]])-1)),0)</f>
        <v>0</v>
      </c>
      <c r="FO37" s="47">
        <f>IFERROR(MASTERFILE[[#This Row],[FPMIS Budget]]*(MID(MASTERFILE[[#This Row],[BL 2 (Percentage)]],FIND("(",MASTERFILE[[#This Row],[BL 2 (Percentage)]])+1, FIND(")",MASTERFILE[[#This Row],[BL 2 (Percentage)]])- FIND("(",MASTERFILE[[#This Row],[BL 2 (Percentage)]])-1)),0)</f>
        <v>0</v>
      </c>
      <c r="FP37" s="47">
        <f>IFERROR(MASTERFILE[[#This Row],[FPMIS Budget]]*(MID(MASTERFILE[[#This Row],[BL 3 (Percentage)]],FIND("(",MASTERFILE[[#This Row],[BL 3 (Percentage)]])+1, FIND(")",MASTERFILE[[#This Row],[BL 3 (Percentage)]])- FIND("(",MASTERFILE[[#This Row],[BL 3 (Percentage)]])-1)),0)</f>
        <v>300000</v>
      </c>
      <c r="FQ37" s="47">
        <f>IFERROR(MASTERFILE[[#This Row],[FPMIS Budget]]*(MID(MASTERFILE[[#This Row],[BL 4 (Percentage)]],FIND("(",MASTERFILE[[#This Row],[BL 4 (Percentage)]])+1, FIND(")",MASTERFILE[[#This Row],[BL 4 (Percentage)]])- FIND("(",MASTERFILE[[#This Row],[BL 4 (Percentage)]])-1)),0)</f>
        <v>200000</v>
      </c>
      <c r="FR37" s="47">
        <f>IFERROR(MASTERFILE[[#This Row],[FPMIS Budget]]*(MID(MASTERFILE[[#This Row],[BL 5 (Percentage)]],FIND("(",MASTERFILE[[#This Row],[BL 5 (Percentage)]])+1, FIND(")",MASTERFILE[[#This Row],[BL 5 (Percentage)]])- FIND("(",MASTERFILE[[#This Row],[BL 5 (Percentage)]])-1)),0)</f>
        <v>0</v>
      </c>
      <c r="FS37" s="47">
        <f>IFERROR(MASTERFILE[[#This Row],[FPMIS Budget]]*(MID(MASTERFILE[[#This Row],[BL 6 (Percentage)]],FIND("(",MASTERFILE[[#This Row],[BL 6 (Percentage)]])+1, FIND(")",MASTERFILE[[#This Row],[BL 6 (Percentage)]])- FIND("(",MASTERFILE[[#This Row],[BL 6 (Percentage)]])-1)),0)</f>
        <v>0</v>
      </c>
      <c r="FT37" s="47">
        <f>IFERROR(MASTERFILE[[#This Row],[FPMIS Budget]]*(MID(MASTERFILE[[#This Row],[BL 7 (Percentage)]],FIND("(",MASTERFILE[[#This Row],[BL 7 (Percentage)]])+1, FIND(")",MASTERFILE[[#This Row],[BL 7 (Percentage)]])- FIND("(",MASTERFILE[[#This Row],[BL 7 (Percentage)]])-1)),0)</f>
        <v>0</v>
      </c>
      <c r="FU37" s="3">
        <f>IF(ISNUMBER(SEARCH("1.",MASTERFILE[[#This Row],[SDG target (24/25)]])),1," ")</f>
        <v>1</v>
      </c>
      <c r="HT37" s="3" t="s">
        <v>1296</v>
      </c>
      <c r="HW37" s="3" t="s">
        <v>1353</v>
      </c>
      <c r="IH37" s="3"/>
      <c r="IQ37" s="3" t="s">
        <v>1354</v>
      </c>
      <c r="IX37" s="3"/>
      <c r="IY37" s="3" t="s">
        <v>1355</v>
      </c>
    </row>
    <row r="38" spans="1:263" ht="27.75" customHeight="1" x14ac:dyDescent="0.3">
      <c r="A38" s="9" t="s">
        <v>1356</v>
      </c>
      <c r="B38" s="9" t="s">
        <v>1357</v>
      </c>
      <c r="C38" s="9" t="s">
        <v>1272</v>
      </c>
      <c r="D38" s="9" t="s">
        <v>278</v>
      </c>
      <c r="E38" s="45">
        <v>999990.5</v>
      </c>
      <c r="F38" s="45">
        <v>9623702.6647999994</v>
      </c>
      <c r="G38" s="9" t="s">
        <v>1358</v>
      </c>
      <c r="H38" s="9" t="s">
        <v>280</v>
      </c>
      <c r="I38" s="9" t="s">
        <v>281</v>
      </c>
      <c r="J38" s="9" t="s">
        <v>282</v>
      </c>
      <c r="K38" s="9" t="s">
        <v>377</v>
      </c>
      <c r="L38" s="9" t="s">
        <v>1274</v>
      </c>
      <c r="M38" s="9" t="s">
        <v>1275</v>
      </c>
      <c r="N38" s="45">
        <v>2.997311827956989</v>
      </c>
      <c r="O38" s="9" t="s">
        <v>292</v>
      </c>
      <c r="P38" s="9" t="s">
        <v>281</v>
      </c>
      <c r="Q38" s="9" t="s">
        <v>287</v>
      </c>
      <c r="R38" s="9" t="s">
        <v>289</v>
      </c>
      <c r="S38" s="9" t="s">
        <v>289</v>
      </c>
      <c r="T38" s="9" t="s">
        <v>290</v>
      </c>
      <c r="U38" s="9" t="s">
        <v>291</v>
      </c>
      <c r="V38" s="9" t="s">
        <v>412</v>
      </c>
      <c r="W38" s="9" t="s">
        <v>293</v>
      </c>
      <c r="X38" s="9" t="s">
        <v>1359</v>
      </c>
      <c r="Y38" s="9" t="s">
        <v>1276</v>
      </c>
      <c r="Z38" s="9" t="s">
        <v>1360</v>
      </c>
      <c r="AA38" s="9" t="s">
        <v>578</v>
      </c>
      <c r="AB38" s="9" t="s">
        <v>1278</v>
      </c>
      <c r="AC38" s="9" t="s">
        <v>1279</v>
      </c>
      <c r="AD38" s="9" t="s">
        <v>1280</v>
      </c>
      <c r="AE38" s="9" t="s">
        <v>1281</v>
      </c>
      <c r="AF38" s="9" t="s">
        <v>1282</v>
      </c>
      <c r="AG38" s="9" t="s">
        <v>1283</v>
      </c>
      <c r="AH38" s="9" t="s">
        <v>1283</v>
      </c>
      <c r="AI38" s="9" t="s">
        <v>1281</v>
      </c>
      <c r="AJ38" s="9" t="s">
        <v>1284</v>
      </c>
      <c r="AK38" s="9" t="s">
        <v>304</v>
      </c>
      <c r="AL38" s="9" t="s">
        <v>305</v>
      </c>
      <c r="AM38" s="9" t="s">
        <v>1361</v>
      </c>
      <c r="AN38" s="9" t="s">
        <v>282</v>
      </c>
      <c r="AO38" s="9" t="s">
        <v>292</v>
      </c>
      <c r="AP38" s="9" t="s">
        <v>292</v>
      </c>
      <c r="AQ38" s="9" t="s">
        <v>309</v>
      </c>
      <c r="AR38" s="9" t="s">
        <v>353</v>
      </c>
      <c r="AS38" s="9" t="s">
        <v>353</v>
      </c>
      <c r="AT38" s="45">
        <v>0</v>
      </c>
      <c r="AU38" s="45">
        <v>9623702.6600000001</v>
      </c>
      <c r="AV38" s="9" t="s">
        <v>1285</v>
      </c>
      <c r="AW38" s="9" t="s">
        <v>1286</v>
      </c>
      <c r="AX38" s="9" t="s">
        <v>1287</v>
      </c>
      <c r="AY38" s="9" t="s">
        <v>292</v>
      </c>
      <c r="AZ38" s="9" t="s">
        <v>292</v>
      </c>
      <c r="BA38" s="9" t="s">
        <v>292</v>
      </c>
      <c r="BB38" s="9" t="s">
        <v>1362</v>
      </c>
      <c r="BC38" s="9" t="s">
        <v>1363</v>
      </c>
      <c r="BD38" s="9" t="s">
        <v>1364</v>
      </c>
      <c r="BE38" s="9" t="s">
        <v>1096</v>
      </c>
      <c r="BF38" s="9" t="s">
        <v>292</v>
      </c>
      <c r="BG38" s="9" t="s">
        <v>292</v>
      </c>
      <c r="BH38" s="45">
        <v>0</v>
      </c>
      <c r="BI38" s="9" t="s">
        <v>427</v>
      </c>
      <c r="BJ38" s="9" t="s">
        <v>354</v>
      </c>
      <c r="BK38" s="9" t="s">
        <v>353</v>
      </c>
      <c r="BL38" s="9" t="s">
        <v>353</v>
      </c>
      <c r="BM38" s="9" t="s">
        <v>354</v>
      </c>
      <c r="BN38" s="9" t="s">
        <v>354</v>
      </c>
      <c r="BO38" s="9" t="s">
        <v>354</v>
      </c>
      <c r="BP38" s="9" t="s">
        <v>363</v>
      </c>
      <c r="BQ38" s="9" t="s">
        <v>292</v>
      </c>
      <c r="BR38" s="9" t="s">
        <v>363</v>
      </c>
      <c r="BS38" s="9" t="s">
        <v>578</v>
      </c>
      <c r="BT38" s="9" t="s">
        <v>1278</v>
      </c>
      <c r="BU38" s="9" t="s">
        <v>1279</v>
      </c>
      <c r="BV38" s="9" t="s">
        <v>1280</v>
      </c>
      <c r="BW38" s="9" t="s">
        <v>1285</v>
      </c>
      <c r="BX38" s="9" t="s">
        <v>1286</v>
      </c>
      <c r="BY38" s="45">
        <v>132724.43</v>
      </c>
      <c r="BZ38" s="45">
        <v>0</v>
      </c>
      <c r="CA38" s="45">
        <v>862533.18</v>
      </c>
      <c r="CB38" s="45">
        <v>9623702.6600000001</v>
      </c>
      <c r="CC38" s="45">
        <v>4732.8900000000003</v>
      </c>
      <c r="CD38" s="45">
        <v>0</v>
      </c>
      <c r="CE38" s="45">
        <v>0</v>
      </c>
      <c r="CF38" s="45">
        <v>0</v>
      </c>
      <c r="CG38" s="45">
        <v>0</v>
      </c>
      <c r="CH38" s="9" t="s">
        <v>292</v>
      </c>
      <c r="CI38" s="9" t="s">
        <v>292</v>
      </c>
      <c r="CJ38" s="9" t="s">
        <v>292</v>
      </c>
      <c r="CK38" s="9" t="s">
        <v>292</v>
      </c>
      <c r="CL38" s="45">
        <v>8623712.1600000001</v>
      </c>
      <c r="CM38" s="45">
        <v>707248.41</v>
      </c>
      <c r="CN38" s="45">
        <v>292742.09000000003</v>
      </c>
      <c r="CO38" s="45">
        <v>180515.76</v>
      </c>
      <c r="CP38" s="45">
        <v>9623702.6600000001</v>
      </c>
      <c r="CQ38" s="45">
        <v>993554.49</v>
      </c>
      <c r="CR38" s="9" t="s">
        <v>1275</v>
      </c>
      <c r="CS38" s="45">
        <v>0</v>
      </c>
      <c r="CT38" s="9" t="s">
        <v>1292</v>
      </c>
      <c r="CU38" s="9" t="s">
        <v>281</v>
      </c>
      <c r="CV38" s="9" t="s">
        <v>281</v>
      </c>
      <c r="CW38" s="45">
        <v>862539.77</v>
      </c>
      <c r="CX38" s="45">
        <v>2463706.1902458691</v>
      </c>
      <c r="CY38" s="45">
        <v>1079527.1747582706</v>
      </c>
      <c r="CZ38" s="45">
        <v>0</v>
      </c>
      <c r="DA38" s="45">
        <v>862539.77</v>
      </c>
      <c r="DB38" s="45">
        <v>2463706.1902458691</v>
      </c>
      <c r="DC38" s="45">
        <v>1079527.1747582706</v>
      </c>
      <c r="DD38" s="45">
        <v>0</v>
      </c>
      <c r="DE38" s="45">
        <v>862481.41</v>
      </c>
      <c r="DF38" s="9" t="s">
        <v>1365</v>
      </c>
      <c r="DG38" s="9" t="s">
        <v>1366</v>
      </c>
      <c r="DH38" s="9" t="s">
        <v>1367</v>
      </c>
      <c r="DI38" s="46" t="s">
        <v>1368</v>
      </c>
      <c r="DJ38" s="3">
        <f>IF(ISNUMBER(SEARCH("BP1",MASTERFILE[[#This Row],[PPA (24/25)]])),1,0)</f>
        <v>1</v>
      </c>
      <c r="DK38" s="3">
        <f>IF(ISNUMBER(SEARCH("BP2",MASTERFILE[[#This Row],[PPA (24/25)]])),1,0)</f>
        <v>1</v>
      </c>
      <c r="DL38" s="3">
        <f>IF(ISNUMBER(SEARCH("BP3",MASTERFILE[[#This Row],[PPA (24/25)]])),1,0)</f>
        <v>0</v>
      </c>
      <c r="DM38" s="3">
        <f>IF(ISNUMBER(SEARCH("BP4",MASTERFILE[[#This Row],[PPA (24/25)]])),1,0)</f>
        <v>0</v>
      </c>
      <c r="DN38" s="3">
        <f>IF(ISNUMBER(SEARCH("BP5",MASTERFILE[[#This Row],[PPA (24/25)]])),1,0)</f>
        <v>0</v>
      </c>
      <c r="DO38" s="3">
        <f>IF(ISNUMBER(SEARCH("BN1",MASTERFILE[[#This Row],[PPA (24/25)]])),1,0)</f>
        <v>0</v>
      </c>
      <c r="DP38" s="3">
        <f>IF(ISNUMBER(SEARCH("BN2",MASTERFILE[[#This Row],[PPA (24/25)]])),1,0)</f>
        <v>0</v>
      </c>
      <c r="DQ38" s="3">
        <f>IF(ISNUMBER(SEARCH("BN3",MASTERFILE[[#This Row],[PPA (24/25)]])),1,0)</f>
        <v>0</v>
      </c>
      <c r="DR38" s="3">
        <f>IF(ISNUMBER(SEARCH("BN4",MASTERFILE[[#This Row],[PPA (24/25)]])),1,0)</f>
        <v>0</v>
      </c>
      <c r="DS38" s="3">
        <f>IF(ISNUMBER(SEARCH("BN5",MASTERFILE[[#This Row],[PPA (24/25)]])),1,0)</f>
        <v>0</v>
      </c>
      <c r="DT38" s="3">
        <f>IF(ISNUMBER(SEARCH("BE1",MASTERFILE[[#This Row],[PPA (24/25)]])),1,0)</f>
        <v>0</v>
      </c>
      <c r="DU38" s="3">
        <f>IF(ISNUMBER(SEARCH("BE2",MASTERFILE[[#This Row],[PPA (24/25)]])),1,0)</f>
        <v>0</v>
      </c>
      <c r="DV38" s="3">
        <f>IF(ISNUMBER(SEARCH("BE3",MASTERFILE[[#This Row],[PPA (24/25)]])),1,0)</f>
        <v>0</v>
      </c>
      <c r="DW38" s="3">
        <f>IF(ISNUMBER(SEARCH("BE4",MASTERFILE[[#This Row],[PPA (24/25)]])),1,0)</f>
        <v>0</v>
      </c>
      <c r="DX38" s="3">
        <f>IF(ISNUMBER(SEARCH("BL1",MASTERFILE[[#This Row],[PPA (24/25)]])),1,0)</f>
        <v>0</v>
      </c>
      <c r="DY38" s="3">
        <f>IF(ISNUMBER(SEARCH("BL2",MASTERFILE[[#This Row],[PPA (24/25)]])),1,0)</f>
        <v>1</v>
      </c>
      <c r="DZ38" s="3">
        <f>IF(ISNUMBER(SEARCH("BL3",MASTERFILE[[#This Row],[PPA (24/25)]])),1,0)</f>
        <v>0</v>
      </c>
      <c r="EA38" s="3">
        <f>IF(ISNUMBER(SEARCH("BL4",MASTERFILE[[#This Row],[PPA (24/25)]])),1,0)</f>
        <v>0</v>
      </c>
      <c r="EB38" s="3">
        <f>IF(ISNUMBER(SEARCH("BL5",MASTERFILE[[#This Row],[PPA (24/25)]])),1,0)</f>
        <v>0</v>
      </c>
      <c r="EC38" s="3">
        <f>IF(ISNUMBER(SEARCH("BL6",MASTERFILE[[#This Row],[PPA (24/25)]])),1,0)</f>
        <v>0</v>
      </c>
      <c r="ED38" s="3">
        <f>IF(ISNUMBER(SEARCH("BL7",MASTERFILE[[#This Row],[PPA (24/25)]])),1,0)</f>
        <v>0</v>
      </c>
      <c r="EE38" s="3" t="str">
        <f>IFERROR(LEFT(RIGHT(MASTERFILE[[#This Row],[PPA (24/25)]],LEN(MASTERFILE[[#This Row],[PPA (24/25)]])-FIND("BP1",MASTERFILE[[#This Row],[PPA (24/25)]])+1),10), 0)</f>
        <v xml:space="preserve">BP1 (30%)
</v>
      </c>
      <c r="EF38" s="3" t="str">
        <f>IFERROR(LEFT(RIGHT(MASTERFILE[[#This Row],[PPA (24/25)]],LEN(MASTERFILE[[#This Row],[PPA (24/25)]])-FIND("BP2",MASTERFILE[[#This Row],[PPA (24/25)]])+1),10),0)</f>
        <v>BP2 (20%)</v>
      </c>
      <c r="EG38" s="3">
        <f>IFERROR(LEFT(RIGHT(MASTERFILE[[#This Row],[PPA (24/25)]],LEN(MASTERFILE[[#This Row],[PPA (24/25)]])-FIND("BP3",MASTERFILE[[#This Row],[PPA (24/25)]])+1),10),0)</f>
        <v>0</v>
      </c>
      <c r="EH38" s="3">
        <f>IFERROR(LEFT(RIGHT(MASTERFILE[[#This Row],[PPA (24/25)]],LEN(MASTERFILE[[#This Row],[PPA (24/25)]])-FIND("BP4",MASTERFILE[[#This Row],[PPA (24/25)]])+1),10),0)</f>
        <v>0</v>
      </c>
      <c r="EI38" s="3">
        <f>IFERROR(LEFT(RIGHT(MASTERFILE[[#This Row],[PPA (24/25)]],LEN(MASTERFILE[[#This Row],[PPA (24/25)]])-FIND("BP5",MASTERFILE[[#This Row],[PPA (24/25)]])+1),10),0)</f>
        <v>0</v>
      </c>
      <c r="EJ38" s="3">
        <f>IFERROR(LEFT(RIGHT(MASTERFILE[[#This Row],[PPA (24/25)]],LEN(MASTERFILE[[#This Row],[PPA (24/25)]])-FIND("BN1",MASTERFILE[[#This Row],[PPA (24/25)]])+1),10),0)</f>
        <v>0</v>
      </c>
      <c r="EK38" s="3">
        <f>IFERROR(LEFT(RIGHT(MASTERFILE[[#This Row],[PPA (24/25)]],LEN(MASTERFILE[[#This Row],[PPA (24/25)]])-FIND("BN2",MASTERFILE[[#This Row],[PPA (24/25)]])+1),10),0)</f>
        <v>0</v>
      </c>
      <c r="EL38" s="3">
        <f>IFERROR(LEFT(RIGHT(MASTERFILE[[#This Row],[PPA (24/25)]],LEN(MASTERFILE[[#This Row],[PPA (24/25)]])-FIND("BN3",MASTERFILE[[#This Row],[PPA (24/25)]])+1),10),0)</f>
        <v>0</v>
      </c>
      <c r="EM38" s="3">
        <f>IFERROR(LEFT(RIGHT(MASTERFILE[[#This Row],[PPA (24/25)]],LEN(MASTERFILE[[#This Row],[PPA (24/25)]])-FIND("BN4",MASTERFILE[[#This Row],[PPA (24/25)]])+1),10),0)</f>
        <v>0</v>
      </c>
      <c r="EN38" s="3">
        <f>IFERROR(LEFT(RIGHT(MASTERFILE[[#This Row],[PPA (24/25)]],LEN(MASTERFILE[[#This Row],[PPA (24/25)]])-FIND("BN5",MASTERFILE[[#This Row],[PPA (24/25)]])+1),10),0)</f>
        <v>0</v>
      </c>
      <c r="EO38" s="3">
        <f>IFERROR(LEFT(RIGHT(MASTERFILE[[#This Row],[PPA (24/25)]],LEN(MASTERFILE[[#This Row],[PPA (24/25)]])-FIND("BE1",MASTERFILE[[#This Row],[PPA (24/25)]])+1),10),0)</f>
        <v>0</v>
      </c>
      <c r="EP38" s="3">
        <f>IFERROR(LEFT(RIGHT(MASTERFILE[[#This Row],[PPA (24/25)]],LEN(MASTERFILE[[#This Row],[PPA (24/25)]])-FIND("BE2",MASTERFILE[[#This Row],[PPA (24/25)]])+1),10),0)</f>
        <v>0</v>
      </c>
      <c r="EQ38" s="3">
        <f>IFERROR(LEFT(RIGHT(MASTERFILE[[#This Row],[PPA (24/25)]],LEN(MASTERFILE[[#This Row],[PPA (24/25)]])-FIND("BE3",MASTERFILE[[#This Row],[PPA (24/25)]])+1),10),0)</f>
        <v>0</v>
      </c>
      <c r="ER38" s="3">
        <f>IFERROR(LEFT(RIGHT(MASTERFILE[[#This Row],[PPA (24/25)]],LEN(MASTERFILE[[#This Row],[PPA (24/25)]])-FIND("BE4",MASTERFILE[[#This Row],[PPA (24/25)]])+1),10),0)</f>
        <v>0</v>
      </c>
      <c r="ES38" s="3">
        <f>IFERROR(LEFT(RIGHT(MASTERFILE[[#This Row],[PPA (24/25)]],LEN(MASTERFILE[[#This Row],[PPA (24/25)]])-FIND("BL1",MASTERFILE[[#This Row],[PPA (24/25)]])+1),10),0)</f>
        <v>0</v>
      </c>
      <c r="ET38" s="3" t="str">
        <f>IFERROR(LEFT(RIGHT(MASTERFILE[[#This Row],[PPA (24/25)]],LEN(MASTERFILE[[#This Row],[PPA (24/25)]])-FIND("BL2",MASTERFILE[[#This Row],[PPA (24/25)]])+1),10),0)</f>
        <v xml:space="preserve">BL2 (50%)
</v>
      </c>
      <c r="EU38" s="3">
        <f>IFERROR(LEFT(RIGHT(MASTERFILE[[#This Row],[PPA (24/25)]],LEN(MASTERFILE[[#This Row],[PPA (24/25)]])-FIND("BL3",MASTERFILE[[#This Row],[PPA (24/25)]])+1),10),0)</f>
        <v>0</v>
      </c>
      <c r="EV38" s="3">
        <f>IFERROR(LEFT(RIGHT(MASTERFILE[[#This Row],[PPA (24/25)]],LEN(MASTERFILE[[#This Row],[PPA (24/25)]])-FIND("BL4",MASTERFILE[[#This Row],[PPA (24/25)]])+1),10),0)</f>
        <v>0</v>
      </c>
      <c r="EW38" s="3">
        <f>IFERROR(LEFT(RIGHT(MASTERFILE[[#This Row],[PPA (24/25)]],LEN(MASTERFILE[[#This Row],[PPA (24/25)]])-FIND("BL5",MASTERFILE[[#This Row],[PPA (24/25)]])+1),10),0)</f>
        <v>0</v>
      </c>
      <c r="EX38" s="3">
        <f>IFERROR(LEFT(RIGHT(MASTERFILE[[#This Row],[PPA (24/25)]],LEN(MASTERFILE[[#This Row],[PPA (24/25)]])-FIND("BL6",MASTERFILE[[#This Row],[PPA (24/25)]])+1),10),0)</f>
        <v>0</v>
      </c>
      <c r="EY38" s="3">
        <f>IFERROR(LEFT(RIGHT(MASTERFILE[[#This Row],[PPA (24/25)]],LEN(MASTERFILE[[#This Row],[PPA (24/25)]])-FIND("BL7",MASTERFILE[[#This Row],[PPA (24/25)]])+1),10),0)</f>
        <v>0</v>
      </c>
      <c r="EZ38" s="47">
        <f>IFERROR(MASTERFILE[[#This Row],[FPMIS Budget]]*(MID(MASTERFILE[[#This Row],[BP 1 (Percentage)]],FIND("(",MASTERFILE[[#This Row],[BP 1 (Percentage)]])+1, FIND(")",MASTERFILE[[#This Row],[BP 1 (Percentage)]])- FIND("(",MASTERFILE[[#This Row],[BP 1 (Percentage)]])-1)),0)</f>
        <v>2887110.7994399997</v>
      </c>
      <c r="FA38" s="47">
        <f>IFERROR(MASTERFILE[[#This Row],[FPMIS Budget]]*(MID(MASTERFILE[[#This Row],[BP 2 (Percentage)]],FIND("(",MASTERFILE[[#This Row],[BP 2 (Percentage)]])+1, FIND(")",MASTERFILE[[#This Row],[BP 2 (Percentage)]])- FIND("(",MASTERFILE[[#This Row],[BP 2 (Percentage)]])-1)),0)</f>
        <v>1924740.53296</v>
      </c>
      <c r="FB38" s="47">
        <f>IFERROR(MASTERFILE[[#This Row],[FPMIS Budget]]*(MID(MASTERFILE[[#This Row],[BP 3 (Percentage)]],FIND("(",MASTERFILE[[#This Row],[BP 3 (Percentage)]])+1, FIND(")",MASTERFILE[[#This Row],[BP 3 (Percentage)]])- FIND("(",MASTERFILE[[#This Row],[BP 3 (Percentage)]])-1)),0)</f>
        <v>0</v>
      </c>
      <c r="FC38" s="47">
        <f>IFERROR(MASTERFILE[[#This Row],[FPMIS Budget]]*(MID(MASTERFILE[[#This Row],[BP 4 (Percentage)]],FIND("(",MASTERFILE[[#This Row],[BP 4 (Percentage)]])+1, FIND(")",MASTERFILE[[#This Row],[BP 4 (Percentage)]])- FIND("(",MASTERFILE[[#This Row],[BP 4 (Percentage)]])-1)),0)</f>
        <v>0</v>
      </c>
      <c r="FD38" s="47">
        <f>IFERROR(MASTERFILE[[#This Row],[FPMIS Budget]]*(MID(MASTERFILE[[#This Row],[BP 5 (Percentage)]],FIND("(",MASTERFILE[[#This Row],[BP 5 (Percentage)]])+1, FIND(")",MASTERFILE[[#This Row],[BP 5 (Percentage)]])- FIND("(",MASTERFILE[[#This Row],[BP 5 (Percentage)]])-1)),0)</f>
        <v>0</v>
      </c>
      <c r="FE38" s="47">
        <f>IFERROR(MASTERFILE[[#This Row],[FPMIS Budget]]*(MID(MASTERFILE[[#This Row],[BN 1 (Percentage)]],FIND("(",MASTERFILE[[#This Row],[BN 1 (Percentage)]])+1, FIND(")",MASTERFILE[[#This Row],[BN 1 (Percentage)]])- FIND("(",MASTERFILE[[#This Row],[BN 1 (Percentage)]])-1)),0)</f>
        <v>0</v>
      </c>
      <c r="FF38" s="47">
        <f>IFERROR(MASTERFILE[[#This Row],[FPMIS Budget]]*(MID(MASTERFILE[[#This Row],[BN 2 (Percentage)]],FIND("(",MASTERFILE[[#This Row],[BN 2 (Percentage)]])+1, FIND(")",MASTERFILE[[#This Row],[BN 2 (Percentage)]])- FIND("(",MASTERFILE[[#This Row],[BN 2 (Percentage)]])-1)),0)</f>
        <v>0</v>
      </c>
      <c r="FG38" s="47">
        <f>IFERROR(MASTERFILE[[#This Row],[FPMIS Budget]]*(MID(MASTERFILE[[#This Row],[BN 3 (Percentage)]],FIND("(",MASTERFILE[[#This Row],[BN 3 (Percentage)]])+1, FIND(")",MASTERFILE[[#This Row],[BN 3 (Percentage)]])- FIND("(",MASTERFILE[[#This Row],[BN 3 (Percentage)]])-1)),0)</f>
        <v>0</v>
      </c>
      <c r="FH38" s="47">
        <f>IFERROR(MASTERFILE[[#This Row],[FPMIS Budget]]*(MID(MASTERFILE[[#This Row],[BN 4 (Percentage)]],FIND("(",MASTERFILE[[#This Row],[BN 4 (Percentage)]])+1, FIND(")",MASTERFILE[[#This Row],[BN 4 (Percentage)]])- FIND("(",MASTERFILE[[#This Row],[BN 4 (Percentage)]])-1)),0)</f>
        <v>0</v>
      </c>
      <c r="FI38" s="47">
        <f>IFERROR(MASTERFILE[[#This Row],[FPMIS Budget]]*(MID(MASTERFILE[[#This Row],[BN 5 (Percentage)]],FIND("(",MASTERFILE[[#This Row],[BN 5 (Percentage)]])+1, FIND(")",MASTERFILE[[#This Row],[BN 5 (Percentage)]])- FIND("(",MASTERFILE[[#This Row],[BN 5 (Percentage)]])-1)),0)</f>
        <v>0</v>
      </c>
      <c r="FJ38" s="47">
        <f>IFERROR(MASTERFILE[[#This Row],[FPMIS Budget]]*(MID(MASTERFILE[[#This Row],[BE 1 (Percentage)]],FIND("(",MASTERFILE[[#This Row],[BE 1 (Percentage)]])+1, FIND(")",MASTERFILE[[#This Row],[BE 1 (Percentage)]])- FIND("(",MASTERFILE[[#This Row],[BE 1 (Percentage)]])-1)),0)</f>
        <v>0</v>
      </c>
      <c r="FK38" s="47">
        <f>IFERROR(MASTERFILE[[#This Row],[FPMIS Budget]]*(MID(MASTERFILE[[#This Row],[BE 2 (Percentage)]],FIND("(",MASTERFILE[[#This Row],[BE 2 (Percentage)]])+1, FIND(")",MASTERFILE[[#This Row],[BE 2 (Percentage)]])- FIND("(",MASTERFILE[[#This Row],[BE 2 (Percentage)]])-1)),0)</f>
        <v>0</v>
      </c>
      <c r="FL38" s="47">
        <f>IFERROR(MASTERFILE[[#This Row],[FPMIS Budget]]*(MID(MASTERFILE[[#This Row],[BE 3 (Percentage)]],FIND("(",MASTERFILE[[#This Row],[BE 3 (Percentage)]])+1, FIND(")",MASTERFILE[[#This Row],[BE 3 (Percentage)]])- FIND("(",MASTERFILE[[#This Row],[BE 3 (Percentage)]])-1)),0)</f>
        <v>0</v>
      </c>
      <c r="FM38" s="47">
        <f>IFERROR(MASTERFILE[[#This Row],[FPMIS Budget]]*(MID(MASTERFILE[[#This Row],[BE 4 (Percentage)]],FIND("(",MASTERFILE[[#This Row],[BE 4 (Percentage)]])+1, FIND(")",MASTERFILE[[#This Row],[BE 4 (Percentage)]])- FIND("(",MASTERFILE[[#This Row],[BE 4 (Percentage)]])-1)),0)</f>
        <v>0</v>
      </c>
      <c r="FN38" s="47">
        <f>IFERROR(MASTERFILE[[#This Row],[FPMIS Budget]]*(MID(MASTERFILE[[#This Row],[BL 1 (Percentage)]],FIND("(",MASTERFILE[[#This Row],[BL 1 (Percentage)]])+1, FIND(")",MASTERFILE[[#This Row],[BL 1 (Percentage)]])- FIND("(",MASTERFILE[[#This Row],[BL 1 (Percentage)]])-1)),0)</f>
        <v>0</v>
      </c>
      <c r="FO38" s="47">
        <f>IFERROR(MASTERFILE[[#This Row],[FPMIS Budget]]*(MID(MASTERFILE[[#This Row],[BL 2 (Percentage)]],FIND("(",MASTERFILE[[#This Row],[BL 2 (Percentage)]])+1, FIND(")",MASTERFILE[[#This Row],[BL 2 (Percentage)]])- FIND("(",MASTERFILE[[#This Row],[BL 2 (Percentage)]])-1)),0)</f>
        <v>4811851.3323999997</v>
      </c>
      <c r="FP38" s="47">
        <f>IFERROR(MASTERFILE[[#This Row],[FPMIS Budget]]*(MID(MASTERFILE[[#This Row],[BL 3 (Percentage)]],FIND("(",MASTERFILE[[#This Row],[BL 3 (Percentage)]])+1, FIND(")",MASTERFILE[[#This Row],[BL 3 (Percentage)]])- FIND("(",MASTERFILE[[#This Row],[BL 3 (Percentage)]])-1)),0)</f>
        <v>0</v>
      </c>
      <c r="FQ38" s="47">
        <f>IFERROR(MASTERFILE[[#This Row],[FPMIS Budget]]*(MID(MASTERFILE[[#This Row],[BL 4 (Percentage)]],FIND("(",MASTERFILE[[#This Row],[BL 4 (Percentage)]])+1, FIND(")",MASTERFILE[[#This Row],[BL 4 (Percentage)]])- FIND("(",MASTERFILE[[#This Row],[BL 4 (Percentage)]])-1)),0)</f>
        <v>0</v>
      </c>
      <c r="FR38" s="47">
        <f>IFERROR(MASTERFILE[[#This Row],[FPMIS Budget]]*(MID(MASTERFILE[[#This Row],[BL 5 (Percentage)]],FIND("(",MASTERFILE[[#This Row],[BL 5 (Percentage)]])+1, FIND(")",MASTERFILE[[#This Row],[BL 5 (Percentage)]])- FIND("(",MASTERFILE[[#This Row],[BL 5 (Percentage)]])-1)),0)</f>
        <v>0</v>
      </c>
      <c r="FS38" s="47">
        <f>IFERROR(MASTERFILE[[#This Row],[FPMIS Budget]]*(MID(MASTERFILE[[#This Row],[BL 6 (Percentage)]],FIND("(",MASTERFILE[[#This Row],[BL 6 (Percentage)]])+1, FIND(")",MASTERFILE[[#This Row],[BL 6 (Percentage)]])- FIND("(",MASTERFILE[[#This Row],[BL 6 (Percentage)]])-1)),0)</f>
        <v>0</v>
      </c>
      <c r="FT38" s="47">
        <f>IFERROR(MASTERFILE[[#This Row],[FPMIS Budget]]*(MID(MASTERFILE[[#This Row],[BL 7 (Percentage)]],FIND("(",MASTERFILE[[#This Row],[BL 7 (Percentage)]])+1, FIND(")",MASTERFILE[[#This Row],[BL 7 (Percentage)]])- FIND("(",MASTERFILE[[#This Row],[BL 7 (Percentage)]])-1)),0)</f>
        <v>0</v>
      </c>
      <c r="FU38" s="3">
        <f>IF(ISNUMBER(SEARCH("1.",MASTERFILE[[#This Row],[SDG target (24/25)]])),1," ")</f>
        <v>1</v>
      </c>
      <c r="HT38" s="3" t="s">
        <v>1296</v>
      </c>
      <c r="HV38" s="3" t="s">
        <v>1369</v>
      </c>
      <c r="HX38" s="3" t="s">
        <v>1370</v>
      </c>
      <c r="IH38" s="3"/>
      <c r="IJ38" s="3" t="s">
        <v>1369</v>
      </c>
      <c r="IM38" s="3" t="s">
        <v>1371</v>
      </c>
      <c r="IN38" s="9" t="s">
        <v>1372</v>
      </c>
      <c r="IX38" s="3"/>
    </row>
    <row r="39" spans="1:263" ht="27.75" customHeight="1" x14ac:dyDescent="0.3">
      <c r="A39" s="48" t="s">
        <v>1373</v>
      </c>
      <c r="B39" s="48" t="s">
        <v>1374</v>
      </c>
      <c r="C39" s="48" t="s">
        <v>1375</v>
      </c>
      <c r="D39" s="48" t="s">
        <v>375</v>
      </c>
      <c r="E39" s="49">
        <v>2126583.08</v>
      </c>
      <c r="F39" s="49">
        <v>2135744.61</v>
      </c>
      <c r="G39" s="48" t="s">
        <v>1376</v>
      </c>
      <c r="H39" s="48" t="s">
        <v>376</v>
      </c>
      <c r="I39" s="48" t="s">
        <v>304</v>
      </c>
      <c r="J39" s="48" t="s">
        <v>1377</v>
      </c>
      <c r="K39" s="48" t="s">
        <v>521</v>
      </c>
      <c r="L39" s="48" t="s">
        <v>917</v>
      </c>
      <c r="M39" s="48" t="s">
        <v>1378</v>
      </c>
      <c r="N39" s="49">
        <v>1.3306451612903225</v>
      </c>
      <c r="O39" s="48" t="s">
        <v>1379</v>
      </c>
      <c r="P39" s="48" t="s">
        <v>281</v>
      </c>
      <c r="Q39" s="48" t="s">
        <v>1117</v>
      </c>
      <c r="R39" s="48" t="s">
        <v>1380</v>
      </c>
      <c r="S39" s="48" t="s">
        <v>1381</v>
      </c>
      <c r="T39" s="48" t="s">
        <v>677</v>
      </c>
      <c r="U39" s="48" t="s">
        <v>678</v>
      </c>
      <c r="V39" s="48" t="s">
        <v>339</v>
      </c>
      <c r="W39" s="48" t="s">
        <v>1382</v>
      </c>
      <c r="X39" s="48" t="s">
        <v>575</v>
      </c>
      <c r="Y39" s="48" t="s">
        <v>1383</v>
      </c>
      <c r="Z39" s="48" t="s">
        <v>1384</v>
      </c>
      <c r="AA39" s="48" t="s">
        <v>1089</v>
      </c>
      <c r="AB39" s="48" t="s">
        <v>1090</v>
      </c>
      <c r="AC39" s="48" t="s">
        <v>774</v>
      </c>
      <c r="AD39" s="48" t="s">
        <v>1091</v>
      </c>
      <c r="AE39" s="48" t="s">
        <v>582</v>
      </c>
      <c r="AF39" s="48" t="s">
        <v>652</v>
      </c>
      <c r="AG39" s="48" t="s">
        <v>583</v>
      </c>
      <c r="AH39" s="48" t="s">
        <v>583</v>
      </c>
      <c r="AI39" s="48" t="s">
        <v>582</v>
      </c>
      <c r="AJ39" s="48" t="s">
        <v>652</v>
      </c>
      <c r="AK39" s="48" t="s">
        <v>304</v>
      </c>
      <c r="AL39" s="48" t="s">
        <v>1189</v>
      </c>
      <c r="AM39" s="48" t="s">
        <v>584</v>
      </c>
      <c r="AN39" s="48" t="s">
        <v>778</v>
      </c>
      <c r="AO39" s="48" t="s">
        <v>292</v>
      </c>
      <c r="AP39" s="48" t="s">
        <v>292</v>
      </c>
      <c r="AQ39" s="48" t="s">
        <v>544</v>
      </c>
      <c r="AR39" s="48" t="s">
        <v>354</v>
      </c>
      <c r="AS39" s="48" t="s">
        <v>354</v>
      </c>
      <c r="AT39" s="49">
        <v>0</v>
      </c>
      <c r="AU39" s="49">
        <v>2135744.61</v>
      </c>
      <c r="AV39" s="48" t="s">
        <v>1093</v>
      </c>
      <c r="AW39" s="48" t="s">
        <v>1094</v>
      </c>
      <c r="AX39" s="48" t="s">
        <v>292</v>
      </c>
      <c r="AY39" s="48" t="s">
        <v>292</v>
      </c>
      <c r="AZ39" s="48" t="s">
        <v>1385</v>
      </c>
      <c r="BA39" s="48" t="s">
        <v>1386</v>
      </c>
      <c r="BB39" s="48" t="s">
        <v>1387</v>
      </c>
      <c r="BC39" s="48" t="s">
        <v>1388</v>
      </c>
      <c r="BD39" s="48" t="s">
        <v>1388</v>
      </c>
      <c r="BE39" s="48" t="s">
        <v>1389</v>
      </c>
      <c r="BF39" s="48" t="s">
        <v>1390</v>
      </c>
      <c r="BG39" s="48" t="s">
        <v>292</v>
      </c>
      <c r="BH39" s="49">
        <v>0</v>
      </c>
      <c r="BI39" s="48" t="s">
        <v>362</v>
      </c>
      <c r="BJ39" s="48" t="s">
        <v>354</v>
      </c>
      <c r="BK39" s="48" t="s">
        <v>354</v>
      </c>
      <c r="BL39" s="48" t="s">
        <v>354</v>
      </c>
      <c r="BM39" s="48" t="s">
        <v>354</v>
      </c>
      <c r="BN39" s="48" t="s">
        <v>354</v>
      </c>
      <c r="BO39" s="48" t="s">
        <v>363</v>
      </c>
      <c r="BP39" s="48" t="s">
        <v>354</v>
      </c>
      <c r="BQ39" s="48" t="s">
        <v>292</v>
      </c>
      <c r="BR39" s="48" t="s">
        <v>354</v>
      </c>
      <c r="BS39" s="48" t="s">
        <v>1089</v>
      </c>
      <c r="BT39" s="48" t="s">
        <v>1090</v>
      </c>
      <c r="BU39" s="48" t="s">
        <v>774</v>
      </c>
      <c r="BV39" s="48" t="s">
        <v>1091</v>
      </c>
      <c r="BW39" s="48" t="s">
        <v>1093</v>
      </c>
      <c r="BX39" s="48" t="s">
        <v>1094</v>
      </c>
      <c r="BY39" s="49">
        <v>0</v>
      </c>
      <c r="BZ39" s="49">
        <v>0</v>
      </c>
      <c r="CA39" s="49">
        <v>0</v>
      </c>
      <c r="CB39" s="49">
        <v>0</v>
      </c>
      <c r="CC39" s="49">
        <v>-15080.45</v>
      </c>
      <c r="CD39" s="49">
        <v>0</v>
      </c>
      <c r="CE39" s="49">
        <v>981445.72</v>
      </c>
      <c r="CF39" s="49">
        <v>2135744.61</v>
      </c>
      <c r="CG39" s="49">
        <v>1160217.81</v>
      </c>
      <c r="CH39" s="48" t="s">
        <v>292</v>
      </c>
      <c r="CI39" s="48" t="s">
        <v>292</v>
      </c>
      <c r="CJ39" s="48" t="s">
        <v>292</v>
      </c>
      <c r="CK39" s="48" t="s">
        <v>292</v>
      </c>
      <c r="CL39" s="49">
        <v>9161.5300000000007</v>
      </c>
      <c r="CM39" s="49">
        <v>2126583.08</v>
      </c>
      <c r="CN39" s="49">
        <v>0</v>
      </c>
      <c r="CO39" s="49">
        <v>0</v>
      </c>
      <c r="CP39" s="49">
        <v>2135744.61</v>
      </c>
      <c r="CQ39" s="49">
        <v>2126583.0699999998</v>
      </c>
      <c r="CR39" s="48" t="s">
        <v>1391</v>
      </c>
      <c r="CS39" s="49">
        <v>1</v>
      </c>
      <c r="CT39" s="48" t="s">
        <v>292</v>
      </c>
      <c r="CU39" s="48" t="s">
        <v>304</v>
      </c>
      <c r="CV39" s="48" t="s">
        <v>304</v>
      </c>
      <c r="CW39" s="48" t="s">
        <v>292</v>
      </c>
      <c r="CX39" s="48" t="s">
        <v>292</v>
      </c>
      <c r="CY39" s="48" t="s">
        <v>292</v>
      </c>
      <c r="CZ39" s="48" t="s">
        <v>292</v>
      </c>
      <c r="DA39" s="48" t="s">
        <v>292</v>
      </c>
      <c r="DB39" s="48" t="s">
        <v>292</v>
      </c>
      <c r="DC39" s="48" t="s">
        <v>292</v>
      </c>
      <c r="DD39" s="49">
        <v>0</v>
      </c>
      <c r="DE39" s="49">
        <v>2141102.41</v>
      </c>
      <c r="DF39" s="48" t="s">
        <v>365</v>
      </c>
      <c r="DG39" s="48" t="s">
        <v>1392</v>
      </c>
      <c r="DH39" s="48" t="s">
        <v>1387</v>
      </c>
      <c r="DI39" s="50" t="s">
        <v>1393</v>
      </c>
      <c r="DJ39" s="3">
        <f>IF(ISNUMBER(SEARCH("BP1",MASTERFILE[[#This Row],[PPA (24/25)]])),1,0)</f>
        <v>0</v>
      </c>
      <c r="DK39" s="3">
        <f>IF(ISNUMBER(SEARCH("BP2",MASTERFILE[[#This Row],[PPA (24/25)]])),1,0)</f>
        <v>0</v>
      </c>
      <c r="DL39" s="3">
        <f>IF(ISNUMBER(SEARCH("BP3",MASTERFILE[[#This Row],[PPA (24/25)]])),1,0)</f>
        <v>0</v>
      </c>
      <c r="DM39" s="3">
        <f>IF(ISNUMBER(SEARCH("BP4",MASTERFILE[[#This Row],[PPA (24/25)]])),1,0)</f>
        <v>0</v>
      </c>
      <c r="DN39" s="3">
        <f>IF(ISNUMBER(SEARCH("BP5",MASTERFILE[[#This Row],[PPA (24/25)]])),1,0)</f>
        <v>0</v>
      </c>
      <c r="DO39" s="3">
        <f>IF(ISNUMBER(SEARCH("BN1",MASTERFILE[[#This Row],[PPA (24/25)]])),1,0)</f>
        <v>0</v>
      </c>
      <c r="DP39" s="3">
        <f>IF(ISNUMBER(SEARCH("BN2",MASTERFILE[[#This Row],[PPA (24/25)]])),1,0)</f>
        <v>0</v>
      </c>
      <c r="DQ39" s="3">
        <f>IF(ISNUMBER(SEARCH("BN3",MASTERFILE[[#This Row],[PPA (24/25)]])),1,0)</f>
        <v>0</v>
      </c>
      <c r="DR39" s="3">
        <f>IF(ISNUMBER(SEARCH("BN4",MASTERFILE[[#This Row],[PPA (24/25)]])),1,0)</f>
        <v>0</v>
      </c>
      <c r="DS39" s="3">
        <f>IF(ISNUMBER(SEARCH("BN5",MASTERFILE[[#This Row],[PPA (24/25)]])),1,0)</f>
        <v>0</v>
      </c>
      <c r="DT39" s="3">
        <f>IF(ISNUMBER(SEARCH("BE1",MASTERFILE[[#This Row],[PPA (24/25)]])),1,0)</f>
        <v>0</v>
      </c>
      <c r="DU39" s="3">
        <f>IF(ISNUMBER(SEARCH("BE2",MASTERFILE[[#This Row],[PPA (24/25)]])),1,0)</f>
        <v>0</v>
      </c>
      <c r="DV39" s="3">
        <f>IF(ISNUMBER(SEARCH("BE3",MASTERFILE[[#This Row],[PPA (24/25)]])),1,0)</f>
        <v>0</v>
      </c>
      <c r="DW39" s="3">
        <f>IF(ISNUMBER(SEARCH("BE4",MASTERFILE[[#This Row],[PPA (24/25)]])),1,0)</f>
        <v>0</v>
      </c>
      <c r="DX39" s="3">
        <f>IF(ISNUMBER(SEARCH("BL1",MASTERFILE[[#This Row],[PPA (24/25)]])),1,0)</f>
        <v>0</v>
      </c>
      <c r="DY39" s="3">
        <f>IF(ISNUMBER(SEARCH("BL2",MASTERFILE[[#This Row],[PPA (24/25)]])),1,0)</f>
        <v>0</v>
      </c>
      <c r="DZ39" s="3">
        <f>IF(ISNUMBER(SEARCH("BL3",MASTERFILE[[#This Row],[PPA (24/25)]])),1,0)</f>
        <v>1</v>
      </c>
      <c r="EA39" s="3">
        <f>IF(ISNUMBER(SEARCH("BL4",MASTERFILE[[#This Row],[PPA (24/25)]])),1,0)</f>
        <v>0</v>
      </c>
      <c r="EB39" s="3">
        <f>IF(ISNUMBER(SEARCH("BL5",MASTERFILE[[#This Row],[PPA (24/25)]])),1,0)</f>
        <v>0</v>
      </c>
      <c r="EC39" s="3">
        <f>IF(ISNUMBER(SEARCH("BL6",MASTERFILE[[#This Row],[PPA (24/25)]])),1,0)</f>
        <v>0</v>
      </c>
      <c r="ED39" s="3">
        <f>IF(ISNUMBER(SEARCH("BL7",MASTERFILE[[#This Row],[PPA (24/25)]])),1,0)</f>
        <v>0</v>
      </c>
      <c r="EE39" s="3">
        <f>IFERROR(LEFT(RIGHT(MASTERFILE[[#This Row],[PPA (24/25)]],LEN(MASTERFILE[[#This Row],[PPA (24/25)]])-FIND("BP1",MASTERFILE[[#This Row],[PPA (24/25)]])+1),10), 0)</f>
        <v>0</v>
      </c>
      <c r="EF39" s="3">
        <f>IFERROR(LEFT(RIGHT(MASTERFILE[[#This Row],[PPA (24/25)]],LEN(MASTERFILE[[#This Row],[PPA (24/25)]])-FIND("BP2",MASTERFILE[[#This Row],[PPA (24/25)]])+1),10),0)</f>
        <v>0</v>
      </c>
      <c r="EG39" s="3">
        <f>IFERROR(LEFT(RIGHT(MASTERFILE[[#This Row],[PPA (24/25)]],LEN(MASTERFILE[[#This Row],[PPA (24/25)]])-FIND("BP3",MASTERFILE[[#This Row],[PPA (24/25)]])+1),10),0)</f>
        <v>0</v>
      </c>
      <c r="EH39" s="3">
        <f>IFERROR(LEFT(RIGHT(MASTERFILE[[#This Row],[PPA (24/25)]],LEN(MASTERFILE[[#This Row],[PPA (24/25)]])-FIND("BP4",MASTERFILE[[#This Row],[PPA (24/25)]])+1),10),0)</f>
        <v>0</v>
      </c>
      <c r="EI39" s="3">
        <f>IFERROR(LEFT(RIGHT(MASTERFILE[[#This Row],[PPA (24/25)]],LEN(MASTERFILE[[#This Row],[PPA (24/25)]])-FIND("BP5",MASTERFILE[[#This Row],[PPA (24/25)]])+1),10),0)</f>
        <v>0</v>
      </c>
      <c r="EJ39" s="3">
        <f>IFERROR(LEFT(RIGHT(MASTERFILE[[#This Row],[PPA (24/25)]],LEN(MASTERFILE[[#This Row],[PPA (24/25)]])-FIND("BN1",MASTERFILE[[#This Row],[PPA (24/25)]])+1),10),0)</f>
        <v>0</v>
      </c>
      <c r="EK39" s="3">
        <f>IFERROR(LEFT(RIGHT(MASTERFILE[[#This Row],[PPA (24/25)]],LEN(MASTERFILE[[#This Row],[PPA (24/25)]])-FIND("BN2",MASTERFILE[[#This Row],[PPA (24/25)]])+1),10),0)</f>
        <v>0</v>
      </c>
      <c r="EL39" s="3">
        <f>IFERROR(LEFT(RIGHT(MASTERFILE[[#This Row],[PPA (24/25)]],LEN(MASTERFILE[[#This Row],[PPA (24/25)]])-FIND("BN3",MASTERFILE[[#This Row],[PPA (24/25)]])+1),10),0)</f>
        <v>0</v>
      </c>
      <c r="EM39" s="3">
        <f>IFERROR(LEFT(RIGHT(MASTERFILE[[#This Row],[PPA (24/25)]],LEN(MASTERFILE[[#This Row],[PPA (24/25)]])-FIND("BN4",MASTERFILE[[#This Row],[PPA (24/25)]])+1),10),0)</f>
        <v>0</v>
      </c>
      <c r="EN39" s="3">
        <f>IFERROR(LEFT(RIGHT(MASTERFILE[[#This Row],[PPA (24/25)]],LEN(MASTERFILE[[#This Row],[PPA (24/25)]])-FIND("BN5",MASTERFILE[[#This Row],[PPA (24/25)]])+1),10),0)</f>
        <v>0</v>
      </c>
      <c r="EO39" s="3">
        <f>IFERROR(LEFT(RIGHT(MASTERFILE[[#This Row],[PPA (24/25)]],LEN(MASTERFILE[[#This Row],[PPA (24/25)]])-FIND("BE1",MASTERFILE[[#This Row],[PPA (24/25)]])+1),10),0)</f>
        <v>0</v>
      </c>
      <c r="EP39" s="3">
        <f>IFERROR(LEFT(RIGHT(MASTERFILE[[#This Row],[PPA (24/25)]],LEN(MASTERFILE[[#This Row],[PPA (24/25)]])-FIND("BE2",MASTERFILE[[#This Row],[PPA (24/25)]])+1),10),0)</f>
        <v>0</v>
      </c>
      <c r="EQ39" s="3">
        <f>IFERROR(LEFT(RIGHT(MASTERFILE[[#This Row],[PPA (24/25)]],LEN(MASTERFILE[[#This Row],[PPA (24/25)]])-FIND("BE3",MASTERFILE[[#This Row],[PPA (24/25)]])+1),10),0)</f>
        <v>0</v>
      </c>
      <c r="ER39" s="3">
        <f>IFERROR(LEFT(RIGHT(MASTERFILE[[#This Row],[PPA (24/25)]],LEN(MASTERFILE[[#This Row],[PPA (24/25)]])-FIND("BE4",MASTERFILE[[#This Row],[PPA (24/25)]])+1),10),0)</f>
        <v>0</v>
      </c>
      <c r="ES39" s="3">
        <f>IFERROR(LEFT(RIGHT(MASTERFILE[[#This Row],[PPA (24/25)]],LEN(MASTERFILE[[#This Row],[PPA (24/25)]])-FIND("BL1",MASTERFILE[[#This Row],[PPA (24/25)]])+1),10),0)</f>
        <v>0</v>
      </c>
      <c r="ET39" s="3">
        <f>IFERROR(LEFT(RIGHT(MASTERFILE[[#This Row],[PPA (24/25)]],LEN(MASTERFILE[[#This Row],[PPA (24/25)]])-FIND("BL2",MASTERFILE[[#This Row],[PPA (24/25)]])+1),10),0)</f>
        <v>0</v>
      </c>
      <c r="EU39" s="3" t="str">
        <f>IFERROR(LEFT(RIGHT(MASTERFILE[[#This Row],[PPA (24/25)]],LEN(MASTERFILE[[#This Row],[PPA (24/25)]])-FIND("BL3",MASTERFILE[[#This Row],[PPA (24/25)]])+1),10),0)</f>
        <v>BL3 (100%)</v>
      </c>
      <c r="EV39" s="3">
        <f>IFERROR(LEFT(RIGHT(MASTERFILE[[#This Row],[PPA (24/25)]],LEN(MASTERFILE[[#This Row],[PPA (24/25)]])-FIND("BL4",MASTERFILE[[#This Row],[PPA (24/25)]])+1),10),0)</f>
        <v>0</v>
      </c>
      <c r="EW39" s="3">
        <f>IFERROR(LEFT(RIGHT(MASTERFILE[[#This Row],[PPA (24/25)]],LEN(MASTERFILE[[#This Row],[PPA (24/25)]])-FIND("BL5",MASTERFILE[[#This Row],[PPA (24/25)]])+1),10),0)</f>
        <v>0</v>
      </c>
      <c r="EX39" s="3">
        <f>IFERROR(LEFT(RIGHT(MASTERFILE[[#This Row],[PPA (24/25)]],LEN(MASTERFILE[[#This Row],[PPA (24/25)]])-FIND("BL6",MASTERFILE[[#This Row],[PPA (24/25)]])+1),10),0)</f>
        <v>0</v>
      </c>
      <c r="EY39" s="3">
        <f>IFERROR(LEFT(RIGHT(MASTERFILE[[#This Row],[PPA (24/25)]],LEN(MASTERFILE[[#This Row],[PPA (24/25)]])-FIND("BL7",MASTERFILE[[#This Row],[PPA (24/25)]])+1),10),0)</f>
        <v>0</v>
      </c>
      <c r="EZ39" s="47">
        <f>IFERROR(MASTERFILE[[#This Row],[FPMIS Budget]]*(MID(MASTERFILE[[#This Row],[BP 1 (Percentage)]],FIND("(",MASTERFILE[[#This Row],[BP 1 (Percentage)]])+1, FIND(")",MASTERFILE[[#This Row],[BP 1 (Percentage)]])- FIND("(",MASTERFILE[[#This Row],[BP 1 (Percentage)]])-1)),0)</f>
        <v>0</v>
      </c>
      <c r="FA39" s="47">
        <f>IFERROR(MASTERFILE[[#This Row],[FPMIS Budget]]*(MID(MASTERFILE[[#This Row],[BP 2 (Percentage)]],FIND("(",MASTERFILE[[#This Row],[BP 2 (Percentage)]])+1, FIND(")",MASTERFILE[[#This Row],[BP 2 (Percentage)]])- FIND("(",MASTERFILE[[#This Row],[BP 2 (Percentage)]])-1)),0)</f>
        <v>0</v>
      </c>
      <c r="FB39" s="47">
        <f>IFERROR(MASTERFILE[[#This Row],[FPMIS Budget]]*(MID(MASTERFILE[[#This Row],[BP 3 (Percentage)]],FIND("(",MASTERFILE[[#This Row],[BP 3 (Percentage)]])+1, FIND(")",MASTERFILE[[#This Row],[BP 3 (Percentage)]])- FIND("(",MASTERFILE[[#This Row],[BP 3 (Percentage)]])-1)),0)</f>
        <v>0</v>
      </c>
      <c r="FC39" s="47">
        <f>IFERROR(MASTERFILE[[#This Row],[FPMIS Budget]]*(MID(MASTERFILE[[#This Row],[BP 4 (Percentage)]],FIND("(",MASTERFILE[[#This Row],[BP 4 (Percentage)]])+1, FIND(")",MASTERFILE[[#This Row],[BP 4 (Percentage)]])- FIND("(",MASTERFILE[[#This Row],[BP 4 (Percentage)]])-1)),0)</f>
        <v>0</v>
      </c>
      <c r="FD39" s="47">
        <f>IFERROR(MASTERFILE[[#This Row],[FPMIS Budget]]*(MID(MASTERFILE[[#This Row],[BP 5 (Percentage)]],FIND("(",MASTERFILE[[#This Row],[BP 5 (Percentage)]])+1, FIND(")",MASTERFILE[[#This Row],[BP 5 (Percentage)]])- FIND("(",MASTERFILE[[#This Row],[BP 5 (Percentage)]])-1)),0)</f>
        <v>0</v>
      </c>
      <c r="FE39" s="47">
        <f>IFERROR(MASTERFILE[[#This Row],[FPMIS Budget]]*(MID(MASTERFILE[[#This Row],[BN 1 (Percentage)]],FIND("(",MASTERFILE[[#This Row],[BN 1 (Percentage)]])+1, FIND(")",MASTERFILE[[#This Row],[BN 1 (Percentage)]])- FIND("(",MASTERFILE[[#This Row],[BN 1 (Percentage)]])-1)),0)</f>
        <v>0</v>
      </c>
      <c r="FF39" s="47">
        <f>IFERROR(MASTERFILE[[#This Row],[FPMIS Budget]]*(MID(MASTERFILE[[#This Row],[BN 2 (Percentage)]],FIND("(",MASTERFILE[[#This Row],[BN 2 (Percentage)]])+1, FIND(")",MASTERFILE[[#This Row],[BN 2 (Percentage)]])- FIND("(",MASTERFILE[[#This Row],[BN 2 (Percentage)]])-1)),0)</f>
        <v>0</v>
      </c>
      <c r="FG39" s="47">
        <f>IFERROR(MASTERFILE[[#This Row],[FPMIS Budget]]*(MID(MASTERFILE[[#This Row],[BN 3 (Percentage)]],FIND("(",MASTERFILE[[#This Row],[BN 3 (Percentage)]])+1, FIND(")",MASTERFILE[[#This Row],[BN 3 (Percentage)]])- FIND("(",MASTERFILE[[#This Row],[BN 3 (Percentage)]])-1)),0)</f>
        <v>0</v>
      </c>
      <c r="FH39" s="47">
        <f>IFERROR(MASTERFILE[[#This Row],[FPMIS Budget]]*(MID(MASTERFILE[[#This Row],[BN 4 (Percentage)]],FIND("(",MASTERFILE[[#This Row],[BN 4 (Percentage)]])+1, FIND(")",MASTERFILE[[#This Row],[BN 4 (Percentage)]])- FIND("(",MASTERFILE[[#This Row],[BN 4 (Percentage)]])-1)),0)</f>
        <v>0</v>
      </c>
      <c r="FI39" s="47">
        <f>IFERROR(MASTERFILE[[#This Row],[FPMIS Budget]]*(MID(MASTERFILE[[#This Row],[BN 5 (Percentage)]],FIND("(",MASTERFILE[[#This Row],[BN 5 (Percentage)]])+1, FIND(")",MASTERFILE[[#This Row],[BN 5 (Percentage)]])- FIND("(",MASTERFILE[[#This Row],[BN 5 (Percentage)]])-1)),0)</f>
        <v>0</v>
      </c>
      <c r="FJ39" s="47">
        <f>IFERROR(MASTERFILE[[#This Row],[FPMIS Budget]]*(MID(MASTERFILE[[#This Row],[BE 1 (Percentage)]],FIND("(",MASTERFILE[[#This Row],[BE 1 (Percentage)]])+1, FIND(")",MASTERFILE[[#This Row],[BE 1 (Percentage)]])- FIND("(",MASTERFILE[[#This Row],[BE 1 (Percentage)]])-1)),0)</f>
        <v>0</v>
      </c>
      <c r="FK39" s="47">
        <f>IFERROR(MASTERFILE[[#This Row],[FPMIS Budget]]*(MID(MASTERFILE[[#This Row],[BE 2 (Percentage)]],FIND("(",MASTERFILE[[#This Row],[BE 2 (Percentage)]])+1, FIND(")",MASTERFILE[[#This Row],[BE 2 (Percentage)]])- FIND("(",MASTERFILE[[#This Row],[BE 2 (Percentage)]])-1)),0)</f>
        <v>0</v>
      </c>
      <c r="FL39" s="47">
        <f>IFERROR(MASTERFILE[[#This Row],[FPMIS Budget]]*(MID(MASTERFILE[[#This Row],[BE 3 (Percentage)]],FIND("(",MASTERFILE[[#This Row],[BE 3 (Percentage)]])+1, FIND(")",MASTERFILE[[#This Row],[BE 3 (Percentage)]])- FIND("(",MASTERFILE[[#This Row],[BE 3 (Percentage)]])-1)),0)</f>
        <v>0</v>
      </c>
      <c r="FM39" s="47">
        <f>IFERROR(MASTERFILE[[#This Row],[FPMIS Budget]]*(MID(MASTERFILE[[#This Row],[BE 4 (Percentage)]],FIND("(",MASTERFILE[[#This Row],[BE 4 (Percentage)]])+1, FIND(")",MASTERFILE[[#This Row],[BE 4 (Percentage)]])- FIND("(",MASTERFILE[[#This Row],[BE 4 (Percentage)]])-1)),0)</f>
        <v>0</v>
      </c>
      <c r="FN39" s="47">
        <f>IFERROR(MASTERFILE[[#This Row],[FPMIS Budget]]*(MID(MASTERFILE[[#This Row],[BL 1 (Percentage)]],FIND("(",MASTERFILE[[#This Row],[BL 1 (Percentage)]])+1, FIND(")",MASTERFILE[[#This Row],[BL 1 (Percentage)]])- FIND("(",MASTERFILE[[#This Row],[BL 1 (Percentage)]])-1)),0)</f>
        <v>0</v>
      </c>
      <c r="FO39" s="47">
        <f>IFERROR(MASTERFILE[[#This Row],[FPMIS Budget]]*(MID(MASTERFILE[[#This Row],[BL 2 (Percentage)]],FIND("(",MASTERFILE[[#This Row],[BL 2 (Percentage)]])+1, FIND(")",MASTERFILE[[#This Row],[BL 2 (Percentage)]])- FIND("(",MASTERFILE[[#This Row],[BL 2 (Percentage)]])-1)),0)</f>
        <v>0</v>
      </c>
      <c r="FP39" s="47">
        <f>IFERROR(MASTERFILE[[#This Row],[FPMIS Budget]]*(MID(MASTERFILE[[#This Row],[BL 3 (Percentage)]],FIND("(",MASTERFILE[[#This Row],[BL 3 (Percentage)]])+1, FIND(")",MASTERFILE[[#This Row],[BL 3 (Percentage)]])- FIND("(",MASTERFILE[[#This Row],[BL 3 (Percentage)]])-1)),0)</f>
        <v>2135744.61</v>
      </c>
      <c r="FQ39" s="47">
        <f>IFERROR(MASTERFILE[[#This Row],[FPMIS Budget]]*(MID(MASTERFILE[[#This Row],[BL 4 (Percentage)]],FIND("(",MASTERFILE[[#This Row],[BL 4 (Percentage)]])+1, FIND(")",MASTERFILE[[#This Row],[BL 4 (Percentage)]])- FIND("(",MASTERFILE[[#This Row],[BL 4 (Percentage)]])-1)),0)</f>
        <v>0</v>
      </c>
      <c r="FR39" s="47">
        <f>IFERROR(MASTERFILE[[#This Row],[FPMIS Budget]]*(MID(MASTERFILE[[#This Row],[BL 5 (Percentage)]],FIND("(",MASTERFILE[[#This Row],[BL 5 (Percentage)]])+1, FIND(")",MASTERFILE[[#This Row],[BL 5 (Percentage)]])- FIND("(",MASTERFILE[[#This Row],[BL 5 (Percentage)]])-1)),0)</f>
        <v>0</v>
      </c>
      <c r="FS39" s="47">
        <f>IFERROR(MASTERFILE[[#This Row],[FPMIS Budget]]*(MID(MASTERFILE[[#This Row],[BL 6 (Percentage)]],FIND("(",MASTERFILE[[#This Row],[BL 6 (Percentage)]])+1, FIND(")",MASTERFILE[[#This Row],[BL 6 (Percentage)]])- FIND("(",MASTERFILE[[#This Row],[BL 6 (Percentage)]])-1)),0)</f>
        <v>0</v>
      </c>
      <c r="FT39" s="47">
        <f>IFERROR(MASTERFILE[[#This Row],[FPMIS Budget]]*(MID(MASTERFILE[[#This Row],[BL 7 (Percentage)]],FIND("(",MASTERFILE[[#This Row],[BL 7 (Percentage)]])+1, FIND(")",MASTERFILE[[#This Row],[BL 7 (Percentage)]])- FIND("(",MASTERFILE[[#This Row],[BL 7 (Percentage)]])-1)),0)</f>
        <v>0</v>
      </c>
      <c r="FU39" s="3" t="str">
        <f>IF(ISNUMBER(SEARCH("1.",MASTERFILE[[#This Row],[SDG target (24/25)]])),1," ")</f>
        <v xml:space="preserve"> </v>
      </c>
      <c r="HT39" s="3" t="s">
        <v>1296</v>
      </c>
      <c r="ID39" s="3"/>
      <c r="IH39" s="3"/>
      <c r="IP39" s="3" t="s">
        <v>1353</v>
      </c>
      <c r="IU39" s="3"/>
      <c r="IV39" s="3"/>
      <c r="IW39" s="3" t="s">
        <v>1394</v>
      </c>
      <c r="IX39" s="3"/>
    </row>
    <row r="40" spans="1:263" ht="27.75" customHeight="1" x14ac:dyDescent="0.3">
      <c r="A40" s="9" t="s">
        <v>1395</v>
      </c>
      <c r="B40" s="9" t="s">
        <v>1396</v>
      </c>
      <c r="C40" s="9" t="s">
        <v>1397</v>
      </c>
      <c r="D40" s="9" t="s">
        <v>375</v>
      </c>
      <c r="E40" s="45">
        <v>22352038.670000002</v>
      </c>
      <c r="F40" s="45">
        <v>22753128.954999998</v>
      </c>
      <c r="G40" s="9" t="s">
        <v>1398</v>
      </c>
      <c r="H40" s="9" t="s">
        <v>376</v>
      </c>
      <c r="I40" s="9" t="s">
        <v>304</v>
      </c>
      <c r="J40" s="9" t="s">
        <v>1377</v>
      </c>
      <c r="K40" s="9" t="s">
        <v>521</v>
      </c>
      <c r="L40" s="9" t="s">
        <v>1012</v>
      </c>
      <c r="M40" s="9" t="s">
        <v>834</v>
      </c>
      <c r="N40" s="45">
        <v>0.99731182795698925</v>
      </c>
      <c r="O40" s="9" t="s">
        <v>1399</v>
      </c>
      <c r="P40" s="9" t="s">
        <v>281</v>
      </c>
      <c r="Q40" s="9" t="s">
        <v>287</v>
      </c>
      <c r="R40" s="9" t="s">
        <v>1400</v>
      </c>
      <c r="S40" s="9" t="s">
        <v>1401</v>
      </c>
      <c r="T40" s="9" t="s">
        <v>677</v>
      </c>
      <c r="U40" s="9" t="s">
        <v>678</v>
      </c>
      <c r="V40" s="9" t="s">
        <v>412</v>
      </c>
      <c r="W40" s="9" t="s">
        <v>1382</v>
      </c>
      <c r="X40" s="9" t="s">
        <v>623</v>
      </c>
      <c r="Y40" s="9" t="s">
        <v>1402</v>
      </c>
      <c r="Z40" s="9" t="s">
        <v>1403</v>
      </c>
      <c r="AA40" s="9" t="s">
        <v>292</v>
      </c>
      <c r="AB40" s="9" t="s">
        <v>292</v>
      </c>
      <c r="AC40" s="9" t="s">
        <v>292</v>
      </c>
      <c r="AD40" s="9" t="s">
        <v>292</v>
      </c>
      <c r="AE40" s="9" t="s">
        <v>292</v>
      </c>
      <c r="AF40" s="9" t="s">
        <v>292</v>
      </c>
      <c r="AG40" s="9" t="s">
        <v>292</v>
      </c>
      <c r="AH40" s="9" t="s">
        <v>583</v>
      </c>
      <c r="AI40" s="9" t="s">
        <v>582</v>
      </c>
      <c r="AJ40" s="9" t="s">
        <v>652</v>
      </c>
      <c r="AK40" s="9" t="s">
        <v>304</v>
      </c>
      <c r="AL40" s="9" t="s">
        <v>1189</v>
      </c>
      <c r="AM40" s="9" t="s">
        <v>584</v>
      </c>
      <c r="AN40" s="9" t="s">
        <v>778</v>
      </c>
      <c r="AO40" s="9" t="s">
        <v>1404</v>
      </c>
      <c r="AP40" s="9" t="s">
        <v>1405</v>
      </c>
      <c r="AQ40" s="9" t="s">
        <v>544</v>
      </c>
      <c r="AR40" s="9" t="s">
        <v>354</v>
      </c>
      <c r="AS40" s="9" t="s">
        <v>354</v>
      </c>
      <c r="AT40" s="45">
        <v>0</v>
      </c>
      <c r="AU40" s="45">
        <v>22753128.960000001</v>
      </c>
      <c r="AV40" s="9" t="s">
        <v>292</v>
      </c>
      <c r="AW40" s="9" t="s">
        <v>292</v>
      </c>
      <c r="AX40" s="9" t="s">
        <v>292</v>
      </c>
      <c r="AY40" s="9" t="s">
        <v>292</v>
      </c>
      <c r="AZ40" s="9" t="s">
        <v>1406</v>
      </c>
      <c r="BA40" s="9" t="s">
        <v>1407</v>
      </c>
      <c r="BB40" s="9" t="s">
        <v>1408</v>
      </c>
      <c r="BC40" s="9" t="s">
        <v>1408</v>
      </c>
      <c r="BD40" s="9" t="s">
        <v>1409</v>
      </c>
      <c r="BE40" s="9" t="s">
        <v>1410</v>
      </c>
      <c r="BF40" s="9" t="s">
        <v>1411</v>
      </c>
      <c r="BG40" s="9" t="s">
        <v>292</v>
      </c>
      <c r="BH40" s="45">
        <v>0</v>
      </c>
      <c r="BI40" s="9" t="s">
        <v>1412</v>
      </c>
      <c r="BJ40" s="9" t="s">
        <v>354</v>
      </c>
      <c r="BK40" s="9" t="s">
        <v>354</v>
      </c>
      <c r="BL40" s="9" t="s">
        <v>354</v>
      </c>
      <c r="BM40" s="9" t="s">
        <v>354</v>
      </c>
      <c r="BN40" s="9" t="s">
        <v>354</v>
      </c>
      <c r="BO40" s="9" t="s">
        <v>363</v>
      </c>
      <c r="BP40" s="9" t="s">
        <v>363</v>
      </c>
      <c r="BQ40" s="9" t="s">
        <v>292</v>
      </c>
      <c r="BR40" s="9" t="s">
        <v>354</v>
      </c>
      <c r="BS40" s="9" t="s">
        <v>292</v>
      </c>
      <c r="BT40" s="9" t="s">
        <v>292</v>
      </c>
      <c r="BU40" s="9" t="s">
        <v>292</v>
      </c>
      <c r="BV40" s="9" t="s">
        <v>292</v>
      </c>
      <c r="BW40" s="9" t="s">
        <v>292</v>
      </c>
      <c r="BX40" s="9" t="s">
        <v>292</v>
      </c>
      <c r="BY40" s="45">
        <v>0</v>
      </c>
      <c r="BZ40" s="45">
        <v>0</v>
      </c>
      <c r="CA40" s="45">
        <v>0</v>
      </c>
      <c r="CB40" s="45">
        <v>0</v>
      </c>
      <c r="CC40" s="45">
        <v>0</v>
      </c>
      <c r="CD40" s="45">
        <v>0</v>
      </c>
      <c r="CE40" s="45">
        <v>3939375.28</v>
      </c>
      <c r="CF40" s="45">
        <v>22753128.960000001</v>
      </c>
      <c r="CG40" s="45">
        <v>18412663.390000001</v>
      </c>
      <c r="CH40" s="9" t="s">
        <v>292</v>
      </c>
      <c r="CI40" s="9" t="s">
        <v>292</v>
      </c>
      <c r="CJ40" s="9" t="s">
        <v>292</v>
      </c>
      <c r="CK40" s="9" t="s">
        <v>292</v>
      </c>
      <c r="CL40" s="45">
        <v>401090.29</v>
      </c>
      <c r="CM40" s="45">
        <v>22352038.670000002</v>
      </c>
      <c r="CN40" s="45">
        <v>0</v>
      </c>
      <c r="CO40" s="45">
        <v>0</v>
      </c>
      <c r="CP40" s="45">
        <v>22753128.960000001</v>
      </c>
      <c r="CQ40" s="45">
        <v>22352039.059999999</v>
      </c>
      <c r="CR40" s="9" t="s">
        <v>834</v>
      </c>
      <c r="CS40" s="45">
        <v>1</v>
      </c>
      <c r="CT40" s="9" t="s">
        <v>292</v>
      </c>
      <c r="CU40" s="9" t="s">
        <v>304</v>
      </c>
      <c r="CV40" s="9" t="s">
        <v>304</v>
      </c>
      <c r="CW40" s="9" t="s">
        <v>292</v>
      </c>
      <c r="CX40" s="9" t="s">
        <v>292</v>
      </c>
      <c r="CY40" s="9" t="s">
        <v>292</v>
      </c>
      <c r="CZ40" s="9" t="s">
        <v>292</v>
      </c>
      <c r="DA40" s="9" t="s">
        <v>292</v>
      </c>
      <c r="DB40" s="9" t="s">
        <v>292</v>
      </c>
      <c r="DC40" s="9" t="s">
        <v>292</v>
      </c>
      <c r="DD40" s="45">
        <v>0</v>
      </c>
      <c r="DE40" s="45">
        <v>22352038.670000002</v>
      </c>
      <c r="DF40" s="9" t="s">
        <v>365</v>
      </c>
      <c r="DG40" s="9" t="s">
        <v>1413</v>
      </c>
      <c r="DH40" s="9" t="s">
        <v>1408</v>
      </c>
      <c r="DI40" s="46" t="s">
        <v>1414</v>
      </c>
      <c r="DJ40" s="3">
        <f>IF(ISNUMBER(SEARCH("BP1",MASTERFILE[[#This Row],[PPA (24/25)]])),1,0)</f>
        <v>0</v>
      </c>
      <c r="DK40" s="3">
        <f>IF(ISNUMBER(SEARCH("BP2",MASTERFILE[[#This Row],[PPA (24/25)]])),1,0)</f>
        <v>0</v>
      </c>
      <c r="DL40" s="3">
        <f>IF(ISNUMBER(SEARCH("BP3",MASTERFILE[[#This Row],[PPA (24/25)]])),1,0)</f>
        <v>0</v>
      </c>
      <c r="DM40" s="3">
        <f>IF(ISNUMBER(SEARCH("BP4",MASTERFILE[[#This Row],[PPA (24/25)]])),1,0)</f>
        <v>0</v>
      </c>
      <c r="DN40" s="3">
        <f>IF(ISNUMBER(SEARCH("BP5",MASTERFILE[[#This Row],[PPA (24/25)]])),1,0)</f>
        <v>0</v>
      </c>
      <c r="DO40" s="3">
        <f>IF(ISNUMBER(SEARCH("BN1",MASTERFILE[[#This Row],[PPA (24/25)]])),1,0)</f>
        <v>0</v>
      </c>
      <c r="DP40" s="3">
        <f>IF(ISNUMBER(SEARCH("BN2",MASTERFILE[[#This Row],[PPA (24/25)]])),1,0)</f>
        <v>0</v>
      </c>
      <c r="DQ40" s="3">
        <f>IF(ISNUMBER(SEARCH("BN3",MASTERFILE[[#This Row],[PPA (24/25)]])),1,0)</f>
        <v>0</v>
      </c>
      <c r="DR40" s="3">
        <f>IF(ISNUMBER(SEARCH("BN4",MASTERFILE[[#This Row],[PPA (24/25)]])),1,0)</f>
        <v>0</v>
      </c>
      <c r="DS40" s="3">
        <f>IF(ISNUMBER(SEARCH("BN5",MASTERFILE[[#This Row],[PPA (24/25)]])),1,0)</f>
        <v>0</v>
      </c>
      <c r="DT40" s="3">
        <f>IF(ISNUMBER(SEARCH("BE1",MASTERFILE[[#This Row],[PPA (24/25)]])),1,0)</f>
        <v>0</v>
      </c>
      <c r="DU40" s="3">
        <f>IF(ISNUMBER(SEARCH("BE2",MASTERFILE[[#This Row],[PPA (24/25)]])),1,0)</f>
        <v>0</v>
      </c>
      <c r="DV40" s="3">
        <f>IF(ISNUMBER(SEARCH("BE3",MASTERFILE[[#This Row],[PPA (24/25)]])),1,0)</f>
        <v>0</v>
      </c>
      <c r="DW40" s="3">
        <f>IF(ISNUMBER(SEARCH("BE4",MASTERFILE[[#This Row],[PPA (24/25)]])),1,0)</f>
        <v>0</v>
      </c>
      <c r="DX40" s="3">
        <f>IF(ISNUMBER(SEARCH("BL1",MASTERFILE[[#This Row],[PPA (24/25)]])),1,0)</f>
        <v>0</v>
      </c>
      <c r="DY40" s="3">
        <f>IF(ISNUMBER(SEARCH("BL2",MASTERFILE[[#This Row],[PPA (24/25)]])),1,0)</f>
        <v>0</v>
      </c>
      <c r="DZ40" s="3">
        <f>IF(ISNUMBER(SEARCH("BL3",MASTERFILE[[#This Row],[PPA (24/25)]])),1,0)</f>
        <v>0</v>
      </c>
      <c r="EA40" s="3">
        <f>IF(ISNUMBER(SEARCH("BL4",MASTERFILE[[#This Row],[PPA (24/25)]])),1,0)</f>
        <v>0</v>
      </c>
      <c r="EB40" s="3">
        <f>IF(ISNUMBER(SEARCH("BL5",MASTERFILE[[#This Row],[PPA (24/25)]])),1,0)</f>
        <v>0</v>
      </c>
      <c r="EC40" s="3">
        <f>IF(ISNUMBER(SEARCH("BL6",MASTERFILE[[#This Row],[PPA (24/25)]])),1,0)</f>
        <v>0</v>
      </c>
      <c r="ED40" s="3">
        <f>IF(ISNUMBER(SEARCH("BL7",MASTERFILE[[#This Row],[PPA (24/25)]])),1,0)</f>
        <v>0</v>
      </c>
      <c r="EE40" s="3">
        <f>IFERROR(LEFT(RIGHT(MASTERFILE[[#This Row],[PPA (24/25)]],LEN(MASTERFILE[[#This Row],[PPA (24/25)]])-FIND("BP1",MASTERFILE[[#This Row],[PPA (24/25)]])+1),10), 0)</f>
        <v>0</v>
      </c>
      <c r="EF40" s="3">
        <f>IFERROR(LEFT(RIGHT(MASTERFILE[[#This Row],[PPA (24/25)]],LEN(MASTERFILE[[#This Row],[PPA (24/25)]])-FIND("BP2",MASTERFILE[[#This Row],[PPA (24/25)]])+1),10),0)</f>
        <v>0</v>
      </c>
      <c r="EG40" s="3">
        <f>IFERROR(LEFT(RIGHT(MASTERFILE[[#This Row],[PPA (24/25)]],LEN(MASTERFILE[[#This Row],[PPA (24/25)]])-FIND("BP3",MASTERFILE[[#This Row],[PPA (24/25)]])+1),10),0)</f>
        <v>0</v>
      </c>
      <c r="EH40" s="3">
        <f>IFERROR(LEFT(RIGHT(MASTERFILE[[#This Row],[PPA (24/25)]],LEN(MASTERFILE[[#This Row],[PPA (24/25)]])-FIND("BP4",MASTERFILE[[#This Row],[PPA (24/25)]])+1),10),0)</f>
        <v>0</v>
      </c>
      <c r="EI40" s="3">
        <f>IFERROR(LEFT(RIGHT(MASTERFILE[[#This Row],[PPA (24/25)]],LEN(MASTERFILE[[#This Row],[PPA (24/25)]])-FIND("BP5",MASTERFILE[[#This Row],[PPA (24/25)]])+1),10),0)</f>
        <v>0</v>
      </c>
      <c r="EJ40" s="3">
        <f>IFERROR(LEFT(RIGHT(MASTERFILE[[#This Row],[PPA (24/25)]],LEN(MASTERFILE[[#This Row],[PPA (24/25)]])-FIND("BN1",MASTERFILE[[#This Row],[PPA (24/25)]])+1),10),0)</f>
        <v>0</v>
      </c>
      <c r="EK40" s="3">
        <f>IFERROR(LEFT(RIGHT(MASTERFILE[[#This Row],[PPA (24/25)]],LEN(MASTERFILE[[#This Row],[PPA (24/25)]])-FIND("BN2",MASTERFILE[[#This Row],[PPA (24/25)]])+1),10),0)</f>
        <v>0</v>
      </c>
      <c r="EL40" s="3">
        <f>IFERROR(LEFT(RIGHT(MASTERFILE[[#This Row],[PPA (24/25)]],LEN(MASTERFILE[[#This Row],[PPA (24/25)]])-FIND("BN3",MASTERFILE[[#This Row],[PPA (24/25)]])+1),10),0)</f>
        <v>0</v>
      </c>
      <c r="EM40" s="3">
        <f>IFERROR(LEFT(RIGHT(MASTERFILE[[#This Row],[PPA (24/25)]],LEN(MASTERFILE[[#This Row],[PPA (24/25)]])-FIND("BN4",MASTERFILE[[#This Row],[PPA (24/25)]])+1),10),0)</f>
        <v>0</v>
      </c>
      <c r="EN40" s="3">
        <f>IFERROR(LEFT(RIGHT(MASTERFILE[[#This Row],[PPA (24/25)]],LEN(MASTERFILE[[#This Row],[PPA (24/25)]])-FIND("BN5",MASTERFILE[[#This Row],[PPA (24/25)]])+1),10),0)</f>
        <v>0</v>
      </c>
      <c r="EO40" s="3">
        <f>IFERROR(LEFT(RIGHT(MASTERFILE[[#This Row],[PPA (24/25)]],LEN(MASTERFILE[[#This Row],[PPA (24/25)]])-FIND("BE1",MASTERFILE[[#This Row],[PPA (24/25)]])+1),10),0)</f>
        <v>0</v>
      </c>
      <c r="EP40" s="3">
        <f>IFERROR(LEFT(RIGHT(MASTERFILE[[#This Row],[PPA (24/25)]],LEN(MASTERFILE[[#This Row],[PPA (24/25)]])-FIND("BE2",MASTERFILE[[#This Row],[PPA (24/25)]])+1),10),0)</f>
        <v>0</v>
      </c>
      <c r="EQ40" s="3">
        <f>IFERROR(LEFT(RIGHT(MASTERFILE[[#This Row],[PPA (24/25)]],LEN(MASTERFILE[[#This Row],[PPA (24/25)]])-FIND("BE3",MASTERFILE[[#This Row],[PPA (24/25)]])+1),10),0)</f>
        <v>0</v>
      </c>
      <c r="ER40" s="3">
        <f>IFERROR(LEFT(RIGHT(MASTERFILE[[#This Row],[PPA (24/25)]],LEN(MASTERFILE[[#This Row],[PPA (24/25)]])-FIND("BE4",MASTERFILE[[#This Row],[PPA (24/25)]])+1),10),0)</f>
        <v>0</v>
      </c>
      <c r="ES40" s="3">
        <f>IFERROR(LEFT(RIGHT(MASTERFILE[[#This Row],[PPA (24/25)]],LEN(MASTERFILE[[#This Row],[PPA (24/25)]])-FIND("BL1",MASTERFILE[[#This Row],[PPA (24/25)]])+1),10),0)</f>
        <v>0</v>
      </c>
      <c r="ET40" s="3">
        <f>IFERROR(LEFT(RIGHT(MASTERFILE[[#This Row],[PPA (24/25)]],LEN(MASTERFILE[[#This Row],[PPA (24/25)]])-FIND("BL2",MASTERFILE[[#This Row],[PPA (24/25)]])+1),10),0)</f>
        <v>0</v>
      </c>
      <c r="EU40" s="3">
        <f>IFERROR(LEFT(RIGHT(MASTERFILE[[#This Row],[PPA (24/25)]],LEN(MASTERFILE[[#This Row],[PPA (24/25)]])-FIND("BL3",MASTERFILE[[#This Row],[PPA (24/25)]])+1),10),0)</f>
        <v>0</v>
      </c>
      <c r="EV40" s="3">
        <f>IFERROR(LEFT(RIGHT(MASTERFILE[[#This Row],[PPA (24/25)]],LEN(MASTERFILE[[#This Row],[PPA (24/25)]])-FIND("BL4",MASTERFILE[[#This Row],[PPA (24/25)]])+1),10),0)</f>
        <v>0</v>
      </c>
      <c r="EW40" s="3">
        <f>IFERROR(LEFT(RIGHT(MASTERFILE[[#This Row],[PPA (24/25)]],LEN(MASTERFILE[[#This Row],[PPA (24/25)]])-FIND("BL5",MASTERFILE[[#This Row],[PPA (24/25)]])+1),10),0)</f>
        <v>0</v>
      </c>
      <c r="EX40" s="3">
        <f>IFERROR(LEFT(RIGHT(MASTERFILE[[#This Row],[PPA (24/25)]],LEN(MASTERFILE[[#This Row],[PPA (24/25)]])-FIND("BL6",MASTERFILE[[#This Row],[PPA (24/25)]])+1),10),0)</f>
        <v>0</v>
      </c>
      <c r="EY40" s="3">
        <f>IFERROR(LEFT(RIGHT(MASTERFILE[[#This Row],[PPA (24/25)]],LEN(MASTERFILE[[#This Row],[PPA (24/25)]])-FIND("BL7",MASTERFILE[[#This Row],[PPA (24/25)]])+1),10),0)</f>
        <v>0</v>
      </c>
      <c r="EZ40" s="47">
        <f>IFERROR(MASTERFILE[[#This Row],[FPMIS Budget]]*(MID(MASTERFILE[[#This Row],[BP 1 (Percentage)]],FIND("(",MASTERFILE[[#This Row],[BP 1 (Percentage)]])+1, FIND(")",MASTERFILE[[#This Row],[BP 1 (Percentage)]])- FIND("(",MASTERFILE[[#This Row],[BP 1 (Percentage)]])-1)),0)</f>
        <v>0</v>
      </c>
      <c r="FA40" s="47">
        <f>IFERROR(MASTERFILE[[#This Row],[FPMIS Budget]]*(MID(MASTERFILE[[#This Row],[BP 2 (Percentage)]],FIND("(",MASTERFILE[[#This Row],[BP 2 (Percentage)]])+1, FIND(")",MASTERFILE[[#This Row],[BP 2 (Percentage)]])- FIND("(",MASTERFILE[[#This Row],[BP 2 (Percentage)]])-1)),0)</f>
        <v>0</v>
      </c>
      <c r="FB40" s="47">
        <f>IFERROR(MASTERFILE[[#This Row],[FPMIS Budget]]*(MID(MASTERFILE[[#This Row],[BP 3 (Percentage)]],FIND("(",MASTERFILE[[#This Row],[BP 3 (Percentage)]])+1, FIND(")",MASTERFILE[[#This Row],[BP 3 (Percentage)]])- FIND("(",MASTERFILE[[#This Row],[BP 3 (Percentage)]])-1)),0)</f>
        <v>0</v>
      </c>
      <c r="FC40" s="47">
        <f>IFERROR(MASTERFILE[[#This Row],[FPMIS Budget]]*(MID(MASTERFILE[[#This Row],[BP 4 (Percentage)]],FIND("(",MASTERFILE[[#This Row],[BP 4 (Percentage)]])+1, FIND(")",MASTERFILE[[#This Row],[BP 4 (Percentage)]])- FIND("(",MASTERFILE[[#This Row],[BP 4 (Percentage)]])-1)),0)</f>
        <v>0</v>
      </c>
      <c r="FD40" s="47">
        <f>IFERROR(MASTERFILE[[#This Row],[FPMIS Budget]]*(MID(MASTERFILE[[#This Row],[BP 5 (Percentage)]],FIND("(",MASTERFILE[[#This Row],[BP 5 (Percentage)]])+1, FIND(")",MASTERFILE[[#This Row],[BP 5 (Percentage)]])- FIND("(",MASTERFILE[[#This Row],[BP 5 (Percentage)]])-1)),0)</f>
        <v>0</v>
      </c>
      <c r="FE40" s="47">
        <f>IFERROR(MASTERFILE[[#This Row],[FPMIS Budget]]*(MID(MASTERFILE[[#This Row],[BN 1 (Percentage)]],FIND("(",MASTERFILE[[#This Row],[BN 1 (Percentage)]])+1, FIND(")",MASTERFILE[[#This Row],[BN 1 (Percentage)]])- FIND("(",MASTERFILE[[#This Row],[BN 1 (Percentage)]])-1)),0)</f>
        <v>0</v>
      </c>
      <c r="FF40" s="47">
        <f>IFERROR(MASTERFILE[[#This Row],[FPMIS Budget]]*(MID(MASTERFILE[[#This Row],[BN 2 (Percentage)]],FIND("(",MASTERFILE[[#This Row],[BN 2 (Percentage)]])+1, FIND(")",MASTERFILE[[#This Row],[BN 2 (Percentage)]])- FIND("(",MASTERFILE[[#This Row],[BN 2 (Percentage)]])-1)),0)</f>
        <v>0</v>
      </c>
      <c r="FG40" s="47">
        <f>IFERROR(MASTERFILE[[#This Row],[FPMIS Budget]]*(MID(MASTERFILE[[#This Row],[BN 3 (Percentage)]],FIND("(",MASTERFILE[[#This Row],[BN 3 (Percentage)]])+1, FIND(")",MASTERFILE[[#This Row],[BN 3 (Percentage)]])- FIND("(",MASTERFILE[[#This Row],[BN 3 (Percentage)]])-1)),0)</f>
        <v>0</v>
      </c>
      <c r="FH40" s="47">
        <f>IFERROR(MASTERFILE[[#This Row],[FPMIS Budget]]*(MID(MASTERFILE[[#This Row],[BN 4 (Percentage)]],FIND("(",MASTERFILE[[#This Row],[BN 4 (Percentage)]])+1, FIND(")",MASTERFILE[[#This Row],[BN 4 (Percentage)]])- FIND("(",MASTERFILE[[#This Row],[BN 4 (Percentage)]])-1)),0)</f>
        <v>0</v>
      </c>
      <c r="FI40" s="47">
        <f>IFERROR(MASTERFILE[[#This Row],[FPMIS Budget]]*(MID(MASTERFILE[[#This Row],[BN 5 (Percentage)]],FIND("(",MASTERFILE[[#This Row],[BN 5 (Percentage)]])+1, FIND(")",MASTERFILE[[#This Row],[BN 5 (Percentage)]])- FIND("(",MASTERFILE[[#This Row],[BN 5 (Percentage)]])-1)),0)</f>
        <v>0</v>
      </c>
      <c r="FJ40" s="47">
        <f>IFERROR(MASTERFILE[[#This Row],[FPMIS Budget]]*(MID(MASTERFILE[[#This Row],[BE 1 (Percentage)]],FIND("(",MASTERFILE[[#This Row],[BE 1 (Percentage)]])+1, FIND(")",MASTERFILE[[#This Row],[BE 1 (Percentage)]])- FIND("(",MASTERFILE[[#This Row],[BE 1 (Percentage)]])-1)),0)</f>
        <v>0</v>
      </c>
      <c r="FK40" s="47">
        <f>IFERROR(MASTERFILE[[#This Row],[FPMIS Budget]]*(MID(MASTERFILE[[#This Row],[BE 2 (Percentage)]],FIND("(",MASTERFILE[[#This Row],[BE 2 (Percentage)]])+1, FIND(")",MASTERFILE[[#This Row],[BE 2 (Percentage)]])- FIND("(",MASTERFILE[[#This Row],[BE 2 (Percentage)]])-1)),0)</f>
        <v>0</v>
      </c>
      <c r="FL40" s="47">
        <f>IFERROR(MASTERFILE[[#This Row],[FPMIS Budget]]*(MID(MASTERFILE[[#This Row],[BE 3 (Percentage)]],FIND("(",MASTERFILE[[#This Row],[BE 3 (Percentage)]])+1, FIND(")",MASTERFILE[[#This Row],[BE 3 (Percentage)]])- FIND("(",MASTERFILE[[#This Row],[BE 3 (Percentage)]])-1)),0)</f>
        <v>0</v>
      </c>
      <c r="FM40" s="47">
        <f>IFERROR(MASTERFILE[[#This Row],[FPMIS Budget]]*(MID(MASTERFILE[[#This Row],[BE 4 (Percentage)]],FIND("(",MASTERFILE[[#This Row],[BE 4 (Percentage)]])+1, FIND(")",MASTERFILE[[#This Row],[BE 4 (Percentage)]])- FIND("(",MASTERFILE[[#This Row],[BE 4 (Percentage)]])-1)),0)</f>
        <v>0</v>
      </c>
      <c r="FN40" s="47">
        <f>IFERROR(MASTERFILE[[#This Row],[FPMIS Budget]]*(MID(MASTERFILE[[#This Row],[BL 1 (Percentage)]],FIND("(",MASTERFILE[[#This Row],[BL 1 (Percentage)]])+1, FIND(")",MASTERFILE[[#This Row],[BL 1 (Percentage)]])- FIND("(",MASTERFILE[[#This Row],[BL 1 (Percentage)]])-1)),0)</f>
        <v>0</v>
      </c>
      <c r="FO40" s="47">
        <f>IFERROR(MASTERFILE[[#This Row],[FPMIS Budget]]*(MID(MASTERFILE[[#This Row],[BL 2 (Percentage)]],FIND("(",MASTERFILE[[#This Row],[BL 2 (Percentage)]])+1, FIND(")",MASTERFILE[[#This Row],[BL 2 (Percentage)]])- FIND("(",MASTERFILE[[#This Row],[BL 2 (Percentage)]])-1)),0)</f>
        <v>0</v>
      </c>
      <c r="FP40" s="47">
        <f>IFERROR(MASTERFILE[[#This Row],[FPMIS Budget]]*(MID(MASTERFILE[[#This Row],[BL 3 (Percentage)]],FIND("(",MASTERFILE[[#This Row],[BL 3 (Percentage)]])+1, FIND(")",MASTERFILE[[#This Row],[BL 3 (Percentage)]])- FIND("(",MASTERFILE[[#This Row],[BL 3 (Percentage)]])-1)),0)</f>
        <v>0</v>
      </c>
      <c r="FQ40" s="47">
        <f>IFERROR(MASTERFILE[[#This Row],[FPMIS Budget]]*(MID(MASTERFILE[[#This Row],[BL 4 (Percentage)]],FIND("(",MASTERFILE[[#This Row],[BL 4 (Percentage)]])+1, FIND(")",MASTERFILE[[#This Row],[BL 4 (Percentage)]])- FIND("(",MASTERFILE[[#This Row],[BL 4 (Percentage)]])-1)),0)</f>
        <v>0</v>
      </c>
      <c r="FR40" s="47">
        <f>IFERROR(MASTERFILE[[#This Row],[FPMIS Budget]]*(MID(MASTERFILE[[#This Row],[BL 5 (Percentage)]],FIND("(",MASTERFILE[[#This Row],[BL 5 (Percentage)]])+1, FIND(")",MASTERFILE[[#This Row],[BL 5 (Percentage)]])- FIND("(",MASTERFILE[[#This Row],[BL 5 (Percentage)]])-1)),0)</f>
        <v>0</v>
      </c>
      <c r="FS40" s="47">
        <f>IFERROR(MASTERFILE[[#This Row],[FPMIS Budget]]*(MID(MASTERFILE[[#This Row],[BL 6 (Percentage)]],FIND("(",MASTERFILE[[#This Row],[BL 6 (Percentage)]])+1, FIND(")",MASTERFILE[[#This Row],[BL 6 (Percentage)]])- FIND("(",MASTERFILE[[#This Row],[BL 6 (Percentage)]])-1)),0)</f>
        <v>0</v>
      </c>
      <c r="FT40" s="47">
        <f>IFERROR(MASTERFILE[[#This Row],[FPMIS Budget]]*(MID(MASTERFILE[[#This Row],[BL 7 (Percentage)]],FIND("(",MASTERFILE[[#This Row],[BL 7 (Percentage)]])+1, FIND(")",MASTERFILE[[#This Row],[BL 7 (Percentage)]])- FIND("(",MASTERFILE[[#This Row],[BL 7 (Percentage)]])-1)),0)</f>
        <v>0</v>
      </c>
      <c r="FU40" s="3" t="str">
        <f>IF(ISNUMBER(SEARCH("1.",MASTERFILE[[#This Row],[SDG target (24/25)]])),1," ")</f>
        <v xml:space="preserve"> </v>
      </c>
      <c r="HT40" s="3" t="s">
        <v>1296</v>
      </c>
      <c r="HW40" s="3" t="s">
        <v>435</v>
      </c>
      <c r="ID40" s="3"/>
      <c r="IH40" s="3"/>
      <c r="IP40" s="3" t="s">
        <v>1353</v>
      </c>
      <c r="IU40" s="3"/>
      <c r="IV40" s="3"/>
      <c r="IW40" s="3" t="s">
        <v>1415</v>
      </c>
      <c r="IX40" s="3"/>
      <c r="JB40" s="3" t="s">
        <v>1416</v>
      </c>
    </row>
    <row r="41" spans="1:263" ht="27.75" customHeight="1" x14ac:dyDescent="0.3">
      <c r="A41" s="48" t="s">
        <v>1417</v>
      </c>
      <c r="B41" s="48" t="s">
        <v>1418</v>
      </c>
      <c r="C41" s="48" t="s">
        <v>1419</v>
      </c>
      <c r="D41" s="48" t="s">
        <v>375</v>
      </c>
      <c r="E41" s="49">
        <v>1367304.74</v>
      </c>
      <c r="F41" s="49">
        <v>1436225.69</v>
      </c>
      <c r="G41" s="48" t="s">
        <v>1420</v>
      </c>
      <c r="H41" s="48" t="s">
        <v>376</v>
      </c>
      <c r="I41" s="48" t="s">
        <v>304</v>
      </c>
      <c r="J41" s="48" t="s">
        <v>1377</v>
      </c>
      <c r="K41" s="48" t="s">
        <v>521</v>
      </c>
      <c r="L41" s="48" t="s">
        <v>1421</v>
      </c>
      <c r="M41" s="48" t="s">
        <v>834</v>
      </c>
      <c r="N41" s="49">
        <v>0.82258064516129037</v>
      </c>
      <c r="O41" s="48" t="s">
        <v>1422</v>
      </c>
      <c r="P41" s="48" t="s">
        <v>281</v>
      </c>
      <c r="Q41" s="48" t="s">
        <v>1117</v>
      </c>
      <c r="R41" s="48" t="s">
        <v>1085</v>
      </c>
      <c r="S41" s="48" t="s">
        <v>1423</v>
      </c>
      <c r="T41" s="48" t="s">
        <v>677</v>
      </c>
      <c r="U41" s="48" t="s">
        <v>678</v>
      </c>
      <c r="V41" s="48" t="s">
        <v>339</v>
      </c>
      <c r="W41" s="48" t="s">
        <v>1382</v>
      </c>
      <c r="X41" s="48" t="s">
        <v>1424</v>
      </c>
      <c r="Y41" s="48" t="s">
        <v>1425</v>
      </c>
      <c r="Z41" s="48" t="s">
        <v>1426</v>
      </c>
      <c r="AA41" s="48" t="s">
        <v>292</v>
      </c>
      <c r="AB41" s="48" t="s">
        <v>292</v>
      </c>
      <c r="AC41" s="48" t="s">
        <v>292</v>
      </c>
      <c r="AD41" s="48" t="s">
        <v>292</v>
      </c>
      <c r="AE41" s="48" t="s">
        <v>292</v>
      </c>
      <c r="AF41" s="48" t="s">
        <v>292</v>
      </c>
      <c r="AG41" s="48" t="s">
        <v>292</v>
      </c>
      <c r="AH41" s="48" t="s">
        <v>583</v>
      </c>
      <c r="AI41" s="48" t="s">
        <v>582</v>
      </c>
      <c r="AJ41" s="48" t="s">
        <v>652</v>
      </c>
      <c r="AK41" s="48" t="s">
        <v>304</v>
      </c>
      <c r="AL41" s="48" t="s">
        <v>1189</v>
      </c>
      <c r="AM41" s="48" t="s">
        <v>584</v>
      </c>
      <c r="AN41" s="48" t="s">
        <v>778</v>
      </c>
      <c r="AO41" s="48" t="s">
        <v>292</v>
      </c>
      <c r="AP41" s="48" t="s">
        <v>292</v>
      </c>
      <c r="AQ41" s="48" t="s">
        <v>544</v>
      </c>
      <c r="AR41" s="48" t="s">
        <v>354</v>
      </c>
      <c r="AS41" s="48" t="s">
        <v>354</v>
      </c>
      <c r="AT41" s="49">
        <v>0</v>
      </c>
      <c r="AU41" s="49">
        <v>1436225.69</v>
      </c>
      <c r="AV41" s="48" t="s">
        <v>292</v>
      </c>
      <c r="AW41" s="48" t="s">
        <v>292</v>
      </c>
      <c r="AX41" s="48" t="s">
        <v>292</v>
      </c>
      <c r="AY41" s="48" t="s">
        <v>292</v>
      </c>
      <c r="AZ41" s="48" t="s">
        <v>1427</v>
      </c>
      <c r="BA41" s="48" t="s">
        <v>1407</v>
      </c>
      <c r="BB41" s="48" t="s">
        <v>1387</v>
      </c>
      <c r="BC41" s="48" t="s">
        <v>1388</v>
      </c>
      <c r="BD41" s="48" t="s">
        <v>1388</v>
      </c>
      <c r="BE41" s="48" t="s">
        <v>1388</v>
      </c>
      <c r="BF41" s="48" t="s">
        <v>1428</v>
      </c>
      <c r="BG41" s="48" t="s">
        <v>292</v>
      </c>
      <c r="BH41" s="49">
        <v>0</v>
      </c>
      <c r="BI41" s="48" t="s">
        <v>362</v>
      </c>
      <c r="BJ41" s="48" t="s">
        <v>354</v>
      </c>
      <c r="BK41" s="48" t="s">
        <v>354</v>
      </c>
      <c r="BL41" s="48" t="s">
        <v>354</v>
      </c>
      <c r="BM41" s="48" t="s">
        <v>354</v>
      </c>
      <c r="BN41" s="48" t="s">
        <v>354</v>
      </c>
      <c r="BO41" s="48" t="s">
        <v>363</v>
      </c>
      <c r="BP41" s="48" t="s">
        <v>354</v>
      </c>
      <c r="BQ41" s="48" t="s">
        <v>292</v>
      </c>
      <c r="BR41" s="48" t="s">
        <v>354</v>
      </c>
      <c r="BS41" s="48" t="s">
        <v>292</v>
      </c>
      <c r="BT41" s="48" t="s">
        <v>292</v>
      </c>
      <c r="BU41" s="48" t="s">
        <v>292</v>
      </c>
      <c r="BV41" s="48" t="s">
        <v>292</v>
      </c>
      <c r="BW41" s="48" t="s">
        <v>292</v>
      </c>
      <c r="BX41" s="48" t="s">
        <v>292</v>
      </c>
      <c r="BY41" s="49">
        <v>0</v>
      </c>
      <c r="BZ41" s="49">
        <v>0</v>
      </c>
      <c r="CA41" s="49">
        <v>0</v>
      </c>
      <c r="CB41" s="49">
        <v>0</v>
      </c>
      <c r="CC41" s="49">
        <v>0</v>
      </c>
      <c r="CD41" s="49">
        <v>0</v>
      </c>
      <c r="CE41" s="49">
        <v>210908.03</v>
      </c>
      <c r="CF41" s="49">
        <v>1436225.69</v>
      </c>
      <c r="CG41" s="49">
        <v>1156396.71</v>
      </c>
      <c r="CH41" s="48" t="s">
        <v>292</v>
      </c>
      <c r="CI41" s="48" t="s">
        <v>292</v>
      </c>
      <c r="CJ41" s="48" t="s">
        <v>292</v>
      </c>
      <c r="CK41" s="48" t="s">
        <v>292</v>
      </c>
      <c r="CL41" s="49">
        <v>68920.95</v>
      </c>
      <c r="CM41" s="49">
        <v>1367304.74</v>
      </c>
      <c r="CN41" s="49">
        <v>0</v>
      </c>
      <c r="CO41" s="49">
        <v>0</v>
      </c>
      <c r="CP41" s="49">
        <v>1436225.69</v>
      </c>
      <c r="CQ41" s="49">
        <v>1367304.73</v>
      </c>
      <c r="CR41" s="48" t="s">
        <v>922</v>
      </c>
      <c r="CS41" s="49">
        <v>1</v>
      </c>
      <c r="CT41" s="48" t="s">
        <v>292</v>
      </c>
      <c r="CU41" s="48" t="s">
        <v>304</v>
      </c>
      <c r="CV41" s="48" t="s">
        <v>304</v>
      </c>
      <c r="CW41" s="48" t="s">
        <v>292</v>
      </c>
      <c r="CX41" s="48" t="s">
        <v>292</v>
      </c>
      <c r="CY41" s="48" t="s">
        <v>292</v>
      </c>
      <c r="CZ41" s="48" t="s">
        <v>292</v>
      </c>
      <c r="DA41" s="48" t="s">
        <v>292</v>
      </c>
      <c r="DB41" s="48" t="s">
        <v>292</v>
      </c>
      <c r="DC41" s="48" t="s">
        <v>292</v>
      </c>
      <c r="DD41" s="49">
        <v>0</v>
      </c>
      <c r="DE41" s="49">
        <v>1367304.74</v>
      </c>
      <c r="DF41" s="48" t="s">
        <v>365</v>
      </c>
      <c r="DG41" s="48" t="s">
        <v>1392</v>
      </c>
      <c r="DH41" s="48" t="s">
        <v>1388</v>
      </c>
      <c r="DI41" s="50" t="s">
        <v>1429</v>
      </c>
      <c r="DJ41" s="3">
        <f>IF(ISNUMBER(SEARCH("BP1",MASTERFILE[[#This Row],[PPA (24/25)]])),1,0)</f>
        <v>0</v>
      </c>
      <c r="DK41" s="3">
        <f>IF(ISNUMBER(SEARCH("BP2",MASTERFILE[[#This Row],[PPA (24/25)]])),1,0)</f>
        <v>0</v>
      </c>
      <c r="DL41" s="3">
        <f>IF(ISNUMBER(SEARCH("BP3",MASTERFILE[[#This Row],[PPA (24/25)]])),1,0)</f>
        <v>0</v>
      </c>
      <c r="DM41" s="3">
        <f>IF(ISNUMBER(SEARCH("BP4",MASTERFILE[[#This Row],[PPA (24/25)]])),1,0)</f>
        <v>0</v>
      </c>
      <c r="DN41" s="3">
        <f>IF(ISNUMBER(SEARCH("BP5",MASTERFILE[[#This Row],[PPA (24/25)]])),1,0)</f>
        <v>0</v>
      </c>
      <c r="DO41" s="3">
        <f>IF(ISNUMBER(SEARCH("BN1",MASTERFILE[[#This Row],[PPA (24/25)]])),1,0)</f>
        <v>0</v>
      </c>
      <c r="DP41" s="3">
        <f>IF(ISNUMBER(SEARCH("BN2",MASTERFILE[[#This Row],[PPA (24/25)]])),1,0)</f>
        <v>0</v>
      </c>
      <c r="DQ41" s="3">
        <f>IF(ISNUMBER(SEARCH("BN3",MASTERFILE[[#This Row],[PPA (24/25)]])),1,0)</f>
        <v>0</v>
      </c>
      <c r="DR41" s="3">
        <f>IF(ISNUMBER(SEARCH("BN4",MASTERFILE[[#This Row],[PPA (24/25)]])),1,0)</f>
        <v>0</v>
      </c>
      <c r="DS41" s="3">
        <f>IF(ISNUMBER(SEARCH("BN5",MASTERFILE[[#This Row],[PPA (24/25)]])),1,0)</f>
        <v>0</v>
      </c>
      <c r="DT41" s="3">
        <f>IF(ISNUMBER(SEARCH("BE1",MASTERFILE[[#This Row],[PPA (24/25)]])),1,0)</f>
        <v>0</v>
      </c>
      <c r="DU41" s="3">
        <f>IF(ISNUMBER(SEARCH("BE2",MASTERFILE[[#This Row],[PPA (24/25)]])),1,0)</f>
        <v>0</v>
      </c>
      <c r="DV41" s="3">
        <f>IF(ISNUMBER(SEARCH("BE3",MASTERFILE[[#This Row],[PPA (24/25)]])),1,0)</f>
        <v>0</v>
      </c>
      <c r="DW41" s="3">
        <f>IF(ISNUMBER(SEARCH("BE4",MASTERFILE[[#This Row],[PPA (24/25)]])),1,0)</f>
        <v>0</v>
      </c>
      <c r="DX41" s="3">
        <f>IF(ISNUMBER(SEARCH("BL1",MASTERFILE[[#This Row],[PPA (24/25)]])),1,0)</f>
        <v>0</v>
      </c>
      <c r="DY41" s="3">
        <f>IF(ISNUMBER(SEARCH("BL2",MASTERFILE[[#This Row],[PPA (24/25)]])),1,0)</f>
        <v>0</v>
      </c>
      <c r="DZ41" s="3">
        <f>IF(ISNUMBER(SEARCH("BL3",MASTERFILE[[#This Row],[PPA (24/25)]])),1,0)</f>
        <v>0</v>
      </c>
      <c r="EA41" s="3">
        <f>IF(ISNUMBER(SEARCH("BL4",MASTERFILE[[#This Row],[PPA (24/25)]])),1,0)</f>
        <v>0</v>
      </c>
      <c r="EB41" s="3">
        <f>IF(ISNUMBER(SEARCH("BL5",MASTERFILE[[#This Row],[PPA (24/25)]])),1,0)</f>
        <v>0</v>
      </c>
      <c r="EC41" s="3">
        <f>IF(ISNUMBER(SEARCH("BL6",MASTERFILE[[#This Row],[PPA (24/25)]])),1,0)</f>
        <v>0</v>
      </c>
      <c r="ED41" s="3">
        <f>IF(ISNUMBER(SEARCH("BL7",MASTERFILE[[#This Row],[PPA (24/25)]])),1,0)</f>
        <v>0</v>
      </c>
      <c r="EE41" s="3">
        <f>IFERROR(LEFT(RIGHT(MASTERFILE[[#This Row],[PPA (24/25)]],LEN(MASTERFILE[[#This Row],[PPA (24/25)]])-FIND("BP1",MASTERFILE[[#This Row],[PPA (24/25)]])+1),10), 0)</f>
        <v>0</v>
      </c>
      <c r="EF41" s="3">
        <f>IFERROR(LEFT(RIGHT(MASTERFILE[[#This Row],[PPA (24/25)]],LEN(MASTERFILE[[#This Row],[PPA (24/25)]])-FIND("BP2",MASTERFILE[[#This Row],[PPA (24/25)]])+1),10),0)</f>
        <v>0</v>
      </c>
      <c r="EG41" s="3">
        <f>IFERROR(LEFT(RIGHT(MASTERFILE[[#This Row],[PPA (24/25)]],LEN(MASTERFILE[[#This Row],[PPA (24/25)]])-FIND("BP3",MASTERFILE[[#This Row],[PPA (24/25)]])+1),10),0)</f>
        <v>0</v>
      </c>
      <c r="EH41" s="3">
        <f>IFERROR(LEFT(RIGHT(MASTERFILE[[#This Row],[PPA (24/25)]],LEN(MASTERFILE[[#This Row],[PPA (24/25)]])-FIND("BP4",MASTERFILE[[#This Row],[PPA (24/25)]])+1),10),0)</f>
        <v>0</v>
      </c>
      <c r="EI41" s="3">
        <f>IFERROR(LEFT(RIGHT(MASTERFILE[[#This Row],[PPA (24/25)]],LEN(MASTERFILE[[#This Row],[PPA (24/25)]])-FIND("BP5",MASTERFILE[[#This Row],[PPA (24/25)]])+1),10),0)</f>
        <v>0</v>
      </c>
      <c r="EJ41" s="3">
        <f>IFERROR(LEFT(RIGHT(MASTERFILE[[#This Row],[PPA (24/25)]],LEN(MASTERFILE[[#This Row],[PPA (24/25)]])-FIND("BN1",MASTERFILE[[#This Row],[PPA (24/25)]])+1),10),0)</f>
        <v>0</v>
      </c>
      <c r="EK41" s="3">
        <f>IFERROR(LEFT(RIGHT(MASTERFILE[[#This Row],[PPA (24/25)]],LEN(MASTERFILE[[#This Row],[PPA (24/25)]])-FIND("BN2",MASTERFILE[[#This Row],[PPA (24/25)]])+1),10),0)</f>
        <v>0</v>
      </c>
      <c r="EL41" s="3">
        <f>IFERROR(LEFT(RIGHT(MASTERFILE[[#This Row],[PPA (24/25)]],LEN(MASTERFILE[[#This Row],[PPA (24/25)]])-FIND("BN3",MASTERFILE[[#This Row],[PPA (24/25)]])+1),10),0)</f>
        <v>0</v>
      </c>
      <c r="EM41" s="3">
        <f>IFERROR(LEFT(RIGHT(MASTERFILE[[#This Row],[PPA (24/25)]],LEN(MASTERFILE[[#This Row],[PPA (24/25)]])-FIND("BN4",MASTERFILE[[#This Row],[PPA (24/25)]])+1),10),0)</f>
        <v>0</v>
      </c>
      <c r="EN41" s="3">
        <f>IFERROR(LEFT(RIGHT(MASTERFILE[[#This Row],[PPA (24/25)]],LEN(MASTERFILE[[#This Row],[PPA (24/25)]])-FIND("BN5",MASTERFILE[[#This Row],[PPA (24/25)]])+1),10),0)</f>
        <v>0</v>
      </c>
      <c r="EO41" s="3">
        <f>IFERROR(LEFT(RIGHT(MASTERFILE[[#This Row],[PPA (24/25)]],LEN(MASTERFILE[[#This Row],[PPA (24/25)]])-FIND("BE1",MASTERFILE[[#This Row],[PPA (24/25)]])+1),10),0)</f>
        <v>0</v>
      </c>
      <c r="EP41" s="3">
        <f>IFERROR(LEFT(RIGHT(MASTERFILE[[#This Row],[PPA (24/25)]],LEN(MASTERFILE[[#This Row],[PPA (24/25)]])-FIND("BE2",MASTERFILE[[#This Row],[PPA (24/25)]])+1),10),0)</f>
        <v>0</v>
      </c>
      <c r="EQ41" s="3">
        <f>IFERROR(LEFT(RIGHT(MASTERFILE[[#This Row],[PPA (24/25)]],LEN(MASTERFILE[[#This Row],[PPA (24/25)]])-FIND("BE3",MASTERFILE[[#This Row],[PPA (24/25)]])+1),10),0)</f>
        <v>0</v>
      </c>
      <c r="ER41" s="3">
        <f>IFERROR(LEFT(RIGHT(MASTERFILE[[#This Row],[PPA (24/25)]],LEN(MASTERFILE[[#This Row],[PPA (24/25)]])-FIND("BE4",MASTERFILE[[#This Row],[PPA (24/25)]])+1),10),0)</f>
        <v>0</v>
      </c>
      <c r="ES41" s="3">
        <f>IFERROR(LEFT(RIGHT(MASTERFILE[[#This Row],[PPA (24/25)]],LEN(MASTERFILE[[#This Row],[PPA (24/25)]])-FIND("BL1",MASTERFILE[[#This Row],[PPA (24/25)]])+1),10),0)</f>
        <v>0</v>
      </c>
      <c r="ET41" s="3">
        <f>IFERROR(LEFT(RIGHT(MASTERFILE[[#This Row],[PPA (24/25)]],LEN(MASTERFILE[[#This Row],[PPA (24/25)]])-FIND("BL2",MASTERFILE[[#This Row],[PPA (24/25)]])+1),10),0)</f>
        <v>0</v>
      </c>
      <c r="EU41" s="3">
        <f>IFERROR(LEFT(RIGHT(MASTERFILE[[#This Row],[PPA (24/25)]],LEN(MASTERFILE[[#This Row],[PPA (24/25)]])-FIND("BL3",MASTERFILE[[#This Row],[PPA (24/25)]])+1),10),0)</f>
        <v>0</v>
      </c>
      <c r="EV41" s="3">
        <f>IFERROR(LEFT(RIGHT(MASTERFILE[[#This Row],[PPA (24/25)]],LEN(MASTERFILE[[#This Row],[PPA (24/25)]])-FIND("BL4",MASTERFILE[[#This Row],[PPA (24/25)]])+1),10),0)</f>
        <v>0</v>
      </c>
      <c r="EW41" s="3">
        <f>IFERROR(LEFT(RIGHT(MASTERFILE[[#This Row],[PPA (24/25)]],LEN(MASTERFILE[[#This Row],[PPA (24/25)]])-FIND("BL5",MASTERFILE[[#This Row],[PPA (24/25)]])+1),10),0)</f>
        <v>0</v>
      </c>
      <c r="EX41" s="3">
        <f>IFERROR(LEFT(RIGHT(MASTERFILE[[#This Row],[PPA (24/25)]],LEN(MASTERFILE[[#This Row],[PPA (24/25)]])-FIND("BL6",MASTERFILE[[#This Row],[PPA (24/25)]])+1),10),0)</f>
        <v>0</v>
      </c>
      <c r="EY41" s="3">
        <f>IFERROR(LEFT(RIGHT(MASTERFILE[[#This Row],[PPA (24/25)]],LEN(MASTERFILE[[#This Row],[PPA (24/25)]])-FIND("BL7",MASTERFILE[[#This Row],[PPA (24/25)]])+1),10),0)</f>
        <v>0</v>
      </c>
      <c r="EZ41" s="47">
        <f>IFERROR(MASTERFILE[[#This Row],[FPMIS Budget]]*(MID(MASTERFILE[[#This Row],[BP 1 (Percentage)]],FIND("(",MASTERFILE[[#This Row],[BP 1 (Percentage)]])+1, FIND(")",MASTERFILE[[#This Row],[BP 1 (Percentage)]])- FIND("(",MASTERFILE[[#This Row],[BP 1 (Percentage)]])-1)),0)</f>
        <v>0</v>
      </c>
      <c r="FA41" s="47">
        <f>IFERROR(MASTERFILE[[#This Row],[FPMIS Budget]]*(MID(MASTERFILE[[#This Row],[BP 2 (Percentage)]],FIND("(",MASTERFILE[[#This Row],[BP 2 (Percentage)]])+1, FIND(")",MASTERFILE[[#This Row],[BP 2 (Percentage)]])- FIND("(",MASTERFILE[[#This Row],[BP 2 (Percentage)]])-1)),0)</f>
        <v>0</v>
      </c>
      <c r="FB41" s="47">
        <f>IFERROR(MASTERFILE[[#This Row],[FPMIS Budget]]*(MID(MASTERFILE[[#This Row],[BP 3 (Percentage)]],FIND("(",MASTERFILE[[#This Row],[BP 3 (Percentage)]])+1, FIND(")",MASTERFILE[[#This Row],[BP 3 (Percentage)]])- FIND("(",MASTERFILE[[#This Row],[BP 3 (Percentage)]])-1)),0)</f>
        <v>0</v>
      </c>
      <c r="FC41" s="47">
        <f>IFERROR(MASTERFILE[[#This Row],[FPMIS Budget]]*(MID(MASTERFILE[[#This Row],[BP 4 (Percentage)]],FIND("(",MASTERFILE[[#This Row],[BP 4 (Percentage)]])+1, FIND(")",MASTERFILE[[#This Row],[BP 4 (Percentage)]])- FIND("(",MASTERFILE[[#This Row],[BP 4 (Percentage)]])-1)),0)</f>
        <v>0</v>
      </c>
      <c r="FD41" s="47">
        <f>IFERROR(MASTERFILE[[#This Row],[FPMIS Budget]]*(MID(MASTERFILE[[#This Row],[BP 5 (Percentage)]],FIND("(",MASTERFILE[[#This Row],[BP 5 (Percentage)]])+1, FIND(")",MASTERFILE[[#This Row],[BP 5 (Percentage)]])- FIND("(",MASTERFILE[[#This Row],[BP 5 (Percentage)]])-1)),0)</f>
        <v>0</v>
      </c>
      <c r="FE41" s="47">
        <f>IFERROR(MASTERFILE[[#This Row],[FPMIS Budget]]*(MID(MASTERFILE[[#This Row],[BN 1 (Percentage)]],FIND("(",MASTERFILE[[#This Row],[BN 1 (Percentage)]])+1, FIND(")",MASTERFILE[[#This Row],[BN 1 (Percentage)]])- FIND("(",MASTERFILE[[#This Row],[BN 1 (Percentage)]])-1)),0)</f>
        <v>0</v>
      </c>
      <c r="FF41" s="47">
        <f>IFERROR(MASTERFILE[[#This Row],[FPMIS Budget]]*(MID(MASTERFILE[[#This Row],[BN 2 (Percentage)]],FIND("(",MASTERFILE[[#This Row],[BN 2 (Percentage)]])+1, FIND(")",MASTERFILE[[#This Row],[BN 2 (Percentage)]])- FIND("(",MASTERFILE[[#This Row],[BN 2 (Percentage)]])-1)),0)</f>
        <v>0</v>
      </c>
      <c r="FG41" s="47">
        <f>IFERROR(MASTERFILE[[#This Row],[FPMIS Budget]]*(MID(MASTERFILE[[#This Row],[BN 3 (Percentage)]],FIND("(",MASTERFILE[[#This Row],[BN 3 (Percentage)]])+1, FIND(")",MASTERFILE[[#This Row],[BN 3 (Percentage)]])- FIND("(",MASTERFILE[[#This Row],[BN 3 (Percentage)]])-1)),0)</f>
        <v>0</v>
      </c>
      <c r="FH41" s="47">
        <f>IFERROR(MASTERFILE[[#This Row],[FPMIS Budget]]*(MID(MASTERFILE[[#This Row],[BN 4 (Percentage)]],FIND("(",MASTERFILE[[#This Row],[BN 4 (Percentage)]])+1, FIND(")",MASTERFILE[[#This Row],[BN 4 (Percentage)]])- FIND("(",MASTERFILE[[#This Row],[BN 4 (Percentage)]])-1)),0)</f>
        <v>0</v>
      </c>
      <c r="FI41" s="47">
        <f>IFERROR(MASTERFILE[[#This Row],[FPMIS Budget]]*(MID(MASTERFILE[[#This Row],[BN 5 (Percentage)]],FIND("(",MASTERFILE[[#This Row],[BN 5 (Percentage)]])+1, FIND(")",MASTERFILE[[#This Row],[BN 5 (Percentage)]])- FIND("(",MASTERFILE[[#This Row],[BN 5 (Percentage)]])-1)),0)</f>
        <v>0</v>
      </c>
      <c r="FJ41" s="47">
        <f>IFERROR(MASTERFILE[[#This Row],[FPMIS Budget]]*(MID(MASTERFILE[[#This Row],[BE 1 (Percentage)]],FIND("(",MASTERFILE[[#This Row],[BE 1 (Percentage)]])+1, FIND(")",MASTERFILE[[#This Row],[BE 1 (Percentage)]])- FIND("(",MASTERFILE[[#This Row],[BE 1 (Percentage)]])-1)),0)</f>
        <v>0</v>
      </c>
      <c r="FK41" s="47">
        <f>IFERROR(MASTERFILE[[#This Row],[FPMIS Budget]]*(MID(MASTERFILE[[#This Row],[BE 2 (Percentage)]],FIND("(",MASTERFILE[[#This Row],[BE 2 (Percentage)]])+1, FIND(")",MASTERFILE[[#This Row],[BE 2 (Percentage)]])- FIND("(",MASTERFILE[[#This Row],[BE 2 (Percentage)]])-1)),0)</f>
        <v>0</v>
      </c>
      <c r="FL41" s="47">
        <f>IFERROR(MASTERFILE[[#This Row],[FPMIS Budget]]*(MID(MASTERFILE[[#This Row],[BE 3 (Percentage)]],FIND("(",MASTERFILE[[#This Row],[BE 3 (Percentage)]])+1, FIND(")",MASTERFILE[[#This Row],[BE 3 (Percentage)]])- FIND("(",MASTERFILE[[#This Row],[BE 3 (Percentage)]])-1)),0)</f>
        <v>0</v>
      </c>
      <c r="FM41" s="47">
        <f>IFERROR(MASTERFILE[[#This Row],[FPMIS Budget]]*(MID(MASTERFILE[[#This Row],[BE 4 (Percentage)]],FIND("(",MASTERFILE[[#This Row],[BE 4 (Percentage)]])+1, FIND(")",MASTERFILE[[#This Row],[BE 4 (Percentage)]])- FIND("(",MASTERFILE[[#This Row],[BE 4 (Percentage)]])-1)),0)</f>
        <v>0</v>
      </c>
      <c r="FN41" s="47">
        <f>IFERROR(MASTERFILE[[#This Row],[FPMIS Budget]]*(MID(MASTERFILE[[#This Row],[BL 1 (Percentage)]],FIND("(",MASTERFILE[[#This Row],[BL 1 (Percentage)]])+1, FIND(")",MASTERFILE[[#This Row],[BL 1 (Percentage)]])- FIND("(",MASTERFILE[[#This Row],[BL 1 (Percentage)]])-1)),0)</f>
        <v>0</v>
      </c>
      <c r="FO41" s="47">
        <f>IFERROR(MASTERFILE[[#This Row],[FPMIS Budget]]*(MID(MASTERFILE[[#This Row],[BL 2 (Percentage)]],FIND("(",MASTERFILE[[#This Row],[BL 2 (Percentage)]])+1, FIND(")",MASTERFILE[[#This Row],[BL 2 (Percentage)]])- FIND("(",MASTERFILE[[#This Row],[BL 2 (Percentage)]])-1)),0)</f>
        <v>0</v>
      </c>
      <c r="FP41" s="47">
        <f>IFERROR(MASTERFILE[[#This Row],[FPMIS Budget]]*(MID(MASTERFILE[[#This Row],[BL 3 (Percentage)]],FIND("(",MASTERFILE[[#This Row],[BL 3 (Percentage)]])+1, FIND(")",MASTERFILE[[#This Row],[BL 3 (Percentage)]])- FIND("(",MASTERFILE[[#This Row],[BL 3 (Percentage)]])-1)),0)</f>
        <v>0</v>
      </c>
      <c r="FQ41" s="47">
        <f>IFERROR(MASTERFILE[[#This Row],[FPMIS Budget]]*(MID(MASTERFILE[[#This Row],[BL 4 (Percentage)]],FIND("(",MASTERFILE[[#This Row],[BL 4 (Percentage)]])+1, FIND(")",MASTERFILE[[#This Row],[BL 4 (Percentage)]])- FIND("(",MASTERFILE[[#This Row],[BL 4 (Percentage)]])-1)),0)</f>
        <v>0</v>
      </c>
      <c r="FR41" s="47">
        <f>IFERROR(MASTERFILE[[#This Row],[FPMIS Budget]]*(MID(MASTERFILE[[#This Row],[BL 5 (Percentage)]],FIND("(",MASTERFILE[[#This Row],[BL 5 (Percentage)]])+1, FIND(")",MASTERFILE[[#This Row],[BL 5 (Percentage)]])- FIND("(",MASTERFILE[[#This Row],[BL 5 (Percentage)]])-1)),0)</f>
        <v>0</v>
      </c>
      <c r="FS41" s="47">
        <f>IFERROR(MASTERFILE[[#This Row],[FPMIS Budget]]*(MID(MASTERFILE[[#This Row],[BL 6 (Percentage)]],FIND("(",MASTERFILE[[#This Row],[BL 6 (Percentage)]])+1, FIND(")",MASTERFILE[[#This Row],[BL 6 (Percentage)]])- FIND("(",MASTERFILE[[#This Row],[BL 6 (Percentage)]])-1)),0)</f>
        <v>0</v>
      </c>
      <c r="FT41" s="47">
        <f>IFERROR(MASTERFILE[[#This Row],[FPMIS Budget]]*(MID(MASTERFILE[[#This Row],[BL 7 (Percentage)]],FIND("(",MASTERFILE[[#This Row],[BL 7 (Percentage)]])+1, FIND(")",MASTERFILE[[#This Row],[BL 7 (Percentage)]])- FIND("(",MASTERFILE[[#This Row],[BL 7 (Percentage)]])-1)),0)</f>
        <v>0</v>
      </c>
      <c r="FU41" s="3" t="str">
        <f>IF(ISNUMBER(SEARCH("1.",MASTERFILE[[#This Row],[SDG target (24/25)]])),1," ")</f>
        <v xml:space="preserve"> </v>
      </c>
      <c r="HT41" s="3" t="s">
        <v>1296</v>
      </c>
      <c r="ID41" s="3"/>
      <c r="IF41" s="3" t="s">
        <v>1430</v>
      </c>
      <c r="IH41" s="3"/>
      <c r="IP41" s="3" t="s">
        <v>1353</v>
      </c>
      <c r="IU41" s="3"/>
      <c r="IV41" s="3"/>
      <c r="IW41" s="3" t="s">
        <v>1431</v>
      </c>
      <c r="IX41" s="3"/>
    </row>
    <row r="42" spans="1:263" ht="27.75" customHeight="1" x14ac:dyDescent="0.3">
      <c r="A42" s="9" t="s">
        <v>1432</v>
      </c>
      <c r="B42" s="9" t="s">
        <v>1433</v>
      </c>
      <c r="C42" s="9" t="s">
        <v>1434</v>
      </c>
      <c r="D42" s="9" t="s">
        <v>375</v>
      </c>
      <c r="E42" s="45">
        <v>9830070.5899999999</v>
      </c>
      <c r="F42" s="45">
        <v>9999999.5479000006</v>
      </c>
      <c r="G42" s="9" t="s">
        <v>1435</v>
      </c>
      <c r="H42" s="9" t="s">
        <v>376</v>
      </c>
      <c r="I42" s="9" t="s">
        <v>304</v>
      </c>
      <c r="J42" s="9" t="s">
        <v>1377</v>
      </c>
      <c r="K42" s="9" t="s">
        <v>521</v>
      </c>
      <c r="L42" s="9" t="s">
        <v>1436</v>
      </c>
      <c r="M42" s="9" t="s">
        <v>1437</v>
      </c>
      <c r="N42" s="45">
        <v>0.97043010752688175</v>
      </c>
      <c r="O42" s="9" t="s">
        <v>1399</v>
      </c>
      <c r="P42" s="9" t="s">
        <v>281</v>
      </c>
      <c r="Q42" s="9" t="s">
        <v>1117</v>
      </c>
      <c r="R42" s="9" t="s">
        <v>1438</v>
      </c>
      <c r="S42" s="9" t="s">
        <v>1401</v>
      </c>
      <c r="T42" s="9" t="s">
        <v>677</v>
      </c>
      <c r="U42" s="9" t="s">
        <v>678</v>
      </c>
      <c r="V42" s="9" t="s">
        <v>339</v>
      </c>
      <c r="W42" s="9" t="s">
        <v>1382</v>
      </c>
      <c r="X42" s="9" t="s">
        <v>1424</v>
      </c>
      <c r="Y42" s="9" t="s">
        <v>1383</v>
      </c>
      <c r="Z42" s="9" t="s">
        <v>1439</v>
      </c>
      <c r="AA42" s="9" t="s">
        <v>292</v>
      </c>
      <c r="AB42" s="9" t="s">
        <v>292</v>
      </c>
      <c r="AC42" s="9" t="s">
        <v>292</v>
      </c>
      <c r="AD42" s="9" t="s">
        <v>292</v>
      </c>
      <c r="AE42" s="9" t="s">
        <v>292</v>
      </c>
      <c r="AF42" s="9" t="s">
        <v>292</v>
      </c>
      <c r="AG42" s="9" t="s">
        <v>292</v>
      </c>
      <c r="AH42" s="9" t="s">
        <v>583</v>
      </c>
      <c r="AI42" s="9" t="s">
        <v>582</v>
      </c>
      <c r="AJ42" s="9" t="s">
        <v>652</v>
      </c>
      <c r="AK42" s="9" t="s">
        <v>304</v>
      </c>
      <c r="AL42" s="9" t="s">
        <v>1189</v>
      </c>
      <c r="AM42" s="9" t="s">
        <v>584</v>
      </c>
      <c r="AN42" s="9" t="s">
        <v>778</v>
      </c>
      <c r="AO42" s="9" t="s">
        <v>1440</v>
      </c>
      <c r="AP42" s="9" t="s">
        <v>292</v>
      </c>
      <c r="AQ42" s="9" t="s">
        <v>544</v>
      </c>
      <c r="AR42" s="9" t="s">
        <v>354</v>
      </c>
      <c r="AS42" s="9" t="s">
        <v>354</v>
      </c>
      <c r="AT42" s="45">
        <v>0</v>
      </c>
      <c r="AU42" s="45">
        <v>9999999.5500000007</v>
      </c>
      <c r="AV42" s="9" t="s">
        <v>292</v>
      </c>
      <c r="AW42" s="9" t="s">
        <v>292</v>
      </c>
      <c r="AX42" s="9" t="s">
        <v>292</v>
      </c>
      <c r="AY42" s="9" t="s">
        <v>292</v>
      </c>
      <c r="AZ42" s="9" t="s">
        <v>1441</v>
      </c>
      <c r="BA42" s="9" t="s">
        <v>1442</v>
      </c>
      <c r="BB42" s="9" t="s">
        <v>1443</v>
      </c>
      <c r="BC42" s="9" t="s">
        <v>1444</v>
      </c>
      <c r="BD42" s="9" t="s">
        <v>1445</v>
      </c>
      <c r="BE42" s="9" t="s">
        <v>1446</v>
      </c>
      <c r="BF42" s="9" t="s">
        <v>1447</v>
      </c>
      <c r="BG42" s="9" t="s">
        <v>292</v>
      </c>
      <c r="BH42" s="45">
        <v>0</v>
      </c>
      <c r="BI42" s="9" t="s">
        <v>362</v>
      </c>
      <c r="BJ42" s="9" t="s">
        <v>354</v>
      </c>
      <c r="BK42" s="9" t="s">
        <v>354</v>
      </c>
      <c r="BL42" s="9" t="s">
        <v>354</v>
      </c>
      <c r="BM42" s="9" t="s">
        <v>354</v>
      </c>
      <c r="BN42" s="9" t="s">
        <v>354</v>
      </c>
      <c r="BO42" s="9" t="s">
        <v>363</v>
      </c>
      <c r="BP42" s="9" t="s">
        <v>354</v>
      </c>
      <c r="BQ42" s="9" t="s">
        <v>292</v>
      </c>
      <c r="BR42" s="9" t="s">
        <v>354</v>
      </c>
      <c r="BS42" s="9" t="s">
        <v>292</v>
      </c>
      <c r="BT42" s="9" t="s">
        <v>292</v>
      </c>
      <c r="BU42" s="9" t="s">
        <v>292</v>
      </c>
      <c r="BV42" s="9" t="s">
        <v>292</v>
      </c>
      <c r="BW42" s="9" t="s">
        <v>292</v>
      </c>
      <c r="BX42" s="9" t="s">
        <v>292</v>
      </c>
      <c r="BY42" s="45">
        <v>0</v>
      </c>
      <c r="BZ42" s="45">
        <v>0</v>
      </c>
      <c r="CA42" s="45">
        <v>0</v>
      </c>
      <c r="CB42" s="45">
        <v>0</v>
      </c>
      <c r="CC42" s="45">
        <v>-312.70999999999998</v>
      </c>
      <c r="CD42" s="45">
        <v>0</v>
      </c>
      <c r="CE42" s="45">
        <v>-235744.87</v>
      </c>
      <c r="CF42" s="45">
        <v>9999999.5500000007</v>
      </c>
      <c r="CG42" s="45">
        <v>10066128.17</v>
      </c>
      <c r="CH42" s="9" t="s">
        <v>292</v>
      </c>
      <c r="CI42" s="9" t="s">
        <v>292</v>
      </c>
      <c r="CJ42" s="9" t="s">
        <v>292</v>
      </c>
      <c r="CK42" s="9" t="s">
        <v>292</v>
      </c>
      <c r="CL42" s="45">
        <v>169928.95999999999</v>
      </c>
      <c r="CM42" s="45">
        <v>9830070.5899999999</v>
      </c>
      <c r="CN42" s="45">
        <v>0</v>
      </c>
      <c r="CO42" s="45">
        <v>0</v>
      </c>
      <c r="CP42" s="45">
        <v>9999999.5500000007</v>
      </c>
      <c r="CQ42" s="45">
        <v>9830070.5800000001</v>
      </c>
      <c r="CR42" s="9" t="s">
        <v>1437</v>
      </c>
      <c r="CS42" s="45">
        <v>0</v>
      </c>
      <c r="CT42" s="9" t="s">
        <v>292</v>
      </c>
      <c r="CU42" s="9" t="s">
        <v>281</v>
      </c>
      <c r="CV42" s="9" t="s">
        <v>281</v>
      </c>
      <c r="CW42" s="9" t="s">
        <v>292</v>
      </c>
      <c r="CX42" s="9" t="s">
        <v>292</v>
      </c>
      <c r="CY42" s="9" t="s">
        <v>292</v>
      </c>
      <c r="CZ42" s="9" t="s">
        <v>292</v>
      </c>
      <c r="DA42" s="9" t="s">
        <v>292</v>
      </c>
      <c r="DB42" s="9" t="s">
        <v>292</v>
      </c>
      <c r="DC42" s="9" t="s">
        <v>292</v>
      </c>
      <c r="DD42" s="45">
        <v>0</v>
      </c>
      <c r="DE42" s="45">
        <v>9830070.5700000003</v>
      </c>
      <c r="DF42" s="9" t="s">
        <v>365</v>
      </c>
      <c r="DG42" s="9" t="s">
        <v>1443</v>
      </c>
      <c r="DH42" s="9" t="s">
        <v>1436</v>
      </c>
      <c r="DI42" s="46" t="s">
        <v>1448</v>
      </c>
      <c r="DJ42" s="3">
        <f>IF(ISNUMBER(SEARCH("BP1",MASTERFILE[[#This Row],[PPA (24/25)]])),1,0)</f>
        <v>0</v>
      </c>
      <c r="DK42" s="3">
        <f>IF(ISNUMBER(SEARCH("BP2",MASTERFILE[[#This Row],[PPA (24/25)]])),1,0)</f>
        <v>0</v>
      </c>
      <c r="DL42" s="3">
        <f>IF(ISNUMBER(SEARCH("BP3",MASTERFILE[[#This Row],[PPA (24/25)]])),1,0)</f>
        <v>0</v>
      </c>
      <c r="DM42" s="3">
        <f>IF(ISNUMBER(SEARCH("BP4",MASTERFILE[[#This Row],[PPA (24/25)]])),1,0)</f>
        <v>0</v>
      </c>
      <c r="DN42" s="3">
        <f>IF(ISNUMBER(SEARCH("BP5",MASTERFILE[[#This Row],[PPA (24/25)]])),1,0)</f>
        <v>0</v>
      </c>
      <c r="DO42" s="3">
        <f>IF(ISNUMBER(SEARCH("BN1",MASTERFILE[[#This Row],[PPA (24/25)]])),1,0)</f>
        <v>0</v>
      </c>
      <c r="DP42" s="3">
        <f>IF(ISNUMBER(SEARCH("BN2",MASTERFILE[[#This Row],[PPA (24/25)]])),1,0)</f>
        <v>0</v>
      </c>
      <c r="DQ42" s="3">
        <f>IF(ISNUMBER(SEARCH("BN3",MASTERFILE[[#This Row],[PPA (24/25)]])),1,0)</f>
        <v>0</v>
      </c>
      <c r="DR42" s="3">
        <f>IF(ISNUMBER(SEARCH("BN4",MASTERFILE[[#This Row],[PPA (24/25)]])),1,0)</f>
        <v>0</v>
      </c>
      <c r="DS42" s="3">
        <f>IF(ISNUMBER(SEARCH("BN5",MASTERFILE[[#This Row],[PPA (24/25)]])),1,0)</f>
        <v>0</v>
      </c>
      <c r="DT42" s="3">
        <f>IF(ISNUMBER(SEARCH("BE1",MASTERFILE[[#This Row],[PPA (24/25)]])),1,0)</f>
        <v>0</v>
      </c>
      <c r="DU42" s="3">
        <f>IF(ISNUMBER(SEARCH("BE2",MASTERFILE[[#This Row],[PPA (24/25)]])),1,0)</f>
        <v>0</v>
      </c>
      <c r="DV42" s="3">
        <f>IF(ISNUMBER(SEARCH("BE3",MASTERFILE[[#This Row],[PPA (24/25)]])),1,0)</f>
        <v>0</v>
      </c>
      <c r="DW42" s="3">
        <f>IF(ISNUMBER(SEARCH("BE4",MASTERFILE[[#This Row],[PPA (24/25)]])),1,0)</f>
        <v>0</v>
      </c>
      <c r="DX42" s="3">
        <f>IF(ISNUMBER(SEARCH("BL1",MASTERFILE[[#This Row],[PPA (24/25)]])),1,0)</f>
        <v>0</v>
      </c>
      <c r="DY42" s="3">
        <f>IF(ISNUMBER(SEARCH("BL2",MASTERFILE[[#This Row],[PPA (24/25)]])),1,0)</f>
        <v>0</v>
      </c>
      <c r="DZ42" s="3">
        <f>IF(ISNUMBER(SEARCH("BL3",MASTERFILE[[#This Row],[PPA (24/25)]])),1,0)</f>
        <v>0</v>
      </c>
      <c r="EA42" s="3">
        <f>IF(ISNUMBER(SEARCH("BL4",MASTERFILE[[#This Row],[PPA (24/25)]])),1,0)</f>
        <v>0</v>
      </c>
      <c r="EB42" s="3">
        <f>IF(ISNUMBER(SEARCH("BL5",MASTERFILE[[#This Row],[PPA (24/25)]])),1,0)</f>
        <v>0</v>
      </c>
      <c r="EC42" s="3">
        <f>IF(ISNUMBER(SEARCH("BL6",MASTERFILE[[#This Row],[PPA (24/25)]])),1,0)</f>
        <v>0</v>
      </c>
      <c r="ED42" s="3">
        <f>IF(ISNUMBER(SEARCH("BL7",MASTERFILE[[#This Row],[PPA (24/25)]])),1,0)</f>
        <v>0</v>
      </c>
      <c r="EE42" s="3">
        <f>IFERROR(LEFT(RIGHT(MASTERFILE[[#This Row],[PPA (24/25)]],LEN(MASTERFILE[[#This Row],[PPA (24/25)]])-FIND("BP1",MASTERFILE[[#This Row],[PPA (24/25)]])+1),10), 0)</f>
        <v>0</v>
      </c>
      <c r="EF42" s="3">
        <f>IFERROR(LEFT(RIGHT(MASTERFILE[[#This Row],[PPA (24/25)]],LEN(MASTERFILE[[#This Row],[PPA (24/25)]])-FIND("BP2",MASTERFILE[[#This Row],[PPA (24/25)]])+1),10),0)</f>
        <v>0</v>
      </c>
      <c r="EG42" s="3">
        <f>IFERROR(LEFT(RIGHT(MASTERFILE[[#This Row],[PPA (24/25)]],LEN(MASTERFILE[[#This Row],[PPA (24/25)]])-FIND("BP3",MASTERFILE[[#This Row],[PPA (24/25)]])+1),10),0)</f>
        <v>0</v>
      </c>
      <c r="EH42" s="3">
        <f>IFERROR(LEFT(RIGHT(MASTERFILE[[#This Row],[PPA (24/25)]],LEN(MASTERFILE[[#This Row],[PPA (24/25)]])-FIND("BP4",MASTERFILE[[#This Row],[PPA (24/25)]])+1),10),0)</f>
        <v>0</v>
      </c>
      <c r="EI42" s="3">
        <f>IFERROR(LEFT(RIGHT(MASTERFILE[[#This Row],[PPA (24/25)]],LEN(MASTERFILE[[#This Row],[PPA (24/25)]])-FIND("BP5",MASTERFILE[[#This Row],[PPA (24/25)]])+1),10),0)</f>
        <v>0</v>
      </c>
      <c r="EJ42" s="3">
        <f>IFERROR(LEFT(RIGHT(MASTERFILE[[#This Row],[PPA (24/25)]],LEN(MASTERFILE[[#This Row],[PPA (24/25)]])-FIND("BN1",MASTERFILE[[#This Row],[PPA (24/25)]])+1),10),0)</f>
        <v>0</v>
      </c>
      <c r="EK42" s="3">
        <f>IFERROR(LEFT(RIGHT(MASTERFILE[[#This Row],[PPA (24/25)]],LEN(MASTERFILE[[#This Row],[PPA (24/25)]])-FIND("BN2",MASTERFILE[[#This Row],[PPA (24/25)]])+1),10),0)</f>
        <v>0</v>
      </c>
      <c r="EL42" s="3">
        <f>IFERROR(LEFT(RIGHT(MASTERFILE[[#This Row],[PPA (24/25)]],LEN(MASTERFILE[[#This Row],[PPA (24/25)]])-FIND("BN3",MASTERFILE[[#This Row],[PPA (24/25)]])+1),10),0)</f>
        <v>0</v>
      </c>
      <c r="EM42" s="3">
        <f>IFERROR(LEFT(RIGHT(MASTERFILE[[#This Row],[PPA (24/25)]],LEN(MASTERFILE[[#This Row],[PPA (24/25)]])-FIND("BN4",MASTERFILE[[#This Row],[PPA (24/25)]])+1),10),0)</f>
        <v>0</v>
      </c>
      <c r="EN42" s="3">
        <f>IFERROR(LEFT(RIGHT(MASTERFILE[[#This Row],[PPA (24/25)]],LEN(MASTERFILE[[#This Row],[PPA (24/25)]])-FIND("BN5",MASTERFILE[[#This Row],[PPA (24/25)]])+1),10),0)</f>
        <v>0</v>
      </c>
      <c r="EO42" s="3">
        <f>IFERROR(LEFT(RIGHT(MASTERFILE[[#This Row],[PPA (24/25)]],LEN(MASTERFILE[[#This Row],[PPA (24/25)]])-FIND("BE1",MASTERFILE[[#This Row],[PPA (24/25)]])+1),10),0)</f>
        <v>0</v>
      </c>
      <c r="EP42" s="3">
        <f>IFERROR(LEFT(RIGHT(MASTERFILE[[#This Row],[PPA (24/25)]],LEN(MASTERFILE[[#This Row],[PPA (24/25)]])-FIND("BE2",MASTERFILE[[#This Row],[PPA (24/25)]])+1),10),0)</f>
        <v>0</v>
      </c>
      <c r="EQ42" s="3">
        <f>IFERROR(LEFT(RIGHT(MASTERFILE[[#This Row],[PPA (24/25)]],LEN(MASTERFILE[[#This Row],[PPA (24/25)]])-FIND("BE3",MASTERFILE[[#This Row],[PPA (24/25)]])+1),10),0)</f>
        <v>0</v>
      </c>
      <c r="ER42" s="3">
        <f>IFERROR(LEFT(RIGHT(MASTERFILE[[#This Row],[PPA (24/25)]],LEN(MASTERFILE[[#This Row],[PPA (24/25)]])-FIND("BE4",MASTERFILE[[#This Row],[PPA (24/25)]])+1),10),0)</f>
        <v>0</v>
      </c>
      <c r="ES42" s="3">
        <f>IFERROR(LEFT(RIGHT(MASTERFILE[[#This Row],[PPA (24/25)]],LEN(MASTERFILE[[#This Row],[PPA (24/25)]])-FIND("BL1",MASTERFILE[[#This Row],[PPA (24/25)]])+1),10),0)</f>
        <v>0</v>
      </c>
      <c r="ET42" s="3">
        <f>IFERROR(LEFT(RIGHT(MASTERFILE[[#This Row],[PPA (24/25)]],LEN(MASTERFILE[[#This Row],[PPA (24/25)]])-FIND("BL2",MASTERFILE[[#This Row],[PPA (24/25)]])+1),10),0)</f>
        <v>0</v>
      </c>
      <c r="EU42" s="3">
        <f>IFERROR(LEFT(RIGHT(MASTERFILE[[#This Row],[PPA (24/25)]],LEN(MASTERFILE[[#This Row],[PPA (24/25)]])-FIND("BL3",MASTERFILE[[#This Row],[PPA (24/25)]])+1),10),0)</f>
        <v>0</v>
      </c>
      <c r="EV42" s="3">
        <f>IFERROR(LEFT(RIGHT(MASTERFILE[[#This Row],[PPA (24/25)]],LEN(MASTERFILE[[#This Row],[PPA (24/25)]])-FIND("BL4",MASTERFILE[[#This Row],[PPA (24/25)]])+1),10),0)</f>
        <v>0</v>
      </c>
      <c r="EW42" s="3">
        <f>IFERROR(LEFT(RIGHT(MASTERFILE[[#This Row],[PPA (24/25)]],LEN(MASTERFILE[[#This Row],[PPA (24/25)]])-FIND("BL5",MASTERFILE[[#This Row],[PPA (24/25)]])+1),10),0)</f>
        <v>0</v>
      </c>
      <c r="EX42" s="3">
        <f>IFERROR(LEFT(RIGHT(MASTERFILE[[#This Row],[PPA (24/25)]],LEN(MASTERFILE[[#This Row],[PPA (24/25)]])-FIND("BL6",MASTERFILE[[#This Row],[PPA (24/25)]])+1),10),0)</f>
        <v>0</v>
      </c>
      <c r="EY42" s="3">
        <f>IFERROR(LEFT(RIGHT(MASTERFILE[[#This Row],[PPA (24/25)]],LEN(MASTERFILE[[#This Row],[PPA (24/25)]])-FIND("BL7",MASTERFILE[[#This Row],[PPA (24/25)]])+1),10),0)</f>
        <v>0</v>
      </c>
      <c r="EZ42" s="47">
        <f>IFERROR(MASTERFILE[[#This Row],[FPMIS Budget]]*(MID(MASTERFILE[[#This Row],[BP 1 (Percentage)]],FIND("(",MASTERFILE[[#This Row],[BP 1 (Percentage)]])+1, FIND(")",MASTERFILE[[#This Row],[BP 1 (Percentage)]])- FIND("(",MASTERFILE[[#This Row],[BP 1 (Percentage)]])-1)),0)</f>
        <v>0</v>
      </c>
      <c r="FA42" s="47">
        <f>IFERROR(MASTERFILE[[#This Row],[FPMIS Budget]]*(MID(MASTERFILE[[#This Row],[BP 2 (Percentage)]],FIND("(",MASTERFILE[[#This Row],[BP 2 (Percentage)]])+1, FIND(")",MASTERFILE[[#This Row],[BP 2 (Percentage)]])- FIND("(",MASTERFILE[[#This Row],[BP 2 (Percentage)]])-1)),0)</f>
        <v>0</v>
      </c>
      <c r="FB42" s="47">
        <f>IFERROR(MASTERFILE[[#This Row],[FPMIS Budget]]*(MID(MASTERFILE[[#This Row],[BP 3 (Percentage)]],FIND("(",MASTERFILE[[#This Row],[BP 3 (Percentage)]])+1, FIND(")",MASTERFILE[[#This Row],[BP 3 (Percentage)]])- FIND("(",MASTERFILE[[#This Row],[BP 3 (Percentage)]])-1)),0)</f>
        <v>0</v>
      </c>
      <c r="FC42" s="47">
        <f>IFERROR(MASTERFILE[[#This Row],[FPMIS Budget]]*(MID(MASTERFILE[[#This Row],[BP 4 (Percentage)]],FIND("(",MASTERFILE[[#This Row],[BP 4 (Percentage)]])+1, FIND(")",MASTERFILE[[#This Row],[BP 4 (Percentage)]])- FIND("(",MASTERFILE[[#This Row],[BP 4 (Percentage)]])-1)),0)</f>
        <v>0</v>
      </c>
      <c r="FD42" s="47">
        <f>IFERROR(MASTERFILE[[#This Row],[FPMIS Budget]]*(MID(MASTERFILE[[#This Row],[BP 5 (Percentage)]],FIND("(",MASTERFILE[[#This Row],[BP 5 (Percentage)]])+1, FIND(")",MASTERFILE[[#This Row],[BP 5 (Percentage)]])- FIND("(",MASTERFILE[[#This Row],[BP 5 (Percentage)]])-1)),0)</f>
        <v>0</v>
      </c>
      <c r="FE42" s="47">
        <f>IFERROR(MASTERFILE[[#This Row],[FPMIS Budget]]*(MID(MASTERFILE[[#This Row],[BN 1 (Percentage)]],FIND("(",MASTERFILE[[#This Row],[BN 1 (Percentage)]])+1, FIND(")",MASTERFILE[[#This Row],[BN 1 (Percentage)]])- FIND("(",MASTERFILE[[#This Row],[BN 1 (Percentage)]])-1)),0)</f>
        <v>0</v>
      </c>
      <c r="FF42" s="47">
        <f>IFERROR(MASTERFILE[[#This Row],[FPMIS Budget]]*(MID(MASTERFILE[[#This Row],[BN 2 (Percentage)]],FIND("(",MASTERFILE[[#This Row],[BN 2 (Percentage)]])+1, FIND(")",MASTERFILE[[#This Row],[BN 2 (Percentage)]])- FIND("(",MASTERFILE[[#This Row],[BN 2 (Percentage)]])-1)),0)</f>
        <v>0</v>
      </c>
      <c r="FG42" s="47">
        <f>IFERROR(MASTERFILE[[#This Row],[FPMIS Budget]]*(MID(MASTERFILE[[#This Row],[BN 3 (Percentage)]],FIND("(",MASTERFILE[[#This Row],[BN 3 (Percentage)]])+1, FIND(")",MASTERFILE[[#This Row],[BN 3 (Percentage)]])- FIND("(",MASTERFILE[[#This Row],[BN 3 (Percentage)]])-1)),0)</f>
        <v>0</v>
      </c>
      <c r="FH42" s="47">
        <f>IFERROR(MASTERFILE[[#This Row],[FPMIS Budget]]*(MID(MASTERFILE[[#This Row],[BN 4 (Percentage)]],FIND("(",MASTERFILE[[#This Row],[BN 4 (Percentage)]])+1, FIND(")",MASTERFILE[[#This Row],[BN 4 (Percentage)]])- FIND("(",MASTERFILE[[#This Row],[BN 4 (Percentage)]])-1)),0)</f>
        <v>0</v>
      </c>
      <c r="FI42" s="47">
        <f>IFERROR(MASTERFILE[[#This Row],[FPMIS Budget]]*(MID(MASTERFILE[[#This Row],[BN 5 (Percentage)]],FIND("(",MASTERFILE[[#This Row],[BN 5 (Percentage)]])+1, FIND(")",MASTERFILE[[#This Row],[BN 5 (Percentage)]])- FIND("(",MASTERFILE[[#This Row],[BN 5 (Percentage)]])-1)),0)</f>
        <v>0</v>
      </c>
      <c r="FJ42" s="47">
        <f>IFERROR(MASTERFILE[[#This Row],[FPMIS Budget]]*(MID(MASTERFILE[[#This Row],[BE 1 (Percentage)]],FIND("(",MASTERFILE[[#This Row],[BE 1 (Percentage)]])+1, FIND(")",MASTERFILE[[#This Row],[BE 1 (Percentage)]])- FIND("(",MASTERFILE[[#This Row],[BE 1 (Percentage)]])-1)),0)</f>
        <v>0</v>
      </c>
      <c r="FK42" s="47">
        <f>IFERROR(MASTERFILE[[#This Row],[FPMIS Budget]]*(MID(MASTERFILE[[#This Row],[BE 2 (Percentage)]],FIND("(",MASTERFILE[[#This Row],[BE 2 (Percentage)]])+1, FIND(")",MASTERFILE[[#This Row],[BE 2 (Percentage)]])- FIND("(",MASTERFILE[[#This Row],[BE 2 (Percentage)]])-1)),0)</f>
        <v>0</v>
      </c>
      <c r="FL42" s="47">
        <f>IFERROR(MASTERFILE[[#This Row],[FPMIS Budget]]*(MID(MASTERFILE[[#This Row],[BE 3 (Percentage)]],FIND("(",MASTERFILE[[#This Row],[BE 3 (Percentage)]])+1, FIND(")",MASTERFILE[[#This Row],[BE 3 (Percentage)]])- FIND("(",MASTERFILE[[#This Row],[BE 3 (Percentage)]])-1)),0)</f>
        <v>0</v>
      </c>
      <c r="FM42" s="47">
        <f>IFERROR(MASTERFILE[[#This Row],[FPMIS Budget]]*(MID(MASTERFILE[[#This Row],[BE 4 (Percentage)]],FIND("(",MASTERFILE[[#This Row],[BE 4 (Percentage)]])+1, FIND(")",MASTERFILE[[#This Row],[BE 4 (Percentage)]])- FIND("(",MASTERFILE[[#This Row],[BE 4 (Percentage)]])-1)),0)</f>
        <v>0</v>
      </c>
      <c r="FN42" s="47">
        <f>IFERROR(MASTERFILE[[#This Row],[FPMIS Budget]]*(MID(MASTERFILE[[#This Row],[BL 1 (Percentage)]],FIND("(",MASTERFILE[[#This Row],[BL 1 (Percentage)]])+1, FIND(")",MASTERFILE[[#This Row],[BL 1 (Percentage)]])- FIND("(",MASTERFILE[[#This Row],[BL 1 (Percentage)]])-1)),0)</f>
        <v>0</v>
      </c>
      <c r="FO42" s="47">
        <f>IFERROR(MASTERFILE[[#This Row],[FPMIS Budget]]*(MID(MASTERFILE[[#This Row],[BL 2 (Percentage)]],FIND("(",MASTERFILE[[#This Row],[BL 2 (Percentage)]])+1, FIND(")",MASTERFILE[[#This Row],[BL 2 (Percentage)]])- FIND("(",MASTERFILE[[#This Row],[BL 2 (Percentage)]])-1)),0)</f>
        <v>0</v>
      </c>
      <c r="FP42" s="47">
        <f>IFERROR(MASTERFILE[[#This Row],[FPMIS Budget]]*(MID(MASTERFILE[[#This Row],[BL 3 (Percentage)]],FIND("(",MASTERFILE[[#This Row],[BL 3 (Percentage)]])+1, FIND(")",MASTERFILE[[#This Row],[BL 3 (Percentage)]])- FIND("(",MASTERFILE[[#This Row],[BL 3 (Percentage)]])-1)),0)</f>
        <v>0</v>
      </c>
      <c r="FQ42" s="47">
        <f>IFERROR(MASTERFILE[[#This Row],[FPMIS Budget]]*(MID(MASTERFILE[[#This Row],[BL 4 (Percentage)]],FIND("(",MASTERFILE[[#This Row],[BL 4 (Percentage)]])+1, FIND(")",MASTERFILE[[#This Row],[BL 4 (Percentage)]])- FIND("(",MASTERFILE[[#This Row],[BL 4 (Percentage)]])-1)),0)</f>
        <v>0</v>
      </c>
      <c r="FR42" s="47">
        <f>IFERROR(MASTERFILE[[#This Row],[FPMIS Budget]]*(MID(MASTERFILE[[#This Row],[BL 5 (Percentage)]],FIND("(",MASTERFILE[[#This Row],[BL 5 (Percentage)]])+1, FIND(")",MASTERFILE[[#This Row],[BL 5 (Percentage)]])- FIND("(",MASTERFILE[[#This Row],[BL 5 (Percentage)]])-1)),0)</f>
        <v>0</v>
      </c>
      <c r="FS42" s="47">
        <f>IFERROR(MASTERFILE[[#This Row],[FPMIS Budget]]*(MID(MASTERFILE[[#This Row],[BL 6 (Percentage)]],FIND("(",MASTERFILE[[#This Row],[BL 6 (Percentage)]])+1, FIND(")",MASTERFILE[[#This Row],[BL 6 (Percentage)]])- FIND("(",MASTERFILE[[#This Row],[BL 6 (Percentage)]])-1)),0)</f>
        <v>0</v>
      </c>
      <c r="FT42" s="47">
        <f>IFERROR(MASTERFILE[[#This Row],[FPMIS Budget]]*(MID(MASTERFILE[[#This Row],[BL 7 (Percentage)]],FIND("(",MASTERFILE[[#This Row],[BL 7 (Percentage)]])+1, FIND(")",MASTERFILE[[#This Row],[BL 7 (Percentage)]])- FIND("(",MASTERFILE[[#This Row],[BL 7 (Percentage)]])-1)),0)</f>
        <v>0</v>
      </c>
      <c r="FU42" s="3" t="str">
        <f>IF(ISNUMBER(SEARCH("1.",MASTERFILE[[#This Row],[SDG target (24/25)]])),1," ")</f>
        <v xml:space="preserve"> </v>
      </c>
      <c r="HT42" s="3" t="s">
        <v>1296</v>
      </c>
      <c r="HY42" s="3" t="s">
        <v>1449</v>
      </c>
      <c r="ID42" s="3"/>
      <c r="IH42" s="3"/>
      <c r="IP42" s="3" t="s">
        <v>1353</v>
      </c>
      <c r="IQ42" s="3" t="s">
        <v>1449</v>
      </c>
      <c r="IU42" s="3"/>
      <c r="IV42" s="3"/>
      <c r="IW42" s="3"/>
      <c r="IX42" s="3"/>
    </row>
    <row r="43" spans="1:263" ht="27.75" customHeight="1" x14ac:dyDescent="0.3">
      <c r="A43" s="48" t="s">
        <v>1450</v>
      </c>
      <c r="B43" s="48" t="s">
        <v>1451</v>
      </c>
      <c r="C43" s="48" t="s">
        <v>1452</v>
      </c>
      <c r="D43" s="48" t="s">
        <v>1112</v>
      </c>
      <c r="E43" s="49">
        <v>5148822.93</v>
      </c>
      <c r="F43" s="49">
        <v>5216561.37</v>
      </c>
      <c r="G43" s="48" t="s">
        <v>1453</v>
      </c>
      <c r="H43" s="48" t="s">
        <v>1114</v>
      </c>
      <c r="I43" s="48" t="s">
        <v>304</v>
      </c>
      <c r="J43" s="48" t="s">
        <v>1377</v>
      </c>
      <c r="K43" s="48" t="s">
        <v>521</v>
      </c>
      <c r="L43" s="48" t="s">
        <v>1454</v>
      </c>
      <c r="M43" s="48" t="s">
        <v>800</v>
      </c>
      <c r="N43" s="49">
        <v>1.793010752688172</v>
      </c>
      <c r="O43" s="48" t="s">
        <v>1399</v>
      </c>
      <c r="P43" s="48" t="s">
        <v>281</v>
      </c>
      <c r="Q43" s="48" t="s">
        <v>287</v>
      </c>
      <c r="R43" s="48" t="s">
        <v>1455</v>
      </c>
      <c r="S43" s="48" t="s">
        <v>1456</v>
      </c>
      <c r="T43" s="48" t="s">
        <v>677</v>
      </c>
      <c r="U43" s="48" t="s">
        <v>678</v>
      </c>
      <c r="V43" s="48" t="s">
        <v>339</v>
      </c>
      <c r="W43" s="48" t="s">
        <v>1382</v>
      </c>
      <c r="X43" s="48" t="s">
        <v>1457</v>
      </c>
      <c r="Y43" s="48" t="s">
        <v>1425</v>
      </c>
      <c r="Z43" s="48" t="s">
        <v>1458</v>
      </c>
      <c r="AA43" s="48" t="s">
        <v>1089</v>
      </c>
      <c r="AB43" s="48" t="s">
        <v>1090</v>
      </c>
      <c r="AC43" s="48" t="s">
        <v>774</v>
      </c>
      <c r="AD43" s="48" t="s">
        <v>1091</v>
      </c>
      <c r="AE43" s="48" t="s">
        <v>292</v>
      </c>
      <c r="AF43" s="48" t="s">
        <v>292</v>
      </c>
      <c r="AG43" s="48" t="s">
        <v>292</v>
      </c>
      <c r="AH43" s="48" t="s">
        <v>583</v>
      </c>
      <c r="AI43" s="48" t="s">
        <v>582</v>
      </c>
      <c r="AJ43" s="48" t="s">
        <v>652</v>
      </c>
      <c r="AK43" s="48" t="s">
        <v>304</v>
      </c>
      <c r="AL43" s="48" t="s">
        <v>1189</v>
      </c>
      <c r="AM43" s="48" t="s">
        <v>584</v>
      </c>
      <c r="AN43" s="48" t="s">
        <v>1092</v>
      </c>
      <c r="AO43" s="48" t="s">
        <v>1459</v>
      </c>
      <c r="AP43" s="48" t="s">
        <v>292</v>
      </c>
      <c r="AQ43" s="48" t="s">
        <v>544</v>
      </c>
      <c r="AR43" s="48" t="s">
        <v>354</v>
      </c>
      <c r="AS43" s="48" t="s">
        <v>354</v>
      </c>
      <c r="AT43" s="49">
        <v>0</v>
      </c>
      <c r="AU43" s="49">
        <v>5216561.37</v>
      </c>
      <c r="AV43" s="48" t="s">
        <v>1093</v>
      </c>
      <c r="AW43" s="48" t="s">
        <v>1094</v>
      </c>
      <c r="AX43" s="48" t="s">
        <v>292</v>
      </c>
      <c r="AY43" s="48" t="s">
        <v>292</v>
      </c>
      <c r="AZ43" s="48" t="s">
        <v>1460</v>
      </c>
      <c r="BA43" s="48" t="s">
        <v>1461</v>
      </c>
      <c r="BB43" s="48" t="s">
        <v>1462</v>
      </c>
      <c r="BC43" s="48" t="s">
        <v>1436</v>
      </c>
      <c r="BD43" s="48" t="s">
        <v>1421</v>
      </c>
      <c r="BE43" s="48" t="s">
        <v>1421</v>
      </c>
      <c r="BF43" s="48" t="s">
        <v>292</v>
      </c>
      <c r="BG43" s="48" t="s">
        <v>292</v>
      </c>
      <c r="BH43" s="49">
        <v>0</v>
      </c>
      <c r="BI43" s="48" t="s">
        <v>362</v>
      </c>
      <c r="BJ43" s="48" t="s">
        <v>354</v>
      </c>
      <c r="BK43" s="48" t="s">
        <v>354</v>
      </c>
      <c r="BL43" s="48" t="s">
        <v>354</v>
      </c>
      <c r="BM43" s="48" t="s">
        <v>354</v>
      </c>
      <c r="BN43" s="48" t="s">
        <v>354</v>
      </c>
      <c r="BO43" s="48" t="s">
        <v>363</v>
      </c>
      <c r="BP43" s="48" t="s">
        <v>354</v>
      </c>
      <c r="BQ43" s="48" t="s">
        <v>292</v>
      </c>
      <c r="BR43" s="48" t="s">
        <v>354</v>
      </c>
      <c r="BS43" s="48" t="s">
        <v>1089</v>
      </c>
      <c r="BT43" s="48" t="s">
        <v>1090</v>
      </c>
      <c r="BU43" s="48" t="s">
        <v>774</v>
      </c>
      <c r="BV43" s="48" t="s">
        <v>1091</v>
      </c>
      <c r="BW43" s="48" t="s">
        <v>1093</v>
      </c>
      <c r="BX43" s="48" t="s">
        <v>1094</v>
      </c>
      <c r="BY43" s="49">
        <v>0</v>
      </c>
      <c r="BZ43" s="49">
        <v>0</v>
      </c>
      <c r="CA43" s="49">
        <v>-38050.22</v>
      </c>
      <c r="CB43" s="49">
        <v>0</v>
      </c>
      <c r="CC43" s="49">
        <v>-60020.11</v>
      </c>
      <c r="CD43" s="49">
        <v>0</v>
      </c>
      <c r="CE43" s="49">
        <v>3495326.24</v>
      </c>
      <c r="CF43" s="49">
        <v>5216561.37</v>
      </c>
      <c r="CG43" s="49">
        <v>1751567.02</v>
      </c>
      <c r="CH43" s="48" t="s">
        <v>292</v>
      </c>
      <c r="CI43" s="48" t="s">
        <v>292</v>
      </c>
      <c r="CJ43" s="48" t="s">
        <v>292</v>
      </c>
      <c r="CK43" s="48" t="s">
        <v>292</v>
      </c>
      <c r="CL43" s="49">
        <v>67738.44</v>
      </c>
      <c r="CM43" s="49">
        <v>5148822.93</v>
      </c>
      <c r="CN43" s="49">
        <v>0</v>
      </c>
      <c r="CO43" s="49">
        <v>0</v>
      </c>
      <c r="CP43" s="49">
        <v>5216561.37</v>
      </c>
      <c r="CQ43" s="49">
        <v>5148822.9400000004</v>
      </c>
      <c r="CR43" s="48" t="s">
        <v>834</v>
      </c>
      <c r="CS43" s="49">
        <v>1</v>
      </c>
      <c r="CT43" s="48" t="s">
        <v>292</v>
      </c>
      <c r="CU43" s="48" t="s">
        <v>304</v>
      </c>
      <c r="CV43" s="48" t="s">
        <v>304</v>
      </c>
      <c r="CW43" s="49">
        <v>-38050.230000000003</v>
      </c>
      <c r="CX43" s="49">
        <v>0</v>
      </c>
      <c r="CY43" s="49">
        <v>0</v>
      </c>
      <c r="CZ43" s="49">
        <v>0</v>
      </c>
      <c r="DA43" s="49">
        <v>-38050.230000000003</v>
      </c>
      <c r="DB43" s="49">
        <v>0</v>
      </c>
      <c r="DC43" s="49">
        <v>0</v>
      </c>
      <c r="DD43" s="49">
        <v>0</v>
      </c>
      <c r="DE43" s="49">
        <v>5228566.09</v>
      </c>
      <c r="DF43" s="48" t="s">
        <v>1463</v>
      </c>
      <c r="DG43" s="48" t="s">
        <v>1464</v>
      </c>
      <c r="DH43" s="48" t="s">
        <v>1462</v>
      </c>
      <c r="DI43" s="50" t="s">
        <v>1465</v>
      </c>
      <c r="DJ43" s="3">
        <f>IF(ISNUMBER(SEARCH("BP1",MASTERFILE[[#This Row],[PPA (24/25)]])),1,0)</f>
        <v>0</v>
      </c>
      <c r="DK43" s="3">
        <f>IF(ISNUMBER(SEARCH("BP2",MASTERFILE[[#This Row],[PPA (24/25)]])),1,0)</f>
        <v>0</v>
      </c>
      <c r="DL43" s="3">
        <f>IF(ISNUMBER(SEARCH("BP3",MASTERFILE[[#This Row],[PPA (24/25)]])),1,0)</f>
        <v>0</v>
      </c>
      <c r="DM43" s="3">
        <f>IF(ISNUMBER(SEARCH("BP4",MASTERFILE[[#This Row],[PPA (24/25)]])),1,0)</f>
        <v>0</v>
      </c>
      <c r="DN43" s="3">
        <f>IF(ISNUMBER(SEARCH("BP5",MASTERFILE[[#This Row],[PPA (24/25)]])),1,0)</f>
        <v>0</v>
      </c>
      <c r="DO43" s="3">
        <f>IF(ISNUMBER(SEARCH("BN1",MASTERFILE[[#This Row],[PPA (24/25)]])),1,0)</f>
        <v>0</v>
      </c>
      <c r="DP43" s="3">
        <f>IF(ISNUMBER(SEARCH("BN2",MASTERFILE[[#This Row],[PPA (24/25)]])),1,0)</f>
        <v>0</v>
      </c>
      <c r="DQ43" s="3">
        <f>IF(ISNUMBER(SEARCH("BN3",MASTERFILE[[#This Row],[PPA (24/25)]])),1,0)</f>
        <v>0</v>
      </c>
      <c r="DR43" s="3">
        <f>IF(ISNUMBER(SEARCH("BN4",MASTERFILE[[#This Row],[PPA (24/25)]])),1,0)</f>
        <v>0</v>
      </c>
      <c r="DS43" s="3">
        <f>IF(ISNUMBER(SEARCH("BN5",MASTERFILE[[#This Row],[PPA (24/25)]])),1,0)</f>
        <v>0</v>
      </c>
      <c r="DT43" s="3">
        <f>IF(ISNUMBER(SEARCH("BE1",MASTERFILE[[#This Row],[PPA (24/25)]])),1,0)</f>
        <v>0</v>
      </c>
      <c r="DU43" s="3">
        <f>IF(ISNUMBER(SEARCH("BE2",MASTERFILE[[#This Row],[PPA (24/25)]])),1,0)</f>
        <v>0</v>
      </c>
      <c r="DV43" s="3">
        <f>IF(ISNUMBER(SEARCH("BE3",MASTERFILE[[#This Row],[PPA (24/25)]])),1,0)</f>
        <v>0</v>
      </c>
      <c r="DW43" s="3">
        <f>IF(ISNUMBER(SEARCH("BE4",MASTERFILE[[#This Row],[PPA (24/25)]])),1,0)</f>
        <v>0</v>
      </c>
      <c r="DX43" s="3">
        <f>IF(ISNUMBER(SEARCH("BL1",MASTERFILE[[#This Row],[PPA (24/25)]])),1,0)</f>
        <v>0</v>
      </c>
      <c r="DY43" s="3">
        <f>IF(ISNUMBER(SEARCH("BL2",MASTERFILE[[#This Row],[PPA (24/25)]])),1,0)</f>
        <v>0</v>
      </c>
      <c r="DZ43" s="3">
        <f>IF(ISNUMBER(SEARCH("BL3",MASTERFILE[[#This Row],[PPA (24/25)]])),1,0)</f>
        <v>1</v>
      </c>
      <c r="EA43" s="3">
        <f>IF(ISNUMBER(SEARCH("BL4",MASTERFILE[[#This Row],[PPA (24/25)]])),1,0)</f>
        <v>0</v>
      </c>
      <c r="EB43" s="3">
        <f>IF(ISNUMBER(SEARCH("BL5",MASTERFILE[[#This Row],[PPA (24/25)]])),1,0)</f>
        <v>0</v>
      </c>
      <c r="EC43" s="3">
        <f>IF(ISNUMBER(SEARCH("BL6",MASTERFILE[[#This Row],[PPA (24/25)]])),1,0)</f>
        <v>0</v>
      </c>
      <c r="ED43" s="3">
        <f>IF(ISNUMBER(SEARCH("BL7",MASTERFILE[[#This Row],[PPA (24/25)]])),1,0)</f>
        <v>0</v>
      </c>
      <c r="EE43" s="3">
        <f>IFERROR(LEFT(RIGHT(MASTERFILE[[#This Row],[PPA (24/25)]],LEN(MASTERFILE[[#This Row],[PPA (24/25)]])-FIND("BP1",MASTERFILE[[#This Row],[PPA (24/25)]])+1),10), 0)</f>
        <v>0</v>
      </c>
      <c r="EF43" s="3">
        <f>IFERROR(LEFT(RIGHT(MASTERFILE[[#This Row],[PPA (24/25)]],LEN(MASTERFILE[[#This Row],[PPA (24/25)]])-FIND("BP2",MASTERFILE[[#This Row],[PPA (24/25)]])+1),10),0)</f>
        <v>0</v>
      </c>
      <c r="EG43" s="3">
        <f>IFERROR(LEFT(RIGHT(MASTERFILE[[#This Row],[PPA (24/25)]],LEN(MASTERFILE[[#This Row],[PPA (24/25)]])-FIND("BP3",MASTERFILE[[#This Row],[PPA (24/25)]])+1),10),0)</f>
        <v>0</v>
      </c>
      <c r="EH43" s="3">
        <f>IFERROR(LEFT(RIGHT(MASTERFILE[[#This Row],[PPA (24/25)]],LEN(MASTERFILE[[#This Row],[PPA (24/25)]])-FIND("BP4",MASTERFILE[[#This Row],[PPA (24/25)]])+1),10),0)</f>
        <v>0</v>
      </c>
      <c r="EI43" s="3">
        <f>IFERROR(LEFT(RIGHT(MASTERFILE[[#This Row],[PPA (24/25)]],LEN(MASTERFILE[[#This Row],[PPA (24/25)]])-FIND("BP5",MASTERFILE[[#This Row],[PPA (24/25)]])+1),10),0)</f>
        <v>0</v>
      </c>
      <c r="EJ43" s="3">
        <f>IFERROR(LEFT(RIGHT(MASTERFILE[[#This Row],[PPA (24/25)]],LEN(MASTERFILE[[#This Row],[PPA (24/25)]])-FIND("BN1",MASTERFILE[[#This Row],[PPA (24/25)]])+1),10),0)</f>
        <v>0</v>
      </c>
      <c r="EK43" s="3">
        <f>IFERROR(LEFT(RIGHT(MASTERFILE[[#This Row],[PPA (24/25)]],LEN(MASTERFILE[[#This Row],[PPA (24/25)]])-FIND("BN2",MASTERFILE[[#This Row],[PPA (24/25)]])+1),10),0)</f>
        <v>0</v>
      </c>
      <c r="EL43" s="3">
        <f>IFERROR(LEFT(RIGHT(MASTERFILE[[#This Row],[PPA (24/25)]],LEN(MASTERFILE[[#This Row],[PPA (24/25)]])-FIND("BN3",MASTERFILE[[#This Row],[PPA (24/25)]])+1),10),0)</f>
        <v>0</v>
      </c>
      <c r="EM43" s="3">
        <f>IFERROR(LEFT(RIGHT(MASTERFILE[[#This Row],[PPA (24/25)]],LEN(MASTERFILE[[#This Row],[PPA (24/25)]])-FIND("BN4",MASTERFILE[[#This Row],[PPA (24/25)]])+1),10),0)</f>
        <v>0</v>
      </c>
      <c r="EN43" s="3">
        <f>IFERROR(LEFT(RIGHT(MASTERFILE[[#This Row],[PPA (24/25)]],LEN(MASTERFILE[[#This Row],[PPA (24/25)]])-FIND("BN5",MASTERFILE[[#This Row],[PPA (24/25)]])+1),10),0)</f>
        <v>0</v>
      </c>
      <c r="EO43" s="3">
        <f>IFERROR(LEFT(RIGHT(MASTERFILE[[#This Row],[PPA (24/25)]],LEN(MASTERFILE[[#This Row],[PPA (24/25)]])-FIND("BE1",MASTERFILE[[#This Row],[PPA (24/25)]])+1),10),0)</f>
        <v>0</v>
      </c>
      <c r="EP43" s="3">
        <f>IFERROR(LEFT(RIGHT(MASTERFILE[[#This Row],[PPA (24/25)]],LEN(MASTERFILE[[#This Row],[PPA (24/25)]])-FIND("BE2",MASTERFILE[[#This Row],[PPA (24/25)]])+1),10),0)</f>
        <v>0</v>
      </c>
      <c r="EQ43" s="3">
        <f>IFERROR(LEFT(RIGHT(MASTERFILE[[#This Row],[PPA (24/25)]],LEN(MASTERFILE[[#This Row],[PPA (24/25)]])-FIND("BE3",MASTERFILE[[#This Row],[PPA (24/25)]])+1),10),0)</f>
        <v>0</v>
      </c>
      <c r="ER43" s="3">
        <f>IFERROR(LEFT(RIGHT(MASTERFILE[[#This Row],[PPA (24/25)]],LEN(MASTERFILE[[#This Row],[PPA (24/25)]])-FIND("BE4",MASTERFILE[[#This Row],[PPA (24/25)]])+1),10),0)</f>
        <v>0</v>
      </c>
      <c r="ES43" s="3">
        <f>IFERROR(LEFT(RIGHT(MASTERFILE[[#This Row],[PPA (24/25)]],LEN(MASTERFILE[[#This Row],[PPA (24/25)]])-FIND("BL1",MASTERFILE[[#This Row],[PPA (24/25)]])+1),10),0)</f>
        <v>0</v>
      </c>
      <c r="ET43" s="3">
        <f>IFERROR(LEFT(RIGHT(MASTERFILE[[#This Row],[PPA (24/25)]],LEN(MASTERFILE[[#This Row],[PPA (24/25)]])-FIND("BL2",MASTERFILE[[#This Row],[PPA (24/25)]])+1),10),0)</f>
        <v>0</v>
      </c>
      <c r="EU43" s="3" t="str">
        <f>IFERROR(LEFT(RIGHT(MASTERFILE[[#This Row],[PPA (24/25)]],LEN(MASTERFILE[[#This Row],[PPA (24/25)]])-FIND("BL3",MASTERFILE[[#This Row],[PPA (24/25)]])+1),10),0)</f>
        <v>BL3 (100%)</v>
      </c>
      <c r="EV43" s="3">
        <f>IFERROR(LEFT(RIGHT(MASTERFILE[[#This Row],[PPA (24/25)]],LEN(MASTERFILE[[#This Row],[PPA (24/25)]])-FIND("BL4",MASTERFILE[[#This Row],[PPA (24/25)]])+1),10),0)</f>
        <v>0</v>
      </c>
      <c r="EW43" s="3">
        <f>IFERROR(LEFT(RIGHT(MASTERFILE[[#This Row],[PPA (24/25)]],LEN(MASTERFILE[[#This Row],[PPA (24/25)]])-FIND("BL5",MASTERFILE[[#This Row],[PPA (24/25)]])+1),10),0)</f>
        <v>0</v>
      </c>
      <c r="EX43" s="3">
        <f>IFERROR(LEFT(RIGHT(MASTERFILE[[#This Row],[PPA (24/25)]],LEN(MASTERFILE[[#This Row],[PPA (24/25)]])-FIND("BL6",MASTERFILE[[#This Row],[PPA (24/25)]])+1),10),0)</f>
        <v>0</v>
      </c>
      <c r="EY43" s="3">
        <f>IFERROR(LEFT(RIGHT(MASTERFILE[[#This Row],[PPA (24/25)]],LEN(MASTERFILE[[#This Row],[PPA (24/25)]])-FIND("BL7",MASTERFILE[[#This Row],[PPA (24/25)]])+1),10),0)</f>
        <v>0</v>
      </c>
      <c r="EZ43" s="47">
        <f>IFERROR(MASTERFILE[[#This Row],[FPMIS Budget]]*(MID(MASTERFILE[[#This Row],[BP 1 (Percentage)]],FIND("(",MASTERFILE[[#This Row],[BP 1 (Percentage)]])+1, FIND(")",MASTERFILE[[#This Row],[BP 1 (Percentage)]])- FIND("(",MASTERFILE[[#This Row],[BP 1 (Percentage)]])-1)),0)</f>
        <v>0</v>
      </c>
      <c r="FA43" s="47">
        <f>IFERROR(MASTERFILE[[#This Row],[FPMIS Budget]]*(MID(MASTERFILE[[#This Row],[BP 2 (Percentage)]],FIND("(",MASTERFILE[[#This Row],[BP 2 (Percentage)]])+1, FIND(")",MASTERFILE[[#This Row],[BP 2 (Percentage)]])- FIND("(",MASTERFILE[[#This Row],[BP 2 (Percentage)]])-1)),0)</f>
        <v>0</v>
      </c>
      <c r="FB43" s="47">
        <f>IFERROR(MASTERFILE[[#This Row],[FPMIS Budget]]*(MID(MASTERFILE[[#This Row],[BP 3 (Percentage)]],FIND("(",MASTERFILE[[#This Row],[BP 3 (Percentage)]])+1, FIND(")",MASTERFILE[[#This Row],[BP 3 (Percentage)]])- FIND("(",MASTERFILE[[#This Row],[BP 3 (Percentage)]])-1)),0)</f>
        <v>0</v>
      </c>
      <c r="FC43" s="47">
        <f>IFERROR(MASTERFILE[[#This Row],[FPMIS Budget]]*(MID(MASTERFILE[[#This Row],[BP 4 (Percentage)]],FIND("(",MASTERFILE[[#This Row],[BP 4 (Percentage)]])+1, FIND(")",MASTERFILE[[#This Row],[BP 4 (Percentage)]])- FIND("(",MASTERFILE[[#This Row],[BP 4 (Percentage)]])-1)),0)</f>
        <v>0</v>
      </c>
      <c r="FD43" s="47">
        <f>IFERROR(MASTERFILE[[#This Row],[FPMIS Budget]]*(MID(MASTERFILE[[#This Row],[BP 5 (Percentage)]],FIND("(",MASTERFILE[[#This Row],[BP 5 (Percentage)]])+1, FIND(")",MASTERFILE[[#This Row],[BP 5 (Percentage)]])- FIND("(",MASTERFILE[[#This Row],[BP 5 (Percentage)]])-1)),0)</f>
        <v>0</v>
      </c>
      <c r="FE43" s="47">
        <f>IFERROR(MASTERFILE[[#This Row],[FPMIS Budget]]*(MID(MASTERFILE[[#This Row],[BN 1 (Percentage)]],FIND("(",MASTERFILE[[#This Row],[BN 1 (Percentage)]])+1, FIND(")",MASTERFILE[[#This Row],[BN 1 (Percentage)]])- FIND("(",MASTERFILE[[#This Row],[BN 1 (Percentage)]])-1)),0)</f>
        <v>0</v>
      </c>
      <c r="FF43" s="47">
        <f>IFERROR(MASTERFILE[[#This Row],[FPMIS Budget]]*(MID(MASTERFILE[[#This Row],[BN 2 (Percentage)]],FIND("(",MASTERFILE[[#This Row],[BN 2 (Percentage)]])+1, FIND(")",MASTERFILE[[#This Row],[BN 2 (Percentage)]])- FIND("(",MASTERFILE[[#This Row],[BN 2 (Percentage)]])-1)),0)</f>
        <v>0</v>
      </c>
      <c r="FG43" s="47">
        <f>IFERROR(MASTERFILE[[#This Row],[FPMIS Budget]]*(MID(MASTERFILE[[#This Row],[BN 3 (Percentage)]],FIND("(",MASTERFILE[[#This Row],[BN 3 (Percentage)]])+1, FIND(")",MASTERFILE[[#This Row],[BN 3 (Percentage)]])- FIND("(",MASTERFILE[[#This Row],[BN 3 (Percentage)]])-1)),0)</f>
        <v>0</v>
      </c>
      <c r="FH43" s="47">
        <f>IFERROR(MASTERFILE[[#This Row],[FPMIS Budget]]*(MID(MASTERFILE[[#This Row],[BN 4 (Percentage)]],FIND("(",MASTERFILE[[#This Row],[BN 4 (Percentage)]])+1, FIND(")",MASTERFILE[[#This Row],[BN 4 (Percentage)]])- FIND("(",MASTERFILE[[#This Row],[BN 4 (Percentage)]])-1)),0)</f>
        <v>0</v>
      </c>
      <c r="FI43" s="47">
        <f>IFERROR(MASTERFILE[[#This Row],[FPMIS Budget]]*(MID(MASTERFILE[[#This Row],[BN 5 (Percentage)]],FIND("(",MASTERFILE[[#This Row],[BN 5 (Percentage)]])+1, FIND(")",MASTERFILE[[#This Row],[BN 5 (Percentage)]])- FIND("(",MASTERFILE[[#This Row],[BN 5 (Percentage)]])-1)),0)</f>
        <v>0</v>
      </c>
      <c r="FJ43" s="47">
        <f>IFERROR(MASTERFILE[[#This Row],[FPMIS Budget]]*(MID(MASTERFILE[[#This Row],[BE 1 (Percentage)]],FIND("(",MASTERFILE[[#This Row],[BE 1 (Percentage)]])+1, FIND(")",MASTERFILE[[#This Row],[BE 1 (Percentage)]])- FIND("(",MASTERFILE[[#This Row],[BE 1 (Percentage)]])-1)),0)</f>
        <v>0</v>
      </c>
      <c r="FK43" s="47">
        <f>IFERROR(MASTERFILE[[#This Row],[FPMIS Budget]]*(MID(MASTERFILE[[#This Row],[BE 2 (Percentage)]],FIND("(",MASTERFILE[[#This Row],[BE 2 (Percentage)]])+1, FIND(")",MASTERFILE[[#This Row],[BE 2 (Percentage)]])- FIND("(",MASTERFILE[[#This Row],[BE 2 (Percentage)]])-1)),0)</f>
        <v>0</v>
      </c>
      <c r="FL43" s="47">
        <f>IFERROR(MASTERFILE[[#This Row],[FPMIS Budget]]*(MID(MASTERFILE[[#This Row],[BE 3 (Percentage)]],FIND("(",MASTERFILE[[#This Row],[BE 3 (Percentage)]])+1, FIND(")",MASTERFILE[[#This Row],[BE 3 (Percentage)]])- FIND("(",MASTERFILE[[#This Row],[BE 3 (Percentage)]])-1)),0)</f>
        <v>0</v>
      </c>
      <c r="FM43" s="47">
        <f>IFERROR(MASTERFILE[[#This Row],[FPMIS Budget]]*(MID(MASTERFILE[[#This Row],[BE 4 (Percentage)]],FIND("(",MASTERFILE[[#This Row],[BE 4 (Percentage)]])+1, FIND(")",MASTERFILE[[#This Row],[BE 4 (Percentage)]])- FIND("(",MASTERFILE[[#This Row],[BE 4 (Percentage)]])-1)),0)</f>
        <v>0</v>
      </c>
      <c r="FN43" s="47">
        <f>IFERROR(MASTERFILE[[#This Row],[FPMIS Budget]]*(MID(MASTERFILE[[#This Row],[BL 1 (Percentage)]],FIND("(",MASTERFILE[[#This Row],[BL 1 (Percentage)]])+1, FIND(")",MASTERFILE[[#This Row],[BL 1 (Percentage)]])- FIND("(",MASTERFILE[[#This Row],[BL 1 (Percentage)]])-1)),0)</f>
        <v>0</v>
      </c>
      <c r="FO43" s="47">
        <f>IFERROR(MASTERFILE[[#This Row],[FPMIS Budget]]*(MID(MASTERFILE[[#This Row],[BL 2 (Percentage)]],FIND("(",MASTERFILE[[#This Row],[BL 2 (Percentage)]])+1, FIND(")",MASTERFILE[[#This Row],[BL 2 (Percentage)]])- FIND("(",MASTERFILE[[#This Row],[BL 2 (Percentage)]])-1)),0)</f>
        <v>0</v>
      </c>
      <c r="FP43" s="47">
        <f>IFERROR(MASTERFILE[[#This Row],[FPMIS Budget]]*(MID(MASTERFILE[[#This Row],[BL 3 (Percentage)]],FIND("(",MASTERFILE[[#This Row],[BL 3 (Percentage)]])+1, FIND(")",MASTERFILE[[#This Row],[BL 3 (Percentage)]])- FIND("(",MASTERFILE[[#This Row],[BL 3 (Percentage)]])-1)),0)</f>
        <v>5216561.37</v>
      </c>
      <c r="FQ43" s="47">
        <f>IFERROR(MASTERFILE[[#This Row],[FPMIS Budget]]*(MID(MASTERFILE[[#This Row],[BL 4 (Percentage)]],FIND("(",MASTERFILE[[#This Row],[BL 4 (Percentage)]])+1, FIND(")",MASTERFILE[[#This Row],[BL 4 (Percentage)]])- FIND("(",MASTERFILE[[#This Row],[BL 4 (Percentage)]])-1)),0)</f>
        <v>0</v>
      </c>
      <c r="FR43" s="47">
        <f>IFERROR(MASTERFILE[[#This Row],[FPMIS Budget]]*(MID(MASTERFILE[[#This Row],[BL 5 (Percentage)]],FIND("(",MASTERFILE[[#This Row],[BL 5 (Percentage)]])+1, FIND(")",MASTERFILE[[#This Row],[BL 5 (Percentage)]])- FIND("(",MASTERFILE[[#This Row],[BL 5 (Percentage)]])-1)),0)</f>
        <v>0</v>
      </c>
      <c r="FS43" s="47">
        <f>IFERROR(MASTERFILE[[#This Row],[FPMIS Budget]]*(MID(MASTERFILE[[#This Row],[BL 6 (Percentage)]],FIND("(",MASTERFILE[[#This Row],[BL 6 (Percentage)]])+1, FIND(")",MASTERFILE[[#This Row],[BL 6 (Percentage)]])- FIND("(",MASTERFILE[[#This Row],[BL 6 (Percentage)]])-1)),0)</f>
        <v>0</v>
      </c>
      <c r="FT43" s="47">
        <f>IFERROR(MASTERFILE[[#This Row],[FPMIS Budget]]*(MID(MASTERFILE[[#This Row],[BL 7 (Percentage)]],FIND("(",MASTERFILE[[#This Row],[BL 7 (Percentage)]])+1, FIND(")",MASTERFILE[[#This Row],[BL 7 (Percentage)]])- FIND("(",MASTERFILE[[#This Row],[BL 7 (Percentage)]])-1)),0)</f>
        <v>0</v>
      </c>
      <c r="FU43" s="3" t="str">
        <f>IF(ISNUMBER(SEARCH("1.",MASTERFILE[[#This Row],[SDG target (24/25)]])),1," ")</f>
        <v xml:space="preserve"> </v>
      </c>
      <c r="HT43" s="3" t="s">
        <v>1296</v>
      </c>
      <c r="HW43" s="3" t="s">
        <v>1466</v>
      </c>
      <c r="ID43" s="3"/>
      <c r="IH43" s="3"/>
      <c r="IP43" s="3" t="s">
        <v>1353</v>
      </c>
      <c r="IU43" s="3"/>
      <c r="IV43" s="3"/>
      <c r="IW43" s="3" t="s">
        <v>1467</v>
      </c>
      <c r="IX43" s="3"/>
    </row>
    <row r="44" spans="1:263" ht="27.75" customHeight="1" x14ac:dyDescent="0.3">
      <c r="A44" s="9" t="s">
        <v>1468</v>
      </c>
      <c r="B44" s="9" t="s">
        <v>1469</v>
      </c>
      <c r="C44" s="9" t="s">
        <v>1470</v>
      </c>
      <c r="D44" s="9" t="s">
        <v>278</v>
      </c>
      <c r="E44" s="45">
        <v>20484502.190000001</v>
      </c>
      <c r="F44" s="45">
        <v>21232947.394900002</v>
      </c>
      <c r="G44" s="9" t="s">
        <v>1471</v>
      </c>
      <c r="H44" s="9" t="s">
        <v>280</v>
      </c>
      <c r="I44" s="9" t="s">
        <v>304</v>
      </c>
      <c r="J44" s="9" t="s">
        <v>1377</v>
      </c>
      <c r="K44" s="9" t="s">
        <v>521</v>
      </c>
      <c r="L44" s="9" t="s">
        <v>1472</v>
      </c>
      <c r="M44" s="9" t="s">
        <v>1013</v>
      </c>
      <c r="N44" s="45">
        <v>3.7419354838709675</v>
      </c>
      <c r="O44" s="9" t="s">
        <v>1399</v>
      </c>
      <c r="P44" s="9" t="s">
        <v>281</v>
      </c>
      <c r="Q44" s="9" t="s">
        <v>287</v>
      </c>
      <c r="R44" s="9" t="s">
        <v>1473</v>
      </c>
      <c r="S44" s="9" t="s">
        <v>1474</v>
      </c>
      <c r="T44" s="9" t="s">
        <v>677</v>
      </c>
      <c r="U44" s="9" t="s">
        <v>678</v>
      </c>
      <c r="V44" s="9" t="s">
        <v>339</v>
      </c>
      <c r="W44" s="9" t="s">
        <v>1382</v>
      </c>
      <c r="X44" s="9" t="s">
        <v>1475</v>
      </c>
      <c r="Y44" s="9" t="s">
        <v>1476</v>
      </c>
      <c r="Z44" s="9" t="s">
        <v>1477</v>
      </c>
      <c r="AA44" s="9" t="s">
        <v>1089</v>
      </c>
      <c r="AB44" s="9" t="s">
        <v>1090</v>
      </c>
      <c r="AC44" s="9" t="s">
        <v>774</v>
      </c>
      <c r="AD44" s="9" t="s">
        <v>1091</v>
      </c>
      <c r="AE44" s="9" t="s">
        <v>292</v>
      </c>
      <c r="AF44" s="9" t="s">
        <v>292</v>
      </c>
      <c r="AG44" s="9" t="s">
        <v>292</v>
      </c>
      <c r="AH44" s="9" t="s">
        <v>583</v>
      </c>
      <c r="AI44" s="9" t="s">
        <v>582</v>
      </c>
      <c r="AJ44" s="9" t="s">
        <v>652</v>
      </c>
      <c r="AK44" s="9" t="s">
        <v>304</v>
      </c>
      <c r="AL44" s="9" t="s">
        <v>1189</v>
      </c>
      <c r="AM44" s="9" t="s">
        <v>584</v>
      </c>
      <c r="AN44" s="9" t="s">
        <v>1092</v>
      </c>
      <c r="AO44" s="9" t="s">
        <v>292</v>
      </c>
      <c r="AP44" s="9" t="s">
        <v>292</v>
      </c>
      <c r="AQ44" s="9" t="s">
        <v>544</v>
      </c>
      <c r="AR44" s="9" t="s">
        <v>354</v>
      </c>
      <c r="AS44" s="9" t="s">
        <v>354</v>
      </c>
      <c r="AT44" s="45">
        <v>0</v>
      </c>
      <c r="AU44" s="45">
        <v>21232947.390000001</v>
      </c>
      <c r="AV44" s="9" t="s">
        <v>1093</v>
      </c>
      <c r="AW44" s="9" t="s">
        <v>1094</v>
      </c>
      <c r="AX44" s="9" t="s">
        <v>292</v>
      </c>
      <c r="AY44" s="9" t="s">
        <v>292</v>
      </c>
      <c r="AZ44" s="9" t="s">
        <v>292</v>
      </c>
      <c r="BA44" s="9" t="s">
        <v>292</v>
      </c>
      <c r="BB44" s="9" t="s">
        <v>1478</v>
      </c>
      <c r="BC44" s="9" t="s">
        <v>1479</v>
      </c>
      <c r="BD44" s="9" t="s">
        <v>1444</v>
      </c>
      <c r="BE44" s="9" t="s">
        <v>1480</v>
      </c>
      <c r="BF44" s="9" t="s">
        <v>292</v>
      </c>
      <c r="BG44" s="9" t="s">
        <v>292</v>
      </c>
      <c r="BH44" s="45">
        <v>0</v>
      </c>
      <c r="BI44" s="9" t="s">
        <v>362</v>
      </c>
      <c r="BJ44" s="9" t="s">
        <v>354</v>
      </c>
      <c r="BK44" s="9" t="s">
        <v>354</v>
      </c>
      <c r="BL44" s="9" t="s">
        <v>354</v>
      </c>
      <c r="BM44" s="9" t="s">
        <v>354</v>
      </c>
      <c r="BN44" s="9" t="s">
        <v>354</v>
      </c>
      <c r="BO44" s="9" t="s">
        <v>363</v>
      </c>
      <c r="BP44" s="9" t="s">
        <v>354</v>
      </c>
      <c r="BQ44" s="9" t="s">
        <v>292</v>
      </c>
      <c r="BR44" s="9" t="s">
        <v>354</v>
      </c>
      <c r="BS44" s="9" t="s">
        <v>1089</v>
      </c>
      <c r="BT44" s="9" t="s">
        <v>1090</v>
      </c>
      <c r="BU44" s="9" t="s">
        <v>774</v>
      </c>
      <c r="BV44" s="9" t="s">
        <v>1091</v>
      </c>
      <c r="BW44" s="9" t="s">
        <v>1093</v>
      </c>
      <c r="BX44" s="9" t="s">
        <v>1094</v>
      </c>
      <c r="BY44" s="45">
        <v>179883.42</v>
      </c>
      <c r="BZ44" s="45">
        <v>0</v>
      </c>
      <c r="CA44" s="45">
        <v>4995293.66</v>
      </c>
      <c r="CB44" s="45">
        <v>0</v>
      </c>
      <c r="CC44" s="45">
        <v>-2906942.4</v>
      </c>
      <c r="CD44" s="45">
        <v>11232947.300000001</v>
      </c>
      <c r="CE44" s="45">
        <v>10604602.439999999</v>
      </c>
      <c r="CF44" s="45">
        <v>10000000.09</v>
      </c>
      <c r="CG44" s="45">
        <v>7611665.0700000003</v>
      </c>
      <c r="CH44" s="9" t="s">
        <v>292</v>
      </c>
      <c r="CI44" s="9" t="s">
        <v>292</v>
      </c>
      <c r="CJ44" s="9" t="s">
        <v>292</v>
      </c>
      <c r="CK44" s="9" t="s">
        <v>292</v>
      </c>
      <c r="CL44" s="45">
        <v>748445.2</v>
      </c>
      <c r="CM44" s="45">
        <v>19633674.870000001</v>
      </c>
      <c r="CN44" s="45">
        <v>850827.32</v>
      </c>
      <c r="CO44" s="45">
        <v>2</v>
      </c>
      <c r="CP44" s="45">
        <v>21232947.390000001</v>
      </c>
      <c r="CQ44" s="45">
        <v>20510179.77</v>
      </c>
      <c r="CR44" s="9" t="s">
        <v>1481</v>
      </c>
      <c r="CS44" s="45">
        <v>2</v>
      </c>
      <c r="CT44" s="9" t="s">
        <v>292</v>
      </c>
      <c r="CU44" s="9" t="s">
        <v>304</v>
      </c>
      <c r="CV44" s="9" t="s">
        <v>304</v>
      </c>
      <c r="CW44" s="45">
        <v>4995314.82</v>
      </c>
      <c r="CX44" s="45">
        <v>0</v>
      </c>
      <c r="CY44" s="45">
        <v>0</v>
      </c>
      <c r="CZ44" s="45">
        <v>0</v>
      </c>
      <c r="DA44" s="45">
        <v>4995314.82</v>
      </c>
      <c r="DB44" s="45">
        <v>0</v>
      </c>
      <c r="DC44" s="45">
        <v>0</v>
      </c>
      <c r="DD44" s="45">
        <v>0</v>
      </c>
      <c r="DE44" s="45">
        <v>21498791.539999999</v>
      </c>
      <c r="DF44" s="9" t="s">
        <v>365</v>
      </c>
      <c r="DG44" s="9" t="s">
        <v>1482</v>
      </c>
      <c r="DH44" s="9" t="s">
        <v>1483</v>
      </c>
      <c r="DI44" s="46" t="s">
        <v>1484</v>
      </c>
      <c r="DJ44" s="3">
        <f>IF(ISNUMBER(SEARCH("BP1",MASTERFILE[[#This Row],[PPA (24/25)]])),1,0)</f>
        <v>0</v>
      </c>
      <c r="DK44" s="3">
        <f>IF(ISNUMBER(SEARCH("BP2",MASTERFILE[[#This Row],[PPA (24/25)]])),1,0)</f>
        <v>0</v>
      </c>
      <c r="DL44" s="3">
        <f>IF(ISNUMBER(SEARCH("BP3",MASTERFILE[[#This Row],[PPA (24/25)]])),1,0)</f>
        <v>0</v>
      </c>
      <c r="DM44" s="3">
        <f>IF(ISNUMBER(SEARCH("BP4",MASTERFILE[[#This Row],[PPA (24/25)]])),1,0)</f>
        <v>0</v>
      </c>
      <c r="DN44" s="3">
        <f>IF(ISNUMBER(SEARCH("BP5",MASTERFILE[[#This Row],[PPA (24/25)]])),1,0)</f>
        <v>0</v>
      </c>
      <c r="DO44" s="3">
        <f>IF(ISNUMBER(SEARCH("BN1",MASTERFILE[[#This Row],[PPA (24/25)]])),1,0)</f>
        <v>0</v>
      </c>
      <c r="DP44" s="3">
        <f>IF(ISNUMBER(SEARCH("BN2",MASTERFILE[[#This Row],[PPA (24/25)]])),1,0)</f>
        <v>0</v>
      </c>
      <c r="DQ44" s="3">
        <f>IF(ISNUMBER(SEARCH("BN3",MASTERFILE[[#This Row],[PPA (24/25)]])),1,0)</f>
        <v>0</v>
      </c>
      <c r="DR44" s="3">
        <f>IF(ISNUMBER(SEARCH("BN4",MASTERFILE[[#This Row],[PPA (24/25)]])),1,0)</f>
        <v>0</v>
      </c>
      <c r="DS44" s="3">
        <f>IF(ISNUMBER(SEARCH("BN5",MASTERFILE[[#This Row],[PPA (24/25)]])),1,0)</f>
        <v>0</v>
      </c>
      <c r="DT44" s="3">
        <f>IF(ISNUMBER(SEARCH("BE1",MASTERFILE[[#This Row],[PPA (24/25)]])),1,0)</f>
        <v>0</v>
      </c>
      <c r="DU44" s="3">
        <f>IF(ISNUMBER(SEARCH("BE2",MASTERFILE[[#This Row],[PPA (24/25)]])),1,0)</f>
        <v>0</v>
      </c>
      <c r="DV44" s="3">
        <f>IF(ISNUMBER(SEARCH("BE3",MASTERFILE[[#This Row],[PPA (24/25)]])),1,0)</f>
        <v>0</v>
      </c>
      <c r="DW44" s="3">
        <f>IF(ISNUMBER(SEARCH("BE4",MASTERFILE[[#This Row],[PPA (24/25)]])),1,0)</f>
        <v>0</v>
      </c>
      <c r="DX44" s="3">
        <f>IF(ISNUMBER(SEARCH("BL1",MASTERFILE[[#This Row],[PPA (24/25)]])),1,0)</f>
        <v>0</v>
      </c>
      <c r="DY44" s="3">
        <f>IF(ISNUMBER(SEARCH("BL2",MASTERFILE[[#This Row],[PPA (24/25)]])),1,0)</f>
        <v>0</v>
      </c>
      <c r="DZ44" s="3">
        <f>IF(ISNUMBER(SEARCH("BL3",MASTERFILE[[#This Row],[PPA (24/25)]])),1,0)</f>
        <v>1</v>
      </c>
      <c r="EA44" s="3">
        <f>IF(ISNUMBER(SEARCH("BL4",MASTERFILE[[#This Row],[PPA (24/25)]])),1,0)</f>
        <v>0</v>
      </c>
      <c r="EB44" s="3">
        <f>IF(ISNUMBER(SEARCH("BL5",MASTERFILE[[#This Row],[PPA (24/25)]])),1,0)</f>
        <v>0</v>
      </c>
      <c r="EC44" s="3">
        <f>IF(ISNUMBER(SEARCH("BL6",MASTERFILE[[#This Row],[PPA (24/25)]])),1,0)</f>
        <v>0</v>
      </c>
      <c r="ED44" s="3">
        <f>IF(ISNUMBER(SEARCH("BL7",MASTERFILE[[#This Row],[PPA (24/25)]])),1,0)</f>
        <v>0</v>
      </c>
      <c r="EE44" s="3">
        <f>IFERROR(LEFT(RIGHT(MASTERFILE[[#This Row],[PPA (24/25)]],LEN(MASTERFILE[[#This Row],[PPA (24/25)]])-FIND("BP1",MASTERFILE[[#This Row],[PPA (24/25)]])+1),10), 0)</f>
        <v>0</v>
      </c>
      <c r="EF44" s="3">
        <f>IFERROR(LEFT(RIGHT(MASTERFILE[[#This Row],[PPA (24/25)]],LEN(MASTERFILE[[#This Row],[PPA (24/25)]])-FIND("BP2",MASTERFILE[[#This Row],[PPA (24/25)]])+1),10),0)</f>
        <v>0</v>
      </c>
      <c r="EG44" s="3">
        <f>IFERROR(LEFT(RIGHT(MASTERFILE[[#This Row],[PPA (24/25)]],LEN(MASTERFILE[[#This Row],[PPA (24/25)]])-FIND("BP3",MASTERFILE[[#This Row],[PPA (24/25)]])+1),10),0)</f>
        <v>0</v>
      </c>
      <c r="EH44" s="3">
        <f>IFERROR(LEFT(RIGHT(MASTERFILE[[#This Row],[PPA (24/25)]],LEN(MASTERFILE[[#This Row],[PPA (24/25)]])-FIND("BP4",MASTERFILE[[#This Row],[PPA (24/25)]])+1),10),0)</f>
        <v>0</v>
      </c>
      <c r="EI44" s="3">
        <f>IFERROR(LEFT(RIGHT(MASTERFILE[[#This Row],[PPA (24/25)]],LEN(MASTERFILE[[#This Row],[PPA (24/25)]])-FIND("BP5",MASTERFILE[[#This Row],[PPA (24/25)]])+1),10),0)</f>
        <v>0</v>
      </c>
      <c r="EJ44" s="3">
        <f>IFERROR(LEFT(RIGHT(MASTERFILE[[#This Row],[PPA (24/25)]],LEN(MASTERFILE[[#This Row],[PPA (24/25)]])-FIND("BN1",MASTERFILE[[#This Row],[PPA (24/25)]])+1),10),0)</f>
        <v>0</v>
      </c>
      <c r="EK44" s="3">
        <f>IFERROR(LEFT(RIGHT(MASTERFILE[[#This Row],[PPA (24/25)]],LEN(MASTERFILE[[#This Row],[PPA (24/25)]])-FIND("BN2",MASTERFILE[[#This Row],[PPA (24/25)]])+1),10),0)</f>
        <v>0</v>
      </c>
      <c r="EL44" s="3">
        <f>IFERROR(LEFT(RIGHT(MASTERFILE[[#This Row],[PPA (24/25)]],LEN(MASTERFILE[[#This Row],[PPA (24/25)]])-FIND("BN3",MASTERFILE[[#This Row],[PPA (24/25)]])+1),10),0)</f>
        <v>0</v>
      </c>
      <c r="EM44" s="3">
        <f>IFERROR(LEFT(RIGHT(MASTERFILE[[#This Row],[PPA (24/25)]],LEN(MASTERFILE[[#This Row],[PPA (24/25)]])-FIND("BN4",MASTERFILE[[#This Row],[PPA (24/25)]])+1),10),0)</f>
        <v>0</v>
      </c>
      <c r="EN44" s="3">
        <f>IFERROR(LEFT(RIGHT(MASTERFILE[[#This Row],[PPA (24/25)]],LEN(MASTERFILE[[#This Row],[PPA (24/25)]])-FIND("BN5",MASTERFILE[[#This Row],[PPA (24/25)]])+1),10),0)</f>
        <v>0</v>
      </c>
      <c r="EO44" s="3">
        <f>IFERROR(LEFT(RIGHT(MASTERFILE[[#This Row],[PPA (24/25)]],LEN(MASTERFILE[[#This Row],[PPA (24/25)]])-FIND("BE1",MASTERFILE[[#This Row],[PPA (24/25)]])+1),10),0)</f>
        <v>0</v>
      </c>
      <c r="EP44" s="3">
        <f>IFERROR(LEFT(RIGHT(MASTERFILE[[#This Row],[PPA (24/25)]],LEN(MASTERFILE[[#This Row],[PPA (24/25)]])-FIND("BE2",MASTERFILE[[#This Row],[PPA (24/25)]])+1),10),0)</f>
        <v>0</v>
      </c>
      <c r="EQ44" s="3">
        <f>IFERROR(LEFT(RIGHT(MASTERFILE[[#This Row],[PPA (24/25)]],LEN(MASTERFILE[[#This Row],[PPA (24/25)]])-FIND("BE3",MASTERFILE[[#This Row],[PPA (24/25)]])+1),10),0)</f>
        <v>0</v>
      </c>
      <c r="ER44" s="3">
        <f>IFERROR(LEFT(RIGHT(MASTERFILE[[#This Row],[PPA (24/25)]],LEN(MASTERFILE[[#This Row],[PPA (24/25)]])-FIND("BE4",MASTERFILE[[#This Row],[PPA (24/25)]])+1),10),0)</f>
        <v>0</v>
      </c>
      <c r="ES44" s="3">
        <f>IFERROR(LEFT(RIGHT(MASTERFILE[[#This Row],[PPA (24/25)]],LEN(MASTERFILE[[#This Row],[PPA (24/25)]])-FIND("BL1",MASTERFILE[[#This Row],[PPA (24/25)]])+1),10),0)</f>
        <v>0</v>
      </c>
      <c r="ET44" s="3">
        <f>IFERROR(LEFT(RIGHT(MASTERFILE[[#This Row],[PPA (24/25)]],LEN(MASTERFILE[[#This Row],[PPA (24/25)]])-FIND("BL2",MASTERFILE[[#This Row],[PPA (24/25)]])+1),10),0)</f>
        <v>0</v>
      </c>
      <c r="EU44" s="3" t="str">
        <f>IFERROR(LEFT(RIGHT(MASTERFILE[[#This Row],[PPA (24/25)]],LEN(MASTERFILE[[#This Row],[PPA (24/25)]])-FIND("BL3",MASTERFILE[[#This Row],[PPA (24/25)]])+1),10),0)</f>
        <v>BL3 (100%)</v>
      </c>
      <c r="EV44" s="3">
        <f>IFERROR(LEFT(RIGHT(MASTERFILE[[#This Row],[PPA (24/25)]],LEN(MASTERFILE[[#This Row],[PPA (24/25)]])-FIND("BL4",MASTERFILE[[#This Row],[PPA (24/25)]])+1),10),0)</f>
        <v>0</v>
      </c>
      <c r="EW44" s="3">
        <f>IFERROR(LEFT(RIGHT(MASTERFILE[[#This Row],[PPA (24/25)]],LEN(MASTERFILE[[#This Row],[PPA (24/25)]])-FIND("BL5",MASTERFILE[[#This Row],[PPA (24/25)]])+1),10),0)</f>
        <v>0</v>
      </c>
      <c r="EX44" s="3">
        <f>IFERROR(LEFT(RIGHT(MASTERFILE[[#This Row],[PPA (24/25)]],LEN(MASTERFILE[[#This Row],[PPA (24/25)]])-FIND("BL6",MASTERFILE[[#This Row],[PPA (24/25)]])+1),10),0)</f>
        <v>0</v>
      </c>
      <c r="EY44" s="3">
        <f>IFERROR(LEFT(RIGHT(MASTERFILE[[#This Row],[PPA (24/25)]],LEN(MASTERFILE[[#This Row],[PPA (24/25)]])-FIND("BL7",MASTERFILE[[#This Row],[PPA (24/25)]])+1),10),0)</f>
        <v>0</v>
      </c>
      <c r="EZ44" s="47">
        <f>IFERROR(MASTERFILE[[#This Row],[FPMIS Budget]]*(MID(MASTERFILE[[#This Row],[BP 1 (Percentage)]],FIND("(",MASTERFILE[[#This Row],[BP 1 (Percentage)]])+1, FIND(")",MASTERFILE[[#This Row],[BP 1 (Percentage)]])- FIND("(",MASTERFILE[[#This Row],[BP 1 (Percentage)]])-1)),0)</f>
        <v>0</v>
      </c>
      <c r="FA44" s="47">
        <f>IFERROR(MASTERFILE[[#This Row],[FPMIS Budget]]*(MID(MASTERFILE[[#This Row],[BP 2 (Percentage)]],FIND("(",MASTERFILE[[#This Row],[BP 2 (Percentage)]])+1, FIND(")",MASTERFILE[[#This Row],[BP 2 (Percentage)]])- FIND("(",MASTERFILE[[#This Row],[BP 2 (Percentage)]])-1)),0)</f>
        <v>0</v>
      </c>
      <c r="FB44" s="47">
        <f>IFERROR(MASTERFILE[[#This Row],[FPMIS Budget]]*(MID(MASTERFILE[[#This Row],[BP 3 (Percentage)]],FIND("(",MASTERFILE[[#This Row],[BP 3 (Percentage)]])+1, FIND(")",MASTERFILE[[#This Row],[BP 3 (Percentage)]])- FIND("(",MASTERFILE[[#This Row],[BP 3 (Percentage)]])-1)),0)</f>
        <v>0</v>
      </c>
      <c r="FC44" s="47">
        <f>IFERROR(MASTERFILE[[#This Row],[FPMIS Budget]]*(MID(MASTERFILE[[#This Row],[BP 4 (Percentage)]],FIND("(",MASTERFILE[[#This Row],[BP 4 (Percentage)]])+1, FIND(")",MASTERFILE[[#This Row],[BP 4 (Percentage)]])- FIND("(",MASTERFILE[[#This Row],[BP 4 (Percentage)]])-1)),0)</f>
        <v>0</v>
      </c>
      <c r="FD44" s="47">
        <f>IFERROR(MASTERFILE[[#This Row],[FPMIS Budget]]*(MID(MASTERFILE[[#This Row],[BP 5 (Percentage)]],FIND("(",MASTERFILE[[#This Row],[BP 5 (Percentage)]])+1, FIND(")",MASTERFILE[[#This Row],[BP 5 (Percentage)]])- FIND("(",MASTERFILE[[#This Row],[BP 5 (Percentage)]])-1)),0)</f>
        <v>0</v>
      </c>
      <c r="FE44" s="47">
        <f>IFERROR(MASTERFILE[[#This Row],[FPMIS Budget]]*(MID(MASTERFILE[[#This Row],[BN 1 (Percentage)]],FIND("(",MASTERFILE[[#This Row],[BN 1 (Percentage)]])+1, FIND(")",MASTERFILE[[#This Row],[BN 1 (Percentage)]])- FIND("(",MASTERFILE[[#This Row],[BN 1 (Percentage)]])-1)),0)</f>
        <v>0</v>
      </c>
      <c r="FF44" s="47">
        <f>IFERROR(MASTERFILE[[#This Row],[FPMIS Budget]]*(MID(MASTERFILE[[#This Row],[BN 2 (Percentage)]],FIND("(",MASTERFILE[[#This Row],[BN 2 (Percentage)]])+1, FIND(")",MASTERFILE[[#This Row],[BN 2 (Percentage)]])- FIND("(",MASTERFILE[[#This Row],[BN 2 (Percentage)]])-1)),0)</f>
        <v>0</v>
      </c>
      <c r="FG44" s="47">
        <f>IFERROR(MASTERFILE[[#This Row],[FPMIS Budget]]*(MID(MASTERFILE[[#This Row],[BN 3 (Percentage)]],FIND("(",MASTERFILE[[#This Row],[BN 3 (Percentage)]])+1, FIND(")",MASTERFILE[[#This Row],[BN 3 (Percentage)]])- FIND("(",MASTERFILE[[#This Row],[BN 3 (Percentage)]])-1)),0)</f>
        <v>0</v>
      </c>
      <c r="FH44" s="47">
        <f>IFERROR(MASTERFILE[[#This Row],[FPMIS Budget]]*(MID(MASTERFILE[[#This Row],[BN 4 (Percentage)]],FIND("(",MASTERFILE[[#This Row],[BN 4 (Percentage)]])+1, FIND(")",MASTERFILE[[#This Row],[BN 4 (Percentage)]])- FIND("(",MASTERFILE[[#This Row],[BN 4 (Percentage)]])-1)),0)</f>
        <v>0</v>
      </c>
      <c r="FI44" s="47">
        <f>IFERROR(MASTERFILE[[#This Row],[FPMIS Budget]]*(MID(MASTERFILE[[#This Row],[BN 5 (Percentage)]],FIND("(",MASTERFILE[[#This Row],[BN 5 (Percentage)]])+1, FIND(")",MASTERFILE[[#This Row],[BN 5 (Percentage)]])- FIND("(",MASTERFILE[[#This Row],[BN 5 (Percentage)]])-1)),0)</f>
        <v>0</v>
      </c>
      <c r="FJ44" s="47">
        <f>IFERROR(MASTERFILE[[#This Row],[FPMIS Budget]]*(MID(MASTERFILE[[#This Row],[BE 1 (Percentage)]],FIND("(",MASTERFILE[[#This Row],[BE 1 (Percentage)]])+1, FIND(")",MASTERFILE[[#This Row],[BE 1 (Percentage)]])- FIND("(",MASTERFILE[[#This Row],[BE 1 (Percentage)]])-1)),0)</f>
        <v>0</v>
      </c>
      <c r="FK44" s="47">
        <f>IFERROR(MASTERFILE[[#This Row],[FPMIS Budget]]*(MID(MASTERFILE[[#This Row],[BE 2 (Percentage)]],FIND("(",MASTERFILE[[#This Row],[BE 2 (Percentage)]])+1, FIND(")",MASTERFILE[[#This Row],[BE 2 (Percentage)]])- FIND("(",MASTERFILE[[#This Row],[BE 2 (Percentage)]])-1)),0)</f>
        <v>0</v>
      </c>
      <c r="FL44" s="47">
        <f>IFERROR(MASTERFILE[[#This Row],[FPMIS Budget]]*(MID(MASTERFILE[[#This Row],[BE 3 (Percentage)]],FIND("(",MASTERFILE[[#This Row],[BE 3 (Percentage)]])+1, FIND(")",MASTERFILE[[#This Row],[BE 3 (Percentage)]])- FIND("(",MASTERFILE[[#This Row],[BE 3 (Percentage)]])-1)),0)</f>
        <v>0</v>
      </c>
      <c r="FM44" s="47">
        <f>IFERROR(MASTERFILE[[#This Row],[FPMIS Budget]]*(MID(MASTERFILE[[#This Row],[BE 4 (Percentage)]],FIND("(",MASTERFILE[[#This Row],[BE 4 (Percentage)]])+1, FIND(")",MASTERFILE[[#This Row],[BE 4 (Percentage)]])- FIND("(",MASTERFILE[[#This Row],[BE 4 (Percentage)]])-1)),0)</f>
        <v>0</v>
      </c>
      <c r="FN44" s="47">
        <f>IFERROR(MASTERFILE[[#This Row],[FPMIS Budget]]*(MID(MASTERFILE[[#This Row],[BL 1 (Percentage)]],FIND("(",MASTERFILE[[#This Row],[BL 1 (Percentage)]])+1, FIND(")",MASTERFILE[[#This Row],[BL 1 (Percentage)]])- FIND("(",MASTERFILE[[#This Row],[BL 1 (Percentage)]])-1)),0)</f>
        <v>0</v>
      </c>
      <c r="FO44" s="47">
        <f>IFERROR(MASTERFILE[[#This Row],[FPMIS Budget]]*(MID(MASTERFILE[[#This Row],[BL 2 (Percentage)]],FIND("(",MASTERFILE[[#This Row],[BL 2 (Percentage)]])+1, FIND(")",MASTERFILE[[#This Row],[BL 2 (Percentage)]])- FIND("(",MASTERFILE[[#This Row],[BL 2 (Percentage)]])-1)),0)</f>
        <v>0</v>
      </c>
      <c r="FP44" s="47">
        <f>IFERROR(MASTERFILE[[#This Row],[FPMIS Budget]]*(MID(MASTERFILE[[#This Row],[BL 3 (Percentage)]],FIND("(",MASTERFILE[[#This Row],[BL 3 (Percentage)]])+1, FIND(")",MASTERFILE[[#This Row],[BL 3 (Percentage)]])- FIND("(",MASTERFILE[[#This Row],[BL 3 (Percentage)]])-1)),0)</f>
        <v>21232947.394900002</v>
      </c>
      <c r="FQ44" s="47">
        <f>IFERROR(MASTERFILE[[#This Row],[FPMIS Budget]]*(MID(MASTERFILE[[#This Row],[BL 4 (Percentage)]],FIND("(",MASTERFILE[[#This Row],[BL 4 (Percentage)]])+1, FIND(")",MASTERFILE[[#This Row],[BL 4 (Percentage)]])- FIND("(",MASTERFILE[[#This Row],[BL 4 (Percentage)]])-1)),0)</f>
        <v>0</v>
      </c>
      <c r="FR44" s="47">
        <f>IFERROR(MASTERFILE[[#This Row],[FPMIS Budget]]*(MID(MASTERFILE[[#This Row],[BL 5 (Percentage)]],FIND("(",MASTERFILE[[#This Row],[BL 5 (Percentage)]])+1, FIND(")",MASTERFILE[[#This Row],[BL 5 (Percentage)]])- FIND("(",MASTERFILE[[#This Row],[BL 5 (Percentage)]])-1)),0)</f>
        <v>0</v>
      </c>
      <c r="FS44" s="47">
        <f>IFERROR(MASTERFILE[[#This Row],[FPMIS Budget]]*(MID(MASTERFILE[[#This Row],[BL 6 (Percentage)]],FIND("(",MASTERFILE[[#This Row],[BL 6 (Percentage)]])+1, FIND(")",MASTERFILE[[#This Row],[BL 6 (Percentage)]])- FIND("(",MASTERFILE[[#This Row],[BL 6 (Percentage)]])-1)),0)</f>
        <v>0</v>
      </c>
      <c r="FT44" s="47">
        <f>IFERROR(MASTERFILE[[#This Row],[FPMIS Budget]]*(MID(MASTERFILE[[#This Row],[BL 7 (Percentage)]],FIND("(",MASTERFILE[[#This Row],[BL 7 (Percentage)]])+1, FIND(")",MASTERFILE[[#This Row],[BL 7 (Percentage)]])- FIND("(",MASTERFILE[[#This Row],[BL 7 (Percentage)]])-1)),0)</f>
        <v>0</v>
      </c>
      <c r="FU44" s="3" t="str">
        <f>IF(ISNUMBER(SEARCH("1.",MASTERFILE[[#This Row],[SDG target (24/25)]])),1," ")</f>
        <v xml:space="preserve"> </v>
      </c>
      <c r="HT44" s="3" t="s">
        <v>1296</v>
      </c>
      <c r="ID44" s="3"/>
      <c r="IH44" s="3"/>
      <c r="IP44" s="3" t="s">
        <v>1353</v>
      </c>
      <c r="IU44" s="3"/>
      <c r="IV44" s="3"/>
      <c r="IW44" s="3"/>
      <c r="IX44" s="3"/>
    </row>
    <row r="45" spans="1:263" ht="27.75" customHeight="1" x14ac:dyDescent="0.3">
      <c r="A45" s="48" t="s">
        <v>1485</v>
      </c>
      <c r="B45" s="48" t="s">
        <v>1486</v>
      </c>
      <c r="C45" s="48" t="s">
        <v>1487</v>
      </c>
      <c r="D45" s="48" t="s">
        <v>375</v>
      </c>
      <c r="E45" s="49">
        <v>1959932.35</v>
      </c>
      <c r="F45" s="49">
        <v>2000000.13</v>
      </c>
      <c r="G45" s="48" t="s">
        <v>1488</v>
      </c>
      <c r="H45" s="48" t="s">
        <v>376</v>
      </c>
      <c r="I45" s="48" t="s">
        <v>304</v>
      </c>
      <c r="J45" s="48" t="s">
        <v>1377</v>
      </c>
      <c r="K45" s="48" t="s">
        <v>521</v>
      </c>
      <c r="L45" s="48" t="s">
        <v>1147</v>
      </c>
      <c r="M45" s="48" t="s">
        <v>1489</v>
      </c>
      <c r="N45" s="49">
        <v>1.0779569892473118</v>
      </c>
      <c r="O45" s="48" t="s">
        <v>1399</v>
      </c>
      <c r="P45" s="48" t="s">
        <v>281</v>
      </c>
      <c r="Q45" s="48" t="s">
        <v>287</v>
      </c>
      <c r="R45" s="48" t="s">
        <v>1118</v>
      </c>
      <c r="S45" s="48" t="s">
        <v>1490</v>
      </c>
      <c r="T45" s="48" t="s">
        <v>677</v>
      </c>
      <c r="U45" s="48" t="s">
        <v>678</v>
      </c>
      <c r="V45" s="48" t="s">
        <v>339</v>
      </c>
      <c r="W45" s="48" t="s">
        <v>1382</v>
      </c>
      <c r="X45" s="48" t="s">
        <v>1338</v>
      </c>
      <c r="Y45" s="48" t="s">
        <v>1425</v>
      </c>
      <c r="Z45" s="48" t="s">
        <v>1491</v>
      </c>
      <c r="AA45" s="48" t="s">
        <v>1089</v>
      </c>
      <c r="AB45" s="48" t="s">
        <v>1090</v>
      </c>
      <c r="AC45" s="48" t="s">
        <v>774</v>
      </c>
      <c r="AD45" s="48" t="s">
        <v>1091</v>
      </c>
      <c r="AE45" s="48" t="s">
        <v>292</v>
      </c>
      <c r="AF45" s="48" t="s">
        <v>292</v>
      </c>
      <c r="AG45" s="48" t="s">
        <v>292</v>
      </c>
      <c r="AH45" s="48" t="s">
        <v>583</v>
      </c>
      <c r="AI45" s="48" t="s">
        <v>582</v>
      </c>
      <c r="AJ45" s="48" t="s">
        <v>890</v>
      </c>
      <c r="AK45" s="48" t="s">
        <v>304</v>
      </c>
      <c r="AL45" s="48" t="s">
        <v>1189</v>
      </c>
      <c r="AM45" s="48" t="s">
        <v>584</v>
      </c>
      <c r="AN45" s="48" t="s">
        <v>1492</v>
      </c>
      <c r="AO45" s="48" t="s">
        <v>292</v>
      </c>
      <c r="AP45" s="48" t="s">
        <v>292</v>
      </c>
      <c r="AQ45" s="48" t="s">
        <v>544</v>
      </c>
      <c r="AR45" s="48" t="s">
        <v>354</v>
      </c>
      <c r="AS45" s="48" t="s">
        <v>354</v>
      </c>
      <c r="AT45" s="49">
        <v>0</v>
      </c>
      <c r="AU45" s="49">
        <v>2000000.13</v>
      </c>
      <c r="AV45" s="48" t="s">
        <v>1093</v>
      </c>
      <c r="AW45" s="48" t="s">
        <v>1094</v>
      </c>
      <c r="AX45" s="48" t="s">
        <v>292</v>
      </c>
      <c r="AY45" s="48" t="s">
        <v>292</v>
      </c>
      <c r="AZ45" s="48" t="s">
        <v>1493</v>
      </c>
      <c r="BA45" s="48" t="s">
        <v>844</v>
      </c>
      <c r="BB45" s="48" t="s">
        <v>961</v>
      </c>
      <c r="BC45" s="48" t="s">
        <v>1494</v>
      </c>
      <c r="BD45" s="48" t="s">
        <v>1478</v>
      </c>
      <c r="BE45" s="48" t="s">
        <v>1495</v>
      </c>
      <c r="BF45" s="48" t="s">
        <v>1496</v>
      </c>
      <c r="BG45" s="48" t="s">
        <v>292</v>
      </c>
      <c r="BH45" s="49">
        <v>0</v>
      </c>
      <c r="BI45" s="48" t="s">
        <v>362</v>
      </c>
      <c r="BJ45" s="48" t="s">
        <v>354</v>
      </c>
      <c r="BK45" s="48" t="s">
        <v>354</v>
      </c>
      <c r="BL45" s="48" t="s">
        <v>354</v>
      </c>
      <c r="BM45" s="48" t="s">
        <v>354</v>
      </c>
      <c r="BN45" s="48" t="s">
        <v>354</v>
      </c>
      <c r="BO45" s="48" t="s">
        <v>363</v>
      </c>
      <c r="BP45" s="48" t="s">
        <v>354</v>
      </c>
      <c r="BQ45" s="48" t="s">
        <v>292</v>
      </c>
      <c r="BR45" s="48" t="s">
        <v>354</v>
      </c>
      <c r="BS45" s="48" t="s">
        <v>1089</v>
      </c>
      <c r="BT45" s="48" t="s">
        <v>1090</v>
      </c>
      <c r="BU45" s="48" t="s">
        <v>774</v>
      </c>
      <c r="BV45" s="48" t="s">
        <v>1091</v>
      </c>
      <c r="BW45" s="48" t="s">
        <v>1093</v>
      </c>
      <c r="BX45" s="48" t="s">
        <v>1094</v>
      </c>
      <c r="BY45" s="49">
        <v>0</v>
      </c>
      <c r="BZ45" s="49">
        <v>0</v>
      </c>
      <c r="CA45" s="49">
        <v>0</v>
      </c>
      <c r="CB45" s="49">
        <v>0</v>
      </c>
      <c r="CC45" s="49">
        <v>-31222.77</v>
      </c>
      <c r="CD45" s="49">
        <v>0</v>
      </c>
      <c r="CE45" s="49">
        <v>507892.32</v>
      </c>
      <c r="CF45" s="49">
        <v>2000000.13</v>
      </c>
      <c r="CG45" s="49">
        <v>1483262.8</v>
      </c>
      <c r="CH45" s="48" t="s">
        <v>292</v>
      </c>
      <c r="CI45" s="48" t="s">
        <v>292</v>
      </c>
      <c r="CJ45" s="48" t="s">
        <v>292</v>
      </c>
      <c r="CK45" s="48" t="s">
        <v>292</v>
      </c>
      <c r="CL45" s="49">
        <v>40067.78</v>
      </c>
      <c r="CM45" s="49">
        <v>1959932.35</v>
      </c>
      <c r="CN45" s="49">
        <v>0</v>
      </c>
      <c r="CO45" s="49">
        <v>0</v>
      </c>
      <c r="CP45" s="49">
        <v>2000000.13</v>
      </c>
      <c r="CQ45" s="49">
        <v>1959932.32</v>
      </c>
      <c r="CR45" s="48" t="s">
        <v>834</v>
      </c>
      <c r="CS45" s="49">
        <v>2</v>
      </c>
      <c r="CT45" s="48" t="s">
        <v>292</v>
      </c>
      <c r="CU45" s="48" t="s">
        <v>281</v>
      </c>
      <c r="CV45" s="48" t="s">
        <v>304</v>
      </c>
      <c r="CW45" s="48" t="s">
        <v>292</v>
      </c>
      <c r="CX45" s="48" t="s">
        <v>292</v>
      </c>
      <c r="CY45" s="48" t="s">
        <v>292</v>
      </c>
      <c r="CZ45" s="48" t="s">
        <v>292</v>
      </c>
      <c r="DA45" s="48" t="s">
        <v>292</v>
      </c>
      <c r="DB45" s="48" t="s">
        <v>292</v>
      </c>
      <c r="DC45" s="48" t="s">
        <v>292</v>
      </c>
      <c r="DD45" s="49">
        <v>0</v>
      </c>
      <c r="DE45" s="49">
        <v>1959932.35</v>
      </c>
      <c r="DF45" s="48" t="s">
        <v>365</v>
      </c>
      <c r="DG45" s="48" t="s">
        <v>1497</v>
      </c>
      <c r="DH45" s="48" t="s">
        <v>1498</v>
      </c>
      <c r="DI45" s="50" t="s">
        <v>1499</v>
      </c>
      <c r="DJ45" s="3">
        <f>IF(ISNUMBER(SEARCH("BP1",MASTERFILE[[#This Row],[PPA (24/25)]])),1,0)</f>
        <v>0</v>
      </c>
      <c r="DK45" s="3">
        <f>IF(ISNUMBER(SEARCH("BP2",MASTERFILE[[#This Row],[PPA (24/25)]])),1,0)</f>
        <v>0</v>
      </c>
      <c r="DL45" s="3">
        <f>IF(ISNUMBER(SEARCH("BP3",MASTERFILE[[#This Row],[PPA (24/25)]])),1,0)</f>
        <v>0</v>
      </c>
      <c r="DM45" s="3">
        <f>IF(ISNUMBER(SEARCH("BP4",MASTERFILE[[#This Row],[PPA (24/25)]])),1,0)</f>
        <v>0</v>
      </c>
      <c r="DN45" s="3">
        <f>IF(ISNUMBER(SEARCH("BP5",MASTERFILE[[#This Row],[PPA (24/25)]])),1,0)</f>
        <v>0</v>
      </c>
      <c r="DO45" s="3">
        <f>IF(ISNUMBER(SEARCH("BN1",MASTERFILE[[#This Row],[PPA (24/25)]])),1,0)</f>
        <v>0</v>
      </c>
      <c r="DP45" s="3">
        <f>IF(ISNUMBER(SEARCH("BN2",MASTERFILE[[#This Row],[PPA (24/25)]])),1,0)</f>
        <v>0</v>
      </c>
      <c r="DQ45" s="3">
        <f>IF(ISNUMBER(SEARCH("BN3",MASTERFILE[[#This Row],[PPA (24/25)]])),1,0)</f>
        <v>0</v>
      </c>
      <c r="DR45" s="3">
        <f>IF(ISNUMBER(SEARCH("BN4",MASTERFILE[[#This Row],[PPA (24/25)]])),1,0)</f>
        <v>0</v>
      </c>
      <c r="DS45" s="3">
        <f>IF(ISNUMBER(SEARCH("BN5",MASTERFILE[[#This Row],[PPA (24/25)]])),1,0)</f>
        <v>0</v>
      </c>
      <c r="DT45" s="3">
        <f>IF(ISNUMBER(SEARCH("BE1",MASTERFILE[[#This Row],[PPA (24/25)]])),1,0)</f>
        <v>0</v>
      </c>
      <c r="DU45" s="3">
        <f>IF(ISNUMBER(SEARCH("BE2",MASTERFILE[[#This Row],[PPA (24/25)]])),1,0)</f>
        <v>0</v>
      </c>
      <c r="DV45" s="3">
        <f>IF(ISNUMBER(SEARCH("BE3",MASTERFILE[[#This Row],[PPA (24/25)]])),1,0)</f>
        <v>0</v>
      </c>
      <c r="DW45" s="3">
        <f>IF(ISNUMBER(SEARCH("BE4",MASTERFILE[[#This Row],[PPA (24/25)]])),1,0)</f>
        <v>0</v>
      </c>
      <c r="DX45" s="3">
        <f>IF(ISNUMBER(SEARCH("BL1",MASTERFILE[[#This Row],[PPA (24/25)]])),1,0)</f>
        <v>0</v>
      </c>
      <c r="DY45" s="3">
        <f>IF(ISNUMBER(SEARCH("BL2",MASTERFILE[[#This Row],[PPA (24/25)]])),1,0)</f>
        <v>0</v>
      </c>
      <c r="DZ45" s="3">
        <f>IF(ISNUMBER(SEARCH("BL3",MASTERFILE[[#This Row],[PPA (24/25)]])),1,0)</f>
        <v>1</v>
      </c>
      <c r="EA45" s="3">
        <f>IF(ISNUMBER(SEARCH("BL4",MASTERFILE[[#This Row],[PPA (24/25)]])),1,0)</f>
        <v>0</v>
      </c>
      <c r="EB45" s="3">
        <f>IF(ISNUMBER(SEARCH("BL5",MASTERFILE[[#This Row],[PPA (24/25)]])),1,0)</f>
        <v>0</v>
      </c>
      <c r="EC45" s="3">
        <f>IF(ISNUMBER(SEARCH("BL6",MASTERFILE[[#This Row],[PPA (24/25)]])),1,0)</f>
        <v>0</v>
      </c>
      <c r="ED45" s="3">
        <f>IF(ISNUMBER(SEARCH("BL7",MASTERFILE[[#This Row],[PPA (24/25)]])),1,0)</f>
        <v>0</v>
      </c>
      <c r="EE45" s="3">
        <f>IFERROR(LEFT(RIGHT(MASTERFILE[[#This Row],[PPA (24/25)]],LEN(MASTERFILE[[#This Row],[PPA (24/25)]])-FIND("BP1",MASTERFILE[[#This Row],[PPA (24/25)]])+1),10), 0)</f>
        <v>0</v>
      </c>
      <c r="EF45" s="3">
        <f>IFERROR(LEFT(RIGHT(MASTERFILE[[#This Row],[PPA (24/25)]],LEN(MASTERFILE[[#This Row],[PPA (24/25)]])-FIND("BP2",MASTERFILE[[#This Row],[PPA (24/25)]])+1),10),0)</f>
        <v>0</v>
      </c>
      <c r="EG45" s="3">
        <f>IFERROR(LEFT(RIGHT(MASTERFILE[[#This Row],[PPA (24/25)]],LEN(MASTERFILE[[#This Row],[PPA (24/25)]])-FIND("BP3",MASTERFILE[[#This Row],[PPA (24/25)]])+1),10),0)</f>
        <v>0</v>
      </c>
      <c r="EH45" s="3">
        <f>IFERROR(LEFT(RIGHT(MASTERFILE[[#This Row],[PPA (24/25)]],LEN(MASTERFILE[[#This Row],[PPA (24/25)]])-FIND("BP4",MASTERFILE[[#This Row],[PPA (24/25)]])+1),10),0)</f>
        <v>0</v>
      </c>
      <c r="EI45" s="3">
        <f>IFERROR(LEFT(RIGHT(MASTERFILE[[#This Row],[PPA (24/25)]],LEN(MASTERFILE[[#This Row],[PPA (24/25)]])-FIND("BP5",MASTERFILE[[#This Row],[PPA (24/25)]])+1),10),0)</f>
        <v>0</v>
      </c>
      <c r="EJ45" s="3">
        <f>IFERROR(LEFT(RIGHT(MASTERFILE[[#This Row],[PPA (24/25)]],LEN(MASTERFILE[[#This Row],[PPA (24/25)]])-FIND("BN1",MASTERFILE[[#This Row],[PPA (24/25)]])+1),10),0)</f>
        <v>0</v>
      </c>
      <c r="EK45" s="3">
        <f>IFERROR(LEFT(RIGHT(MASTERFILE[[#This Row],[PPA (24/25)]],LEN(MASTERFILE[[#This Row],[PPA (24/25)]])-FIND("BN2",MASTERFILE[[#This Row],[PPA (24/25)]])+1),10),0)</f>
        <v>0</v>
      </c>
      <c r="EL45" s="3">
        <f>IFERROR(LEFT(RIGHT(MASTERFILE[[#This Row],[PPA (24/25)]],LEN(MASTERFILE[[#This Row],[PPA (24/25)]])-FIND("BN3",MASTERFILE[[#This Row],[PPA (24/25)]])+1),10),0)</f>
        <v>0</v>
      </c>
      <c r="EM45" s="3">
        <f>IFERROR(LEFT(RIGHT(MASTERFILE[[#This Row],[PPA (24/25)]],LEN(MASTERFILE[[#This Row],[PPA (24/25)]])-FIND("BN4",MASTERFILE[[#This Row],[PPA (24/25)]])+1),10),0)</f>
        <v>0</v>
      </c>
      <c r="EN45" s="3">
        <f>IFERROR(LEFT(RIGHT(MASTERFILE[[#This Row],[PPA (24/25)]],LEN(MASTERFILE[[#This Row],[PPA (24/25)]])-FIND("BN5",MASTERFILE[[#This Row],[PPA (24/25)]])+1),10),0)</f>
        <v>0</v>
      </c>
      <c r="EO45" s="3">
        <f>IFERROR(LEFT(RIGHT(MASTERFILE[[#This Row],[PPA (24/25)]],LEN(MASTERFILE[[#This Row],[PPA (24/25)]])-FIND("BE1",MASTERFILE[[#This Row],[PPA (24/25)]])+1),10),0)</f>
        <v>0</v>
      </c>
      <c r="EP45" s="3">
        <f>IFERROR(LEFT(RIGHT(MASTERFILE[[#This Row],[PPA (24/25)]],LEN(MASTERFILE[[#This Row],[PPA (24/25)]])-FIND("BE2",MASTERFILE[[#This Row],[PPA (24/25)]])+1),10),0)</f>
        <v>0</v>
      </c>
      <c r="EQ45" s="3">
        <f>IFERROR(LEFT(RIGHT(MASTERFILE[[#This Row],[PPA (24/25)]],LEN(MASTERFILE[[#This Row],[PPA (24/25)]])-FIND("BE3",MASTERFILE[[#This Row],[PPA (24/25)]])+1),10),0)</f>
        <v>0</v>
      </c>
      <c r="ER45" s="3">
        <f>IFERROR(LEFT(RIGHT(MASTERFILE[[#This Row],[PPA (24/25)]],LEN(MASTERFILE[[#This Row],[PPA (24/25)]])-FIND("BE4",MASTERFILE[[#This Row],[PPA (24/25)]])+1),10),0)</f>
        <v>0</v>
      </c>
      <c r="ES45" s="3">
        <f>IFERROR(LEFT(RIGHT(MASTERFILE[[#This Row],[PPA (24/25)]],LEN(MASTERFILE[[#This Row],[PPA (24/25)]])-FIND("BL1",MASTERFILE[[#This Row],[PPA (24/25)]])+1),10),0)</f>
        <v>0</v>
      </c>
      <c r="ET45" s="3">
        <f>IFERROR(LEFT(RIGHT(MASTERFILE[[#This Row],[PPA (24/25)]],LEN(MASTERFILE[[#This Row],[PPA (24/25)]])-FIND("BL2",MASTERFILE[[#This Row],[PPA (24/25)]])+1),10),0)</f>
        <v>0</v>
      </c>
      <c r="EU45" s="3" t="str">
        <f>IFERROR(LEFT(RIGHT(MASTERFILE[[#This Row],[PPA (24/25)]],LEN(MASTERFILE[[#This Row],[PPA (24/25)]])-FIND("BL3",MASTERFILE[[#This Row],[PPA (24/25)]])+1),10),0)</f>
        <v>BL3 (100%)</v>
      </c>
      <c r="EV45" s="3">
        <f>IFERROR(LEFT(RIGHT(MASTERFILE[[#This Row],[PPA (24/25)]],LEN(MASTERFILE[[#This Row],[PPA (24/25)]])-FIND("BL4",MASTERFILE[[#This Row],[PPA (24/25)]])+1),10),0)</f>
        <v>0</v>
      </c>
      <c r="EW45" s="3">
        <f>IFERROR(LEFT(RIGHT(MASTERFILE[[#This Row],[PPA (24/25)]],LEN(MASTERFILE[[#This Row],[PPA (24/25)]])-FIND("BL5",MASTERFILE[[#This Row],[PPA (24/25)]])+1),10),0)</f>
        <v>0</v>
      </c>
      <c r="EX45" s="3">
        <f>IFERROR(LEFT(RIGHT(MASTERFILE[[#This Row],[PPA (24/25)]],LEN(MASTERFILE[[#This Row],[PPA (24/25)]])-FIND("BL6",MASTERFILE[[#This Row],[PPA (24/25)]])+1),10),0)</f>
        <v>0</v>
      </c>
      <c r="EY45" s="3">
        <f>IFERROR(LEFT(RIGHT(MASTERFILE[[#This Row],[PPA (24/25)]],LEN(MASTERFILE[[#This Row],[PPA (24/25)]])-FIND("BL7",MASTERFILE[[#This Row],[PPA (24/25)]])+1),10),0)</f>
        <v>0</v>
      </c>
      <c r="EZ45" s="47">
        <f>IFERROR(MASTERFILE[[#This Row],[FPMIS Budget]]*(MID(MASTERFILE[[#This Row],[BP 1 (Percentage)]],FIND("(",MASTERFILE[[#This Row],[BP 1 (Percentage)]])+1, FIND(")",MASTERFILE[[#This Row],[BP 1 (Percentage)]])- FIND("(",MASTERFILE[[#This Row],[BP 1 (Percentage)]])-1)),0)</f>
        <v>0</v>
      </c>
      <c r="FA45" s="47">
        <f>IFERROR(MASTERFILE[[#This Row],[FPMIS Budget]]*(MID(MASTERFILE[[#This Row],[BP 2 (Percentage)]],FIND("(",MASTERFILE[[#This Row],[BP 2 (Percentage)]])+1, FIND(")",MASTERFILE[[#This Row],[BP 2 (Percentage)]])- FIND("(",MASTERFILE[[#This Row],[BP 2 (Percentage)]])-1)),0)</f>
        <v>0</v>
      </c>
      <c r="FB45" s="47">
        <f>IFERROR(MASTERFILE[[#This Row],[FPMIS Budget]]*(MID(MASTERFILE[[#This Row],[BP 3 (Percentage)]],FIND("(",MASTERFILE[[#This Row],[BP 3 (Percentage)]])+1, FIND(")",MASTERFILE[[#This Row],[BP 3 (Percentage)]])- FIND("(",MASTERFILE[[#This Row],[BP 3 (Percentage)]])-1)),0)</f>
        <v>0</v>
      </c>
      <c r="FC45" s="47">
        <f>IFERROR(MASTERFILE[[#This Row],[FPMIS Budget]]*(MID(MASTERFILE[[#This Row],[BP 4 (Percentage)]],FIND("(",MASTERFILE[[#This Row],[BP 4 (Percentage)]])+1, FIND(")",MASTERFILE[[#This Row],[BP 4 (Percentage)]])- FIND("(",MASTERFILE[[#This Row],[BP 4 (Percentage)]])-1)),0)</f>
        <v>0</v>
      </c>
      <c r="FD45" s="47">
        <f>IFERROR(MASTERFILE[[#This Row],[FPMIS Budget]]*(MID(MASTERFILE[[#This Row],[BP 5 (Percentage)]],FIND("(",MASTERFILE[[#This Row],[BP 5 (Percentage)]])+1, FIND(")",MASTERFILE[[#This Row],[BP 5 (Percentage)]])- FIND("(",MASTERFILE[[#This Row],[BP 5 (Percentage)]])-1)),0)</f>
        <v>0</v>
      </c>
      <c r="FE45" s="47">
        <f>IFERROR(MASTERFILE[[#This Row],[FPMIS Budget]]*(MID(MASTERFILE[[#This Row],[BN 1 (Percentage)]],FIND("(",MASTERFILE[[#This Row],[BN 1 (Percentage)]])+1, FIND(")",MASTERFILE[[#This Row],[BN 1 (Percentage)]])- FIND("(",MASTERFILE[[#This Row],[BN 1 (Percentage)]])-1)),0)</f>
        <v>0</v>
      </c>
      <c r="FF45" s="47">
        <f>IFERROR(MASTERFILE[[#This Row],[FPMIS Budget]]*(MID(MASTERFILE[[#This Row],[BN 2 (Percentage)]],FIND("(",MASTERFILE[[#This Row],[BN 2 (Percentage)]])+1, FIND(")",MASTERFILE[[#This Row],[BN 2 (Percentage)]])- FIND("(",MASTERFILE[[#This Row],[BN 2 (Percentage)]])-1)),0)</f>
        <v>0</v>
      </c>
      <c r="FG45" s="47">
        <f>IFERROR(MASTERFILE[[#This Row],[FPMIS Budget]]*(MID(MASTERFILE[[#This Row],[BN 3 (Percentage)]],FIND("(",MASTERFILE[[#This Row],[BN 3 (Percentage)]])+1, FIND(")",MASTERFILE[[#This Row],[BN 3 (Percentage)]])- FIND("(",MASTERFILE[[#This Row],[BN 3 (Percentage)]])-1)),0)</f>
        <v>0</v>
      </c>
      <c r="FH45" s="47">
        <f>IFERROR(MASTERFILE[[#This Row],[FPMIS Budget]]*(MID(MASTERFILE[[#This Row],[BN 4 (Percentage)]],FIND("(",MASTERFILE[[#This Row],[BN 4 (Percentage)]])+1, FIND(")",MASTERFILE[[#This Row],[BN 4 (Percentage)]])- FIND("(",MASTERFILE[[#This Row],[BN 4 (Percentage)]])-1)),0)</f>
        <v>0</v>
      </c>
      <c r="FI45" s="47">
        <f>IFERROR(MASTERFILE[[#This Row],[FPMIS Budget]]*(MID(MASTERFILE[[#This Row],[BN 5 (Percentage)]],FIND("(",MASTERFILE[[#This Row],[BN 5 (Percentage)]])+1, FIND(")",MASTERFILE[[#This Row],[BN 5 (Percentage)]])- FIND("(",MASTERFILE[[#This Row],[BN 5 (Percentage)]])-1)),0)</f>
        <v>0</v>
      </c>
      <c r="FJ45" s="47">
        <f>IFERROR(MASTERFILE[[#This Row],[FPMIS Budget]]*(MID(MASTERFILE[[#This Row],[BE 1 (Percentage)]],FIND("(",MASTERFILE[[#This Row],[BE 1 (Percentage)]])+1, FIND(")",MASTERFILE[[#This Row],[BE 1 (Percentage)]])- FIND("(",MASTERFILE[[#This Row],[BE 1 (Percentage)]])-1)),0)</f>
        <v>0</v>
      </c>
      <c r="FK45" s="47">
        <f>IFERROR(MASTERFILE[[#This Row],[FPMIS Budget]]*(MID(MASTERFILE[[#This Row],[BE 2 (Percentage)]],FIND("(",MASTERFILE[[#This Row],[BE 2 (Percentage)]])+1, FIND(")",MASTERFILE[[#This Row],[BE 2 (Percentage)]])- FIND("(",MASTERFILE[[#This Row],[BE 2 (Percentage)]])-1)),0)</f>
        <v>0</v>
      </c>
      <c r="FL45" s="47">
        <f>IFERROR(MASTERFILE[[#This Row],[FPMIS Budget]]*(MID(MASTERFILE[[#This Row],[BE 3 (Percentage)]],FIND("(",MASTERFILE[[#This Row],[BE 3 (Percentage)]])+1, FIND(")",MASTERFILE[[#This Row],[BE 3 (Percentage)]])- FIND("(",MASTERFILE[[#This Row],[BE 3 (Percentage)]])-1)),0)</f>
        <v>0</v>
      </c>
      <c r="FM45" s="47">
        <f>IFERROR(MASTERFILE[[#This Row],[FPMIS Budget]]*(MID(MASTERFILE[[#This Row],[BE 4 (Percentage)]],FIND("(",MASTERFILE[[#This Row],[BE 4 (Percentage)]])+1, FIND(")",MASTERFILE[[#This Row],[BE 4 (Percentage)]])- FIND("(",MASTERFILE[[#This Row],[BE 4 (Percentage)]])-1)),0)</f>
        <v>0</v>
      </c>
      <c r="FN45" s="47">
        <f>IFERROR(MASTERFILE[[#This Row],[FPMIS Budget]]*(MID(MASTERFILE[[#This Row],[BL 1 (Percentage)]],FIND("(",MASTERFILE[[#This Row],[BL 1 (Percentage)]])+1, FIND(")",MASTERFILE[[#This Row],[BL 1 (Percentage)]])- FIND("(",MASTERFILE[[#This Row],[BL 1 (Percentage)]])-1)),0)</f>
        <v>0</v>
      </c>
      <c r="FO45" s="47">
        <f>IFERROR(MASTERFILE[[#This Row],[FPMIS Budget]]*(MID(MASTERFILE[[#This Row],[BL 2 (Percentage)]],FIND("(",MASTERFILE[[#This Row],[BL 2 (Percentage)]])+1, FIND(")",MASTERFILE[[#This Row],[BL 2 (Percentage)]])- FIND("(",MASTERFILE[[#This Row],[BL 2 (Percentage)]])-1)),0)</f>
        <v>0</v>
      </c>
      <c r="FP45" s="47">
        <f>IFERROR(MASTERFILE[[#This Row],[FPMIS Budget]]*(MID(MASTERFILE[[#This Row],[BL 3 (Percentage)]],FIND("(",MASTERFILE[[#This Row],[BL 3 (Percentage)]])+1, FIND(")",MASTERFILE[[#This Row],[BL 3 (Percentage)]])- FIND("(",MASTERFILE[[#This Row],[BL 3 (Percentage)]])-1)),0)</f>
        <v>2000000.13</v>
      </c>
      <c r="FQ45" s="47">
        <f>IFERROR(MASTERFILE[[#This Row],[FPMIS Budget]]*(MID(MASTERFILE[[#This Row],[BL 4 (Percentage)]],FIND("(",MASTERFILE[[#This Row],[BL 4 (Percentage)]])+1, FIND(")",MASTERFILE[[#This Row],[BL 4 (Percentage)]])- FIND("(",MASTERFILE[[#This Row],[BL 4 (Percentage)]])-1)),0)</f>
        <v>0</v>
      </c>
      <c r="FR45" s="47">
        <f>IFERROR(MASTERFILE[[#This Row],[FPMIS Budget]]*(MID(MASTERFILE[[#This Row],[BL 5 (Percentage)]],FIND("(",MASTERFILE[[#This Row],[BL 5 (Percentage)]])+1, FIND(")",MASTERFILE[[#This Row],[BL 5 (Percentage)]])- FIND("(",MASTERFILE[[#This Row],[BL 5 (Percentage)]])-1)),0)</f>
        <v>0</v>
      </c>
      <c r="FS45" s="47">
        <f>IFERROR(MASTERFILE[[#This Row],[FPMIS Budget]]*(MID(MASTERFILE[[#This Row],[BL 6 (Percentage)]],FIND("(",MASTERFILE[[#This Row],[BL 6 (Percentage)]])+1, FIND(")",MASTERFILE[[#This Row],[BL 6 (Percentage)]])- FIND("(",MASTERFILE[[#This Row],[BL 6 (Percentage)]])-1)),0)</f>
        <v>0</v>
      </c>
      <c r="FT45" s="47">
        <f>IFERROR(MASTERFILE[[#This Row],[FPMIS Budget]]*(MID(MASTERFILE[[#This Row],[BL 7 (Percentage)]],FIND("(",MASTERFILE[[#This Row],[BL 7 (Percentage)]])+1, FIND(")",MASTERFILE[[#This Row],[BL 7 (Percentage)]])- FIND("(",MASTERFILE[[#This Row],[BL 7 (Percentage)]])-1)),0)</f>
        <v>0</v>
      </c>
      <c r="FU45" s="3" t="str">
        <f>IF(ISNUMBER(SEARCH("1.",MASTERFILE[[#This Row],[SDG target (24/25)]])),1," ")</f>
        <v xml:space="preserve"> </v>
      </c>
      <c r="HT45" s="3" t="s">
        <v>1296</v>
      </c>
      <c r="ID45" s="3"/>
      <c r="IH45" s="3"/>
      <c r="IP45" s="3" t="s">
        <v>1353</v>
      </c>
      <c r="IU45" s="3"/>
      <c r="IV45" s="3"/>
      <c r="IW45" s="3"/>
      <c r="IX45" s="3"/>
    </row>
    <row r="46" spans="1:263" ht="27.75" customHeight="1" x14ac:dyDescent="0.3">
      <c r="A46" s="9" t="s">
        <v>1500</v>
      </c>
      <c r="B46" s="9" t="s">
        <v>1501</v>
      </c>
      <c r="C46" s="9" t="s">
        <v>1502</v>
      </c>
      <c r="D46" s="9" t="s">
        <v>375</v>
      </c>
      <c r="E46" s="45">
        <v>244881.22</v>
      </c>
      <c r="F46" s="45">
        <v>245000.25399999999</v>
      </c>
      <c r="G46" s="9" t="s">
        <v>1503</v>
      </c>
      <c r="H46" s="9" t="s">
        <v>376</v>
      </c>
      <c r="I46" s="9" t="s">
        <v>304</v>
      </c>
      <c r="J46" s="9" t="s">
        <v>1504</v>
      </c>
      <c r="K46" s="9" t="s">
        <v>521</v>
      </c>
      <c r="L46" s="9" t="s">
        <v>1505</v>
      </c>
      <c r="M46" s="9" t="s">
        <v>1506</v>
      </c>
      <c r="N46" s="45">
        <v>1.4973118279569892</v>
      </c>
      <c r="O46" s="9" t="s">
        <v>1399</v>
      </c>
      <c r="P46" s="9" t="s">
        <v>281</v>
      </c>
      <c r="Q46" s="9" t="s">
        <v>525</v>
      </c>
      <c r="R46" s="9" t="s">
        <v>571</v>
      </c>
      <c r="S46" s="9" t="s">
        <v>289</v>
      </c>
      <c r="T46" s="9" t="s">
        <v>290</v>
      </c>
      <c r="U46" s="9" t="s">
        <v>291</v>
      </c>
      <c r="V46" s="9" t="s">
        <v>1052</v>
      </c>
      <c r="W46" s="9" t="s">
        <v>293</v>
      </c>
      <c r="X46" s="9" t="s">
        <v>623</v>
      </c>
      <c r="Y46" s="9" t="s">
        <v>1383</v>
      </c>
      <c r="Z46" s="9" t="s">
        <v>1507</v>
      </c>
      <c r="AA46" s="9" t="s">
        <v>1089</v>
      </c>
      <c r="AB46" s="9" t="s">
        <v>1508</v>
      </c>
      <c r="AC46" s="9" t="s">
        <v>1509</v>
      </c>
      <c r="AD46" s="9" t="s">
        <v>1510</v>
      </c>
      <c r="AE46" s="9" t="s">
        <v>292</v>
      </c>
      <c r="AF46" s="9" t="s">
        <v>292</v>
      </c>
      <c r="AG46" s="9" t="s">
        <v>292</v>
      </c>
      <c r="AH46" s="9" t="s">
        <v>583</v>
      </c>
      <c r="AI46" s="9" t="s">
        <v>1511</v>
      </c>
      <c r="AJ46" s="9" t="s">
        <v>1512</v>
      </c>
      <c r="AK46" s="9" t="s">
        <v>304</v>
      </c>
      <c r="AL46" s="9" t="s">
        <v>305</v>
      </c>
      <c r="AM46" s="9" t="s">
        <v>584</v>
      </c>
      <c r="AN46" s="9" t="s">
        <v>1314</v>
      </c>
      <c r="AO46" s="9" t="s">
        <v>1513</v>
      </c>
      <c r="AP46" s="9" t="s">
        <v>1514</v>
      </c>
      <c r="AQ46" s="9" t="s">
        <v>309</v>
      </c>
      <c r="AR46" s="9" t="s">
        <v>354</v>
      </c>
      <c r="AS46" s="9" t="s">
        <v>354</v>
      </c>
      <c r="AT46" s="45">
        <v>0</v>
      </c>
      <c r="AU46" s="45">
        <v>245000.25</v>
      </c>
      <c r="AV46" s="9" t="s">
        <v>1515</v>
      </c>
      <c r="AW46" s="9" t="s">
        <v>1516</v>
      </c>
      <c r="AX46" s="9" t="s">
        <v>1517</v>
      </c>
      <c r="AY46" s="9" t="s">
        <v>292</v>
      </c>
      <c r="AZ46" s="9" t="s">
        <v>1518</v>
      </c>
      <c r="BA46" s="9" t="s">
        <v>816</v>
      </c>
      <c r="BB46" s="9" t="s">
        <v>1519</v>
      </c>
      <c r="BC46" s="9" t="s">
        <v>1520</v>
      </c>
      <c r="BD46" s="9" t="s">
        <v>1505</v>
      </c>
      <c r="BE46" s="9" t="s">
        <v>1521</v>
      </c>
      <c r="BF46" s="9" t="s">
        <v>1522</v>
      </c>
      <c r="BG46" s="9" t="s">
        <v>292</v>
      </c>
      <c r="BH46" s="45">
        <v>0</v>
      </c>
      <c r="BI46" s="9" t="s">
        <v>1070</v>
      </c>
      <c r="BJ46" s="9" t="s">
        <v>354</v>
      </c>
      <c r="BK46" s="9" t="s">
        <v>354</v>
      </c>
      <c r="BL46" s="9" t="s">
        <v>354</v>
      </c>
      <c r="BM46" s="9" t="s">
        <v>354</v>
      </c>
      <c r="BN46" s="9" t="s">
        <v>354</v>
      </c>
      <c r="BO46" s="9" t="s">
        <v>354</v>
      </c>
      <c r="BP46" s="9" t="s">
        <v>363</v>
      </c>
      <c r="BQ46" s="9" t="s">
        <v>292</v>
      </c>
      <c r="BR46" s="9" t="s">
        <v>354</v>
      </c>
      <c r="BS46" s="9" t="s">
        <v>1089</v>
      </c>
      <c r="BT46" s="9" t="s">
        <v>1508</v>
      </c>
      <c r="BU46" s="9" t="s">
        <v>1509</v>
      </c>
      <c r="BV46" s="9" t="s">
        <v>1510</v>
      </c>
      <c r="BW46" s="9" t="s">
        <v>1515</v>
      </c>
      <c r="BX46" s="9" t="s">
        <v>1516</v>
      </c>
      <c r="BY46" s="45">
        <v>0</v>
      </c>
      <c r="BZ46" s="45">
        <v>0</v>
      </c>
      <c r="CA46" s="45">
        <v>0</v>
      </c>
      <c r="CB46" s="45">
        <v>0</v>
      </c>
      <c r="CC46" s="45">
        <v>16615.52</v>
      </c>
      <c r="CD46" s="45">
        <v>0.21</v>
      </c>
      <c r="CE46" s="45">
        <v>61766.22</v>
      </c>
      <c r="CF46" s="45">
        <v>245000.04</v>
      </c>
      <c r="CG46" s="45">
        <v>166499.48000000001</v>
      </c>
      <c r="CH46" s="9" t="s">
        <v>292</v>
      </c>
      <c r="CI46" s="9" t="s">
        <v>292</v>
      </c>
      <c r="CJ46" s="9" t="s">
        <v>292</v>
      </c>
      <c r="CK46" s="9" t="s">
        <v>292</v>
      </c>
      <c r="CL46" s="45">
        <v>119.03</v>
      </c>
      <c r="CM46" s="45">
        <v>244881.22</v>
      </c>
      <c r="CN46" s="45">
        <v>0</v>
      </c>
      <c r="CO46" s="45">
        <v>0</v>
      </c>
      <c r="CP46" s="45">
        <v>245000.25</v>
      </c>
      <c r="CQ46" s="45">
        <v>244881.32</v>
      </c>
      <c r="CR46" s="9" t="s">
        <v>1523</v>
      </c>
      <c r="CS46" s="45">
        <v>1</v>
      </c>
      <c r="CT46" s="9" t="s">
        <v>292</v>
      </c>
      <c r="CU46" s="9" t="s">
        <v>281</v>
      </c>
      <c r="CV46" s="9" t="s">
        <v>304</v>
      </c>
      <c r="CW46" s="9" t="s">
        <v>292</v>
      </c>
      <c r="CX46" s="9" t="s">
        <v>292</v>
      </c>
      <c r="CY46" s="9" t="s">
        <v>292</v>
      </c>
      <c r="CZ46" s="9" t="s">
        <v>292</v>
      </c>
      <c r="DA46" s="9" t="s">
        <v>292</v>
      </c>
      <c r="DB46" s="9" t="s">
        <v>292</v>
      </c>
      <c r="DC46" s="9" t="s">
        <v>292</v>
      </c>
      <c r="DD46" s="45">
        <v>0</v>
      </c>
      <c r="DE46" s="45">
        <v>244881.22</v>
      </c>
      <c r="DF46" s="9" t="s">
        <v>365</v>
      </c>
      <c r="DG46" s="9" t="s">
        <v>1524</v>
      </c>
      <c r="DH46" s="9" t="s">
        <v>1115</v>
      </c>
      <c r="DI46" s="46" t="s">
        <v>1525</v>
      </c>
      <c r="DJ46" s="3">
        <f>IF(ISNUMBER(SEARCH("BP1",MASTERFILE[[#This Row],[PPA (24/25)]])),1,0)</f>
        <v>0</v>
      </c>
      <c r="DK46" s="3">
        <f>IF(ISNUMBER(SEARCH("BP2",MASTERFILE[[#This Row],[PPA (24/25)]])),1,0)</f>
        <v>0</v>
      </c>
      <c r="DL46" s="3">
        <f>IF(ISNUMBER(SEARCH("BP3",MASTERFILE[[#This Row],[PPA (24/25)]])),1,0)</f>
        <v>0</v>
      </c>
      <c r="DM46" s="3">
        <f>IF(ISNUMBER(SEARCH("BP4",MASTERFILE[[#This Row],[PPA (24/25)]])),1,0)</f>
        <v>0</v>
      </c>
      <c r="DN46" s="3">
        <f>IF(ISNUMBER(SEARCH("BP5",MASTERFILE[[#This Row],[PPA (24/25)]])),1,0)</f>
        <v>0</v>
      </c>
      <c r="DO46" s="3">
        <f>IF(ISNUMBER(SEARCH("BN1",MASTERFILE[[#This Row],[PPA (24/25)]])),1,0)</f>
        <v>0</v>
      </c>
      <c r="DP46" s="3">
        <f>IF(ISNUMBER(SEARCH("BN2",MASTERFILE[[#This Row],[PPA (24/25)]])),1,0)</f>
        <v>0</v>
      </c>
      <c r="DQ46" s="3">
        <f>IF(ISNUMBER(SEARCH("BN3",MASTERFILE[[#This Row],[PPA (24/25)]])),1,0)</f>
        <v>0</v>
      </c>
      <c r="DR46" s="3">
        <f>IF(ISNUMBER(SEARCH("BN4",MASTERFILE[[#This Row],[PPA (24/25)]])),1,0)</f>
        <v>0</v>
      </c>
      <c r="DS46" s="3">
        <f>IF(ISNUMBER(SEARCH("BN5",MASTERFILE[[#This Row],[PPA (24/25)]])),1,0)</f>
        <v>0</v>
      </c>
      <c r="DT46" s="3">
        <f>IF(ISNUMBER(SEARCH("BE1",MASTERFILE[[#This Row],[PPA (24/25)]])),1,0)</f>
        <v>0</v>
      </c>
      <c r="DU46" s="3">
        <f>IF(ISNUMBER(SEARCH("BE2",MASTERFILE[[#This Row],[PPA (24/25)]])),1,0)</f>
        <v>0</v>
      </c>
      <c r="DV46" s="3">
        <f>IF(ISNUMBER(SEARCH("BE3",MASTERFILE[[#This Row],[PPA (24/25)]])),1,0)</f>
        <v>0</v>
      </c>
      <c r="DW46" s="3">
        <f>IF(ISNUMBER(SEARCH("BE4",MASTERFILE[[#This Row],[PPA (24/25)]])),1,0)</f>
        <v>0</v>
      </c>
      <c r="DX46" s="3">
        <f>IF(ISNUMBER(SEARCH("BL1",MASTERFILE[[#This Row],[PPA (24/25)]])),1,0)</f>
        <v>0</v>
      </c>
      <c r="DY46" s="3">
        <f>IF(ISNUMBER(SEARCH("BL2",MASTERFILE[[#This Row],[PPA (24/25)]])),1,0)</f>
        <v>0</v>
      </c>
      <c r="DZ46" s="3">
        <f>IF(ISNUMBER(SEARCH("BL3",MASTERFILE[[#This Row],[PPA (24/25)]])),1,0)</f>
        <v>1</v>
      </c>
      <c r="EA46" s="3">
        <f>IF(ISNUMBER(SEARCH("BL4",MASTERFILE[[#This Row],[PPA (24/25)]])),1,0)</f>
        <v>1</v>
      </c>
      <c r="EB46" s="3">
        <f>IF(ISNUMBER(SEARCH("BL5",MASTERFILE[[#This Row],[PPA (24/25)]])),1,0)</f>
        <v>0</v>
      </c>
      <c r="EC46" s="3">
        <f>IF(ISNUMBER(SEARCH("BL6",MASTERFILE[[#This Row],[PPA (24/25)]])),1,0)</f>
        <v>0</v>
      </c>
      <c r="ED46" s="3">
        <f>IF(ISNUMBER(SEARCH("BL7",MASTERFILE[[#This Row],[PPA (24/25)]])),1,0)</f>
        <v>0</v>
      </c>
      <c r="EE46" s="3">
        <f>IFERROR(LEFT(RIGHT(MASTERFILE[[#This Row],[PPA (24/25)]],LEN(MASTERFILE[[#This Row],[PPA (24/25)]])-FIND("BP1",MASTERFILE[[#This Row],[PPA (24/25)]])+1),10), 0)</f>
        <v>0</v>
      </c>
      <c r="EF46" s="3">
        <f>IFERROR(LEFT(RIGHT(MASTERFILE[[#This Row],[PPA (24/25)]],LEN(MASTERFILE[[#This Row],[PPA (24/25)]])-FIND("BP2",MASTERFILE[[#This Row],[PPA (24/25)]])+1),10),0)</f>
        <v>0</v>
      </c>
      <c r="EG46" s="3">
        <f>IFERROR(LEFT(RIGHT(MASTERFILE[[#This Row],[PPA (24/25)]],LEN(MASTERFILE[[#This Row],[PPA (24/25)]])-FIND("BP3",MASTERFILE[[#This Row],[PPA (24/25)]])+1),10),0)</f>
        <v>0</v>
      </c>
      <c r="EH46" s="3">
        <f>IFERROR(LEFT(RIGHT(MASTERFILE[[#This Row],[PPA (24/25)]],LEN(MASTERFILE[[#This Row],[PPA (24/25)]])-FIND("BP4",MASTERFILE[[#This Row],[PPA (24/25)]])+1),10),0)</f>
        <v>0</v>
      </c>
      <c r="EI46" s="3">
        <f>IFERROR(LEFT(RIGHT(MASTERFILE[[#This Row],[PPA (24/25)]],LEN(MASTERFILE[[#This Row],[PPA (24/25)]])-FIND("BP5",MASTERFILE[[#This Row],[PPA (24/25)]])+1),10),0)</f>
        <v>0</v>
      </c>
      <c r="EJ46" s="3">
        <f>IFERROR(LEFT(RIGHT(MASTERFILE[[#This Row],[PPA (24/25)]],LEN(MASTERFILE[[#This Row],[PPA (24/25)]])-FIND("BN1",MASTERFILE[[#This Row],[PPA (24/25)]])+1),10),0)</f>
        <v>0</v>
      </c>
      <c r="EK46" s="3">
        <f>IFERROR(LEFT(RIGHT(MASTERFILE[[#This Row],[PPA (24/25)]],LEN(MASTERFILE[[#This Row],[PPA (24/25)]])-FIND("BN2",MASTERFILE[[#This Row],[PPA (24/25)]])+1),10),0)</f>
        <v>0</v>
      </c>
      <c r="EL46" s="3">
        <f>IFERROR(LEFT(RIGHT(MASTERFILE[[#This Row],[PPA (24/25)]],LEN(MASTERFILE[[#This Row],[PPA (24/25)]])-FIND("BN3",MASTERFILE[[#This Row],[PPA (24/25)]])+1),10),0)</f>
        <v>0</v>
      </c>
      <c r="EM46" s="3">
        <f>IFERROR(LEFT(RIGHT(MASTERFILE[[#This Row],[PPA (24/25)]],LEN(MASTERFILE[[#This Row],[PPA (24/25)]])-FIND("BN4",MASTERFILE[[#This Row],[PPA (24/25)]])+1),10),0)</f>
        <v>0</v>
      </c>
      <c r="EN46" s="3">
        <f>IFERROR(LEFT(RIGHT(MASTERFILE[[#This Row],[PPA (24/25)]],LEN(MASTERFILE[[#This Row],[PPA (24/25)]])-FIND("BN5",MASTERFILE[[#This Row],[PPA (24/25)]])+1),10),0)</f>
        <v>0</v>
      </c>
      <c r="EO46" s="3">
        <f>IFERROR(LEFT(RIGHT(MASTERFILE[[#This Row],[PPA (24/25)]],LEN(MASTERFILE[[#This Row],[PPA (24/25)]])-FIND("BE1",MASTERFILE[[#This Row],[PPA (24/25)]])+1),10),0)</f>
        <v>0</v>
      </c>
      <c r="EP46" s="3">
        <f>IFERROR(LEFT(RIGHT(MASTERFILE[[#This Row],[PPA (24/25)]],LEN(MASTERFILE[[#This Row],[PPA (24/25)]])-FIND("BE2",MASTERFILE[[#This Row],[PPA (24/25)]])+1),10),0)</f>
        <v>0</v>
      </c>
      <c r="EQ46" s="3">
        <f>IFERROR(LEFT(RIGHT(MASTERFILE[[#This Row],[PPA (24/25)]],LEN(MASTERFILE[[#This Row],[PPA (24/25)]])-FIND("BE3",MASTERFILE[[#This Row],[PPA (24/25)]])+1),10),0)</f>
        <v>0</v>
      </c>
      <c r="ER46" s="3">
        <f>IFERROR(LEFT(RIGHT(MASTERFILE[[#This Row],[PPA (24/25)]],LEN(MASTERFILE[[#This Row],[PPA (24/25)]])-FIND("BE4",MASTERFILE[[#This Row],[PPA (24/25)]])+1),10),0)</f>
        <v>0</v>
      </c>
      <c r="ES46" s="3">
        <f>IFERROR(LEFT(RIGHT(MASTERFILE[[#This Row],[PPA (24/25)]],LEN(MASTERFILE[[#This Row],[PPA (24/25)]])-FIND("BL1",MASTERFILE[[#This Row],[PPA (24/25)]])+1),10),0)</f>
        <v>0</v>
      </c>
      <c r="ET46" s="3">
        <f>IFERROR(LEFT(RIGHT(MASTERFILE[[#This Row],[PPA (24/25)]],LEN(MASTERFILE[[#This Row],[PPA (24/25)]])-FIND("BL2",MASTERFILE[[#This Row],[PPA (24/25)]])+1),10),0)</f>
        <v>0</v>
      </c>
      <c r="EU46" s="3" t="str">
        <f>IFERROR(LEFT(RIGHT(MASTERFILE[[#This Row],[PPA (24/25)]],LEN(MASTERFILE[[#This Row],[PPA (24/25)]])-FIND("BL3",MASTERFILE[[#This Row],[PPA (24/25)]])+1),10),0)</f>
        <v xml:space="preserve">BL3 (50%)
</v>
      </c>
      <c r="EV46" s="3" t="str">
        <f>IFERROR(LEFT(RIGHT(MASTERFILE[[#This Row],[PPA (24/25)]],LEN(MASTERFILE[[#This Row],[PPA (24/25)]])-FIND("BL4",MASTERFILE[[#This Row],[PPA (24/25)]])+1),10),0)</f>
        <v>BL4 (50%)</v>
      </c>
      <c r="EW46" s="3">
        <f>IFERROR(LEFT(RIGHT(MASTERFILE[[#This Row],[PPA (24/25)]],LEN(MASTERFILE[[#This Row],[PPA (24/25)]])-FIND("BL5",MASTERFILE[[#This Row],[PPA (24/25)]])+1),10),0)</f>
        <v>0</v>
      </c>
      <c r="EX46" s="3">
        <f>IFERROR(LEFT(RIGHT(MASTERFILE[[#This Row],[PPA (24/25)]],LEN(MASTERFILE[[#This Row],[PPA (24/25)]])-FIND("BL6",MASTERFILE[[#This Row],[PPA (24/25)]])+1),10),0)</f>
        <v>0</v>
      </c>
      <c r="EY46" s="3">
        <f>IFERROR(LEFT(RIGHT(MASTERFILE[[#This Row],[PPA (24/25)]],LEN(MASTERFILE[[#This Row],[PPA (24/25)]])-FIND("BL7",MASTERFILE[[#This Row],[PPA (24/25)]])+1),10),0)</f>
        <v>0</v>
      </c>
      <c r="EZ46" s="47">
        <f>IFERROR(MASTERFILE[[#This Row],[FPMIS Budget]]*(MID(MASTERFILE[[#This Row],[BP 1 (Percentage)]],FIND("(",MASTERFILE[[#This Row],[BP 1 (Percentage)]])+1, FIND(")",MASTERFILE[[#This Row],[BP 1 (Percentage)]])- FIND("(",MASTERFILE[[#This Row],[BP 1 (Percentage)]])-1)),0)</f>
        <v>0</v>
      </c>
      <c r="FA46" s="47">
        <f>IFERROR(MASTERFILE[[#This Row],[FPMIS Budget]]*(MID(MASTERFILE[[#This Row],[BP 2 (Percentage)]],FIND("(",MASTERFILE[[#This Row],[BP 2 (Percentage)]])+1, FIND(")",MASTERFILE[[#This Row],[BP 2 (Percentage)]])- FIND("(",MASTERFILE[[#This Row],[BP 2 (Percentage)]])-1)),0)</f>
        <v>0</v>
      </c>
      <c r="FB46" s="47">
        <f>IFERROR(MASTERFILE[[#This Row],[FPMIS Budget]]*(MID(MASTERFILE[[#This Row],[BP 3 (Percentage)]],FIND("(",MASTERFILE[[#This Row],[BP 3 (Percentage)]])+1, FIND(")",MASTERFILE[[#This Row],[BP 3 (Percentage)]])- FIND("(",MASTERFILE[[#This Row],[BP 3 (Percentage)]])-1)),0)</f>
        <v>0</v>
      </c>
      <c r="FC46" s="47">
        <f>IFERROR(MASTERFILE[[#This Row],[FPMIS Budget]]*(MID(MASTERFILE[[#This Row],[BP 4 (Percentage)]],FIND("(",MASTERFILE[[#This Row],[BP 4 (Percentage)]])+1, FIND(")",MASTERFILE[[#This Row],[BP 4 (Percentage)]])- FIND("(",MASTERFILE[[#This Row],[BP 4 (Percentage)]])-1)),0)</f>
        <v>0</v>
      </c>
      <c r="FD46" s="47">
        <f>IFERROR(MASTERFILE[[#This Row],[FPMIS Budget]]*(MID(MASTERFILE[[#This Row],[BP 5 (Percentage)]],FIND("(",MASTERFILE[[#This Row],[BP 5 (Percentage)]])+1, FIND(")",MASTERFILE[[#This Row],[BP 5 (Percentage)]])- FIND("(",MASTERFILE[[#This Row],[BP 5 (Percentage)]])-1)),0)</f>
        <v>0</v>
      </c>
      <c r="FE46" s="47">
        <f>IFERROR(MASTERFILE[[#This Row],[FPMIS Budget]]*(MID(MASTERFILE[[#This Row],[BN 1 (Percentage)]],FIND("(",MASTERFILE[[#This Row],[BN 1 (Percentage)]])+1, FIND(")",MASTERFILE[[#This Row],[BN 1 (Percentage)]])- FIND("(",MASTERFILE[[#This Row],[BN 1 (Percentage)]])-1)),0)</f>
        <v>0</v>
      </c>
      <c r="FF46" s="47">
        <f>IFERROR(MASTERFILE[[#This Row],[FPMIS Budget]]*(MID(MASTERFILE[[#This Row],[BN 2 (Percentage)]],FIND("(",MASTERFILE[[#This Row],[BN 2 (Percentage)]])+1, FIND(")",MASTERFILE[[#This Row],[BN 2 (Percentage)]])- FIND("(",MASTERFILE[[#This Row],[BN 2 (Percentage)]])-1)),0)</f>
        <v>0</v>
      </c>
      <c r="FG46" s="47">
        <f>IFERROR(MASTERFILE[[#This Row],[FPMIS Budget]]*(MID(MASTERFILE[[#This Row],[BN 3 (Percentage)]],FIND("(",MASTERFILE[[#This Row],[BN 3 (Percentage)]])+1, FIND(")",MASTERFILE[[#This Row],[BN 3 (Percentage)]])- FIND("(",MASTERFILE[[#This Row],[BN 3 (Percentage)]])-1)),0)</f>
        <v>0</v>
      </c>
      <c r="FH46" s="47">
        <f>IFERROR(MASTERFILE[[#This Row],[FPMIS Budget]]*(MID(MASTERFILE[[#This Row],[BN 4 (Percentage)]],FIND("(",MASTERFILE[[#This Row],[BN 4 (Percentage)]])+1, FIND(")",MASTERFILE[[#This Row],[BN 4 (Percentage)]])- FIND("(",MASTERFILE[[#This Row],[BN 4 (Percentage)]])-1)),0)</f>
        <v>0</v>
      </c>
      <c r="FI46" s="47">
        <f>IFERROR(MASTERFILE[[#This Row],[FPMIS Budget]]*(MID(MASTERFILE[[#This Row],[BN 5 (Percentage)]],FIND("(",MASTERFILE[[#This Row],[BN 5 (Percentage)]])+1, FIND(")",MASTERFILE[[#This Row],[BN 5 (Percentage)]])- FIND("(",MASTERFILE[[#This Row],[BN 5 (Percentage)]])-1)),0)</f>
        <v>0</v>
      </c>
      <c r="FJ46" s="47">
        <f>IFERROR(MASTERFILE[[#This Row],[FPMIS Budget]]*(MID(MASTERFILE[[#This Row],[BE 1 (Percentage)]],FIND("(",MASTERFILE[[#This Row],[BE 1 (Percentage)]])+1, FIND(")",MASTERFILE[[#This Row],[BE 1 (Percentage)]])- FIND("(",MASTERFILE[[#This Row],[BE 1 (Percentage)]])-1)),0)</f>
        <v>0</v>
      </c>
      <c r="FK46" s="47">
        <f>IFERROR(MASTERFILE[[#This Row],[FPMIS Budget]]*(MID(MASTERFILE[[#This Row],[BE 2 (Percentage)]],FIND("(",MASTERFILE[[#This Row],[BE 2 (Percentage)]])+1, FIND(")",MASTERFILE[[#This Row],[BE 2 (Percentage)]])- FIND("(",MASTERFILE[[#This Row],[BE 2 (Percentage)]])-1)),0)</f>
        <v>0</v>
      </c>
      <c r="FL46" s="47">
        <f>IFERROR(MASTERFILE[[#This Row],[FPMIS Budget]]*(MID(MASTERFILE[[#This Row],[BE 3 (Percentage)]],FIND("(",MASTERFILE[[#This Row],[BE 3 (Percentage)]])+1, FIND(")",MASTERFILE[[#This Row],[BE 3 (Percentage)]])- FIND("(",MASTERFILE[[#This Row],[BE 3 (Percentage)]])-1)),0)</f>
        <v>0</v>
      </c>
      <c r="FM46" s="47">
        <f>IFERROR(MASTERFILE[[#This Row],[FPMIS Budget]]*(MID(MASTERFILE[[#This Row],[BE 4 (Percentage)]],FIND("(",MASTERFILE[[#This Row],[BE 4 (Percentage)]])+1, FIND(")",MASTERFILE[[#This Row],[BE 4 (Percentage)]])- FIND("(",MASTERFILE[[#This Row],[BE 4 (Percentage)]])-1)),0)</f>
        <v>0</v>
      </c>
      <c r="FN46" s="47">
        <f>IFERROR(MASTERFILE[[#This Row],[FPMIS Budget]]*(MID(MASTERFILE[[#This Row],[BL 1 (Percentage)]],FIND("(",MASTERFILE[[#This Row],[BL 1 (Percentage)]])+1, FIND(")",MASTERFILE[[#This Row],[BL 1 (Percentage)]])- FIND("(",MASTERFILE[[#This Row],[BL 1 (Percentage)]])-1)),0)</f>
        <v>0</v>
      </c>
      <c r="FO46" s="47">
        <f>IFERROR(MASTERFILE[[#This Row],[FPMIS Budget]]*(MID(MASTERFILE[[#This Row],[BL 2 (Percentage)]],FIND("(",MASTERFILE[[#This Row],[BL 2 (Percentage)]])+1, FIND(")",MASTERFILE[[#This Row],[BL 2 (Percentage)]])- FIND("(",MASTERFILE[[#This Row],[BL 2 (Percentage)]])-1)),0)</f>
        <v>0</v>
      </c>
      <c r="FP46" s="47">
        <f>IFERROR(MASTERFILE[[#This Row],[FPMIS Budget]]*(MID(MASTERFILE[[#This Row],[BL 3 (Percentage)]],FIND("(",MASTERFILE[[#This Row],[BL 3 (Percentage)]])+1, FIND(")",MASTERFILE[[#This Row],[BL 3 (Percentage)]])- FIND("(",MASTERFILE[[#This Row],[BL 3 (Percentage)]])-1)),0)</f>
        <v>122500.12699999999</v>
      </c>
      <c r="FQ46" s="47">
        <f>IFERROR(MASTERFILE[[#This Row],[FPMIS Budget]]*(MID(MASTERFILE[[#This Row],[BL 4 (Percentage)]],FIND("(",MASTERFILE[[#This Row],[BL 4 (Percentage)]])+1, FIND(")",MASTERFILE[[#This Row],[BL 4 (Percentage)]])- FIND("(",MASTERFILE[[#This Row],[BL 4 (Percentage)]])-1)),0)</f>
        <v>122500.12699999999</v>
      </c>
      <c r="FR46" s="47">
        <f>IFERROR(MASTERFILE[[#This Row],[FPMIS Budget]]*(MID(MASTERFILE[[#This Row],[BL 5 (Percentage)]],FIND("(",MASTERFILE[[#This Row],[BL 5 (Percentage)]])+1, FIND(")",MASTERFILE[[#This Row],[BL 5 (Percentage)]])- FIND("(",MASTERFILE[[#This Row],[BL 5 (Percentage)]])-1)),0)</f>
        <v>0</v>
      </c>
      <c r="FS46" s="47">
        <f>IFERROR(MASTERFILE[[#This Row],[FPMIS Budget]]*(MID(MASTERFILE[[#This Row],[BL 6 (Percentage)]],FIND("(",MASTERFILE[[#This Row],[BL 6 (Percentage)]])+1, FIND(")",MASTERFILE[[#This Row],[BL 6 (Percentage)]])- FIND("(",MASTERFILE[[#This Row],[BL 6 (Percentage)]])-1)),0)</f>
        <v>0</v>
      </c>
      <c r="FT46" s="47">
        <f>IFERROR(MASTERFILE[[#This Row],[FPMIS Budget]]*(MID(MASTERFILE[[#This Row],[BL 7 (Percentage)]],FIND("(",MASTERFILE[[#This Row],[BL 7 (Percentage)]])+1, FIND(")",MASTERFILE[[#This Row],[BL 7 (Percentage)]])- FIND("(",MASTERFILE[[#This Row],[BL 7 (Percentage)]])-1)),0)</f>
        <v>0</v>
      </c>
      <c r="FU46" s="3">
        <f>IF(ISNUMBER(SEARCH("1.",MASTERFILE[[#This Row],[SDG target (24/25)]])),1," ")</f>
        <v>1</v>
      </c>
      <c r="HT46" s="3" t="s">
        <v>1296</v>
      </c>
      <c r="ID46" s="3"/>
      <c r="IH46" s="3"/>
      <c r="IK46" s="3" t="s">
        <v>1526</v>
      </c>
      <c r="IQ46" s="3" t="s">
        <v>1527</v>
      </c>
      <c r="IU46" s="3"/>
      <c r="IV46" s="3"/>
      <c r="IW46" s="3"/>
      <c r="IX46" s="3"/>
      <c r="JB46" s="3" t="s">
        <v>1528</v>
      </c>
    </row>
    <row r="47" spans="1:263" ht="27.75" customHeight="1" x14ac:dyDescent="0.3">
      <c r="A47" s="48" t="s">
        <v>1529</v>
      </c>
      <c r="B47" s="48" t="s">
        <v>1530</v>
      </c>
      <c r="C47" s="48" t="s">
        <v>1531</v>
      </c>
      <c r="D47" s="48" t="s">
        <v>278</v>
      </c>
      <c r="E47" s="49">
        <v>2917820.04</v>
      </c>
      <c r="F47" s="49">
        <v>3538812.9741500001</v>
      </c>
      <c r="G47" s="48" t="s">
        <v>1532</v>
      </c>
      <c r="H47" s="48" t="s">
        <v>280</v>
      </c>
      <c r="I47" s="48" t="s">
        <v>281</v>
      </c>
      <c r="J47" s="48" t="s">
        <v>1504</v>
      </c>
      <c r="K47" s="48" t="s">
        <v>333</v>
      </c>
      <c r="L47" s="48" t="s">
        <v>1533</v>
      </c>
      <c r="M47" s="48" t="s">
        <v>1534</v>
      </c>
      <c r="N47" s="49">
        <v>3.8306451612903225</v>
      </c>
      <c r="O47" s="48" t="s">
        <v>1535</v>
      </c>
      <c r="P47" s="48" t="s">
        <v>281</v>
      </c>
      <c r="Q47" s="48" t="s">
        <v>287</v>
      </c>
      <c r="R47" s="48" t="s">
        <v>1536</v>
      </c>
      <c r="S47" s="48" t="s">
        <v>289</v>
      </c>
      <c r="T47" s="48" t="s">
        <v>290</v>
      </c>
      <c r="U47" s="48" t="s">
        <v>291</v>
      </c>
      <c r="V47" s="48" t="s">
        <v>622</v>
      </c>
      <c r="W47" s="48" t="s">
        <v>293</v>
      </c>
      <c r="X47" s="48" t="s">
        <v>413</v>
      </c>
      <c r="Y47" s="48" t="s">
        <v>1537</v>
      </c>
      <c r="Z47" s="48" t="s">
        <v>1538</v>
      </c>
      <c r="AA47" s="48" t="s">
        <v>344</v>
      </c>
      <c r="AB47" s="48" t="s">
        <v>450</v>
      </c>
      <c r="AC47" s="48" t="s">
        <v>451</v>
      </c>
      <c r="AD47" s="48" t="s">
        <v>452</v>
      </c>
      <c r="AE47" s="48" t="s">
        <v>292</v>
      </c>
      <c r="AF47" s="48" t="s">
        <v>292</v>
      </c>
      <c r="AG47" s="48" t="s">
        <v>292</v>
      </c>
      <c r="AH47" s="48" t="s">
        <v>583</v>
      </c>
      <c r="AI47" s="48" t="s">
        <v>1539</v>
      </c>
      <c r="AJ47" s="48" t="s">
        <v>1540</v>
      </c>
      <c r="AK47" s="48" t="s">
        <v>304</v>
      </c>
      <c r="AL47" s="48" t="s">
        <v>305</v>
      </c>
      <c r="AM47" s="48" t="s">
        <v>1541</v>
      </c>
      <c r="AN47" s="48" t="s">
        <v>989</v>
      </c>
      <c r="AO47" s="48" t="s">
        <v>292</v>
      </c>
      <c r="AP47" s="48" t="s">
        <v>1542</v>
      </c>
      <c r="AQ47" s="48" t="s">
        <v>309</v>
      </c>
      <c r="AR47" s="48" t="s">
        <v>354</v>
      </c>
      <c r="AS47" s="48" t="s">
        <v>354</v>
      </c>
      <c r="AT47" s="49">
        <v>0</v>
      </c>
      <c r="AU47" s="49">
        <v>3538812.97</v>
      </c>
      <c r="AV47" s="48" t="s">
        <v>458</v>
      </c>
      <c r="AW47" s="48" t="s">
        <v>459</v>
      </c>
      <c r="AX47" s="48" t="s">
        <v>1543</v>
      </c>
      <c r="AY47" s="48" t="s">
        <v>292</v>
      </c>
      <c r="AZ47" s="48" t="s">
        <v>292</v>
      </c>
      <c r="BA47" s="48" t="s">
        <v>292</v>
      </c>
      <c r="BB47" s="48" t="s">
        <v>1544</v>
      </c>
      <c r="BC47" s="48" t="s">
        <v>1545</v>
      </c>
      <c r="BD47" s="48" t="s">
        <v>1546</v>
      </c>
      <c r="BE47" s="48" t="s">
        <v>1521</v>
      </c>
      <c r="BF47" s="48" t="s">
        <v>292</v>
      </c>
      <c r="BG47" s="48" t="s">
        <v>292</v>
      </c>
      <c r="BH47" s="49">
        <v>0</v>
      </c>
      <c r="BI47" s="48" t="s">
        <v>1350</v>
      </c>
      <c r="BJ47" s="48" t="s">
        <v>354</v>
      </c>
      <c r="BK47" s="48" t="s">
        <v>363</v>
      </c>
      <c r="BL47" s="48" t="s">
        <v>363</v>
      </c>
      <c r="BM47" s="48" t="s">
        <v>353</v>
      </c>
      <c r="BN47" s="48" t="s">
        <v>354</v>
      </c>
      <c r="BO47" s="48" t="s">
        <v>363</v>
      </c>
      <c r="BP47" s="48" t="s">
        <v>363</v>
      </c>
      <c r="BQ47" s="48" t="s">
        <v>354</v>
      </c>
      <c r="BR47" s="48" t="s">
        <v>354</v>
      </c>
      <c r="BS47" s="48" t="s">
        <v>344</v>
      </c>
      <c r="BT47" s="48" t="s">
        <v>450</v>
      </c>
      <c r="BU47" s="48" t="s">
        <v>451</v>
      </c>
      <c r="BV47" s="48" t="s">
        <v>452</v>
      </c>
      <c r="BW47" s="48" t="s">
        <v>458</v>
      </c>
      <c r="BX47" s="48" t="s">
        <v>459</v>
      </c>
      <c r="BY47" s="49">
        <v>244488</v>
      </c>
      <c r="BZ47" s="49">
        <v>0</v>
      </c>
      <c r="CA47" s="49">
        <v>1567921.42</v>
      </c>
      <c r="CB47" s="49">
        <v>2437137.4500000002</v>
      </c>
      <c r="CC47" s="49">
        <v>842972.66</v>
      </c>
      <c r="CD47" s="49">
        <v>1101675.52</v>
      </c>
      <c r="CE47" s="49">
        <v>262437.96000000002</v>
      </c>
      <c r="CF47" s="49">
        <v>0</v>
      </c>
      <c r="CG47" s="49">
        <v>0</v>
      </c>
      <c r="CH47" s="48" t="s">
        <v>292</v>
      </c>
      <c r="CI47" s="48" t="s">
        <v>292</v>
      </c>
      <c r="CJ47" s="48" t="s">
        <v>292</v>
      </c>
      <c r="CK47" s="48" t="s">
        <v>292</v>
      </c>
      <c r="CL47" s="49">
        <v>620992.93000000005</v>
      </c>
      <c r="CM47" s="49">
        <v>2601232.67</v>
      </c>
      <c r="CN47" s="49">
        <v>316587.37</v>
      </c>
      <c r="CO47" s="49">
        <v>6342.4</v>
      </c>
      <c r="CP47" s="49">
        <v>3538812.97</v>
      </c>
      <c r="CQ47" s="49">
        <v>2901588.37</v>
      </c>
      <c r="CR47" s="48" t="s">
        <v>856</v>
      </c>
      <c r="CS47" s="49">
        <v>3</v>
      </c>
      <c r="CT47" s="48" t="s">
        <v>292</v>
      </c>
      <c r="CU47" s="48" t="s">
        <v>304</v>
      </c>
      <c r="CV47" s="48" t="s">
        <v>304</v>
      </c>
      <c r="CW47" s="49">
        <v>1567908.15</v>
      </c>
      <c r="CX47" s="49">
        <v>1026561.7667982444</v>
      </c>
      <c r="CY47" s="49">
        <v>0</v>
      </c>
      <c r="CZ47" s="49">
        <v>0</v>
      </c>
      <c r="DA47" s="49">
        <v>1567908.15</v>
      </c>
      <c r="DB47" s="49">
        <v>1026561.7667982444</v>
      </c>
      <c r="DC47" s="49">
        <v>0</v>
      </c>
      <c r="DD47" s="49">
        <v>0</v>
      </c>
      <c r="DE47" s="49">
        <v>3283989.91</v>
      </c>
      <c r="DF47" s="48" t="s">
        <v>1547</v>
      </c>
      <c r="DG47" s="48" t="s">
        <v>1548</v>
      </c>
      <c r="DH47" s="48" t="s">
        <v>1549</v>
      </c>
      <c r="DI47" s="50" t="s">
        <v>1550</v>
      </c>
      <c r="DJ47" s="3">
        <f>IF(ISNUMBER(SEARCH("BP1",MASTERFILE[[#This Row],[PPA (24/25)]])),1,0)</f>
        <v>0</v>
      </c>
      <c r="DK47" s="3">
        <f>IF(ISNUMBER(SEARCH("BP2",MASTERFILE[[#This Row],[PPA (24/25)]])),1,0)</f>
        <v>0</v>
      </c>
      <c r="DL47" s="3">
        <f>IF(ISNUMBER(SEARCH("BP3",MASTERFILE[[#This Row],[PPA (24/25)]])),1,0)</f>
        <v>0</v>
      </c>
      <c r="DM47" s="3">
        <f>IF(ISNUMBER(SEARCH("BP4",MASTERFILE[[#This Row],[PPA (24/25)]])),1,0)</f>
        <v>0</v>
      </c>
      <c r="DN47" s="3">
        <f>IF(ISNUMBER(SEARCH("BP5",MASTERFILE[[#This Row],[PPA (24/25)]])),1,0)</f>
        <v>0</v>
      </c>
      <c r="DO47" s="3">
        <f>IF(ISNUMBER(SEARCH("BN1",MASTERFILE[[#This Row],[PPA (24/25)]])),1,0)</f>
        <v>0</v>
      </c>
      <c r="DP47" s="3">
        <f>IF(ISNUMBER(SEARCH("BN2",MASTERFILE[[#This Row],[PPA (24/25)]])),1,0)</f>
        <v>0</v>
      </c>
      <c r="DQ47" s="3">
        <f>IF(ISNUMBER(SEARCH("BN3",MASTERFILE[[#This Row],[PPA (24/25)]])),1,0)</f>
        <v>0</v>
      </c>
      <c r="DR47" s="3">
        <f>IF(ISNUMBER(SEARCH("BN4",MASTERFILE[[#This Row],[PPA (24/25)]])),1,0)</f>
        <v>0</v>
      </c>
      <c r="DS47" s="3">
        <f>IF(ISNUMBER(SEARCH("BN5",MASTERFILE[[#This Row],[PPA (24/25)]])),1,0)</f>
        <v>0</v>
      </c>
      <c r="DT47" s="3">
        <f>IF(ISNUMBER(SEARCH("BE1",MASTERFILE[[#This Row],[PPA (24/25)]])),1,0)</f>
        <v>1</v>
      </c>
      <c r="DU47" s="3">
        <f>IF(ISNUMBER(SEARCH("BE2",MASTERFILE[[#This Row],[PPA (24/25)]])),1,0)</f>
        <v>0</v>
      </c>
      <c r="DV47" s="3">
        <f>IF(ISNUMBER(SEARCH("BE3",MASTERFILE[[#This Row],[PPA (24/25)]])),1,0)</f>
        <v>0</v>
      </c>
      <c r="DW47" s="3">
        <f>IF(ISNUMBER(SEARCH("BE4",MASTERFILE[[#This Row],[PPA (24/25)]])),1,0)</f>
        <v>0</v>
      </c>
      <c r="DX47" s="3">
        <f>IF(ISNUMBER(SEARCH("BL1",MASTERFILE[[#This Row],[PPA (24/25)]])),1,0)</f>
        <v>0</v>
      </c>
      <c r="DY47" s="3">
        <f>IF(ISNUMBER(SEARCH("BL2",MASTERFILE[[#This Row],[PPA (24/25)]])),1,0)</f>
        <v>0</v>
      </c>
      <c r="DZ47" s="3">
        <f>IF(ISNUMBER(SEARCH("BL3",MASTERFILE[[#This Row],[PPA (24/25)]])),1,0)</f>
        <v>1</v>
      </c>
      <c r="EA47" s="3">
        <f>IF(ISNUMBER(SEARCH("BL4",MASTERFILE[[#This Row],[PPA (24/25)]])),1,0)</f>
        <v>1</v>
      </c>
      <c r="EB47" s="3">
        <f>IF(ISNUMBER(SEARCH("BL5",MASTERFILE[[#This Row],[PPA (24/25)]])),1,0)</f>
        <v>0</v>
      </c>
      <c r="EC47" s="3">
        <f>IF(ISNUMBER(SEARCH("BL6",MASTERFILE[[#This Row],[PPA (24/25)]])),1,0)</f>
        <v>0</v>
      </c>
      <c r="ED47" s="3">
        <f>IF(ISNUMBER(SEARCH("BL7",MASTERFILE[[#This Row],[PPA (24/25)]])),1,0)</f>
        <v>0</v>
      </c>
      <c r="EE47" s="3">
        <f>IFERROR(LEFT(RIGHT(MASTERFILE[[#This Row],[PPA (24/25)]],LEN(MASTERFILE[[#This Row],[PPA (24/25)]])-FIND("BP1",MASTERFILE[[#This Row],[PPA (24/25)]])+1),10), 0)</f>
        <v>0</v>
      </c>
      <c r="EF47" s="3">
        <f>IFERROR(LEFT(RIGHT(MASTERFILE[[#This Row],[PPA (24/25)]],LEN(MASTERFILE[[#This Row],[PPA (24/25)]])-FIND("BP2",MASTERFILE[[#This Row],[PPA (24/25)]])+1),10),0)</f>
        <v>0</v>
      </c>
      <c r="EG47" s="3">
        <f>IFERROR(LEFT(RIGHT(MASTERFILE[[#This Row],[PPA (24/25)]],LEN(MASTERFILE[[#This Row],[PPA (24/25)]])-FIND("BP3",MASTERFILE[[#This Row],[PPA (24/25)]])+1),10),0)</f>
        <v>0</v>
      </c>
      <c r="EH47" s="3">
        <f>IFERROR(LEFT(RIGHT(MASTERFILE[[#This Row],[PPA (24/25)]],LEN(MASTERFILE[[#This Row],[PPA (24/25)]])-FIND("BP4",MASTERFILE[[#This Row],[PPA (24/25)]])+1),10),0)</f>
        <v>0</v>
      </c>
      <c r="EI47" s="3">
        <f>IFERROR(LEFT(RIGHT(MASTERFILE[[#This Row],[PPA (24/25)]],LEN(MASTERFILE[[#This Row],[PPA (24/25)]])-FIND("BP5",MASTERFILE[[#This Row],[PPA (24/25)]])+1),10),0)</f>
        <v>0</v>
      </c>
      <c r="EJ47" s="3">
        <f>IFERROR(LEFT(RIGHT(MASTERFILE[[#This Row],[PPA (24/25)]],LEN(MASTERFILE[[#This Row],[PPA (24/25)]])-FIND("BN1",MASTERFILE[[#This Row],[PPA (24/25)]])+1),10),0)</f>
        <v>0</v>
      </c>
      <c r="EK47" s="3">
        <f>IFERROR(LEFT(RIGHT(MASTERFILE[[#This Row],[PPA (24/25)]],LEN(MASTERFILE[[#This Row],[PPA (24/25)]])-FIND("BN2",MASTERFILE[[#This Row],[PPA (24/25)]])+1),10),0)</f>
        <v>0</v>
      </c>
      <c r="EL47" s="3">
        <f>IFERROR(LEFT(RIGHT(MASTERFILE[[#This Row],[PPA (24/25)]],LEN(MASTERFILE[[#This Row],[PPA (24/25)]])-FIND("BN3",MASTERFILE[[#This Row],[PPA (24/25)]])+1),10),0)</f>
        <v>0</v>
      </c>
      <c r="EM47" s="3">
        <f>IFERROR(LEFT(RIGHT(MASTERFILE[[#This Row],[PPA (24/25)]],LEN(MASTERFILE[[#This Row],[PPA (24/25)]])-FIND("BN4",MASTERFILE[[#This Row],[PPA (24/25)]])+1),10),0)</f>
        <v>0</v>
      </c>
      <c r="EN47" s="3">
        <f>IFERROR(LEFT(RIGHT(MASTERFILE[[#This Row],[PPA (24/25)]],LEN(MASTERFILE[[#This Row],[PPA (24/25)]])-FIND("BN5",MASTERFILE[[#This Row],[PPA (24/25)]])+1),10),0)</f>
        <v>0</v>
      </c>
      <c r="EO47" s="3" t="str">
        <f>IFERROR(LEFT(RIGHT(MASTERFILE[[#This Row],[PPA (24/25)]],LEN(MASTERFILE[[#This Row],[PPA (24/25)]])-FIND("BE1",MASTERFILE[[#This Row],[PPA (24/25)]])+1),10),0)</f>
        <v xml:space="preserve">BE1 (50%)
</v>
      </c>
      <c r="EP47" s="3">
        <f>IFERROR(LEFT(RIGHT(MASTERFILE[[#This Row],[PPA (24/25)]],LEN(MASTERFILE[[#This Row],[PPA (24/25)]])-FIND("BE2",MASTERFILE[[#This Row],[PPA (24/25)]])+1),10),0)</f>
        <v>0</v>
      </c>
      <c r="EQ47" s="3">
        <f>IFERROR(LEFT(RIGHT(MASTERFILE[[#This Row],[PPA (24/25)]],LEN(MASTERFILE[[#This Row],[PPA (24/25)]])-FIND("BE3",MASTERFILE[[#This Row],[PPA (24/25)]])+1),10),0)</f>
        <v>0</v>
      </c>
      <c r="ER47" s="3">
        <f>IFERROR(LEFT(RIGHT(MASTERFILE[[#This Row],[PPA (24/25)]],LEN(MASTERFILE[[#This Row],[PPA (24/25)]])-FIND("BE4",MASTERFILE[[#This Row],[PPA (24/25)]])+1),10),0)</f>
        <v>0</v>
      </c>
      <c r="ES47" s="3">
        <f>IFERROR(LEFT(RIGHT(MASTERFILE[[#This Row],[PPA (24/25)]],LEN(MASTERFILE[[#This Row],[PPA (24/25)]])-FIND("BL1",MASTERFILE[[#This Row],[PPA (24/25)]])+1),10),0)</f>
        <v>0</v>
      </c>
      <c r="ET47" s="3">
        <f>IFERROR(LEFT(RIGHT(MASTERFILE[[#This Row],[PPA (24/25)]],LEN(MASTERFILE[[#This Row],[PPA (24/25)]])-FIND("BL2",MASTERFILE[[#This Row],[PPA (24/25)]])+1),10),0)</f>
        <v>0</v>
      </c>
      <c r="EU47" s="3" t="str">
        <f>IFERROR(LEFT(RIGHT(MASTERFILE[[#This Row],[PPA (24/25)]],LEN(MASTERFILE[[#This Row],[PPA (24/25)]])-FIND("BL3",MASTERFILE[[#This Row],[PPA (24/25)]])+1),10),0)</f>
        <v xml:space="preserve">BL3 (25%)
</v>
      </c>
      <c r="EV47" s="3" t="str">
        <f>IFERROR(LEFT(RIGHT(MASTERFILE[[#This Row],[PPA (24/25)]],LEN(MASTERFILE[[#This Row],[PPA (24/25)]])-FIND("BL4",MASTERFILE[[#This Row],[PPA (24/25)]])+1),10),0)</f>
        <v>BL4 (25%)</v>
      </c>
      <c r="EW47" s="3">
        <f>IFERROR(LEFT(RIGHT(MASTERFILE[[#This Row],[PPA (24/25)]],LEN(MASTERFILE[[#This Row],[PPA (24/25)]])-FIND("BL5",MASTERFILE[[#This Row],[PPA (24/25)]])+1),10),0)</f>
        <v>0</v>
      </c>
      <c r="EX47" s="3">
        <f>IFERROR(LEFT(RIGHT(MASTERFILE[[#This Row],[PPA (24/25)]],LEN(MASTERFILE[[#This Row],[PPA (24/25)]])-FIND("BL6",MASTERFILE[[#This Row],[PPA (24/25)]])+1),10),0)</f>
        <v>0</v>
      </c>
      <c r="EY47" s="3">
        <f>IFERROR(LEFT(RIGHT(MASTERFILE[[#This Row],[PPA (24/25)]],LEN(MASTERFILE[[#This Row],[PPA (24/25)]])-FIND("BL7",MASTERFILE[[#This Row],[PPA (24/25)]])+1),10),0)</f>
        <v>0</v>
      </c>
      <c r="EZ47" s="47">
        <f>IFERROR(MASTERFILE[[#This Row],[FPMIS Budget]]*(MID(MASTERFILE[[#This Row],[BP 1 (Percentage)]],FIND("(",MASTERFILE[[#This Row],[BP 1 (Percentage)]])+1, FIND(")",MASTERFILE[[#This Row],[BP 1 (Percentage)]])- FIND("(",MASTERFILE[[#This Row],[BP 1 (Percentage)]])-1)),0)</f>
        <v>0</v>
      </c>
      <c r="FA47" s="47">
        <f>IFERROR(MASTERFILE[[#This Row],[FPMIS Budget]]*(MID(MASTERFILE[[#This Row],[BP 2 (Percentage)]],FIND("(",MASTERFILE[[#This Row],[BP 2 (Percentage)]])+1, FIND(")",MASTERFILE[[#This Row],[BP 2 (Percentage)]])- FIND("(",MASTERFILE[[#This Row],[BP 2 (Percentage)]])-1)),0)</f>
        <v>0</v>
      </c>
      <c r="FB47" s="47">
        <f>IFERROR(MASTERFILE[[#This Row],[FPMIS Budget]]*(MID(MASTERFILE[[#This Row],[BP 3 (Percentage)]],FIND("(",MASTERFILE[[#This Row],[BP 3 (Percentage)]])+1, FIND(")",MASTERFILE[[#This Row],[BP 3 (Percentage)]])- FIND("(",MASTERFILE[[#This Row],[BP 3 (Percentage)]])-1)),0)</f>
        <v>0</v>
      </c>
      <c r="FC47" s="47">
        <f>IFERROR(MASTERFILE[[#This Row],[FPMIS Budget]]*(MID(MASTERFILE[[#This Row],[BP 4 (Percentage)]],FIND("(",MASTERFILE[[#This Row],[BP 4 (Percentage)]])+1, FIND(")",MASTERFILE[[#This Row],[BP 4 (Percentage)]])- FIND("(",MASTERFILE[[#This Row],[BP 4 (Percentage)]])-1)),0)</f>
        <v>0</v>
      </c>
      <c r="FD47" s="47">
        <f>IFERROR(MASTERFILE[[#This Row],[FPMIS Budget]]*(MID(MASTERFILE[[#This Row],[BP 5 (Percentage)]],FIND("(",MASTERFILE[[#This Row],[BP 5 (Percentage)]])+1, FIND(")",MASTERFILE[[#This Row],[BP 5 (Percentage)]])- FIND("(",MASTERFILE[[#This Row],[BP 5 (Percentage)]])-1)),0)</f>
        <v>0</v>
      </c>
      <c r="FE47" s="47">
        <f>IFERROR(MASTERFILE[[#This Row],[FPMIS Budget]]*(MID(MASTERFILE[[#This Row],[BN 1 (Percentage)]],FIND("(",MASTERFILE[[#This Row],[BN 1 (Percentage)]])+1, FIND(")",MASTERFILE[[#This Row],[BN 1 (Percentage)]])- FIND("(",MASTERFILE[[#This Row],[BN 1 (Percentage)]])-1)),0)</f>
        <v>0</v>
      </c>
      <c r="FF47" s="47">
        <f>IFERROR(MASTERFILE[[#This Row],[FPMIS Budget]]*(MID(MASTERFILE[[#This Row],[BN 2 (Percentage)]],FIND("(",MASTERFILE[[#This Row],[BN 2 (Percentage)]])+1, FIND(")",MASTERFILE[[#This Row],[BN 2 (Percentage)]])- FIND("(",MASTERFILE[[#This Row],[BN 2 (Percentage)]])-1)),0)</f>
        <v>0</v>
      </c>
      <c r="FG47" s="47">
        <f>IFERROR(MASTERFILE[[#This Row],[FPMIS Budget]]*(MID(MASTERFILE[[#This Row],[BN 3 (Percentage)]],FIND("(",MASTERFILE[[#This Row],[BN 3 (Percentage)]])+1, FIND(")",MASTERFILE[[#This Row],[BN 3 (Percentage)]])- FIND("(",MASTERFILE[[#This Row],[BN 3 (Percentage)]])-1)),0)</f>
        <v>0</v>
      </c>
      <c r="FH47" s="47">
        <f>IFERROR(MASTERFILE[[#This Row],[FPMIS Budget]]*(MID(MASTERFILE[[#This Row],[BN 4 (Percentage)]],FIND("(",MASTERFILE[[#This Row],[BN 4 (Percentage)]])+1, FIND(")",MASTERFILE[[#This Row],[BN 4 (Percentage)]])- FIND("(",MASTERFILE[[#This Row],[BN 4 (Percentage)]])-1)),0)</f>
        <v>0</v>
      </c>
      <c r="FI47" s="47">
        <f>IFERROR(MASTERFILE[[#This Row],[FPMIS Budget]]*(MID(MASTERFILE[[#This Row],[BN 5 (Percentage)]],FIND("(",MASTERFILE[[#This Row],[BN 5 (Percentage)]])+1, FIND(")",MASTERFILE[[#This Row],[BN 5 (Percentage)]])- FIND("(",MASTERFILE[[#This Row],[BN 5 (Percentage)]])-1)),0)</f>
        <v>0</v>
      </c>
      <c r="FJ47" s="47">
        <f>IFERROR(MASTERFILE[[#This Row],[FPMIS Budget]]*(MID(MASTERFILE[[#This Row],[BE 1 (Percentage)]],FIND("(",MASTERFILE[[#This Row],[BE 1 (Percentage)]])+1, FIND(")",MASTERFILE[[#This Row],[BE 1 (Percentage)]])- FIND("(",MASTERFILE[[#This Row],[BE 1 (Percentage)]])-1)),0)</f>
        <v>1769406.4870750001</v>
      </c>
      <c r="FK47" s="47">
        <f>IFERROR(MASTERFILE[[#This Row],[FPMIS Budget]]*(MID(MASTERFILE[[#This Row],[BE 2 (Percentage)]],FIND("(",MASTERFILE[[#This Row],[BE 2 (Percentage)]])+1, FIND(")",MASTERFILE[[#This Row],[BE 2 (Percentage)]])- FIND("(",MASTERFILE[[#This Row],[BE 2 (Percentage)]])-1)),0)</f>
        <v>0</v>
      </c>
      <c r="FL47" s="47">
        <f>IFERROR(MASTERFILE[[#This Row],[FPMIS Budget]]*(MID(MASTERFILE[[#This Row],[BE 3 (Percentage)]],FIND("(",MASTERFILE[[#This Row],[BE 3 (Percentage)]])+1, FIND(")",MASTERFILE[[#This Row],[BE 3 (Percentage)]])- FIND("(",MASTERFILE[[#This Row],[BE 3 (Percentage)]])-1)),0)</f>
        <v>0</v>
      </c>
      <c r="FM47" s="47">
        <f>IFERROR(MASTERFILE[[#This Row],[FPMIS Budget]]*(MID(MASTERFILE[[#This Row],[BE 4 (Percentage)]],FIND("(",MASTERFILE[[#This Row],[BE 4 (Percentage)]])+1, FIND(")",MASTERFILE[[#This Row],[BE 4 (Percentage)]])- FIND("(",MASTERFILE[[#This Row],[BE 4 (Percentage)]])-1)),0)</f>
        <v>0</v>
      </c>
      <c r="FN47" s="47">
        <f>IFERROR(MASTERFILE[[#This Row],[FPMIS Budget]]*(MID(MASTERFILE[[#This Row],[BL 1 (Percentage)]],FIND("(",MASTERFILE[[#This Row],[BL 1 (Percentage)]])+1, FIND(")",MASTERFILE[[#This Row],[BL 1 (Percentage)]])- FIND("(",MASTERFILE[[#This Row],[BL 1 (Percentage)]])-1)),0)</f>
        <v>0</v>
      </c>
      <c r="FO47" s="47">
        <f>IFERROR(MASTERFILE[[#This Row],[FPMIS Budget]]*(MID(MASTERFILE[[#This Row],[BL 2 (Percentage)]],FIND("(",MASTERFILE[[#This Row],[BL 2 (Percentage)]])+1, FIND(")",MASTERFILE[[#This Row],[BL 2 (Percentage)]])- FIND("(",MASTERFILE[[#This Row],[BL 2 (Percentage)]])-1)),0)</f>
        <v>0</v>
      </c>
      <c r="FP47" s="47">
        <f>IFERROR(MASTERFILE[[#This Row],[FPMIS Budget]]*(MID(MASTERFILE[[#This Row],[BL 3 (Percentage)]],FIND("(",MASTERFILE[[#This Row],[BL 3 (Percentage)]])+1, FIND(")",MASTERFILE[[#This Row],[BL 3 (Percentage)]])- FIND("(",MASTERFILE[[#This Row],[BL 3 (Percentage)]])-1)),0)</f>
        <v>884703.24353750004</v>
      </c>
      <c r="FQ47" s="47">
        <f>IFERROR(MASTERFILE[[#This Row],[FPMIS Budget]]*(MID(MASTERFILE[[#This Row],[BL 4 (Percentage)]],FIND("(",MASTERFILE[[#This Row],[BL 4 (Percentage)]])+1, FIND(")",MASTERFILE[[#This Row],[BL 4 (Percentage)]])- FIND("(",MASTERFILE[[#This Row],[BL 4 (Percentage)]])-1)),0)</f>
        <v>884703.24353750004</v>
      </c>
      <c r="FR47" s="47">
        <f>IFERROR(MASTERFILE[[#This Row],[FPMIS Budget]]*(MID(MASTERFILE[[#This Row],[BL 5 (Percentage)]],FIND("(",MASTERFILE[[#This Row],[BL 5 (Percentage)]])+1, FIND(")",MASTERFILE[[#This Row],[BL 5 (Percentage)]])- FIND("(",MASTERFILE[[#This Row],[BL 5 (Percentage)]])-1)),0)</f>
        <v>0</v>
      </c>
      <c r="FS47" s="47">
        <f>IFERROR(MASTERFILE[[#This Row],[FPMIS Budget]]*(MID(MASTERFILE[[#This Row],[BL 6 (Percentage)]],FIND("(",MASTERFILE[[#This Row],[BL 6 (Percentage)]])+1, FIND(")",MASTERFILE[[#This Row],[BL 6 (Percentage)]])- FIND("(",MASTERFILE[[#This Row],[BL 6 (Percentage)]])-1)),0)</f>
        <v>0</v>
      </c>
      <c r="FT47" s="47">
        <f>IFERROR(MASTERFILE[[#This Row],[FPMIS Budget]]*(MID(MASTERFILE[[#This Row],[BL 7 (Percentage)]],FIND("(",MASTERFILE[[#This Row],[BL 7 (Percentage)]])+1, FIND(")",MASTERFILE[[#This Row],[BL 7 (Percentage)]])- FIND("(",MASTERFILE[[#This Row],[BL 7 (Percentage)]])-1)),0)</f>
        <v>0</v>
      </c>
      <c r="FU47" s="3">
        <f>IF(ISNUMBER(SEARCH("1.",MASTERFILE[[#This Row],[SDG target (24/25)]])),1," ")</f>
        <v>1</v>
      </c>
      <c r="HT47" s="3" t="s">
        <v>1296</v>
      </c>
      <c r="HU47" s="3" t="s">
        <v>1551</v>
      </c>
      <c r="HX47" s="3" t="s">
        <v>1552</v>
      </c>
      <c r="IA47" s="3" t="s">
        <v>435</v>
      </c>
      <c r="IH47" s="9" t="s">
        <v>1553</v>
      </c>
      <c r="IP47" s="3" t="s">
        <v>1551</v>
      </c>
      <c r="IQ47" s="3" t="s">
        <v>1554</v>
      </c>
      <c r="IX47" s="3"/>
      <c r="JB47" s="3" t="s">
        <v>1555</v>
      </c>
    </row>
    <row r="48" spans="1:263" ht="27.75" customHeight="1" x14ac:dyDescent="0.3">
      <c r="A48" s="9" t="s">
        <v>1556</v>
      </c>
      <c r="B48" s="9" t="s">
        <v>1557</v>
      </c>
      <c r="C48" s="9" t="s">
        <v>1558</v>
      </c>
      <c r="D48" s="9" t="s">
        <v>278</v>
      </c>
      <c r="E48" s="45">
        <v>3431113.96</v>
      </c>
      <c r="F48" s="45">
        <v>5518763.6100000003</v>
      </c>
      <c r="G48" s="9" t="s">
        <v>1559</v>
      </c>
      <c r="H48" s="9" t="s">
        <v>280</v>
      </c>
      <c r="I48" s="9" t="s">
        <v>281</v>
      </c>
      <c r="J48" s="9" t="s">
        <v>282</v>
      </c>
      <c r="K48" s="9" t="s">
        <v>283</v>
      </c>
      <c r="L48" s="9" t="s">
        <v>1560</v>
      </c>
      <c r="M48" s="9" t="s">
        <v>1561</v>
      </c>
      <c r="N48" s="45">
        <v>3.997311827956989</v>
      </c>
      <c r="O48" s="9" t="s">
        <v>1562</v>
      </c>
      <c r="P48" s="9" t="s">
        <v>281</v>
      </c>
      <c r="Q48" s="9" t="s">
        <v>287</v>
      </c>
      <c r="R48" s="9" t="s">
        <v>411</v>
      </c>
      <c r="S48" s="9" t="s">
        <v>289</v>
      </c>
      <c r="T48" s="9" t="s">
        <v>290</v>
      </c>
      <c r="U48" s="9" t="s">
        <v>291</v>
      </c>
      <c r="V48" s="9" t="s">
        <v>242</v>
      </c>
      <c r="W48" s="9" t="s">
        <v>293</v>
      </c>
      <c r="X48" s="9" t="s">
        <v>1078</v>
      </c>
      <c r="Y48" s="9" t="s">
        <v>1563</v>
      </c>
      <c r="Z48" s="9" t="s">
        <v>1564</v>
      </c>
      <c r="AA48" s="9" t="s">
        <v>297</v>
      </c>
      <c r="AB48" s="9" t="s">
        <v>1565</v>
      </c>
      <c r="AC48" s="9" t="s">
        <v>1214</v>
      </c>
      <c r="AD48" s="9" t="s">
        <v>1566</v>
      </c>
      <c r="AE48" s="9" t="s">
        <v>292</v>
      </c>
      <c r="AF48" s="9" t="s">
        <v>292</v>
      </c>
      <c r="AG48" s="9" t="s">
        <v>292</v>
      </c>
      <c r="AH48" s="9" t="s">
        <v>1567</v>
      </c>
      <c r="AI48" s="9" t="s">
        <v>1568</v>
      </c>
      <c r="AJ48" s="9" t="s">
        <v>1569</v>
      </c>
      <c r="AK48" s="9" t="s">
        <v>304</v>
      </c>
      <c r="AL48" s="9" t="s">
        <v>305</v>
      </c>
      <c r="AM48" s="9" t="s">
        <v>418</v>
      </c>
      <c r="AN48" s="9" t="s">
        <v>1570</v>
      </c>
      <c r="AO48" s="9" t="s">
        <v>1571</v>
      </c>
      <c r="AP48" s="9" t="s">
        <v>1572</v>
      </c>
      <c r="AQ48" s="9" t="s">
        <v>309</v>
      </c>
      <c r="AR48" s="9" t="s">
        <v>353</v>
      </c>
      <c r="AS48" s="9" t="s">
        <v>354</v>
      </c>
      <c r="AT48" s="45">
        <v>0</v>
      </c>
      <c r="AU48" s="45">
        <v>5518763.6100000003</v>
      </c>
      <c r="AV48" s="9" t="s">
        <v>1573</v>
      </c>
      <c r="AW48" s="9" t="s">
        <v>1574</v>
      </c>
      <c r="AX48" s="9" t="s">
        <v>912</v>
      </c>
      <c r="AY48" s="9" t="s">
        <v>292</v>
      </c>
      <c r="AZ48" s="9" t="s">
        <v>292</v>
      </c>
      <c r="BA48" s="9" t="s">
        <v>292</v>
      </c>
      <c r="BB48" s="9" t="s">
        <v>1575</v>
      </c>
      <c r="BC48" s="9" t="s">
        <v>1576</v>
      </c>
      <c r="BD48" s="9" t="s">
        <v>1577</v>
      </c>
      <c r="BE48" s="9" t="s">
        <v>1578</v>
      </c>
      <c r="BF48" s="9" t="s">
        <v>292</v>
      </c>
      <c r="BG48" s="9" t="s">
        <v>292</v>
      </c>
      <c r="BH48" s="45">
        <v>0</v>
      </c>
      <c r="BI48" s="9" t="s">
        <v>1579</v>
      </c>
      <c r="BJ48" s="9" t="s">
        <v>353</v>
      </c>
      <c r="BK48" s="9" t="s">
        <v>363</v>
      </c>
      <c r="BL48" s="9" t="s">
        <v>353</v>
      </c>
      <c r="BM48" s="9" t="s">
        <v>363</v>
      </c>
      <c r="BN48" s="9" t="s">
        <v>353</v>
      </c>
      <c r="BO48" s="9" t="s">
        <v>353</v>
      </c>
      <c r="BP48" s="9" t="s">
        <v>354</v>
      </c>
      <c r="BQ48" s="9" t="s">
        <v>353</v>
      </c>
      <c r="BR48" s="9" t="s">
        <v>353</v>
      </c>
      <c r="BS48" s="9" t="s">
        <v>297</v>
      </c>
      <c r="BT48" s="9" t="s">
        <v>1565</v>
      </c>
      <c r="BU48" s="9" t="s">
        <v>1214</v>
      </c>
      <c r="BV48" s="9" t="s">
        <v>1566</v>
      </c>
      <c r="BW48" s="9" t="s">
        <v>1573</v>
      </c>
      <c r="BX48" s="9" t="s">
        <v>1574</v>
      </c>
      <c r="BY48" s="45">
        <v>653856.28</v>
      </c>
      <c r="BZ48" s="45">
        <v>0</v>
      </c>
      <c r="CA48" s="45">
        <v>1308110.1200000001</v>
      </c>
      <c r="CB48" s="45">
        <v>0</v>
      </c>
      <c r="CC48" s="45">
        <v>1252966.33</v>
      </c>
      <c r="CD48" s="45">
        <v>5518763.6100000003</v>
      </c>
      <c r="CE48" s="45">
        <v>216181.23</v>
      </c>
      <c r="CF48" s="45">
        <v>0</v>
      </c>
      <c r="CG48" s="45">
        <v>0</v>
      </c>
      <c r="CH48" s="9" t="s">
        <v>292</v>
      </c>
      <c r="CI48" s="9" t="s">
        <v>292</v>
      </c>
      <c r="CJ48" s="9" t="s">
        <v>292</v>
      </c>
      <c r="CK48" s="9" t="s">
        <v>292</v>
      </c>
      <c r="CL48" s="45">
        <v>2087649.65</v>
      </c>
      <c r="CM48" s="45">
        <v>2387632.06</v>
      </c>
      <c r="CN48" s="45">
        <v>1043481.9</v>
      </c>
      <c r="CO48" s="45">
        <v>98723.57</v>
      </c>
      <c r="CP48" s="45">
        <v>5518763.6100000003</v>
      </c>
      <c r="CQ48" s="45">
        <v>3282832.94</v>
      </c>
      <c r="CR48" s="9" t="s">
        <v>1580</v>
      </c>
      <c r="CS48" s="45">
        <v>1</v>
      </c>
      <c r="CT48" s="9" t="s">
        <v>292</v>
      </c>
      <c r="CU48" s="9" t="s">
        <v>281</v>
      </c>
      <c r="CV48" s="9" t="s">
        <v>304</v>
      </c>
      <c r="CW48" s="45">
        <v>1231836.53</v>
      </c>
      <c r="CX48" s="45">
        <v>2155979.9558841838</v>
      </c>
      <c r="CY48" s="45">
        <v>75343.385555092449</v>
      </c>
      <c r="CZ48" s="45">
        <v>0</v>
      </c>
      <c r="DA48" s="45">
        <v>1231836.53</v>
      </c>
      <c r="DB48" s="45">
        <v>2155979.9558841838</v>
      </c>
      <c r="DC48" s="45">
        <v>75343.385555092449</v>
      </c>
      <c r="DD48" s="45">
        <v>0</v>
      </c>
      <c r="DE48" s="45">
        <v>5538124.7199999997</v>
      </c>
      <c r="DF48" s="9" t="s">
        <v>365</v>
      </c>
      <c r="DG48" s="9" t="s">
        <v>1581</v>
      </c>
      <c r="DH48" s="9" t="s">
        <v>1582</v>
      </c>
      <c r="DI48" s="46" t="s">
        <v>1583</v>
      </c>
      <c r="DJ48" s="3">
        <f>IF(ISNUMBER(SEARCH("BP1",MASTERFILE[[#This Row],[PPA (24/25)]])),1,0)</f>
        <v>0</v>
      </c>
      <c r="DK48" s="3">
        <f>IF(ISNUMBER(SEARCH("BP2",MASTERFILE[[#This Row],[PPA (24/25)]])),1,0)</f>
        <v>0</v>
      </c>
      <c r="DL48" s="3">
        <f>IF(ISNUMBER(SEARCH("BP3",MASTERFILE[[#This Row],[PPA (24/25)]])),1,0)</f>
        <v>0</v>
      </c>
      <c r="DM48" s="3">
        <f>IF(ISNUMBER(SEARCH("BP4",MASTERFILE[[#This Row],[PPA (24/25)]])),1,0)</f>
        <v>0</v>
      </c>
      <c r="DN48" s="3">
        <f>IF(ISNUMBER(SEARCH("BP5",MASTERFILE[[#This Row],[PPA (24/25)]])),1,0)</f>
        <v>0</v>
      </c>
      <c r="DO48" s="3">
        <f>IF(ISNUMBER(SEARCH("BN1",MASTERFILE[[#This Row],[PPA (24/25)]])),1,0)</f>
        <v>0</v>
      </c>
      <c r="DP48" s="3">
        <f>IF(ISNUMBER(SEARCH("BN2",MASTERFILE[[#This Row],[PPA (24/25)]])),1,0)</f>
        <v>0</v>
      </c>
      <c r="DQ48" s="3">
        <f>IF(ISNUMBER(SEARCH("BN3",MASTERFILE[[#This Row],[PPA (24/25)]])),1,0)</f>
        <v>0</v>
      </c>
      <c r="DR48" s="3">
        <f>IF(ISNUMBER(SEARCH("BN4",MASTERFILE[[#This Row],[PPA (24/25)]])),1,0)</f>
        <v>0</v>
      </c>
      <c r="DS48" s="3">
        <f>IF(ISNUMBER(SEARCH("BN5",MASTERFILE[[#This Row],[PPA (24/25)]])),1,0)</f>
        <v>0</v>
      </c>
      <c r="DT48" s="3">
        <f>IF(ISNUMBER(SEARCH("BE1",MASTERFILE[[#This Row],[PPA (24/25)]])),1,0)</f>
        <v>0</v>
      </c>
      <c r="DU48" s="3">
        <f>IF(ISNUMBER(SEARCH("BE2",MASTERFILE[[#This Row],[PPA (24/25)]])),1,0)</f>
        <v>1</v>
      </c>
      <c r="DV48" s="3">
        <f>IF(ISNUMBER(SEARCH("BE3",MASTERFILE[[#This Row],[PPA (24/25)]])),1,0)</f>
        <v>0</v>
      </c>
      <c r="DW48" s="3">
        <f>IF(ISNUMBER(SEARCH("BE4",MASTERFILE[[#This Row],[PPA (24/25)]])),1,0)</f>
        <v>0</v>
      </c>
      <c r="DX48" s="3">
        <f>IF(ISNUMBER(SEARCH("BL1",MASTERFILE[[#This Row],[PPA (24/25)]])),1,0)</f>
        <v>0</v>
      </c>
      <c r="DY48" s="3">
        <f>IF(ISNUMBER(SEARCH("BL2",MASTERFILE[[#This Row],[PPA (24/25)]])),1,0)</f>
        <v>0</v>
      </c>
      <c r="DZ48" s="3">
        <f>IF(ISNUMBER(SEARCH("BL3",MASTERFILE[[#This Row],[PPA (24/25)]])),1,0)</f>
        <v>0</v>
      </c>
      <c r="EA48" s="3">
        <f>IF(ISNUMBER(SEARCH("BL4",MASTERFILE[[#This Row],[PPA (24/25)]])),1,0)</f>
        <v>0</v>
      </c>
      <c r="EB48" s="3">
        <f>IF(ISNUMBER(SEARCH("BL5",MASTERFILE[[#This Row],[PPA (24/25)]])),1,0)</f>
        <v>0</v>
      </c>
      <c r="EC48" s="3">
        <f>IF(ISNUMBER(SEARCH("BL6",MASTERFILE[[#This Row],[PPA (24/25)]])),1,0)</f>
        <v>0</v>
      </c>
      <c r="ED48" s="3">
        <f>IF(ISNUMBER(SEARCH("BL7",MASTERFILE[[#This Row],[PPA (24/25)]])),1,0)</f>
        <v>0</v>
      </c>
      <c r="EE48" s="3">
        <f>IFERROR(LEFT(RIGHT(MASTERFILE[[#This Row],[PPA (24/25)]],LEN(MASTERFILE[[#This Row],[PPA (24/25)]])-FIND("BP1",MASTERFILE[[#This Row],[PPA (24/25)]])+1),10), 0)</f>
        <v>0</v>
      </c>
      <c r="EF48" s="3">
        <f>IFERROR(LEFT(RIGHT(MASTERFILE[[#This Row],[PPA (24/25)]],LEN(MASTERFILE[[#This Row],[PPA (24/25)]])-FIND("BP2",MASTERFILE[[#This Row],[PPA (24/25)]])+1),10),0)</f>
        <v>0</v>
      </c>
      <c r="EG48" s="3">
        <f>IFERROR(LEFT(RIGHT(MASTERFILE[[#This Row],[PPA (24/25)]],LEN(MASTERFILE[[#This Row],[PPA (24/25)]])-FIND("BP3",MASTERFILE[[#This Row],[PPA (24/25)]])+1),10),0)</f>
        <v>0</v>
      </c>
      <c r="EH48" s="3">
        <f>IFERROR(LEFT(RIGHT(MASTERFILE[[#This Row],[PPA (24/25)]],LEN(MASTERFILE[[#This Row],[PPA (24/25)]])-FIND("BP4",MASTERFILE[[#This Row],[PPA (24/25)]])+1),10),0)</f>
        <v>0</v>
      </c>
      <c r="EI48" s="3">
        <f>IFERROR(LEFT(RIGHT(MASTERFILE[[#This Row],[PPA (24/25)]],LEN(MASTERFILE[[#This Row],[PPA (24/25)]])-FIND("BP5",MASTERFILE[[#This Row],[PPA (24/25)]])+1),10),0)</f>
        <v>0</v>
      </c>
      <c r="EJ48" s="3">
        <f>IFERROR(LEFT(RIGHT(MASTERFILE[[#This Row],[PPA (24/25)]],LEN(MASTERFILE[[#This Row],[PPA (24/25)]])-FIND("BN1",MASTERFILE[[#This Row],[PPA (24/25)]])+1),10),0)</f>
        <v>0</v>
      </c>
      <c r="EK48" s="3">
        <f>IFERROR(LEFT(RIGHT(MASTERFILE[[#This Row],[PPA (24/25)]],LEN(MASTERFILE[[#This Row],[PPA (24/25)]])-FIND("BN2",MASTERFILE[[#This Row],[PPA (24/25)]])+1),10),0)</f>
        <v>0</v>
      </c>
      <c r="EL48" s="3">
        <f>IFERROR(LEFT(RIGHT(MASTERFILE[[#This Row],[PPA (24/25)]],LEN(MASTERFILE[[#This Row],[PPA (24/25)]])-FIND("BN3",MASTERFILE[[#This Row],[PPA (24/25)]])+1),10),0)</f>
        <v>0</v>
      </c>
      <c r="EM48" s="3">
        <f>IFERROR(LEFT(RIGHT(MASTERFILE[[#This Row],[PPA (24/25)]],LEN(MASTERFILE[[#This Row],[PPA (24/25)]])-FIND("BN4",MASTERFILE[[#This Row],[PPA (24/25)]])+1),10),0)</f>
        <v>0</v>
      </c>
      <c r="EN48" s="3">
        <f>IFERROR(LEFT(RIGHT(MASTERFILE[[#This Row],[PPA (24/25)]],LEN(MASTERFILE[[#This Row],[PPA (24/25)]])-FIND("BN5",MASTERFILE[[#This Row],[PPA (24/25)]])+1),10),0)</f>
        <v>0</v>
      </c>
      <c r="EO48" s="3">
        <f>IFERROR(LEFT(RIGHT(MASTERFILE[[#This Row],[PPA (24/25)]],LEN(MASTERFILE[[#This Row],[PPA (24/25)]])-FIND("BE1",MASTERFILE[[#This Row],[PPA (24/25)]])+1),10),0)</f>
        <v>0</v>
      </c>
      <c r="EP48" s="3" t="str">
        <f>IFERROR(LEFT(RIGHT(MASTERFILE[[#This Row],[PPA (24/25)]],LEN(MASTERFILE[[#This Row],[PPA (24/25)]])-FIND("BE2",MASTERFILE[[#This Row],[PPA (24/25)]])+1),10),0)</f>
        <v>BE2 (100%)</v>
      </c>
      <c r="EQ48" s="3">
        <f>IFERROR(LEFT(RIGHT(MASTERFILE[[#This Row],[PPA (24/25)]],LEN(MASTERFILE[[#This Row],[PPA (24/25)]])-FIND("BE3",MASTERFILE[[#This Row],[PPA (24/25)]])+1),10),0)</f>
        <v>0</v>
      </c>
      <c r="ER48" s="3">
        <f>IFERROR(LEFT(RIGHT(MASTERFILE[[#This Row],[PPA (24/25)]],LEN(MASTERFILE[[#This Row],[PPA (24/25)]])-FIND("BE4",MASTERFILE[[#This Row],[PPA (24/25)]])+1),10),0)</f>
        <v>0</v>
      </c>
      <c r="ES48" s="3">
        <f>IFERROR(LEFT(RIGHT(MASTERFILE[[#This Row],[PPA (24/25)]],LEN(MASTERFILE[[#This Row],[PPA (24/25)]])-FIND("BL1",MASTERFILE[[#This Row],[PPA (24/25)]])+1),10),0)</f>
        <v>0</v>
      </c>
      <c r="ET48" s="3">
        <f>IFERROR(LEFT(RIGHT(MASTERFILE[[#This Row],[PPA (24/25)]],LEN(MASTERFILE[[#This Row],[PPA (24/25)]])-FIND("BL2",MASTERFILE[[#This Row],[PPA (24/25)]])+1),10),0)</f>
        <v>0</v>
      </c>
      <c r="EU48" s="3">
        <f>IFERROR(LEFT(RIGHT(MASTERFILE[[#This Row],[PPA (24/25)]],LEN(MASTERFILE[[#This Row],[PPA (24/25)]])-FIND("BL3",MASTERFILE[[#This Row],[PPA (24/25)]])+1),10),0)</f>
        <v>0</v>
      </c>
      <c r="EV48" s="3">
        <f>IFERROR(LEFT(RIGHT(MASTERFILE[[#This Row],[PPA (24/25)]],LEN(MASTERFILE[[#This Row],[PPA (24/25)]])-FIND("BL4",MASTERFILE[[#This Row],[PPA (24/25)]])+1),10),0)</f>
        <v>0</v>
      </c>
      <c r="EW48" s="3">
        <f>IFERROR(LEFT(RIGHT(MASTERFILE[[#This Row],[PPA (24/25)]],LEN(MASTERFILE[[#This Row],[PPA (24/25)]])-FIND("BL5",MASTERFILE[[#This Row],[PPA (24/25)]])+1),10),0)</f>
        <v>0</v>
      </c>
      <c r="EX48" s="3">
        <f>IFERROR(LEFT(RIGHT(MASTERFILE[[#This Row],[PPA (24/25)]],LEN(MASTERFILE[[#This Row],[PPA (24/25)]])-FIND("BL6",MASTERFILE[[#This Row],[PPA (24/25)]])+1),10),0)</f>
        <v>0</v>
      </c>
      <c r="EY48" s="3">
        <f>IFERROR(LEFT(RIGHT(MASTERFILE[[#This Row],[PPA (24/25)]],LEN(MASTERFILE[[#This Row],[PPA (24/25)]])-FIND("BL7",MASTERFILE[[#This Row],[PPA (24/25)]])+1),10),0)</f>
        <v>0</v>
      </c>
      <c r="EZ48" s="47">
        <f>IFERROR(MASTERFILE[[#This Row],[FPMIS Budget]]*(MID(MASTERFILE[[#This Row],[BP 1 (Percentage)]],FIND("(",MASTERFILE[[#This Row],[BP 1 (Percentage)]])+1, FIND(")",MASTERFILE[[#This Row],[BP 1 (Percentage)]])- FIND("(",MASTERFILE[[#This Row],[BP 1 (Percentage)]])-1)),0)</f>
        <v>0</v>
      </c>
      <c r="FA48" s="47">
        <f>IFERROR(MASTERFILE[[#This Row],[FPMIS Budget]]*(MID(MASTERFILE[[#This Row],[BP 2 (Percentage)]],FIND("(",MASTERFILE[[#This Row],[BP 2 (Percentage)]])+1, FIND(")",MASTERFILE[[#This Row],[BP 2 (Percentage)]])- FIND("(",MASTERFILE[[#This Row],[BP 2 (Percentage)]])-1)),0)</f>
        <v>0</v>
      </c>
      <c r="FB48" s="47">
        <f>IFERROR(MASTERFILE[[#This Row],[FPMIS Budget]]*(MID(MASTERFILE[[#This Row],[BP 3 (Percentage)]],FIND("(",MASTERFILE[[#This Row],[BP 3 (Percentage)]])+1, FIND(")",MASTERFILE[[#This Row],[BP 3 (Percentage)]])- FIND("(",MASTERFILE[[#This Row],[BP 3 (Percentage)]])-1)),0)</f>
        <v>0</v>
      </c>
      <c r="FC48" s="47">
        <f>IFERROR(MASTERFILE[[#This Row],[FPMIS Budget]]*(MID(MASTERFILE[[#This Row],[BP 4 (Percentage)]],FIND("(",MASTERFILE[[#This Row],[BP 4 (Percentage)]])+1, FIND(")",MASTERFILE[[#This Row],[BP 4 (Percentage)]])- FIND("(",MASTERFILE[[#This Row],[BP 4 (Percentage)]])-1)),0)</f>
        <v>0</v>
      </c>
      <c r="FD48" s="47">
        <f>IFERROR(MASTERFILE[[#This Row],[FPMIS Budget]]*(MID(MASTERFILE[[#This Row],[BP 5 (Percentage)]],FIND("(",MASTERFILE[[#This Row],[BP 5 (Percentage)]])+1, FIND(")",MASTERFILE[[#This Row],[BP 5 (Percentage)]])- FIND("(",MASTERFILE[[#This Row],[BP 5 (Percentage)]])-1)),0)</f>
        <v>0</v>
      </c>
      <c r="FE48" s="47">
        <f>IFERROR(MASTERFILE[[#This Row],[FPMIS Budget]]*(MID(MASTERFILE[[#This Row],[BN 1 (Percentage)]],FIND("(",MASTERFILE[[#This Row],[BN 1 (Percentage)]])+1, FIND(")",MASTERFILE[[#This Row],[BN 1 (Percentage)]])- FIND("(",MASTERFILE[[#This Row],[BN 1 (Percentage)]])-1)),0)</f>
        <v>0</v>
      </c>
      <c r="FF48" s="47">
        <f>IFERROR(MASTERFILE[[#This Row],[FPMIS Budget]]*(MID(MASTERFILE[[#This Row],[BN 2 (Percentage)]],FIND("(",MASTERFILE[[#This Row],[BN 2 (Percentage)]])+1, FIND(")",MASTERFILE[[#This Row],[BN 2 (Percentage)]])- FIND("(",MASTERFILE[[#This Row],[BN 2 (Percentage)]])-1)),0)</f>
        <v>0</v>
      </c>
      <c r="FG48" s="47">
        <f>IFERROR(MASTERFILE[[#This Row],[FPMIS Budget]]*(MID(MASTERFILE[[#This Row],[BN 3 (Percentage)]],FIND("(",MASTERFILE[[#This Row],[BN 3 (Percentage)]])+1, FIND(")",MASTERFILE[[#This Row],[BN 3 (Percentage)]])- FIND("(",MASTERFILE[[#This Row],[BN 3 (Percentage)]])-1)),0)</f>
        <v>0</v>
      </c>
      <c r="FH48" s="47">
        <f>IFERROR(MASTERFILE[[#This Row],[FPMIS Budget]]*(MID(MASTERFILE[[#This Row],[BN 4 (Percentage)]],FIND("(",MASTERFILE[[#This Row],[BN 4 (Percentage)]])+1, FIND(")",MASTERFILE[[#This Row],[BN 4 (Percentage)]])- FIND("(",MASTERFILE[[#This Row],[BN 4 (Percentage)]])-1)),0)</f>
        <v>0</v>
      </c>
      <c r="FI48" s="47">
        <f>IFERROR(MASTERFILE[[#This Row],[FPMIS Budget]]*(MID(MASTERFILE[[#This Row],[BN 5 (Percentage)]],FIND("(",MASTERFILE[[#This Row],[BN 5 (Percentage)]])+1, FIND(")",MASTERFILE[[#This Row],[BN 5 (Percentage)]])- FIND("(",MASTERFILE[[#This Row],[BN 5 (Percentage)]])-1)),0)</f>
        <v>0</v>
      </c>
      <c r="FJ48" s="47">
        <f>IFERROR(MASTERFILE[[#This Row],[FPMIS Budget]]*(MID(MASTERFILE[[#This Row],[BE 1 (Percentage)]],FIND("(",MASTERFILE[[#This Row],[BE 1 (Percentage)]])+1, FIND(")",MASTERFILE[[#This Row],[BE 1 (Percentage)]])- FIND("(",MASTERFILE[[#This Row],[BE 1 (Percentage)]])-1)),0)</f>
        <v>0</v>
      </c>
      <c r="FK48" s="47">
        <f>IFERROR(MASTERFILE[[#This Row],[FPMIS Budget]]*(MID(MASTERFILE[[#This Row],[BE 2 (Percentage)]],FIND("(",MASTERFILE[[#This Row],[BE 2 (Percentage)]])+1, FIND(")",MASTERFILE[[#This Row],[BE 2 (Percentage)]])- FIND("(",MASTERFILE[[#This Row],[BE 2 (Percentage)]])-1)),0)</f>
        <v>5518763.6100000003</v>
      </c>
      <c r="FL48" s="47">
        <f>IFERROR(MASTERFILE[[#This Row],[FPMIS Budget]]*(MID(MASTERFILE[[#This Row],[BE 3 (Percentage)]],FIND("(",MASTERFILE[[#This Row],[BE 3 (Percentage)]])+1, FIND(")",MASTERFILE[[#This Row],[BE 3 (Percentage)]])- FIND("(",MASTERFILE[[#This Row],[BE 3 (Percentage)]])-1)),0)</f>
        <v>0</v>
      </c>
      <c r="FM48" s="47">
        <f>IFERROR(MASTERFILE[[#This Row],[FPMIS Budget]]*(MID(MASTERFILE[[#This Row],[BE 4 (Percentage)]],FIND("(",MASTERFILE[[#This Row],[BE 4 (Percentage)]])+1, FIND(")",MASTERFILE[[#This Row],[BE 4 (Percentage)]])- FIND("(",MASTERFILE[[#This Row],[BE 4 (Percentage)]])-1)),0)</f>
        <v>0</v>
      </c>
      <c r="FN48" s="47">
        <f>IFERROR(MASTERFILE[[#This Row],[FPMIS Budget]]*(MID(MASTERFILE[[#This Row],[BL 1 (Percentage)]],FIND("(",MASTERFILE[[#This Row],[BL 1 (Percentage)]])+1, FIND(")",MASTERFILE[[#This Row],[BL 1 (Percentage)]])- FIND("(",MASTERFILE[[#This Row],[BL 1 (Percentage)]])-1)),0)</f>
        <v>0</v>
      </c>
      <c r="FO48" s="47">
        <f>IFERROR(MASTERFILE[[#This Row],[FPMIS Budget]]*(MID(MASTERFILE[[#This Row],[BL 2 (Percentage)]],FIND("(",MASTERFILE[[#This Row],[BL 2 (Percentage)]])+1, FIND(")",MASTERFILE[[#This Row],[BL 2 (Percentage)]])- FIND("(",MASTERFILE[[#This Row],[BL 2 (Percentage)]])-1)),0)</f>
        <v>0</v>
      </c>
      <c r="FP48" s="47">
        <f>IFERROR(MASTERFILE[[#This Row],[FPMIS Budget]]*(MID(MASTERFILE[[#This Row],[BL 3 (Percentage)]],FIND("(",MASTERFILE[[#This Row],[BL 3 (Percentage)]])+1, FIND(")",MASTERFILE[[#This Row],[BL 3 (Percentage)]])- FIND("(",MASTERFILE[[#This Row],[BL 3 (Percentage)]])-1)),0)</f>
        <v>0</v>
      </c>
      <c r="FQ48" s="47">
        <f>IFERROR(MASTERFILE[[#This Row],[FPMIS Budget]]*(MID(MASTERFILE[[#This Row],[BL 4 (Percentage)]],FIND("(",MASTERFILE[[#This Row],[BL 4 (Percentage)]])+1, FIND(")",MASTERFILE[[#This Row],[BL 4 (Percentage)]])- FIND("(",MASTERFILE[[#This Row],[BL 4 (Percentage)]])-1)),0)</f>
        <v>0</v>
      </c>
      <c r="FR48" s="47">
        <f>IFERROR(MASTERFILE[[#This Row],[FPMIS Budget]]*(MID(MASTERFILE[[#This Row],[BL 5 (Percentage)]],FIND("(",MASTERFILE[[#This Row],[BL 5 (Percentage)]])+1, FIND(")",MASTERFILE[[#This Row],[BL 5 (Percentage)]])- FIND("(",MASTERFILE[[#This Row],[BL 5 (Percentage)]])-1)),0)</f>
        <v>0</v>
      </c>
      <c r="FS48" s="47">
        <f>IFERROR(MASTERFILE[[#This Row],[FPMIS Budget]]*(MID(MASTERFILE[[#This Row],[BL 6 (Percentage)]],FIND("(",MASTERFILE[[#This Row],[BL 6 (Percentage)]])+1, FIND(")",MASTERFILE[[#This Row],[BL 6 (Percentage)]])- FIND("(",MASTERFILE[[#This Row],[BL 6 (Percentage)]])-1)),0)</f>
        <v>0</v>
      </c>
      <c r="FT48" s="47">
        <f>IFERROR(MASTERFILE[[#This Row],[FPMIS Budget]]*(MID(MASTERFILE[[#This Row],[BL 7 (Percentage)]],FIND("(",MASTERFILE[[#This Row],[BL 7 (Percentage)]])+1, FIND(")",MASTERFILE[[#This Row],[BL 7 (Percentage)]])- FIND("(",MASTERFILE[[#This Row],[BL 7 (Percentage)]])-1)),0)</f>
        <v>0</v>
      </c>
      <c r="FU48" s="3" t="str">
        <f>IF(ISNUMBER(SEARCH("1.",MASTERFILE[[#This Row],[SDG target (24/25)]])),1," ")</f>
        <v xml:space="preserve"> </v>
      </c>
      <c r="HT48" s="3" t="s">
        <v>1296</v>
      </c>
      <c r="HV48" s="3" t="s">
        <v>1584</v>
      </c>
      <c r="IA48" s="3" t="s">
        <v>1585</v>
      </c>
      <c r="IH48" s="3"/>
      <c r="IM48" s="3" t="s">
        <v>1586</v>
      </c>
      <c r="IX48" s="3"/>
    </row>
    <row r="49" spans="1:263" ht="27.75" customHeight="1" x14ac:dyDescent="0.3">
      <c r="A49" s="48">
        <v>685341</v>
      </c>
      <c r="B49" s="48" t="s">
        <v>1587</v>
      </c>
      <c r="C49" s="48" t="s">
        <v>1588</v>
      </c>
      <c r="D49" s="48" t="s">
        <v>375</v>
      </c>
      <c r="E49" s="49">
        <v>9952031.1099999994</v>
      </c>
      <c r="F49" s="49">
        <v>9999999.7083999999</v>
      </c>
      <c r="G49" s="48" t="s">
        <v>1589</v>
      </c>
      <c r="H49" s="48" t="s">
        <v>376</v>
      </c>
      <c r="I49" s="48" t="s">
        <v>304</v>
      </c>
      <c r="J49" s="48" t="s">
        <v>1178</v>
      </c>
      <c r="K49" s="48" t="s">
        <v>521</v>
      </c>
      <c r="L49" s="48" t="s">
        <v>1590</v>
      </c>
      <c r="M49" s="48" t="s">
        <v>1591</v>
      </c>
      <c r="N49" s="49">
        <v>0.99731182795698925</v>
      </c>
      <c r="O49" s="48" t="s">
        <v>1399</v>
      </c>
      <c r="P49" s="48" t="s">
        <v>281</v>
      </c>
      <c r="Q49" s="48" t="s">
        <v>1117</v>
      </c>
      <c r="R49" s="48" t="s">
        <v>1592</v>
      </c>
      <c r="S49" s="48" t="s">
        <v>1593</v>
      </c>
      <c r="T49" s="48" t="s">
        <v>677</v>
      </c>
      <c r="U49" s="48" t="s">
        <v>678</v>
      </c>
      <c r="V49" s="48" t="s">
        <v>339</v>
      </c>
      <c r="W49" s="48" t="s">
        <v>1183</v>
      </c>
      <c r="X49" s="48" t="s">
        <v>1594</v>
      </c>
      <c r="Y49" s="48" t="s">
        <v>1383</v>
      </c>
      <c r="Z49" s="48" t="s">
        <v>1595</v>
      </c>
      <c r="AA49" s="48" t="s">
        <v>1089</v>
      </c>
      <c r="AB49" s="48" t="s">
        <v>1090</v>
      </c>
      <c r="AC49" s="48" t="s">
        <v>774</v>
      </c>
      <c r="AD49" s="48" t="s">
        <v>1091</v>
      </c>
      <c r="AE49" s="48" t="s">
        <v>292</v>
      </c>
      <c r="AF49" s="48" t="s">
        <v>292</v>
      </c>
      <c r="AG49" s="48" t="s">
        <v>292</v>
      </c>
      <c r="AH49" s="48" t="s">
        <v>583</v>
      </c>
      <c r="AI49" s="48" t="s">
        <v>582</v>
      </c>
      <c r="AJ49" s="48" t="s">
        <v>652</v>
      </c>
      <c r="AK49" s="48" t="s">
        <v>304</v>
      </c>
      <c r="AL49" s="48" t="s">
        <v>1189</v>
      </c>
      <c r="AM49" s="48" t="s">
        <v>584</v>
      </c>
      <c r="AN49" s="48" t="s">
        <v>1492</v>
      </c>
      <c r="AO49" s="48" t="s">
        <v>292</v>
      </c>
      <c r="AP49" s="48" t="s">
        <v>292</v>
      </c>
      <c r="AQ49" s="48" t="s">
        <v>544</v>
      </c>
      <c r="AR49" s="48" t="s">
        <v>354</v>
      </c>
      <c r="AS49" s="48" t="s">
        <v>354</v>
      </c>
      <c r="AT49" s="49">
        <v>0</v>
      </c>
      <c r="AU49" s="49">
        <v>9999999.6999999993</v>
      </c>
      <c r="AV49" s="48" t="s">
        <v>1093</v>
      </c>
      <c r="AW49" s="48" t="s">
        <v>1094</v>
      </c>
      <c r="AX49" s="48" t="s">
        <v>292</v>
      </c>
      <c r="AY49" s="48" t="s">
        <v>292</v>
      </c>
      <c r="AZ49" s="48" t="s">
        <v>1293</v>
      </c>
      <c r="BA49" s="48" t="s">
        <v>1596</v>
      </c>
      <c r="BB49" s="48" t="s">
        <v>1597</v>
      </c>
      <c r="BC49" s="48" t="s">
        <v>1598</v>
      </c>
      <c r="BD49" s="48" t="s">
        <v>1599</v>
      </c>
      <c r="BE49" s="48" t="s">
        <v>1519</v>
      </c>
      <c r="BF49" s="48" t="s">
        <v>1600</v>
      </c>
      <c r="BG49" s="48" t="s">
        <v>292</v>
      </c>
      <c r="BH49" s="49">
        <v>0</v>
      </c>
      <c r="BI49" s="48" t="s">
        <v>362</v>
      </c>
      <c r="BJ49" s="48" t="s">
        <v>354</v>
      </c>
      <c r="BK49" s="48" t="s">
        <v>354</v>
      </c>
      <c r="BL49" s="48" t="s">
        <v>354</v>
      </c>
      <c r="BM49" s="48" t="s">
        <v>354</v>
      </c>
      <c r="BN49" s="48" t="s">
        <v>354</v>
      </c>
      <c r="BO49" s="48" t="s">
        <v>363</v>
      </c>
      <c r="BP49" s="48" t="s">
        <v>354</v>
      </c>
      <c r="BQ49" s="48" t="s">
        <v>354</v>
      </c>
      <c r="BR49" s="48" t="s">
        <v>354</v>
      </c>
      <c r="BS49" s="48" t="s">
        <v>1089</v>
      </c>
      <c r="BT49" s="48" t="s">
        <v>1090</v>
      </c>
      <c r="BU49" s="48" t="s">
        <v>774</v>
      </c>
      <c r="BV49" s="48" t="s">
        <v>1091</v>
      </c>
      <c r="BW49" s="48" t="s">
        <v>1093</v>
      </c>
      <c r="BX49" s="48" t="s">
        <v>1094</v>
      </c>
      <c r="BY49" s="49">
        <v>0</v>
      </c>
      <c r="BZ49" s="49">
        <v>0</v>
      </c>
      <c r="CA49" s="49">
        <v>0</v>
      </c>
      <c r="CB49" s="49">
        <v>0.19</v>
      </c>
      <c r="CC49" s="49">
        <v>-170500.54</v>
      </c>
      <c r="CD49" s="49">
        <v>0</v>
      </c>
      <c r="CE49" s="49">
        <v>5177044.88</v>
      </c>
      <c r="CF49" s="49">
        <v>9999999.5099999998</v>
      </c>
      <c r="CG49" s="49">
        <v>4945486.7699999996</v>
      </c>
      <c r="CH49" s="48" t="s">
        <v>292</v>
      </c>
      <c r="CI49" s="48" t="s">
        <v>292</v>
      </c>
      <c r="CJ49" s="48" t="s">
        <v>292</v>
      </c>
      <c r="CK49" s="48" t="s">
        <v>292</v>
      </c>
      <c r="CL49" s="49">
        <v>47968.59</v>
      </c>
      <c r="CM49" s="49">
        <v>9952031.1099999994</v>
      </c>
      <c r="CN49" s="49">
        <v>0</v>
      </c>
      <c r="CO49" s="49">
        <v>0</v>
      </c>
      <c r="CP49" s="49">
        <v>9999999.6999999993</v>
      </c>
      <c r="CQ49" s="49">
        <v>9952031.1799999997</v>
      </c>
      <c r="CR49" s="48" t="s">
        <v>1591</v>
      </c>
      <c r="CS49" s="49">
        <v>0</v>
      </c>
      <c r="CT49" s="48" t="s">
        <v>292</v>
      </c>
      <c r="CU49" s="48" t="s">
        <v>281</v>
      </c>
      <c r="CV49" s="48" t="s">
        <v>281</v>
      </c>
      <c r="CW49" s="48" t="s">
        <v>292</v>
      </c>
      <c r="CX49" s="48" t="s">
        <v>292</v>
      </c>
      <c r="CY49" s="48" t="s">
        <v>292</v>
      </c>
      <c r="CZ49" s="48" t="s">
        <v>292</v>
      </c>
      <c r="DA49" s="48" t="s">
        <v>292</v>
      </c>
      <c r="DB49" s="48" t="s">
        <v>292</v>
      </c>
      <c r="DC49" s="48" t="s">
        <v>292</v>
      </c>
      <c r="DD49" s="49">
        <v>0</v>
      </c>
      <c r="DE49" s="49">
        <v>9952031.1099999994</v>
      </c>
      <c r="DF49" s="48" t="s">
        <v>365</v>
      </c>
      <c r="DG49" s="48" t="s">
        <v>1524</v>
      </c>
      <c r="DH49" s="48" t="s">
        <v>1590</v>
      </c>
      <c r="DI49" s="50" t="s">
        <v>1601</v>
      </c>
      <c r="DJ49" s="3">
        <f>IF(ISNUMBER(SEARCH("BP1",MASTERFILE[[#This Row],[PPA (24/25)]])),1,0)</f>
        <v>0</v>
      </c>
      <c r="DK49" s="3">
        <f>IF(ISNUMBER(SEARCH("BP2",MASTERFILE[[#This Row],[PPA (24/25)]])),1,0)</f>
        <v>0</v>
      </c>
      <c r="DL49" s="3">
        <f>IF(ISNUMBER(SEARCH("BP3",MASTERFILE[[#This Row],[PPA (24/25)]])),1,0)</f>
        <v>0</v>
      </c>
      <c r="DM49" s="3">
        <f>IF(ISNUMBER(SEARCH("BP4",MASTERFILE[[#This Row],[PPA (24/25)]])),1,0)</f>
        <v>0</v>
      </c>
      <c r="DN49" s="3">
        <f>IF(ISNUMBER(SEARCH("BP5",MASTERFILE[[#This Row],[PPA (24/25)]])),1,0)</f>
        <v>0</v>
      </c>
      <c r="DO49" s="3">
        <f>IF(ISNUMBER(SEARCH("BN1",MASTERFILE[[#This Row],[PPA (24/25)]])),1,0)</f>
        <v>0</v>
      </c>
      <c r="DP49" s="3">
        <f>IF(ISNUMBER(SEARCH("BN2",MASTERFILE[[#This Row],[PPA (24/25)]])),1,0)</f>
        <v>0</v>
      </c>
      <c r="DQ49" s="3">
        <f>IF(ISNUMBER(SEARCH("BN3",MASTERFILE[[#This Row],[PPA (24/25)]])),1,0)</f>
        <v>0</v>
      </c>
      <c r="DR49" s="3">
        <f>IF(ISNUMBER(SEARCH("BN4",MASTERFILE[[#This Row],[PPA (24/25)]])),1,0)</f>
        <v>0</v>
      </c>
      <c r="DS49" s="3">
        <f>IF(ISNUMBER(SEARCH("BN5",MASTERFILE[[#This Row],[PPA (24/25)]])),1,0)</f>
        <v>0</v>
      </c>
      <c r="DT49" s="3">
        <f>IF(ISNUMBER(SEARCH("BE1",MASTERFILE[[#This Row],[PPA (24/25)]])),1,0)</f>
        <v>0</v>
      </c>
      <c r="DU49" s="3">
        <f>IF(ISNUMBER(SEARCH("BE2",MASTERFILE[[#This Row],[PPA (24/25)]])),1,0)</f>
        <v>0</v>
      </c>
      <c r="DV49" s="3">
        <f>IF(ISNUMBER(SEARCH("BE3",MASTERFILE[[#This Row],[PPA (24/25)]])),1,0)</f>
        <v>0</v>
      </c>
      <c r="DW49" s="3">
        <f>IF(ISNUMBER(SEARCH("BE4",MASTERFILE[[#This Row],[PPA (24/25)]])),1,0)</f>
        <v>0</v>
      </c>
      <c r="DX49" s="3">
        <f>IF(ISNUMBER(SEARCH("BL1",MASTERFILE[[#This Row],[PPA (24/25)]])),1,0)</f>
        <v>0</v>
      </c>
      <c r="DY49" s="3">
        <f>IF(ISNUMBER(SEARCH("BL2",MASTERFILE[[#This Row],[PPA (24/25)]])),1,0)</f>
        <v>0</v>
      </c>
      <c r="DZ49" s="3">
        <f>IF(ISNUMBER(SEARCH("BL3",MASTERFILE[[#This Row],[PPA (24/25)]])),1,0)</f>
        <v>1</v>
      </c>
      <c r="EA49" s="3">
        <f>IF(ISNUMBER(SEARCH("BL4",MASTERFILE[[#This Row],[PPA (24/25)]])),1,0)</f>
        <v>0</v>
      </c>
      <c r="EB49" s="3">
        <f>IF(ISNUMBER(SEARCH("BL5",MASTERFILE[[#This Row],[PPA (24/25)]])),1,0)</f>
        <v>0</v>
      </c>
      <c r="EC49" s="3">
        <f>IF(ISNUMBER(SEARCH("BL6",MASTERFILE[[#This Row],[PPA (24/25)]])),1,0)</f>
        <v>0</v>
      </c>
      <c r="ED49" s="3">
        <f>IF(ISNUMBER(SEARCH("BL7",MASTERFILE[[#This Row],[PPA (24/25)]])),1,0)</f>
        <v>0</v>
      </c>
      <c r="EE49" s="3">
        <f>IFERROR(LEFT(RIGHT(MASTERFILE[[#This Row],[PPA (24/25)]],LEN(MASTERFILE[[#This Row],[PPA (24/25)]])-FIND("BP1",MASTERFILE[[#This Row],[PPA (24/25)]])+1),10), 0)</f>
        <v>0</v>
      </c>
      <c r="EF49" s="3">
        <f>IFERROR(LEFT(RIGHT(MASTERFILE[[#This Row],[PPA (24/25)]],LEN(MASTERFILE[[#This Row],[PPA (24/25)]])-FIND("BP2",MASTERFILE[[#This Row],[PPA (24/25)]])+1),10),0)</f>
        <v>0</v>
      </c>
      <c r="EG49" s="3">
        <f>IFERROR(LEFT(RIGHT(MASTERFILE[[#This Row],[PPA (24/25)]],LEN(MASTERFILE[[#This Row],[PPA (24/25)]])-FIND("BP3",MASTERFILE[[#This Row],[PPA (24/25)]])+1),10),0)</f>
        <v>0</v>
      </c>
      <c r="EH49" s="3">
        <f>IFERROR(LEFT(RIGHT(MASTERFILE[[#This Row],[PPA (24/25)]],LEN(MASTERFILE[[#This Row],[PPA (24/25)]])-FIND("BP4",MASTERFILE[[#This Row],[PPA (24/25)]])+1),10),0)</f>
        <v>0</v>
      </c>
      <c r="EI49" s="3">
        <f>IFERROR(LEFT(RIGHT(MASTERFILE[[#This Row],[PPA (24/25)]],LEN(MASTERFILE[[#This Row],[PPA (24/25)]])-FIND("BP5",MASTERFILE[[#This Row],[PPA (24/25)]])+1),10),0)</f>
        <v>0</v>
      </c>
      <c r="EJ49" s="3">
        <f>IFERROR(LEFT(RIGHT(MASTERFILE[[#This Row],[PPA (24/25)]],LEN(MASTERFILE[[#This Row],[PPA (24/25)]])-FIND("BN1",MASTERFILE[[#This Row],[PPA (24/25)]])+1),10),0)</f>
        <v>0</v>
      </c>
      <c r="EK49" s="3">
        <f>IFERROR(LEFT(RIGHT(MASTERFILE[[#This Row],[PPA (24/25)]],LEN(MASTERFILE[[#This Row],[PPA (24/25)]])-FIND("BN2",MASTERFILE[[#This Row],[PPA (24/25)]])+1),10),0)</f>
        <v>0</v>
      </c>
      <c r="EL49" s="3">
        <f>IFERROR(LEFT(RIGHT(MASTERFILE[[#This Row],[PPA (24/25)]],LEN(MASTERFILE[[#This Row],[PPA (24/25)]])-FIND("BN3",MASTERFILE[[#This Row],[PPA (24/25)]])+1),10),0)</f>
        <v>0</v>
      </c>
      <c r="EM49" s="3">
        <f>IFERROR(LEFT(RIGHT(MASTERFILE[[#This Row],[PPA (24/25)]],LEN(MASTERFILE[[#This Row],[PPA (24/25)]])-FIND("BN4",MASTERFILE[[#This Row],[PPA (24/25)]])+1),10),0)</f>
        <v>0</v>
      </c>
      <c r="EN49" s="3">
        <f>IFERROR(LEFT(RIGHT(MASTERFILE[[#This Row],[PPA (24/25)]],LEN(MASTERFILE[[#This Row],[PPA (24/25)]])-FIND("BN5",MASTERFILE[[#This Row],[PPA (24/25)]])+1),10),0)</f>
        <v>0</v>
      </c>
      <c r="EO49" s="3">
        <f>IFERROR(LEFT(RIGHT(MASTERFILE[[#This Row],[PPA (24/25)]],LEN(MASTERFILE[[#This Row],[PPA (24/25)]])-FIND("BE1",MASTERFILE[[#This Row],[PPA (24/25)]])+1),10),0)</f>
        <v>0</v>
      </c>
      <c r="EP49" s="3">
        <f>IFERROR(LEFT(RIGHT(MASTERFILE[[#This Row],[PPA (24/25)]],LEN(MASTERFILE[[#This Row],[PPA (24/25)]])-FIND("BE2",MASTERFILE[[#This Row],[PPA (24/25)]])+1),10),0)</f>
        <v>0</v>
      </c>
      <c r="EQ49" s="3">
        <f>IFERROR(LEFT(RIGHT(MASTERFILE[[#This Row],[PPA (24/25)]],LEN(MASTERFILE[[#This Row],[PPA (24/25)]])-FIND("BE3",MASTERFILE[[#This Row],[PPA (24/25)]])+1),10),0)</f>
        <v>0</v>
      </c>
      <c r="ER49" s="3">
        <f>IFERROR(LEFT(RIGHT(MASTERFILE[[#This Row],[PPA (24/25)]],LEN(MASTERFILE[[#This Row],[PPA (24/25)]])-FIND("BE4",MASTERFILE[[#This Row],[PPA (24/25)]])+1),10),0)</f>
        <v>0</v>
      </c>
      <c r="ES49" s="3">
        <f>IFERROR(LEFT(RIGHT(MASTERFILE[[#This Row],[PPA (24/25)]],LEN(MASTERFILE[[#This Row],[PPA (24/25)]])-FIND("BL1",MASTERFILE[[#This Row],[PPA (24/25)]])+1),10),0)</f>
        <v>0</v>
      </c>
      <c r="ET49" s="3">
        <f>IFERROR(LEFT(RIGHT(MASTERFILE[[#This Row],[PPA (24/25)]],LEN(MASTERFILE[[#This Row],[PPA (24/25)]])-FIND("BL2",MASTERFILE[[#This Row],[PPA (24/25)]])+1),10),0)</f>
        <v>0</v>
      </c>
      <c r="EU49" s="3" t="str">
        <f>IFERROR(LEFT(RIGHT(MASTERFILE[[#This Row],[PPA (24/25)]],LEN(MASTERFILE[[#This Row],[PPA (24/25)]])-FIND("BL3",MASTERFILE[[#This Row],[PPA (24/25)]])+1),10),0)</f>
        <v>BL3 (100%)</v>
      </c>
      <c r="EV49" s="3">
        <f>IFERROR(LEFT(RIGHT(MASTERFILE[[#This Row],[PPA (24/25)]],LEN(MASTERFILE[[#This Row],[PPA (24/25)]])-FIND("BL4",MASTERFILE[[#This Row],[PPA (24/25)]])+1),10),0)</f>
        <v>0</v>
      </c>
      <c r="EW49" s="3">
        <f>IFERROR(LEFT(RIGHT(MASTERFILE[[#This Row],[PPA (24/25)]],LEN(MASTERFILE[[#This Row],[PPA (24/25)]])-FIND("BL5",MASTERFILE[[#This Row],[PPA (24/25)]])+1),10),0)</f>
        <v>0</v>
      </c>
      <c r="EX49" s="3">
        <f>IFERROR(LEFT(RIGHT(MASTERFILE[[#This Row],[PPA (24/25)]],LEN(MASTERFILE[[#This Row],[PPA (24/25)]])-FIND("BL6",MASTERFILE[[#This Row],[PPA (24/25)]])+1),10),0)</f>
        <v>0</v>
      </c>
      <c r="EY49" s="3">
        <f>IFERROR(LEFT(RIGHT(MASTERFILE[[#This Row],[PPA (24/25)]],LEN(MASTERFILE[[#This Row],[PPA (24/25)]])-FIND("BL7",MASTERFILE[[#This Row],[PPA (24/25)]])+1),10),0)</f>
        <v>0</v>
      </c>
      <c r="EZ49" s="47">
        <f>IFERROR(MASTERFILE[[#This Row],[FPMIS Budget]]*(MID(MASTERFILE[[#This Row],[BP 1 (Percentage)]],FIND("(",MASTERFILE[[#This Row],[BP 1 (Percentage)]])+1, FIND(")",MASTERFILE[[#This Row],[BP 1 (Percentage)]])- FIND("(",MASTERFILE[[#This Row],[BP 1 (Percentage)]])-1)),0)</f>
        <v>0</v>
      </c>
      <c r="FA49" s="47">
        <f>IFERROR(MASTERFILE[[#This Row],[FPMIS Budget]]*(MID(MASTERFILE[[#This Row],[BP 2 (Percentage)]],FIND("(",MASTERFILE[[#This Row],[BP 2 (Percentage)]])+1, FIND(")",MASTERFILE[[#This Row],[BP 2 (Percentage)]])- FIND("(",MASTERFILE[[#This Row],[BP 2 (Percentage)]])-1)),0)</f>
        <v>0</v>
      </c>
      <c r="FB49" s="47">
        <f>IFERROR(MASTERFILE[[#This Row],[FPMIS Budget]]*(MID(MASTERFILE[[#This Row],[BP 3 (Percentage)]],FIND("(",MASTERFILE[[#This Row],[BP 3 (Percentage)]])+1, FIND(")",MASTERFILE[[#This Row],[BP 3 (Percentage)]])- FIND("(",MASTERFILE[[#This Row],[BP 3 (Percentage)]])-1)),0)</f>
        <v>0</v>
      </c>
      <c r="FC49" s="47">
        <f>IFERROR(MASTERFILE[[#This Row],[FPMIS Budget]]*(MID(MASTERFILE[[#This Row],[BP 4 (Percentage)]],FIND("(",MASTERFILE[[#This Row],[BP 4 (Percentage)]])+1, FIND(")",MASTERFILE[[#This Row],[BP 4 (Percentage)]])- FIND("(",MASTERFILE[[#This Row],[BP 4 (Percentage)]])-1)),0)</f>
        <v>0</v>
      </c>
      <c r="FD49" s="47">
        <f>IFERROR(MASTERFILE[[#This Row],[FPMIS Budget]]*(MID(MASTERFILE[[#This Row],[BP 5 (Percentage)]],FIND("(",MASTERFILE[[#This Row],[BP 5 (Percentage)]])+1, FIND(")",MASTERFILE[[#This Row],[BP 5 (Percentage)]])- FIND("(",MASTERFILE[[#This Row],[BP 5 (Percentage)]])-1)),0)</f>
        <v>0</v>
      </c>
      <c r="FE49" s="47">
        <f>IFERROR(MASTERFILE[[#This Row],[FPMIS Budget]]*(MID(MASTERFILE[[#This Row],[BN 1 (Percentage)]],FIND("(",MASTERFILE[[#This Row],[BN 1 (Percentage)]])+1, FIND(")",MASTERFILE[[#This Row],[BN 1 (Percentage)]])- FIND("(",MASTERFILE[[#This Row],[BN 1 (Percentage)]])-1)),0)</f>
        <v>0</v>
      </c>
      <c r="FF49" s="47">
        <f>IFERROR(MASTERFILE[[#This Row],[FPMIS Budget]]*(MID(MASTERFILE[[#This Row],[BN 2 (Percentage)]],FIND("(",MASTERFILE[[#This Row],[BN 2 (Percentage)]])+1, FIND(")",MASTERFILE[[#This Row],[BN 2 (Percentage)]])- FIND("(",MASTERFILE[[#This Row],[BN 2 (Percentage)]])-1)),0)</f>
        <v>0</v>
      </c>
      <c r="FG49" s="47">
        <f>IFERROR(MASTERFILE[[#This Row],[FPMIS Budget]]*(MID(MASTERFILE[[#This Row],[BN 3 (Percentage)]],FIND("(",MASTERFILE[[#This Row],[BN 3 (Percentage)]])+1, FIND(")",MASTERFILE[[#This Row],[BN 3 (Percentage)]])- FIND("(",MASTERFILE[[#This Row],[BN 3 (Percentage)]])-1)),0)</f>
        <v>0</v>
      </c>
      <c r="FH49" s="47">
        <f>IFERROR(MASTERFILE[[#This Row],[FPMIS Budget]]*(MID(MASTERFILE[[#This Row],[BN 4 (Percentage)]],FIND("(",MASTERFILE[[#This Row],[BN 4 (Percentage)]])+1, FIND(")",MASTERFILE[[#This Row],[BN 4 (Percentage)]])- FIND("(",MASTERFILE[[#This Row],[BN 4 (Percentage)]])-1)),0)</f>
        <v>0</v>
      </c>
      <c r="FI49" s="47">
        <f>IFERROR(MASTERFILE[[#This Row],[FPMIS Budget]]*(MID(MASTERFILE[[#This Row],[BN 5 (Percentage)]],FIND("(",MASTERFILE[[#This Row],[BN 5 (Percentage)]])+1, FIND(")",MASTERFILE[[#This Row],[BN 5 (Percentage)]])- FIND("(",MASTERFILE[[#This Row],[BN 5 (Percentage)]])-1)),0)</f>
        <v>0</v>
      </c>
      <c r="FJ49" s="47">
        <f>IFERROR(MASTERFILE[[#This Row],[FPMIS Budget]]*(MID(MASTERFILE[[#This Row],[BE 1 (Percentage)]],FIND("(",MASTERFILE[[#This Row],[BE 1 (Percentage)]])+1, FIND(")",MASTERFILE[[#This Row],[BE 1 (Percentage)]])- FIND("(",MASTERFILE[[#This Row],[BE 1 (Percentage)]])-1)),0)</f>
        <v>0</v>
      </c>
      <c r="FK49" s="47">
        <f>IFERROR(MASTERFILE[[#This Row],[FPMIS Budget]]*(MID(MASTERFILE[[#This Row],[BE 2 (Percentage)]],FIND("(",MASTERFILE[[#This Row],[BE 2 (Percentage)]])+1, FIND(")",MASTERFILE[[#This Row],[BE 2 (Percentage)]])- FIND("(",MASTERFILE[[#This Row],[BE 2 (Percentage)]])-1)),0)</f>
        <v>0</v>
      </c>
      <c r="FL49" s="47">
        <f>IFERROR(MASTERFILE[[#This Row],[FPMIS Budget]]*(MID(MASTERFILE[[#This Row],[BE 3 (Percentage)]],FIND("(",MASTERFILE[[#This Row],[BE 3 (Percentage)]])+1, FIND(")",MASTERFILE[[#This Row],[BE 3 (Percentage)]])- FIND("(",MASTERFILE[[#This Row],[BE 3 (Percentage)]])-1)),0)</f>
        <v>0</v>
      </c>
      <c r="FM49" s="47">
        <f>IFERROR(MASTERFILE[[#This Row],[FPMIS Budget]]*(MID(MASTERFILE[[#This Row],[BE 4 (Percentage)]],FIND("(",MASTERFILE[[#This Row],[BE 4 (Percentage)]])+1, FIND(")",MASTERFILE[[#This Row],[BE 4 (Percentage)]])- FIND("(",MASTERFILE[[#This Row],[BE 4 (Percentage)]])-1)),0)</f>
        <v>0</v>
      </c>
      <c r="FN49" s="47">
        <f>IFERROR(MASTERFILE[[#This Row],[FPMIS Budget]]*(MID(MASTERFILE[[#This Row],[BL 1 (Percentage)]],FIND("(",MASTERFILE[[#This Row],[BL 1 (Percentage)]])+1, FIND(")",MASTERFILE[[#This Row],[BL 1 (Percentage)]])- FIND("(",MASTERFILE[[#This Row],[BL 1 (Percentage)]])-1)),0)</f>
        <v>0</v>
      </c>
      <c r="FO49" s="47">
        <f>IFERROR(MASTERFILE[[#This Row],[FPMIS Budget]]*(MID(MASTERFILE[[#This Row],[BL 2 (Percentage)]],FIND("(",MASTERFILE[[#This Row],[BL 2 (Percentage)]])+1, FIND(")",MASTERFILE[[#This Row],[BL 2 (Percentage)]])- FIND("(",MASTERFILE[[#This Row],[BL 2 (Percentage)]])-1)),0)</f>
        <v>0</v>
      </c>
      <c r="FP49" s="47">
        <f>IFERROR(MASTERFILE[[#This Row],[FPMIS Budget]]*(MID(MASTERFILE[[#This Row],[BL 3 (Percentage)]],FIND("(",MASTERFILE[[#This Row],[BL 3 (Percentage)]])+1, FIND(")",MASTERFILE[[#This Row],[BL 3 (Percentage)]])- FIND("(",MASTERFILE[[#This Row],[BL 3 (Percentage)]])-1)),0)</f>
        <v>9999999.7083999999</v>
      </c>
      <c r="FQ49" s="47">
        <f>IFERROR(MASTERFILE[[#This Row],[FPMIS Budget]]*(MID(MASTERFILE[[#This Row],[BL 4 (Percentage)]],FIND("(",MASTERFILE[[#This Row],[BL 4 (Percentage)]])+1, FIND(")",MASTERFILE[[#This Row],[BL 4 (Percentage)]])- FIND("(",MASTERFILE[[#This Row],[BL 4 (Percentage)]])-1)),0)</f>
        <v>0</v>
      </c>
      <c r="FR49" s="47">
        <f>IFERROR(MASTERFILE[[#This Row],[FPMIS Budget]]*(MID(MASTERFILE[[#This Row],[BL 5 (Percentage)]],FIND("(",MASTERFILE[[#This Row],[BL 5 (Percentage)]])+1, FIND(")",MASTERFILE[[#This Row],[BL 5 (Percentage)]])- FIND("(",MASTERFILE[[#This Row],[BL 5 (Percentage)]])-1)),0)</f>
        <v>0</v>
      </c>
      <c r="FS49" s="47">
        <f>IFERROR(MASTERFILE[[#This Row],[FPMIS Budget]]*(MID(MASTERFILE[[#This Row],[BL 6 (Percentage)]],FIND("(",MASTERFILE[[#This Row],[BL 6 (Percentage)]])+1, FIND(")",MASTERFILE[[#This Row],[BL 6 (Percentage)]])- FIND("(",MASTERFILE[[#This Row],[BL 6 (Percentage)]])-1)),0)</f>
        <v>0</v>
      </c>
      <c r="FT49" s="47">
        <f>IFERROR(MASTERFILE[[#This Row],[FPMIS Budget]]*(MID(MASTERFILE[[#This Row],[BL 7 (Percentage)]],FIND("(",MASTERFILE[[#This Row],[BL 7 (Percentage)]])+1, FIND(")",MASTERFILE[[#This Row],[BL 7 (Percentage)]])- FIND("(",MASTERFILE[[#This Row],[BL 7 (Percentage)]])-1)),0)</f>
        <v>0</v>
      </c>
      <c r="FU49" s="3" t="str">
        <f>IF(ISNUMBER(SEARCH("1.",MASTERFILE[[#This Row],[SDG target (24/25)]])),1," ")</f>
        <v xml:space="preserve"> </v>
      </c>
      <c r="HT49" s="3" t="s">
        <v>1296</v>
      </c>
      <c r="ID49" s="3"/>
      <c r="IH49" s="3"/>
      <c r="IP49" s="3" t="s">
        <v>1353</v>
      </c>
      <c r="IU49" s="3"/>
      <c r="IV49" s="3"/>
      <c r="IW49" s="3"/>
      <c r="IX49" s="3"/>
    </row>
    <row r="50" spans="1:263" ht="27.75" customHeight="1" x14ac:dyDescent="0.3">
      <c r="A50" s="48" t="s">
        <v>1603</v>
      </c>
      <c r="B50" s="48" t="s">
        <v>1604</v>
      </c>
      <c r="C50" s="48" t="s">
        <v>1605</v>
      </c>
      <c r="D50" s="48" t="s">
        <v>375</v>
      </c>
      <c r="E50" s="49">
        <v>124861.67</v>
      </c>
      <c r="F50" s="49">
        <v>124999.9987</v>
      </c>
      <c r="G50" s="48" t="s">
        <v>1606</v>
      </c>
      <c r="H50" s="48" t="s">
        <v>376</v>
      </c>
      <c r="I50" s="48" t="s">
        <v>281</v>
      </c>
      <c r="J50" s="48" t="s">
        <v>1607</v>
      </c>
      <c r="K50" s="48" t="s">
        <v>333</v>
      </c>
      <c r="L50" s="48" t="s">
        <v>755</v>
      </c>
      <c r="M50" s="48" t="s">
        <v>1608</v>
      </c>
      <c r="N50" s="49">
        <v>2.4408602150537635</v>
      </c>
      <c r="O50" s="48" t="s">
        <v>1609</v>
      </c>
      <c r="P50" s="48" t="s">
        <v>281</v>
      </c>
      <c r="Q50" s="48" t="s">
        <v>525</v>
      </c>
      <c r="R50" s="48" t="s">
        <v>1610</v>
      </c>
      <c r="S50" s="48" t="s">
        <v>1611</v>
      </c>
      <c r="T50" s="48" t="s">
        <v>677</v>
      </c>
      <c r="U50" s="48" t="s">
        <v>678</v>
      </c>
      <c r="V50" s="48" t="s">
        <v>1052</v>
      </c>
      <c r="W50" s="48" t="s">
        <v>1053</v>
      </c>
      <c r="X50" s="48" t="s">
        <v>1119</v>
      </c>
      <c r="Y50" s="48" t="s">
        <v>1612</v>
      </c>
      <c r="Z50" s="48" t="s">
        <v>1613</v>
      </c>
      <c r="AA50" s="48" t="s">
        <v>1614</v>
      </c>
      <c r="AB50" s="48" t="s">
        <v>1615</v>
      </c>
      <c r="AC50" s="48" t="s">
        <v>1616</v>
      </c>
      <c r="AD50" s="48" t="s">
        <v>1617</v>
      </c>
      <c r="AE50" s="48" t="s">
        <v>292</v>
      </c>
      <c r="AF50" s="48" t="s">
        <v>292</v>
      </c>
      <c r="AG50" s="48" t="s">
        <v>292</v>
      </c>
      <c r="AH50" s="48" t="s">
        <v>1061</v>
      </c>
      <c r="AI50" s="48" t="s">
        <v>1618</v>
      </c>
      <c r="AJ50" s="48" t="s">
        <v>1619</v>
      </c>
      <c r="AK50" s="48" t="s">
        <v>304</v>
      </c>
      <c r="AL50" s="48" t="s">
        <v>1062</v>
      </c>
      <c r="AM50" s="48" t="s">
        <v>1541</v>
      </c>
      <c r="AN50" s="48" t="s">
        <v>1064</v>
      </c>
      <c r="AO50" s="48" t="s">
        <v>292</v>
      </c>
      <c r="AP50" s="48" t="s">
        <v>292</v>
      </c>
      <c r="AQ50" s="48" t="s">
        <v>544</v>
      </c>
      <c r="AR50" s="48" t="s">
        <v>354</v>
      </c>
      <c r="AS50" s="48" t="s">
        <v>354</v>
      </c>
      <c r="AT50" s="49">
        <v>0</v>
      </c>
      <c r="AU50" s="49">
        <v>124999.97</v>
      </c>
      <c r="AV50" s="48" t="s">
        <v>1620</v>
      </c>
      <c r="AW50" s="48" t="s">
        <v>1621</v>
      </c>
      <c r="AX50" s="48" t="s">
        <v>1612</v>
      </c>
      <c r="AY50" s="48" t="s">
        <v>292</v>
      </c>
      <c r="AZ50" s="48" t="s">
        <v>1622</v>
      </c>
      <c r="BA50" s="48" t="s">
        <v>1623</v>
      </c>
      <c r="BB50" s="48" t="s">
        <v>1591</v>
      </c>
      <c r="BC50" s="48" t="s">
        <v>1624</v>
      </c>
      <c r="BD50" s="48" t="s">
        <v>1625</v>
      </c>
      <c r="BE50" s="48" t="s">
        <v>1169</v>
      </c>
      <c r="BF50" s="48" t="s">
        <v>1626</v>
      </c>
      <c r="BG50" s="48" t="s">
        <v>292</v>
      </c>
      <c r="BH50" s="49">
        <v>0</v>
      </c>
      <c r="BI50" s="48" t="s">
        <v>1070</v>
      </c>
      <c r="BJ50" s="48" t="s">
        <v>354</v>
      </c>
      <c r="BK50" s="48" t="s">
        <v>353</v>
      </c>
      <c r="BL50" s="48" t="s">
        <v>353</v>
      </c>
      <c r="BM50" s="48" t="s">
        <v>353</v>
      </c>
      <c r="BN50" s="48" t="s">
        <v>354</v>
      </c>
      <c r="BO50" s="48" t="s">
        <v>354</v>
      </c>
      <c r="BP50" s="48" t="s">
        <v>354</v>
      </c>
      <c r="BQ50" s="48" t="s">
        <v>354</v>
      </c>
      <c r="BR50" s="48" t="s">
        <v>354</v>
      </c>
      <c r="BS50" s="48" t="s">
        <v>1614</v>
      </c>
      <c r="BT50" s="48" t="s">
        <v>1615</v>
      </c>
      <c r="BU50" s="48" t="s">
        <v>1616</v>
      </c>
      <c r="BV50" s="48" t="s">
        <v>1617</v>
      </c>
      <c r="BW50" s="48" t="s">
        <v>1620</v>
      </c>
      <c r="BX50" s="48" t="s">
        <v>1621</v>
      </c>
      <c r="BY50" s="49">
        <v>0</v>
      </c>
      <c r="BZ50" s="49">
        <v>0.43</v>
      </c>
      <c r="CA50" s="49">
        <v>14635.63</v>
      </c>
      <c r="CB50" s="49">
        <v>0</v>
      </c>
      <c r="CC50" s="49">
        <v>47176.71</v>
      </c>
      <c r="CD50" s="49">
        <v>124999.54</v>
      </c>
      <c r="CE50" s="49">
        <v>63049.33</v>
      </c>
      <c r="CF50" s="49">
        <v>0</v>
      </c>
      <c r="CG50" s="49">
        <v>0</v>
      </c>
      <c r="CH50" s="48" t="s">
        <v>292</v>
      </c>
      <c r="CI50" s="48" t="s">
        <v>292</v>
      </c>
      <c r="CJ50" s="48" t="s">
        <v>292</v>
      </c>
      <c r="CK50" s="48" t="s">
        <v>292</v>
      </c>
      <c r="CL50" s="49">
        <v>138.30000000000001</v>
      </c>
      <c r="CM50" s="49">
        <v>124861.67</v>
      </c>
      <c r="CN50" s="49">
        <v>0</v>
      </c>
      <c r="CO50" s="49">
        <v>0</v>
      </c>
      <c r="CP50" s="49">
        <v>124999.97</v>
      </c>
      <c r="CQ50" s="49">
        <v>124861.67</v>
      </c>
      <c r="CR50" s="48" t="s">
        <v>997</v>
      </c>
      <c r="CS50" s="49">
        <v>2</v>
      </c>
      <c r="CT50" s="48" t="s">
        <v>292</v>
      </c>
      <c r="CU50" s="48" t="s">
        <v>281</v>
      </c>
      <c r="CV50" s="48" t="s">
        <v>304</v>
      </c>
      <c r="CW50" s="49">
        <v>14773.9287</v>
      </c>
      <c r="CX50" s="49">
        <v>0</v>
      </c>
      <c r="CY50" s="49">
        <v>0</v>
      </c>
      <c r="CZ50" s="49">
        <v>0</v>
      </c>
      <c r="DA50" s="49">
        <v>14635.63</v>
      </c>
      <c r="DB50" s="49">
        <v>0</v>
      </c>
      <c r="DC50" s="49">
        <v>0</v>
      </c>
      <c r="DD50" s="49">
        <v>0</v>
      </c>
      <c r="DE50" s="49">
        <v>124861.67</v>
      </c>
      <c r="DF50" s="48" t="s">
        <v>365</v>
      </c>
      <c r="DG50" s="48" t="s">
        <v>1627</v>
      </c>
      <c r="DH50" s="48" t="s">
        <v>1095</v>
      </c>
      <c r="DI50" s="50" t="s">
        <v>1628</v>
      </c>
      <c r="DJ50" s="3">
        <f>IF(ISNUMBER(SEARCH("BP1",MASTERFILE[[#This Row],[PPA (24/25)]])),1,0)</f>
        <v>0</v>
      </c>
      <c r="DK50" s="3">
        <f>IF(ISNUMBER(SEARCH("BP2",MASTERFILE[[#This Row],[PPA (24/25)]])),1,0)</f>
        <v>0</v>
      </c>
      <c r="DL50" s="3">
        <f>IF(ISNUMBER(SEARCH("BP3",MASTERFILE[[#This Row],[PPA (24/25)]])),1,0)</f>
        <v>0</v>
      </c>
      <c r="DM50" s="3">
        <f>IF(ISNUMBER(SEARCH("BP4",MASTERFILE[[#This Row],[PPA (24/25)]])),1,0)</f>
        <v>0</v>
      </c>
      <c r="DN50" s="3">
        <f>IF(ISNUMBER(SEARCH("BP5",MASTERFILE[[#This Row],[PPA (24/25)]])),1,0)</f>
        <v>0</v>
      </c>
      <c r="DO50" s="3">
        <f>IF(ISNUMBER(SEARCH("BN1",MASTERFILE[[#This Row],[PPA (24/25)]])),1,0)</f>
        <v>0</v>
      </c>
      <c r="DP50" s="3">
        <f>IF(ISNUMBER(SEARCH("BN2",MASTERFILE[[#This Row],[PPA (24/25)]])),1,0)</f>
        <v>0</v>
      </c>
      <c r="DQ50" s="3">
        <f>IF(ISNUMBER(SEARCH("BN3",MASTERFILE[[#This Row],[PPA (24/25)]])),1,0)</f>
        <v>0</v>
      </c>
      <c r="DR50" s="3">
        <f>IF(ISNUMBER(SEARCH("BN4",MASTERFILE[[#This Row],[PPA (24/25)]])),1,0)</f>
        <v>1</v>
      </c>
      <c r="DS50" s="3">
        <f>IF(ISNUMBER(SEARCH("BN5",MASTERFILE[[#This Row],[PPA (24/25)]])),1,0)</f>
        <v>0</v>
      </c>
      <c r="DT50" s="3">
        <f>IF(ISNUMBER(SEARCH("BE1",MASTERFILE[[#This Row],[PPA (24/25)]])),1,0)</f>
        <v>1</v>
      </c>
      <c r="DU50" s="3">
        <f>IF(ISNUMBER(SEARCH("BE2",MASTERFILE[[#This Row],[PPA (24/25)]])),1,0)</f>
        <v>0</v>
      </c>
      <c r="DV50" s="3">
        <f>IF(ISNUMBER(SEARCH("BE3",MASTERFILE[[#This Row],[PPA (24/25)]])),1,0)</f>
        <v>0</v>
      </c>
      <c r="DW50" s="3">
        <f>IF(ISNUMBER(SEARCH("BE4",MASTERFILE[[#This Row],[PPA (24/25)]])),1,0)</f>
        <v>1</v>
      </c>
      <c r="DX50" s="3">
        <f>IF(ISNUMBER(SEARCH("BL1",MASTERFILE[[#This Row],[PPA (24/25)]])),1,0)</f>
        <v>0</v>
      </c>
      <c r="DY50" s="3">
        <f>IF(ISNUMBER(SEARCH("BL2",MASTERFILE[[#This Row],[PPA (24/25)]])),1,0)</f>
        <v>0</v>
      </c>
      <c r="DZ50" s="3">
        <f>IF(ISNUMBER(SEARCH("BL3",MASTERFILE[[#This Row],[PPA (24/25)]])),1,0)</f>
        <v>0</v>
      </c>
      <c r="EA50" s="3">
        <f>IF(ISNUMBER(SEARCH("BL4",MASTERFILE[[#This Row],[PPA (24/25)]])),1,0)</f>
        <v>0</v>
      </c>
      <c r="EB50" s="3">
        <f>IF(ISNUMBER(SEARCH("BL5",MASTERFILE[[#This Row],[PPA (24/25)]])),1,0)</f>
        <v>0</v>
      </c>
      <c r="EC50" s="3">
        <f>IF(ISNUMBER(SEARCH("BL6",MASTERFILE[[#This Row],[PPA (24/25)]])),1,0)</f>
        <v>0</v>
      </c>
      <c r="ED50" s="3">
        <f>IF(ISNUMBER(SEARCH("BL7",MASTERFILE[[#This Row],[PPA (24/25)]])),1,0)</f>
        <v>0</v>
      </c>
      <c r="EE50" s="3">
        <f>IFERROR(LEFT(RIGHT(MASTERFILE[[#This Row],[PPA (24/25)]],LEN(MASTERFILE[[#This Row],[PPA (24/25)]])-FIND("BP1",MASTERFILE[[#This Row],[PPA (24/25)]])+1),10), 0)</f>
        <v>0</v>
      </c>
      <c r="EF50" s="3">
        <f>IFERROR(LEFT(RIGHT(MASTERFILE[[#This Row],[PPA (24/25)]],LEN(MASTERFILE[[#This Row],[PPA (24/25)]])-FIND("BP2",MASTERFILE[[#This Row],[PPA (24/25)]])+1),10),0)</f>
        <v>0</v>
      </c>
      <c r="EG50" s="3">
        <f>IFERROR(LEFT(RIGHT(MASTERFILE[[#This Row],[PPA (24/25)]],LEN(MASTERFILE[[#This Row],[PPA (24/25)]])-FIND("BP3",MASTERFILE[[#This Row],[PPA (24/25)]])+1),10),0)</f>
        <v>0</v>
      </c>
      <c r="EH50" s="3">
        <f>IFERROR(LEFT(RIGHT(MASTERFILE[[#This Row],[PPA (24/25)]],LEN(MASTERFILE[[#This Row],[PPA (24/25)]])-FIND("BP4",MASTERFILE[[#This Row],[PPA (24/25)]])+1),10),0)</f>
        <v>0</v>
      </c>
      <c r="EI50" s="3">
        <f>IFERROR(LEFT(RIGHT(MASTERFILE[[#This Row],[PPA (24/25)]],LEN(MASTERFILE[[#This Row],[PPA (24/25)]])-FIND("BP5",MASTERFILE[[#This Row],[PPA (24/25)]])+1),10),0)</f>
        <v>0</v>
      </c>
      <c r="EJ50" s="3">
        <f>IFERROR(LEFT(RIGHT(MASTERFILE[[#This Row],[PPA (24/25)]],LEN(MASTERFILE[[#This Row],[PPA (24/25)]])-FIND("BN1",MASTERFILE[[#This Row],[PPA (24/25)]])+1),10),0)</f>
        <v>0</v>
      </c>
      <c r="EK50" s="3">
        <f>IFERROR(LEFT(RIGHT(MASTERFILE[[#This Row],[PPA (24/25)]],LEN(MASTERFILE[[#This Row],[PPA (24/25)]])-FIND("BN2",MASTERFILE[[#This Row],[PPA (24/25)]])+1),10),0)</f>
        <v>0</v>
      </c>
      <c r="EL50" s="3">
        <f>IFERROR(LEFT(RIGHT(MASTERFILE[[#This Row],[PPA (24/25)]],LEN(MASTERFILE[[#This Row],[PPA (24/25)]])-FIND("BN3",MASTERFILE[[#This Row],[PPA (24/25)]])+1),10),0)</f>
        <v>0</v>
      </c>
      <c r="EM50" s="3" t="str">
        <f>IFERROR(LEFT(RIGHT(MASTERFILE[[#This Row],[PPA (24/25)]],LEN(MASTERFILE[[#This Row],[PPA (24/25)]])-FIND("BN4",MASTERFILE[[#This Row],[PPA (24/25)]])+1),10),0)</f>
        <v>BN4 (35%)</v>
      </c>
      <c r="EN50" s="3">
        <f>IFERROR(LEFT(RIGHT(MASTERFILE[[#This Row],[PPA (24/25)]],LEN(MASTERFILE[[#This Row],[PPA (24/25)]])-FIND("BN5",MASTERFILE[[#This Row],[PPA (24/25)]])+1),10),0)</f>
        <v>0</v>
      </c>
      <c r="EO50" s="3" t="str">
        <f>IFERROR(LEFT(RIGHT(MASTERFILE[[#This Row],[PPA (24/25)]],LEN(MASTERFILE[[#This Row],[PPA (24/25)]])-FIND("BE1",MASTERFILE[[#This Row],[PPA (24/25)]])+1),10),0)</f>
        <v xml:space="preserve">BE1 (30%)
</v>
      </c>
      <c r="EP50" s="3">
        <f>IFERROR(LEFT(RIGHT(MASTERFILE[[#This Row],[PPA (24/25)]],LEN(MASTERFILE[[#This Row],[PPA (24/25)]])-FIND("BE2",MASTERFILE[[#This Row],[PPA (24/25)]])+1),10),0)</f>
        <v>0</v>
      </c>
      <c r="EQ50" s="3">
        <f>IFERROR(LEFT(RIGHT(MASTERFILE[[#This Row],[PPA (24/25)]],LEN(MASTERFILE[[#This Row],[PPA (24/25)]])-FIND("BE3",MASTERFILE[[#This Row],[PPA (24/25)]])+1),10),0)</f>
        <v>0</v>
      </c>
      <c r="ER50" s="3" t="str">
        <f>IFERROR(LEFT(RIGHT(MASTERFILE[[#This Row],[PPA (24/25)]],LEN(MASTERFILE[[#This Row],[PPA (24/25)]])-FIND("BE4",MASTERFILE[[#This Row],[PPA (24/25)]])+1),10),0)</f>
        <v xml:space="preserve">BE4 (35%)
</v>
      </c>
      <c r="ES50" s="3">
        <f>IFERROR(LEFT(RIGHT(MASTERFILE[[#This Row],[PPA (24/25)]],LEN(MASTERFILE[[#This Row],[PPA (24/25)]])-FIND("BL1",MASTERFILE[[#This Row],[PPA (24/25)]])+1),10),0)</f>
        <v>0</v>
      </c>
      <c r="ET50" s="3">
        <f>IFERROR(LEFT(RIGHT(MASTERFILE[[#This Row],[PPA (24/25)]],LEN(MASTERFILE[[#This Row],[PPA (24/25)]])-FIND("BL2",MASTERFILE[[#This Row],[PPA (24/25)]])+1),10),0)</f>
        <v>0</v>
      </c>
      <c r="EU50" s="3">
        <f>IFERROR(LEFT(RIGHT(MASTERFILE[[#This Row],[PPA (24/25)]],LEN(MASTERFILE[[#This Row],[PPA (24/25)]])-FIND("BL3",MASTERFILE[[#This Row],[PPA (24/25)]])+1),10),0)</f>
        <v>0</v>
      </c>
      <c r="EV50" s="3">
        <f>IFERROR(LEFT(RIGHT(MASTERFILE[[#This Row],[PPA (24/25)]],LEN(MASTERFILE[[#This Row],[PPA (24/25)]])-FIND("BL4",MASTERFILE[[#This Row],[PPA (24/25)]])+1),10),0)</f>
        <v>0</v>
      </c>
      <c r="EW50" s="3">
        <f>IFERROR(LEFT(RIGHT(MASTERFILE[[#This Row],[PPA (24/25)]],LEN(MASTERFILE[[#This Row],[PPA (24/25)]])-FIND("BL5",MASTERFILE[[#This Row],[PPA (24/25)]])+1),10),0)</f>
        <v>0</v>
      </c>
      <c r="EX50" s="3">
        <f>IFERROR(LEFT(RIGHT(MASTERFILE[[#This Row],[PPA (24/25)]],LEN(MASTERFILE[[#This Row],[PPA (24/25)]])-FIND("BL6",MASTERFILE[[#This Row],[PPA (24/25)]])+1),10),0)</f>
        <v>0</v>
      </c>
      <c r="EY50" s="3">
        <f>IFERROR(LEFT(RIGHT(MASTERFILE[[#This Row],[PPA (24/25)]],LEN(MASTERFILE[[#This Row],[PPA (24/25)]])-FIND("BL7",MASTERFILE[[#This Row],[PPA (24/25)]])+1),10),0)</f>
        <v>0</v>
      </c>
      <c r="EZ50" s="47">
        <f>IFERROR(MASTERFILE[[#This Row],[FPMIS Budget]]*(MID(MASTERFILE[[#This Row],[BP 1 (Percentage)]],FIND("(",MASTERFILE[[#This Row],[BP 1 (Percentage)]])+1, FIND(")",MASTERFILE[[#This Row],[BP 1 (Percentage)]])- FIND("(",MASTERFILE[[#This Row],[BP 1 (Percentage)]])-1)),0)</f>
        <v>0</v>
      </c>
      <c r="FA50" s="47">
        <f>IFERROR(MASTERFILE[[#This Row],[FPMIS Budget]]*(MID(MASTERFILE[[#This Row],[BP 2 (Percentage)]],FIND("(",MASTERFILE[[#This Row],[BP 2 (Percentage)]])+1, FIND(")",MASTERFILE[[#This Row],[BP 2 (Percentage)]])- FIND("(",MASTERFILE[[#This Row],[BP 2 (Percentage)]])-1)),0)</f>
        <v>0</v>
      </c>
      <c r="FB50" s="47">
        <f>IFERROR(MASTERFILE[[#This Row],[FPMIS Budget]]*(MID(MASTERFILE[[#This Row],[BP 3 (Percentage)]],FIND("(",MASTERFILE[[#This Row],[BP 3 (Percentage)]])+1, FIND(")",MASTERFILE[[#This Row],[BP 3 (Percentage)]])- FIND("(",MASTERFILE[[#This Row],[BP 3 (Percentage)]])-1)),0)</f>
        <v>0</v>
      </c>
      <c r="FC50" s="47">
        <f>IFERROR(MASTERFILE[[#This Row],[FPMIS Budget]]*(MID(MASTERFILE[[#This Row],[BP 4 (Percentage)]],FIND("(",MASTERFILE[[#This Row],[BP 4 (Percentage)]])+1, FIND(")",MASTERFILE[[#This Row],[BP 4 (Percentage)]])- FIND("(",MASTERFILE[[#This Row],[BP 4 (Percentage)]])-1)),0)</f>
        <v>0</v>
      </c>
      <c r="FD50" s="47">
        <f>IFERROR(MASTERFILE[[#This Row],[FPMIS Budget]]*(MID(MASTERFILE[[#This Row],[BP 5 (Percentage)]],FIND("(",MASTERFILE[[#This Row],[BP 5 (Percentage)]])+1, FIND(")",MASTERFILE[[#This Row],[BP 5 (Percentage)]])- FIND("(",MASTERFILE[[#This Row],[BP 5 (Percentage)]])-1)),0)</f>
        <v>0</v>
      </c>
      <c r="FE50" s="47">
        <f>IFERROR(MASTERFILE[[#This Row],[FPMIS Budget]]*(MID(MASTERFILE[[#This Row],[BN 1 (Percentage)]],FIND("(",MASTERFILE[[#This Row],[BN 1 (Percentage)]])+1, FIND(")",MASTERFILE[[#This Row],[BN 1 (Percentage)]])- FIND("(",MASTERFILE[[#This Row],[BN 1 (Percentage)]])-1)),0)</f>
        <v>0</v>
      </c>
      <c r="FF50" s="47">
        <f>IFERROR(MASTERFILE[[#This Row],[FPMIS Budget]]*(MID(MASTERFILE[[#This Row],[BN 2 (Percentage)]],FIND("(",MASTERFILE[[#This Row],[BN 2 (Percentage)]])+1, FIND(")",MASTERFILE[[#This Row],[BN 2 (Percentage)]])- FIND("(",MASTERFILE[[#This Row],[BN 2 (Percentage)]])-1)),0)</f>
        <v>0</v>
      </c>
      <c r="FG50" s="47">
        <f>IFERROR(MASTERFILE[[#This Row],[FPMIS Budget]]*(MID(MASTERFILE[[#This Row],[BN 3 (Percentage)]],FIND("(",MASTERFILE[[#This Row],[BN 3 (Percentage)]])+1, FIND(")",MASTERFILE[[#This Row],[BN 3 (Percentage)]])- FIND("(",MASTERFILE[[#This Row],[BN 3 (Percentage)]])-1)),0)</f>
        <v>0</v>
      </c>
      <c r="FH50" s="47">
        <f>IFERROR(MASTERFILE[[#This Row],[FPMIS Budget]]*(MID(MASTERFILE[[#This Row],[BN 4 (Percentage)]],FIND("(",MASTERFILE[[#This Row],[BN 4 (Percentage)]])+1, FIND(")",MASTERFILE[[#This Row],[BN 4 (Percentage)]])- FIND("(",MASTERFILE[[#This Row],[BN 4 (Percentage)]])-1)),0)</f>
        <v>43749.999544999999</v>
      </c>
      <c r="FI50" s="47">
        <f>IFERROR(MASTERFILE[[#This Row],[FPMIS Budget]]*(MID(MASTERFILE[[#This Row],[BN 5 (Percentage)]],FIND("(",MASTERFILE[[#This Row],[BN 5 (Percentage)]])+1, FIND(")",MASTERFILE[[#This Row],[BN 5 (Percentage)]])- FIND("(",MASTERFILE[[#This Row],[BN 5 (Percentage)]])-1)),0)</f>
        <v>0</v>
      </c>
      <c r="FJ50" s="47">
        <f>IFERROR(MASTERFILE[[#This Row],[FPMIS Budget]]*(MID(MASTERFILE[[#This Row],[BE 1 (Percentage)]],FIND("(",MASTERFILE[[#This Row],[BE 1 (Percentage)]])+1, FIND(")",MASTERFILE[[#This Row],[BE 1 (Percentage)]])- FIND("(",MASTERFILE[[#This Row],[BE 1 (Percentage)]])-1)),0)</f>
        <v>37499.999609999999</v>
      </c>
      <c r="FK50" s="47">
        <f>IFERROR(MASTERFILE[[#This Row],[FPMIS Budget]]*(MID(MASTERFILE[[#This Row],[BE 2 (Percentage)]],FIND("(",MASTERFILE[[#This Row],[BE 2 (Percentage)]])+1, FIND(")",MASTERFILE[[#This Row],[BE 2 (Percentage)]])- FIND("(",MASTERFILE[[#This Row],[BE 2 (Percentage)]])-1)),0)</f>
        <v>0</v>
      </c>
      <c r="FL50" s="47">
        <f>IFERROR(MASTERFILE[[#This Row],[FPMIS Budget]]*(MID(MASTERFILE[[#This Row],[BE 3 (Percentage)]],FIND("(",MASTERFILE[[#This Row],[BE 3 (Percentage)]])+1, FIND(")",MASTERFILE[[#This Row],[BE 3 (Percentage)]])- FIND("(",MASTERFILE[[#This Row],[BE 3 (Percentage)]])-1)),0)</f>
        <v>0</v>
      </c>
      <c r="FM50" s="47">
        <f>IFERROR(MASTERFILE[[#This Row],[FPMIS Budget]]*(MID(MASTERFILE[[#This Row],[BE 4 (Percentage)]],FIND("(",MASTERFILE[[#This Row],[BE 4 (Percentage)]])+1, FIND(")",MASTERFILE[[#This Row],[BE 4 (Percentage)]])- FIND("(",MASTERFILE[[#This Row],[BE 4 (Percentage)]])-1)),0)</f>
        <v>43749.999544999999</v>
      </c>
      <c r="FN50" s="47">
        <f>IFERROR(MASTERFILE[[#This Row],[FPMIS Budget]]*(MID(MASTERFILE[[#This Row],[BL 1 (Percentage)]],FIND("(",MASTERFILE[[#This Row],[BL 1 (Percentage)]])+1, FIND(")",MASTERFILE[[#This Row],[BL 1 (Percentage)]])- FIND("(",MASTERFILE[[#This Row],[BL 1 (Percentage)]])-1)),0)</f>
        <v>0</v>
      </c>
      <c r="FO50" s="47">
        <f>IFERROR(MASTERFILE[[#This Row],[FPMIS Budget]]*(MID(MASTERFILE[[#This Row],[BL 2 (Percentage)]],FIND("(",MASTERFILE[[#This Row],[BL 2 (Percentage)]])+1, FIND(")",MASTERFILE[[#This Row],[BL 2 (Percentage)]])- FIND("(",MASTERFILE[[#This Row],[BL 2 (Percentage)]])-1)),0)</f>
        <v>0</v>
      </c>
      <c r="FP50" s="47">
        <f>IFERROR(MASTERFILE[[#This Row],[FPMIS Budget]]*(MID(MASTERFILE[[#This Row],[BL 3 (Percentage)]],FIND("(",MASTERFILE[[#This Row],[BL 3 (Percentage)]])+1, FIND(")",MASTERFILE[[#This Row],[BL 3 (Percentage)]])- FIND("(",MASTERFILE[[#This Row],[BL 3 (Percentage)]])-1)),0)</f>
        <v>0</v>
      </c>
      <c r="FQ50" s="47">
        <f>IFERROR(MASTERFILE[[#This Row],[FPMIS Budget]]*(MID(MASTERFILE[[#This Row],[BL 4 (Percentage)]],FIND("(",MASTERFILE[[#This Row],[BL 4 (Percentage)]])+1, FIND(")",MASTERFILE[[#This Row],[BL 4 (Percentage)]])- FIND("(",MASTERFILE[[#This Row],[BL 4 (Percentage)]])-1)),0)</f>
        <v>0</v>
      </c>
      <c r="FR50" s="47">
        <f>IFERROR(MASTERFILE[[#This Row],[FPMIS Budget]]*(MID(MASTERFILE[[#This Row],[BL 5 (Percentage)]],FIND("(",MASTERFILE[[#This Row],[BL 5 (Percentage)]])+1, FIND(")",MASTERFILE[[#This Row],[BL 5 (Percentage)]])- FIND("(",MASTERFILE[[#This Row],[BL 5 (Percentage)]])-1)),0)</f>
        <v>0</v>
      </c>
      <c r="FS50" s="47">
        <f>IFERROR(MASTERFILE[[#This Row],[FPMIS Budget]]*(MID(MASTERFILE[[#This Row],[BL 6 (Percentage)]],FIND("(",MASTERFILE[[#This Row],[BL 6 (Percentage)]])+1, FIND(")",MASTERFILE[[#This Row],[BL 6 (Percentage)]])- FIND("(",MASTERFILE[[#This Row],[BL 6 (Percentage)]])-1)),0)</f>
        <v>0</v>
      </c>
      <c r="FT50" s="47">
        <f>IFERROR(MASTERFILE[[#This Row],[FPMIS Budget]]*(MID(MASTERFILE[[#This Row],[BL 7 (Percentage)]],FIND("(",MASTERFILE[[#This Row],[BL 7 (Percentage)]])+1, FIND(")",MASTERFILE[[#This Row],[BL 7 (Percentage)]])- FIND("(",MASTERFILE[[#This Row],[BL 7 (Percentage)]])-1)),0)</f>
        <v>0</v>
      </c>
      <c r="FU50" s="3" t="str">
        <f>IF(ISNUMBER(SEARCH("1.",MASTERFILE[[#This Row],[SDG target (24/25)]])),1," ")</f>
        <v xml:space="preserve"> </v>
      </c>
      <c r="HT50" s="3" t="s">
        <v>1296</v>
      </c>
      <c r="HX50" s="3" t="s">
        <v>1629</v>
      </c>
      <c r="IH50" s="3"/>
      <c r="IX50" s="3"/>
    </row>
    <row r="51" spans="1:263" ht="27.75" customHeight="1" x14ac:dyDescent="0.3">
      <c r="A51" s="48" t="s">
        <v>1633</v>
      </c>
      <c r="B51" s="48" t="s">
        <v>1634</v>
      </c>
      <c r="C51" s="48" t="s">
        <v>1635</v>
      </c>
      <c r="D51" s="48" t="s">
        <v>375</v>
      </c>
      <c r="E51" s="49">
        <v>49688.69</v>
      </c>
      <c r="F51" s="49">
        <v>50000.243999999999</v>
      </c>
      <c r="G51" s="48" t="s">
        <v>1636</v>
      </c>
      <c r="H51" s="48" t="s">
        <v>376</v>
      </c>
      <c r="I51" s="48" t="s">
        <v>281</v>
      </c>
      <c r="J51" s="48" t="s">
        <v>282</v>
      </c>
      <c r="K51" s="48" t="s">
        <v>521</v>
      </c>
      <c r="L51" s="48" t="s">
        <v>1637</v>
      </c>
      <c r="M51" s="48" t="s">
        <v>1304</v>
      </c>
      <c r="N51" s="49">
        <v>1.5779569892473118</v>
      </c>
      <c r="O51" s="48" t="s">
        <v>292</v>
      </c>
      <c r="P51" s="48" t="s">
        <v>292</v>
      </c>
      <c r="Q51" s="48" t="s">
        <v>292</v>
      </c>
      <c r="R51" s="48" t="s">
        <v>1536</v>
      </c>
      <c r="S51" s="48" t="s">
        <v>289</v>
      </c>
      <c r="T51" s="48" t="s">
        <v>290</v>
      </c>
      <c r="U51" s="48" t="s">
        <v>291</v>
      </c>
      <c r="V51" s="48" t="s">
        <v>292</v>
      </c>
      <c r="W51" s="48" t="s">
        <v>293</v>
      </c>
      <c r="X51" s="48" t="s">
        <v>1638</v>
      </c>
      <c r="Y51" s="48" t="s">
        <v>1631</v>
      </c>
      <c r="Z51" s="48" t="s">
        <v>1639</v>
      </c>
      <c r="AA51" s="48" t="s">
        <v>1089</v>
      </c>
      <c r="AB51" s="48" t="s">
        <v>1640</v>
      </c>
      <c r="AC51" s="48" t="s">
        <v>1509</v>
      </c>
      <c r="AD51" s="48" t="s">
        <v>1510</v>
      </c>
      <c r="AE51" s="48" t="s">
        <v>292</v>
      </c>
      <c r="AF51" s="48" t="s">
        <v>292</v>
      </c>
      <c r="AG51" s="48" t="s">
        <v>292</v>
      </c>
      <c r="AH51" s="48" t="s">
        <v>718</v>
      </c>
      <c r="AI51" s="48" t="s">
        <v>1641</v>
      </c>
      <c r="AJ51" s="48" t="s">
        <v>1642</v>
      </c>
      <c r="AK51" s="48" t="s">
        <v>304</v>
      </c>
      <c r="AL51" s="48" t="s">
        <v>305</v>
      </c>
      <c r="AM51" s="48" t="s">
        <v>1643</v>
      </c>
      <c r="AN51" s="48" t="s">
        <v>989</v>
      </c>
      <c r="AO51" s="48" t="s">
        <v>292</v>
      </c>
      <c r="AP51" s="48" t="s">
        <v>292</v>
      </c>
      <c r="AQ51" s="48" t="s">
        <v>309</v>
      </c>
      <c r="AR51" s="48" t="s">
        <v>292</v>
      </c>
      <c r="AS51" s="48" t="s">
        <v>292</v>
      </c>
      <c r="AT51" s="49">
        <v>0</v>
      </c>
      <c r="AU51" s="49">
        <v>50000.24</v>
      </c>
      <c r="AV51" s="48" t="s">
        <v>1644</v>
      </c>
      <c r="AW51" s="48" t="s">
        <v>1645</v>
      </c>
      <c r="AX51" s="48" t="s">
        <v>292</v>
      </c>
      <c r="AY51" s="48" t="s">
        <v>292</v>
      </c>
      <c r="AZ51" s="48" t="s">
        <v>1646</v>
      </c>
      <c r="BA51" s="48" t="s">
        <v>1647</v>
      </c>
      <c r="BB51" s="48" t="s">
        <v>999</v>
      </c>
      <c r="BC51" s="48" t="s">
        <v>1648</v>
      </c>
      <c r="BD51" s="48" t="s">
        <v>922</v>
      </c>
      <c r="BE51" s="48" t="s">
        <v>922</v>
      </c>
      <c r="BF51" s="48" t="s">
        <v>1223</v>
      </c>
      <c r="BG51" s="48" t="s">
        <v>292</v>
      </c>
      <c r="BH51" s="49">
        <v>0</v>
      </c>
      <c r="BI51" s="48" t="s">
        <v>292</v>
      </c>
      <c r="BJ51" s="48" t="s">
        <v>292</v>
      </c>
      <c r="BK51" s="48" t="s">
        <v>292</v>
      </c>
      <c r="BL51" s="48" t="s">
        <v>292</v>
      </c>
      <c r="BM51" s="48" t="s">
        <v>292</v>
      </c>
      <c r="BN51" s="48" t="s">
        <v>292</v>
      </c>
      <c r="BO51" s="48" t="s">
        <v>292</v>
      </c>
      <c r="BP51" s="48" t="s">
        <v>292</v>
      </c>
      <c r="BQ51" s="48" t="s">
        <v>292</v>
      </c>
      <c r="BR51" s="48" t="s">
        <v>292</v>
      </c>
      <c r="BS51" s="48" t="s">
        <v>1089</v>
      </c>
      <c r="BT51" s="48" t="s">
        <v>1640</v>
      </c>
      <c r="BU51" s="48" t="s">
        <v>1509</v>
      </c>
      <c r="BV51" s="48" t="s">
        <v>1510</v>
      </c>
      <c r="BW51" s="48" t="s">
        <v>1644</v>
      </c>
      <c r="BX51" s="48" t="s">
        <v>1645</v>
      </c>
      <c r="BY51" s="49">
        <v>0</v>
      </c>
      <c r="BZ51" s="49">
        <v>0</v>
      </c>
      <c r="CA51" s="49">
        <v>0</v>
      </c>
      <c r="CB51" s="49">
        <v>0</v>
      </c>
      <c r="CC51" s="49">
        <v>42807.92</v>
      </c>
      <c r="CD51" s="49">
        <v>0</v>
      </c>
      <c r="CE51" s="49">
        <v>6880.77</v>
      </c>
      <c r="CF51" s="49">
        <v>50000.24</v>
      </c>
      <c r="CG51" s="49">
        <v>0</v>
      </c>
      <c r="CH51" s="48" t="s">
        <v>292</v>
      </c>
      <c r="CI51" s="48" t="s">
        <v>292</v>
      </c>
      <c r="CJ51" s="48" t="s">
        <v>292</v>
      </c>
      <c r="CK51" s="48" t="s">
        <v>292</v>
      </c>
      <c r="CL51" s="49">
        <v>311.55</v>
      </c>
      <c r="CM51" s="49">
        <v>49688.69</v>
      </c>
      <c r="CN51" s="49">
        <v>0</v>
      </c>
      <c r="CO51" s="49">
        <v>0</v>
      </c>
      <c r="CP51" s="49">
        <v>50000.24</v>
      </c>
      <c r="CQ51" s="49">
        <v>49688.69</v>
      </c>
      <c r="CR51" s="48" t="s">
        <v>1649</v>
      </c>
      <c r="CS51" s="49">
        <v>2</v>
      </c>
      <c r="CT51" s="48" t="s">
        <v>292</v>
      </c>
      <c r="CU51" s="48" t="s">
        <v>281</v>
      </c>
      <c r="CV51" s="48" t="s">
        <v>304</v>
      </c>
      <c r="CW51" s="48" t="s">
        <v>292</v>
      </c>
      <c r="CX51" s="48" t="s">
        <v>292</v>
      </c>
      <c r="CY51" s="48" t="s">
        <v>292</v>
      </c>
      <c r="CZ51" s="48" t="s">
        <v>292</v>
      </c>
      <c r="DA51" s="48" t="s">
        <v>292</v>
      </c>
      <c r="DB51" s="48" t="s">
        <v>292</v>
      </c>
      <c r="DC51" s="48" t="s">
        <v>292</v>
      </c>
      <c r="DD51" s="49">
        <v>0</v>
      </c>
      <c r="DE51" s="49">
        <v>49688.69</v>
      </c>
      <c r="DF51" s="48" t="s">
        <v>365</v>
      </c>
      <c r="DG51" s="48" t="s">
        <v>1138</v>
      </c>
      <c r="DH51" s="48" t="s">
        <v>1650</v>
      </c>
      <c r="DI51" s="50" t="s">
        <v>1651</v>
      </c>
      <c r="DJ51" s="3">
        <f>IF(ISNUMBER(SEARCH("BP1",MASTERFILE[[#This Row],[PPA (24/25)]])),1,0)</f>
        <v>0</v>
      </c>
      <c r="DK51" s="3">
        <f>IF(ISNUMBER(SEARCH("BP2",MASTERFILE[[#This Row],[PPA (24/25)]])),1,0)</f>
        <v>0</v>
      </c>
      <c r="DL51" s="3">
        <f>IF(ISNUMBER(SEARCH("BP3",MASTERFILE[[#This Row],[PPA (24/25)]])),1,0)</f>
        <v>0</v>
      </c>
      <c r="DM51" s="3">
        <f>IF(ISNUMBER(SEARCH("BP4",MASTERFILE[[#This Row],[PPA (24/25)]])),1,0)</f>
        <v>0</v>
      </c>
      <c r="DN51" s="3">
        <f>IF(ISNUMBER(SEARCH("BP5",MASTERFILE[[#This Row],[PPA (24/25)]])),1,0)</f>
        <v>0</v>
      </c>
      <c r="DO51" s="3">
        <f>IF(ISNUMBER(SEARCH("BN1",MASTERFILE[[#This Row],[PPA (24/25)]])),1,0)</f>
        <v>0</v>
      </c>
      <c r="DP51" s="3">
        <f>IF(ISNUMBER(SEARCH("BN2",MASTERFILE[[#This Row],[PPA (24/25)]])),1,0)</f>
        <v>0</v>
      </c>
      <c r="DQ51" s="3">
        <f>IF(ISNUMBER(SEARCH("BN3",MASTERFILE[[#This Row],[PPA (24/25)]])),1,0)</f>
        <v>0</v>
      </c>
      <c r="DR51" s="3">
        <f>IF(ISNUMBER(SEARCH("BN4",MASTERFILE[[#This Row],[PPA (24/25)]])),1,0)</f>
        <v>0</v>
      </c>
      <c r="DS51" s="3">
        <f>IF(ISNUMBER(SEARCH("BN5",MASTERFILE[[#This Row],[PPA (24/25)]])),1,0)</f>
        <v>0</v>
      </c>
      <c r="DT51" s="3">
        <f>IF(ISNUMBER(SEARCH("BE1",MASTERFILE[[#This Row],[PPA (24/25)]])),1,0)</f>
        <v>0</v>
      </c>
      <c r="DU51" s="3">
        <f>IF(ISNUMBER(SEARCH("BE2",MASTERFILE[[#This Row],[PPA (24/25)]])),1,0)</f>
        <v>0</v>
      </c>
      <c r="DV51" s="3">
        <f>IF(ISNUMBER(SEARCH("BE3",MASTERFILE[[#This Row],[PPA (24/25)]])),1,0)</f>
        <v>0</v>
      </c>
      <c r="DW51" s="3">
        <f>IF(ISNUMBER(SEARCH("BE4",MASTERFILE[[#This Row],[PPA (24/25)]])),1,0)</f>
        <v>0</v>
      </c>
      <c r="DX51" s="3">
        <f>IF(ISNUMBER(SEARCH("BL1",MASTERFILE[[#This Row],[PPA (24/25)]])),1,0)</f>
        <v>0</v>
      </c>
      <c r="DY51" s="3">
        <f>IF(ISNUMBER(SEARCH("BL2",MASTERFILE[[#This Row],[PPA (24/25)]])),1,0)</f>
        <v>0</v>
      </c>
      <c r="DZ51" s="3">
        <f>IF(ISNUMBER(SEARCH("BL3",MASTERFILE[[#This Row],[PPA (24/25)]])),1,0)</f>
        <v>0</v>
      </c>
      <c r="EA51" s="3">
        <f>IF(ISNUMBER(SEARCH("BL4",MASTERFILE[[#This Row],[PPA (24/25)]])),1,0)</f>
        <v>1</v>
      </c>
      <c r="EB51" s="3">
        <f>IF(ISNUMBER(SEARCH("BL5",MASTERFILE[[#This Row],[PPA (24/25)]])),1,0)</f>
        <v>0</v>
      </c>
      <c r="EC51" s="3">
        <f>IF(ISNUMBER(SEARCH("BL6",MASTERFILE[[#This Row],[PPA (24/25)]])),1,0)</f>
        <v>0</v>
      </c>
      <c r="ED51" s="3">
        <f>IF(ISNUMBER(SEARCH("BL7",MASTERFILE[[#This Row],[PPA (24/25)]])),1,0)</f>
        <v>0</v>
      </c>
      <c r="EE51" s="3">
        <f>IFERROR(LEFT(RIGHT(MASTERFILE[[#This Row],[PPA (24/25)]],LEN(MASTERFILE[[#This Row],[PPA (24/25)]])-FIND("BP1",MASTERFILE[[#This Row],[PPA (24/25)]])+1),10), 0)</f>
        <v>0</v>
      </c>
      <c r="EF51" s="3">
        <f>IFERROR(LEFT(RIGHT(MASTERFILE[[#This Row],[PPA (24/25)]],LEN(MASTERFILE[[#This Row],[PPA (24/25)]])-FIND("BP2",MASTERFILE[[#This Row],[PPA (24/25)]])+1),10),0)</f>
        <v>0</v>
      </c>
      <c r="EG51" s="3">
        <f>IFERROR(LEFT(RIGHT(MASTERFILE[[#This Row],[PPA (24/25)]],LEN(MASTERFILE[[#This Row],[PPA (24/25)]])-FIND("BP3",MASTERFILE[[#This Row],[PPA (24/25)]])+1),10),0)</f>
        <v>0</v>
      </c>
      <c r="EH51" s="3">
        <f>IFERROR(LEFT(RIGHT(MASTERFILE[[#This Row],[PPA (24/25)]],LEN(MASTERFILE[[#This Row],[PPA (24/25)]])-FIND("BP4",MASTERFILE[[#This Row],[PPA (24/25)]])+1),10),0)</f>
        <v>0</v>
      </c>
      <c r="EI51" s="3">
        <f>IFERROR(LEFT(RIGHT(MASTERFILE[[#This Row],[PPA (24/25)]],LEN(MASTERFILE[[#This Row],[PPA (24/25)]])-FIND("BP5",MASTERFILE[[#This Row],[PPA (24/25)]])+1),10),0)</f>
        <v>0</v>
      </c>
      <c r="EJ51" s="3">
        <f>IFERROR(LEFT(RIGHT(MASTERFILE[[#This Row],[PPA (24/25)]],LEN(MASTERFILE[[#This Row],[PPA (24/25)]])-FIND("BN1",MASTERFILE[[#This Row],[PPA (24/25)]])+1),10),0)</f>
        <v>0</v>
      </c>
      <c r="EK51" s="3">
        <f>IFERROR(LEFT(RIGHT(MASTERFILE[[#This Row],[PPA (24/25)]],LEN(MASTERFILE[[#This Row],[PPA (24/25)]])-FIND("BN2",MASTERFILE[[#This Row],[PPA (24/25)]])+1),10),0)</f>
        <v>0</v>
      </c>
      <c r="EL51" s="3">
        <f>IFERROR(LEFT(RIGHT(MASTERFILE[[#This Row],[PPA (24/25)]],LEN(MASTERFILE[[#This Row],[PPA (24/25)]])-FIND("BN3",MASTERFILE[[#This Row],[PPA (24/25)]])+1),10),0)</f>
        <v>0</v>
      </c>
      <c r="EM51" s="3">
        <f>IFERROR(LEFT(RIGHT(MASTERFILE[[#This Row],[PPA (24/25)]],LEN(MASTERFILE[[#This Row],[PPA (24/25)]])-FIND("BN4",MASTERFILE[[#This Row],[PPA (24/25)]])+1),10),0)</f>
        <v>0</v>
      </c>
      <c r="EN51" s="3">
        <f>IFERROR(LEFT(RIGHT(MASTERFILE[[#This Row],[PPA (24/25)]],LEN(MASTERFILE[[#This Row],[PPA (24/25)]])-FIND("BN5",MASTERFILE[[#This Row],[PPA (24/25)]])+1),10),0)</f>
        <v>0</v>
      </c>
      <c r="EO51" s="3">
        <f>IFERROR(LEFT(RIGHT(MASTERFILE[[#This Row],[PPA (24/25)]],LEN(MASTERFILE[[#This Row],[PPA (24/25)]])-FIND("BE1",MASTERFILE[[#This Row],[PPA (24/25)]])+1),10),0)</f>
        <v>0</v>
      </c>
      <c r="EP51" s="3">
        <f>IFERROR(LEFT(RIGHT(MASTERFILE[[#This Row],[PPA (24/25)]],LEN(MASTERFILE[[#This Row],[PPA (24/25)]])-FIND("BE2",MASTERFILE[[#This Row],[PPA (24/25)]])+1),10),0)</f>
        <v>0</v>
      </c>
      <c r="EQ51" s="3">
        <f>IFERROR(LEFT(RIGHT(MASTERFILE[[#This Row],[PPA (24/25)]],LEN(MASTERFILE[[#This Row],[PPA (24/25)]])-FIND("BE3",MASTERFILE[[#This Row],[PPA (24/25)]])+1),10),0)</f>
        <v>0</v>
      </c>
      <c r="ER51" s="3">
        <f>IFERROR(LEFT(RIGHT(MASTERFILE[[#This Row],[PPA (24/25)]],LEN(MASTERFILE[[#This Row],[PPA (24/25)]])-FIND("BE4",MASTERFILE[[#This Row],[PPA (24/25)]])+1),10),0)</f>
        <v>0</v>
      </c>
      <c r="ES51" s="3">
        <f>IFERROR(LEFT(RIGHT(MASTERFILE[[#This Row],[PPA (24/25)]],LEN(MASTERFILE[[#This Row],[PPA (24/25)]])-FIND("BL1",MASTERFILE[[#This Row],[PPA (24/25)]])+1),10),0)</f>
        <v>0</v>
      </c>
      <c r="ET51" s="3">
        <f>IFERROR(LEFT(RIGHT(MASTERFILE[[#This Row],[PPA (24/25)]],LEN(MASTERFILE[[#This Row],[PPA (24/25)]])-FIND("BL2",MASTERFILE[[#This Row],[PPA (24/25)]])+1),10),0)</f>
        <v>0</v>
      </c>
      <c r="EU51" s="3">
        <f>IFERROR(LEFT(RIGHT(MASTERFILE[[#This Row],[PPA (24/25)]],LEN(MASTERFILE[[#This Row],[PPA (24/25)]])-FIND("BL3",MASTERFILE[[#This Row],[PPA (24/25)]])+1),10),0)</f>
        <v>0</v>
      </c>
      <c r="EV51" s="3" t="str">
        <f>IFERROR(LEFT(RIGHT(MASTERFILE[[#This Row],[PPA (24/25)]],LEN(MASTERFILE[[#This Row],[PPA (24/25)]])-FIND("BL4",MASTERFILE[[#This Row],[PPA (24/25)]])+1),10),0)</f>
        <v>BL4 (100%)</v>
      </c>
      <c r="EW51" s="3">
        <f>IFERROR(LEFT(RIGHT(MASTERFILE[[#This Row],[PPA (24/25)]],LEN(MASTERFILE[[#This Row],[PPA (24/25)]])-FIND("BL5",MASTERFILE[[#This Row],[PPA (24/25)]])+1),10),0)</f>
        <v>0</v>
      </c>
      <c r="EX51" s="3">
        <f>IFERROR(LEFT(RIGHT(MASTERFILE[[#This Row],[PPA (24/25)]],LEN(MASTERFILE[[#This Row],[PPA (24/25)]])-FIND("BL6",MASTERFILE[[#This Row],[PPA (24/25)]])+1),10),0)</f>
        <v>0</v>
      </c>
      <c r="EY51" s="3">
        <f>IFERROR(LEFT(RIGHT(MASTERFILE[[#This Row],[PPA (24/25)]],LEN(MASTERFILE[[#This Row],[PPA (24/25)]])-FIND("BL7",MASTERFILE[[#This Row],[PPA (24/25)]])+1),10),0)</f>
        <v>0</v>
      </c>
      <c r="EZ51" s="47">
        <f>IFERROR(MASTERFILE[[#This Row],[FPMIS Budget]]*(MID(MASTERFILE[[#This Row],[BP 1 (Percentage)]],FIND("(",MASTERFILE[[#This Row],[BP 1 (Percentage)]])+1, FIND(")",MASTERFILE[[#This Row],[BP 1 (Percentage)]])- FIND("(",MASTERFILE[[#This Row],[BP 1 (Percentage)]])-1)),0)</f>
        <v>0</v>
      </c>
      <c r="FA51" s="47">
        <f>IFERROR(MASTERFILE[[#This Row],[FPMIS Budget]]*(MID(MASTERFILE[[#This Row],[BP 2 (Percentage)]],FIND("(",MASTERFILE[[#This Row],[BP 2 (Percentage)]])+1, FIND(")",MASTERFILE[[#This Row],[BP 2 (Percentage)]])- FIND("(",MASTERFILE[[#This Row],[BP 2 (Percentage)]])-1)),0)</f>
        <v>0</v>
      </c>
      <c r="FB51" s="47">
        <f>IFERROR(MASTERFILE[[#This Row],[FPMIS Budget]]*(MID(MASTERFILE[[#This Row],[BP 3 (Percentage)]],FIND("(",MASTERFILE[[#This Row],[BP 3 (Percentage)]])+1, FIND(")",MASTERFILE[[#This Row],[BP 3 (Percentage)]])- FIND("(",MASTERFILE[[#This Row],[BP 3 (Percentage)]])-1)),0)</f>
        <v>0</v>
      </c>
      <c r="FC51" s="47">
        <f>IFERROR(MASTERFILE[[#This Row],[FPMIS Budget]]*(MID(MASTERFILE[[#This Row],[BP 4 (Percentage)]],FIND("(",MASTERFILE[[#This Row],[BP 4 (Percentage)]])+1, FIND(")",MASTERFILE[[#This Row],[BP 4 (Percentage)]])- FIND("(",MASTERFILE[[#This Row],[BP 4 (Percentage)]])-1)),0)</f>
        <v>0</v>
      </c>
      <c r="FD51" s="47">
        <f>IFERROR(MASTERFILE[[#This Row],[FPMIS Budget]]*(MID(MASTERFILE[[#This Row],[BP 5 (Percentage)]],FIND("(",MASTERFILE[[#This Row],[BP 5 (Percentage)]])+1, FIND(")",MASTERFILE[[#This Row],[BP 5 (Percentage)]])- FIND("(",MASTERFILE[[#This Row],[BP 5 (Percentage)]])-1)),0)</f>
        <v>0</v>
      </c>
      <c r="FE51" s="47">
        <f>IFERROR(MASTERFILE[[#This Row],[FPMIS Budget]]*(MID(MASTERFILE[[#This Row],[BN 1 (Percentage)]],FIND("(",MASTERFILE[[#This Row],[BN 1 (Percentage)]])+1, FIND(")",MASTERFILE[[#This Row],[BN 1 (Percentage)]])- FIND("(",MASTERFILE[[#This Row],[BN 1 (Percentage)]])-1)),0)</f>
        <v>0</v>
      </c>
      <c r="FF51" s="47">
        <f>IFERROR(MASTERFILE[[#This Row],[FPMIS Budget]]*(MID(MASTERFILE[[#This Row],[BN 2 (Percentage)]],FIND("(",MASTERFILE[[#This Row],[BN 2 (Percentage)]])+1, FIND(")",MASTERFILE[[#This Row],[BN 2 (Percentage)]])- FIND("(",MASTERFILE[[#This Row],[BN 2 (Percentage)]])-1)),0)</f>
        <v>0</v>
      </c>
      <c r="FG51" s="47">
        <f>IFERROR(MASTERFILE[[#This Row],[FPMIS Budget]]*(MID(MASTERFILE[[#This Row],[BN 3 (Percentage)]],FIND("(",MASTERFILE[[#This Row],[BN 3 (Percentage)]])+1, FIND(")",MASTERFILE[[#This Row],[BN 3 (Percentage)]])- FIND("(",MASTERFILE[[#This Row],[BN 3 (Percentage)]])-1)),0)</f>
        <v>0</v>
      </c>
      <c r="FH51" s="47">
        <f>IFERROR(MASTERFILE[[#This Row],[FPMIS Budget]]*(MID(MASTERFILE[[#This Row],[BN 4 (Percentage)]],FIND("(",MASTERFILE[[#This Row],[BN 4 (Percentage)]])+1, FIND(")",MASTERFILE[[#This Row],[BN 4 (Percentage)]])- FIND("(",MASTERFILE[[#This Row],[BN 4 (Percentage)]])-1)),0)</f>
        <v>0</v>
      </c>
      <c r="FI51" s="47">
        <f>IFERROR(MASTERFILE[[#This Row],[FPMIS Budget]]*(MID(MASTERFILE[[#This Row],[BN 5 (Percentage)]],FIND("(",MASTERFILE[[#This Row],[BN 5 (Percentage)]])+1, FIND(")",MASTERFILE[[#This Row],[BN 5 (Percentage)]])- FIND("(",MASTERFILE[[#This Row],[BN 5 (Percentage)]])-1)),0)</f>
        <v>0</v>
      </c>
      <c r="FJ51" s="47">
        <f>IFERROR(MASTERFILE[[#This Row],[FPMIS Budget]]*(MID(MASTERFILE[[#This Row],[BE 1 (Percentage)]],FIND("(",MASTERFILE[[#This Row],[BE 1 (Percentage)]])+1, FIND(")",MASTERFILE[[#This Row],[BE 1 (Percentage)]])- FIND("(",MASTERFILE[[#This Row],[BE 1 (Percentage)]])-1)),0)</f>
        <v>0</v>
      </c>
      <c r="FK51" s="47">
        <f>IFERROR(MASTERFILE[[#This Row],[FPMIS Budget]]*(MID(MASTERFILE[[#This Row],[BE 2 (Percentage)]],FIND("(",MASTERFILE[[#This Row],[BE 2 (Percentage)]])+1, FIND(")",MASTERFILE[[#This Row],[BE 2 (Percentage)]])- FIND("(",MASTERFILE[[#This Row],[BE 2 (Percentage)]])-1)),0)</f>
        <v>0</v>
      </c>
      <c r="FL51" s="47">
        <f>IFERROR(MASTERFILE[[#This Row],[FPMIS Budget]]*(MID(MASTERFILE[[#This Row],[BE 3 (Percentage)]],FIND("(",MASTERFILE[[#This Row],[BE 3 (Percentage)]])+1, FIND(")",MASTERFILE[[#This Row],[BE 3 (Percentage)]])- FIND("(",MASTERFILE[[#This Row],[BE 3 (Percentage)]])-1)),0)</f>
        <v>0</v>
      </c>
      <c r="FM51" s="47">
        <f>IFERROR(MASTERFILE[[#This Row],[FPMIS Budget]]*(MID(MASTERFILE[[#This Row],[BE 4 (Percentage)]],FIND("(",MASTERFILE[[#This Row],[BE 4 (Percentage)]])+1, FIND(")",MASTERFILE[[#This Row],[BE 4 (Percentage)]])- FIND("(",MASTERFILE[[#This Row],[BE 4 (Percentage)]])-1)),0)</f>
        <v>0</v>
      </c>
      <c r="FN51" s="47">
        <f>IFERROR(MASTERFILE[[#This Row],[FPMIS Budget]]*(MID(MASTERFILE[[#This Row],[BL 1 (Percentage)]],FIND("(",MASTERFILE[[#This Row],[BL 1 (Percentage)]])+1, FIND(")",MASTERFILE[[#This Row],[BL 1 (Percentage)]])- FIND("(",MASTERFILE[[#This Row],[BL 1 (Percentage)]])-1)),0)</f>
        <v>0</v>
      </c>
      <c r="FO51" s="47">
        <f>IFERROR(MASTERFILE[[#This Row],[FPMIS Budget]]*(MID(MASTERFILE[[#This Row],[BL 2 (Percentage)]],FIND("(",MASTERFILE[[#This Row],[BL 2 (Percentage)]])+1, FIND(")",MASTERFILE[[#This Row],[BL 2 (Percentage)]])- FIND("(",MASTERFILE[[#This Row],[BL 2 (Percentage)]])-1)),0)</f>
        <v>0</v>
      </c>
      <c r="FP51" s="47">
        <f>IFERROR(MASTERFILE[[#This Row],[FPMIS Budget]]*(MID(MASTERFILE[[#This Row],[BL 3 (Percentage)]],FIND("(",MASTERFILE[[#This Row],[BL 3 (Percentage)]])+1, FIND(")",MASTERFILE[[#This Row],[BL 3 (Percentage)]])- FIND("(",MASTERFILE[[#This Row],[BL 3 (Percentage)]])-1)),0)</f>
        <v>0</v>
      </c>
      <c r="FQ51" s="47">
        <f>IFERROR(MASTERFILE[[#This Row],[FPMIS Budget]]*(MID(MASTERFILE[[#This Row],[BL 4 (Percentage)]],FIND("(",MASTERFILE[[#This Row],[BL 4 (Percentage)]])+1, FIND(")",MASTERFILE[[#This Row],[BL 4 (Percentage)]])- FIND("(",MASTERFILE[[#This Row],[BL 4 (Percentage)]])-1)),0)</f>
        <v>50000.243999999999</v>
      </c>
      <c r="FR51" s="47">
        <f>IFERROR(MASTERFILE[[#This Row],[FPMIS Budget]]*(MID(MASTERFILE[[#This Row],[BL 5 (Percentage)]],FIND("(",MASTERFILE[[#This Row],[BL 5 (Percentage)]])+1, FIND(")",MASTERFILE[[#This Row],[BL 5 (Percentage)]])- FIND("(",MASTERFILE[[#This Row],[BL 5 (Percentage)]])-1)),0)</f>
        <v>0</v>
      </c>
      <c r="FS51" s="47">
        <f>IFERROR(MASTERFILE[[#This Row],[FPMIS Budget]]*(MID(MASTERFILE[[#This Row],[BL 6 (Percentage)]],FIND("(",MASTERFILE[[#This Row],[BL 6 (Percentage)]])+1, FIND(")",MASTERFILE[[#This Row],[BL 6 (Percentage)]])- FIND("(",MASTERFILE[[#This Row],[BL 6 (Percentage)]])-1)),0)</f>
        <v>0</v>
      </c>
      <c r="FT51" s="47">
        <f>IFERROR(MASTERFILE[[#This Row],[FPMIS Budget]]*(MID(MASTERFILE[[#This Row],[BL 7 (Percentage)]],FIND("(",MASTERFILE[[#This Row],[BL 7 (Percentage)]])+1, FIND(")",MASTERFILE[[#This Row],[BL 7 (Percentage)]])- FIND("(",MASTERFILE[[#This Row],[BL 7 (Percentage)]])-1)),0)</f>
        <v>0</v>
      </c>
      <c r="FU51" s="3">
        <f>IF(ISNUMBER(SEARCH("1.",MASTERFILE[[#This Row],[SDG target (24/25)]])),1," ")</f>
        <v>1</v>
      </c>
      <c r="HT51" s="3" t="s">
        <v>1296</v>
      </c>
      <c r="ID51" s="3"/>
      <c r="IG51" s="3" t="s">
        <v>1652</v>
      </c>
      <c r="IH51" s="3" t="s">
        <v>1652</v>
      </c>
      <c r="IU51" s="3"/>
      <c r="IV51" s="3"/>
      <c r="IW51" s="3"/>
      <c r="IX51" s="3"/>
    </row>
    <row r="52" spans="1:263" ht="27.75" customHeight="1" x14ac:dyDescent="0.3">
      <c r="A52" s="9" t="s">
        <v>1653</v>
      </c>
      <c r="B52" s="9" t="s">
        <v>1654</v>
      </c>
      <c r="C52" s="9" t="s">
        <v>1655</v>
      </c>
      <c r="D52" s="9" t="s">
        <v>278</v>
      </c>
      <c r="E52" s="45">
        <v>254770.11</v>
      </c>
      <c r="F52" s="45">
        <v>300000</v>
      </c>
      <c r="G52" s="9" t="s">
        <v>1656</v>
      </c>
      <c r="H52" s="9" t="s">
        <v>280</v>
      </c>
      <c r="I52" s="9" t="s">
        <v>281</v>
      </c>
      <c r="J52" s="9" t="s">
        <v>282</v>
      </c>
      <c r="K52" s="9" t="s">
        <v>476</v>
      </c>
      <c r="L52" s="9" t="s">
        <v>1657</v>
      </c>
      <c r="M52" s="9" t="s">
        <v>1013</v>
      </c>
      <c r="N52" s="45">
        <v>1.8306451612903225</v>
      </c>
      <c r="O52" s="9" t="s">
        <v>1658</v>
      </c>
      <c r="P52" s="9" t="s">
        <v>281</v>
      </c>
      <c r="Q52" s="9" t="s">
        <v>287</v>
      </c>
      <c r="R52" s="9" t="s">
        <v>480</v>
      </c>
      <c r="S52" s="9" t="s">
        <v>289</v>
      </c>
      <c r="T52" s="9" t="s">
        <v>290</v>
      </c>
      <c r="U52" s="9" t="s">
        <v>291</v>
      </c>
      <c r="V52" s="9" t="s">
        <v>242</v>
      </c>
      <c r="W52" s="9" t="s">
        <v>293</v>
      </c>
      <c r="X52" s="9" t="s">
        <v>482</v>
      </c>
      <c r="Y52" s="9" t="s">
        <v>1659</v>
      </c>
      <c r="Z52" s="9" t="s">
        <v>1660</v>
      </c>
      <c r="AA52" s="9" t="s">
        <v>297</v>
      </c>
      <c r="AB52" s="9" t="s">
        <v>1565</v>
      </c>
      <c r="AC52" s="9" t="s">
        <v>1214</v>
      </c>
      <c r="AD52" s="9" t="s">
        <v>1661</v>
      </c>
      <c r="AE52" s="9" t="s">
        <v>292</v>
      </c>
      <c r="AF52" s="9" t="s">
        <v>292</v>
      </c>
      <c r="AG52" s="9" t="s">
        <v>292</v>
      </c>
      <c r="AH52" s="9" t="s">
        <v>1567</v>
      </c>
      <c r="AI52" s="9" t="s">
        <v>1662</v>
      </c>
      <c r="AJ52" s="9" t="s">
        <v>1663</v>
      </c>
      <c r="AK52" s="9" t="s">
        <v>304</v>
      </c>
      <c r="AL52" s="9" t="s">
        <v>305</v>
      </c>
      <c r="AM52" s="9" t="s">
        <v>492</v>
      </c>
      <c r="AN52" s="9" t="s">
        <v>1664</v>
      </c>
      <c r="AO52" s="9" t="s">
        <v>292</v>
      </c>
      <c r="AP52" s="9" t="s">
        <v>292</v>
      </c>
      <c r="AQ52" s="9" t="s">
        <v>309</v>
      </c>
      <c r="AR52" s="9" t="s">
        <v>353</v>
      </c>
      <c r="AS52" s="9" t="s">
        <v>353</v>
      </c>
      <c r="AT52" s="45">
        <v>0</v>
      </c>
      <c r="AU52" s="45">
        <v>249719.04000000001</v>
      </c>
      <c r="AV52" s="9" t="s">
        <v>1573</v>
      </c>
      <c r="AW52" s="9" t="s">
        <v>1665</v>
      </c>
      <c r="AX52" s="9" t="s">
        <v>912</v>
      </c>
      <c r="AY52" s="9" t="s">
        <v>292</v>
      </c>
      <c r="AZ52" s="9" t="s">
        <v>292</v>
      </c>
      <c r="BA52" s="9" t="s">
        <v>292</v>
      </c>
      <c r="BB52" s="9" t="s">
        <v>1666</v>
      </c>
      <c r="BC52" s="9" t="s">
        <v>1666</v>
      </c>
      <c r="BD52" s="9" t="s">
        <v>1667</v>
      </c>
      <c r="BE52" s="9" t="s">
        <v>1668</v>
      </c>
      <c r="BF52" s="9" t="s">
        <v>292</v>
      </c>
      <c r="BG52" s="9" t="s">
        <v>292</v>
      </c>
      <c r="BH52" s="45">
        <v>0</v>
      </c>
      <c r="BI52" s="9" t="s">
        <v>1579</v>
      </c>
      <c r="BJ52" s="9" t="s">
        <v>353</v>
      </c>
      <c r="BK52" s="9" t="s">
        <v>363</v>
      </c>
      <c r="BL52" s="9" t="s">
        <v>353</v>
      </c>
      <c r="BM52" s="9" t="s">
        <v>363</v>
      </c>
      <c r="BN52" s="9" t="s">
        <v>363</v>
      </c>
      <c r="BO52" s="9" t="s">
        <v>353</v>
      </c>
      <c r="BP52" s="9" t="s">
        <v>353</v>
      </c>
      <c r="BQ52" s="9" t="s">
        <v>353</v>
      </c>
      <c r="BR52" s="9" t="s">
        <v>353</v>
      </c>
      <c r="BS52" s="9" t="s">
        <v>297</v>
      </c>
      <c r="BT52" s="9" t="s">
        <v>1565</v>
      </c>
      <c r="BU52" s="9" t="s">
        <v>1214</v>
      </c>
      <c r="BV52" s="9" t="s">
        <v>1661</v>
      </c>
      <c r="BW52" s="9" t="s">
        <v>1573</v>
      </c>
      <c r="BX52" s="9" t="s">
        <v>1665</v>
      </c>
      <c r="BY52" s="45">
        <v>5051.07</v>
      </c>
      <c r="BZ52" s="45">
        <v>0</v>
      </c>
      <c r="CA52" s="45">
        <v>216515.09</v>
      </c>
      <c r="CB52" s="45">
        <v>0</v>
      </c>
      <c r="CC52" s="45">
        <v>33203.949999999997</v>
      </c>
      <c r="CD52" s="45">
        <v>0</v>
      </c>
      <c r="CE52" s="45">
        <v>0</v>
      </c>
      <c r="CF52" s="45">
        <v>300000</v>
      </c>
      <c r="CG52" s="45">
        <v>0</v>
      </c>
      <c r="CH52" s="9" t="s">
        <v>292</v>
      </c>
      <c r="CI52" s="9" t="s">
        <v>292</v>
      </c>
      <c r="CJ52" s="9" t="s">
        <v>292</v>
      </c>
      <c r="CK52" s="9" t="s">
        <v>292</v>
      </c>
      <c r="CL52" s="45">
        <v>-5051.07</v>
      </c>
      <c r="CM52" s="45">
        <v>248926.62</v>
      </c>
      <c r="CN52" s="45">
        <v>5843.49</v>
      </c>
      <c r="CO52" s="45">
        <v>0</v>
      </c>
      <c r="CP52" s="45">
        <v>300000</v>
      </c>
      <c r="CQ52" s="45">
        <v>254773.02</v>
      </c>
      <c r="CR52" s="9" t="s">
        <v>1669</v>
      </c>
      <c r="CS52" s="45">
        <v>1</v>
      </c>
      <c r="CT52" s="9" t="s">
        <v>292</v>
      </c>
      <c r="CU52" s="9" t="s">
        <v>281</v>
      </c>
      <c r="CV52" s="9" t="s">
        <v>304</v>
      </c>
      <c r="CW52" s="45">
        <v>216515.05</v>
      </c>
      <c r="CX52" s="45">
        <v>0</v>
      </c>
      <c r="CY52" s="45">
        <v>0</v>
      </c>
      <c r="CZ52" s="45">
        <v>0</v>
      </c>
      <c r="DA52" s="45">
        <v>216515.05</v>
      </c>
      <c r="DB52" s="45">
        <v>0</v>
      </c>
      <c r="DC52" s="45">
        <v>0</v>
      </c>
      <c r="DD52" s="45">
        <v>0</v>
      </c>
      <c r="DE52" s="45">
        <v>0</v>
      </c>
      <c r="DF52" s="9" t="s">
        <v>1670</v>
      </c>
      <c r="DG52" s="9" t="s">
        <v>1407</v>
      </c>
      <c r="DH52" s="9" t="s">
        <v>1671</v>
      </c>
      <c r="DI52" s="46" t="s">
        <v>1672</v>
      </c>
      <c r="DJ52" s="3">
        <f>IF(ISNUMBER(SEARCH("BP1",MASTERFILE[[#This Row],[PPA (24/25)]])),1,0)</f>
        <v>0</v>
      </c>
      <c r="DK52" s="3">
        <f>IF(ISNUMBER(SEARCH("BP2",MASTERFILE[[#This Row],[PPA (24/25)]])),1,0)</f>
        <v>0</v>
      </c>
      <c r="DL52" s="3">
        <f>IF(ISNUMBER(SEARCH("BP3",MASTERFILE[[#This Row],[PPA (24/25)]])),1,0)</f>
        <v>0</v>
      </c>
      <c r="DM52" s="3">
        <f>IF(ISNUMBER(SEARCH("BP4",MASTERFILE[[#This Row],[PPA (24/25)]])),1,0)</f>
        <v>0</v>
      </c>
      <c r="DN52" s="3">
        <f>IF(ISNUMBER(SEARCH("BP5",MASTERFILE[[#This Row],[PPA (24/25)]])),1,0)</f>
        <v>0</v>
      </c>
      <c r="DO52" s="3">
        <f>IF(ISNUMBER(SEARCH("BN1",MASTERFILE[[#This Row],[PPA (24/25)]])),1,0)</f>
        <v>0</v>
      </c>
      <c r="DP52" s="3">
        <f>IF(ISNUMBER(SEARCH("BN2",MASTERFILE[[#This Row],[PPA (24/25)]])),1,0)</f>
        <v>0</v>
      </c>
      <c r="DQ52" s="3">
        <f>IF(ISNUMBER(SEARCH("BN3",MASTERFILE[[#This Row],[PPA (24/25)]])),1,0)</f>
        <v>0</v>
      </c>
      <c r="DR52" s="3">
        <f>IF(ISNUMBER(SEARCH("BN4",MASTERFILE[[#This Row],[PPA (24/25)]])),1,0)</f>
        <v>0</v>
      </c>
      <c r="DS52" s="3">
        <f>IF(ISNUMBER(SEARCH("BN5",MASTERFILE[[#This Row],[PPA (24/25)]])),1,0)</f>
        <v>0</v>
      </c>
      <c r="DT52" s="3">
        <f>IF(ISNUMBER(SEARCH("BE1",MASTERFILE[[#This Row],[PPA (24/25)]])),1,0)</f>
        <v>0</v>
      </c>
      <c r="DU52" s="3">
        <f>IF(ISNUMBER(SEARCH("BE2",MASTERFILE[[#This Row],[PPA (24/25)]])),1,0)</f>
        <v>1</v>
      </c>
      <c r="DV52" s="3">
        <f>IF(ISNUMBER(SEARCH("BE3",MASTERFILE[[#This Row],[PPA (24/25)]])),1,0)</f>
        <v>0</v>
      </c>
      <c r="DW52" s="3">
        <f>IF(ISNUMBER(SEARCH("BE4",MASTERFILE[[#This Row],[PPA (24/25)]])),1,0)</f>
        <v>0</v>
      </c>
      <c r="DX52" s="3">
        <f>IF(ISNUMBER(SEARCH("BL1",MASTERFILE[[#This Row],[PPA (24/25)]])),1,0)</f>
        <v>0</v>
      </c>
      <c r="DY52" s="3">
        <f>IF(ISNUMBER(SEARCH("BL2",MASTERFILE[[#This Row],[PPA (24/25)]])),1,0)</f>
        <v>0</v>
      </c>
      <c r="DZ52" s="3">
        <f>IF(ISNUMBER(SEARCH("BL3",MASTERFILE[[#This Row],[PPA (24/25)]])),1,0)</f>
        <v>0</v>
      </c>
      <c r="EA52" s="3">
        <f>IF(ISNUMBER(SEARCH("BL4",MASTERFILE[[#This Row],[PPA (24/25)]])),1,0)</f>
        <v>0</v>
      </c>
      <c r="EB52" s="3">
        <f>IF(ISNUMBER(SEARCH("BL5",MASTERFILE[[#This Row],[PPA (24/25)]])),1,0)</f>
        <v>0</v>
      </c>
      <c r="EC52" s="3">
        <f>IF(ISNUMBER(SEARCH("BL6",MASTERFILE[[#This Row],[PPA (24/25)]])),1,0)</f>
        <v>0</v>
      </c>
      <c r="ED52" s="3">
        <f>IF(ISNUMBER(SEARCH("BL7",MASTERFILE[[#This Row],[PPA (24/25)]])),1,0)</f>
        <v>0</v>
      </c>
      <c r="EE52" s="3">
        <f>IFERROR(LEFT(RIGHT(MASTERFILE[[#This Row],[PPA (24/25)]],LEN(MASTERFILE[[#This Row],[PPA (24/25)]])-FIND("BP1",MASTERFILE[[#This Row],[PPA (24/25)]])+1),10), 0)</f>
        <v>0</v>
      </c>
      <c r="EF52" s="3">
        <f>IFERROR(LEFT(RIGHT(MASTERFILE[[#This Row],[PPA (24/25)]],LEN(MASTERFILE[[#This Row],[PPA (24/25)]])-FIND("BP2",MASTERFILE[[#This Row],[PPA (24/25)]])+1),10),0)</f>
        <v>0</v>
      </c>
      <c r="EG52" s="3">
        <f>IFERROR(LEFT(RIGHT(MASTERFILE[[#This Row],[PPA (24/25)]],LEN(MASTERFILE[[#This Row],[PPA (24/25)]])-FIND("BP3",MASTERFILE[[#This Row],[PPA (24/25)]])+1),10),0)</f>
        <v>0</v>
      </c>
      <c r="EH52" s="3">
        <f>IFERROR(LEFT(RIGHT(MASTERFILE[[#This Row],[PPA (24/25)]],LEN(MASTERFILE[[#This Row],[PPA (24/25)]])-FIND("BP4",MASTERFILE[[#This Row],[PPA (24/25)]])+1),10),0)</f>
        <v>0</v>
      </c>
      <c r="EI52" s="3">
        <f>IFERROR(LEFT(RIGHT(MASTERFILE[[#This Row],[PPA (24/25)]],LEN(MASTERFILE[[#This Row],[PPA (24/25)]])-FIND("BP5",MASTERFILE[[#This Row],[PPA (24/25)]])+1),10),0)</f>
        <v>0</v>
      </c>
      <c r="EJ52" s="3">
        <f>IFERROR(LEFT(RIGHT(MASTERFILE[[#This Row],[PPA (24/25)]],LEN(MASTERFILE[[#This Row],[PPA (24/25)]])-FIND("BN1",MASTERFILE[[#This Row],[PPA (24/25)]])+1),10),0)</f>
        <v>0</v>
      </c>
      <c r="EK52" s="3">
        <f>IFERROR(LEFT(RIGHT(MASTERFILE[[#This Row],[PPA (24/25)]],LEN(MASTERFILE[[#This Row],[PPA (24/25)]])-FIND("BN2",MASTERFILE[[#This Row],[PPA (24/25)]])+1),10),0)</f>
        <v>0</v>
      </c>
      <c r="EL52" s="3">
        <f>IFERROR(LEFT(RIGHT(MASTERFILE[[#This Row],[PPA (24/25)]],LEN(MASTERFILE[[#This Row],[PPA (24/25)]])-FIND("BN3",MASTERFILE[[#This Row],[PPA (24/25)]])+1),10),0)</f>
        <v>0</v>
      </c>
      <c r="EM52" s="3">
        <f>IFERROR(LEFT(RIGHT(MASTERFILE[[#This Row],[PPA (24/25)]],LEN(MASTERFILE[[#This Row],[PPA (24/25)]])-FIND("BN4",MASTERFILE[[#This Row],[PPA (24/25)]])+1),10),0)</f>
        <v>0</v>
      </c>
      <c r="EN52" s="3">
        <f>IFERROR(LEFT(RIGHT(MASTERFILE[[#This Row],[PPA (24/25)]],LEN(MASTERFILE[[#This Row],[PPA (24/25)]])-FIND("BN5",MASTERFILE[[#This Row],[PPA (24/25)]])+1),10),0)</f>
        <v>0</v>
      </c>
      <c r="EO52" s="3">
        <f>IFERROR(LEFT(RIGHT(MASTERFILE[[#This Row],[PPA (24/25)]],LEN(MASTERFILE[[#This Row],[PPA (24/25)]])-FIND("BE1",MASTERFILE[[#This Row],[PPA (24/25)]])+1),10),0)</f>
        <v>0</v>
      </c>
      <c r="EP52" s="3" t="str">
        <f>IFERROR(LEFT(RIGHT(MASTERFILE[[#This Row],[PPA (24/25)]],LEN(MASTERFILE[[#This Row],[PPA (24/25)]])-FIND("BE2",MASTERFILE[[#This Row],[PPA (24/25)]])+1),10),0)</f>
        <v>BE2 (100%)</v>
      </c>
      <c r="EQ52" s="3">
        <f>IFERROR(LEFT(RIGHT(MASTERFILE[[#This Row],[PPA (24/25)]],LEN(MASTERFILE[[#This Row],[PPA (24/25)]])-FIND("BE3",MASTERFILE[[#This Row],[PPA (24/25)]])+1),10),0)</f>
        <v>0</v>
      </c>
      <c r="ER52" s="3">
        <f>IFERROR(LEFT(RIGHT(MASTERFILE[[#This Row],[PPA (24/25)]],LEN(MASTERFILE[[#This Row],[PPA (24/25)]])-FIND("BE4",MASTERFILE[[#This Row],[PPA (24/25)]])+1),10),0)</f>
        <v>0</v>
      </c>
      <c r="ES52" s="3">
        <f>IFERROR(LEFT(RIGHT(MASTERFILE[[#This Row],[PPA (24/25)]],LEN(MASTERFILE[[#This Row],[PPA (24/25)]])-FIND("BL1",MASTERFILE[[#This Row],[PPA (24/25)]])+1),10),0)</f>
        <v>0</v>
      </c>
      <c r="ET52" s="3">
        <f>IFERROR(LEFT(RIGHT(MASTERFILE[[#This Row],[PPA (24/25)]],LEN(MASTERFILE[[#This Row],[PPA (24/25)]])-FIND("BL2",MASTERFILE[[#This Row],[PPA (24/25)]])+1),10),0)</f>
        <v>0</v>
      </c>
      <c r="EU52" s="3">
        <f>IFERROR(LEFT(RIGHT(MASTERFILE[[#This Row],[PPA (24/25)]],LEN(MASTERFILE[[#This Row],[PPA (24/25)]])-FIND("BL3",MASTERFILE[[#This Row],[PPA (24/25)]])+1),10),0)</f>
        <v>0</v>
      </c>
      <c r="EV52" s="3">
        <f>IFERROR(LEFT(RIGHT(MASTERFILE[[#This Row],[PPA (24/25)]],LEN(MASTERFILE[[#This Row],[PPA (24/25)]])-FIND("BL4",MASTERFILE[[#This Row],[PPA (24/25)]])+1),10),0)</f>
        <v>0</v>
      </c>
      <c r="EW52" s="3">
        <f>IFERROR(LEFT(RIGHT(MASTERFILE[[#This Row],[PPA (24/25)]],LEN(MASTERFILE[[#This Row],[PPA (24/25)]])-FIND("BL5",MASTERFILE[[#This Row],[PPA (24/25)]])+1),10),0)</f>
        <v>0</v>
      </c>
      <c r="EX52" s="3">
        <f>IFERROR(LEFT(RIGHT(MASTERFILE[[#This Row],[PPA (24/25)]],LEN(MASTERFILE[[#This Row],[PPA (24/25)]])-FIND("BL6",MASTERFILE[[#This Row],[PPA (24/25)]])+1),10),0)</f>
        <v>0</v>
      </c>
      <c r="EY52" s="3">
        <f>IFERROR(LEFT(RIGHT(MASTERFILE[[#This Row],[PPA (24/25)]],LEN(MASTERFILE[[#This Row],[PPA (24/25)]])-FIND("BL7",MASTERFILE[[#This Row],[PPA (24/25)]])+1),10),0)</f>
        <v>0</v>
      </c>
      <c r="EZ52" s="47">
        <f>IFERROR(MASTERFILE[[#This Row],[FPMIS Budget]]*(MID(MASTERFILE[[#This Row],[BP 1 (Percentage)]],FIND("(",MASTERFILE[[#This Row],[BP 1 (Percentage)]])+1, FIND(")",MASTERFILE[[#This Row],[BP 1 (Percentage)]])- FIND("(",MASTERFILE[[#This Row],[BP 1 (Percentage)]])-1)),0)</f>
        <v>0</v>
      </c>
      <c r="FA52" s="47">
        <f>IFERROR(MASTERFILE[[#This Row],[FPMIS Budget]]*(MID(MASTERFILE[[#This Row],[BP 2 (Percentage)]],FIND("(",MASTERFILE[[#This Row],[BP 2 (Percentage)]])+1, FIND(")",MASTERFILE[[#This Row],[BP 2 (Percentage)]])- FIND("(",MASTERFILE[[#This Row],[BP 2 (Percentage)]])-1)),0)</f>
        <v>0</v>
      </c>
      <c r="FB52" s="47">
        <f>IFERROR(MASTERFILE[[#This Row],[FPMIS Budget]]*(MID(MASTERFILE[[#This Row],[BP 3 (Percentage)]],FIND("(",MASTERFILE[[#This Row],[BP 3 (Percentage)]])+1, FIND(")",MASTERFILE[[#This Row],[BP 3 (Percentage)]])- FIND("(",MASTERFILE[[#This Row],[BP 3 (Percentage)]])-1)),0)</f>
        <v>0</v>
      </c>
      <c r="FC52" s="47">
        <f>IFERROR(MASTERFILE[[#This Row],[FPMIS Budget]]*(MID(MASTERFILE[[#This Row],[BP 4 (Percentage)]],FIND("(",MASTERFILE[[#This Row],[BP 4 (Percentage)]])+1, FIND(")",MASTERFILE[[#This Row],[BP 4 (Percentage)]])- FIND("(",MASTERFILE[[#This Row],[BP 4 (Percentage)]])-1)),0)</f>
        <v>0</v>
      </c>
      <c r="FD52" s="47">
        <f>IFERROR(MASTERFILE[[#This Row],[FPMIS Budget]]*(MID(MASTERFILE[[#This Row],[BP 5 (Percentage)]],FIND("(",MASTERFILE[[#This Row],[BP 5 (Percentage)]])+1, FIND(")",MASTERFILE[[#This Row],[BP 5 (Percentage)]])- FIND("(",MASTERFILE[[#This Row],[BP 5 (Percentage)]])-1)),0)</f>
        <v>0</v>
      </c>
      <c r="FE52" s="47">
        <f>IFERROR(MASTERFILE[[#This Row],[FPMIS Budget]]*(MID(MASTERFILE[[#This Row],[BN 1 (Percentage)]],FIND("(",MASTERFILE[[#This Row],[BN 1 (Percentage)]])+1, FIND(")",MASTERFILE[[#This Row],[BN 1 (Percentage)]])- FIND("(",MASTERFILE[[#This Row],[BN 1 (Percentage)]])-1)),0)</f>
        <v>0</v>
      </c>
      <c r="FF52" s="47">
        <f>IFERROR(MASTERFILE[[#This Row],[FPMIS Budget]]*(MID(MASTERFILE[[#This Row],[BN 2 (Percentage)]],FIND("(",MASTERFILE[[#This Row],[BN 2 (Percentage)]])+1, FIND(")",MASTERFILE[[#This Row],[BN 2 (Percentage)]])- FIND("(",MASTERFILE[[#This Row],[BN 2 (Percentage)]])-1)),0)</f>
        <v>0</v>
      </c>
      <c r="FG52" s="47">
        <f>IFERROR(MASTERFILE[[#This Row],[FPMIS Budget]]*(MID(MASTERFILE[[#This Row],[BN 3 (Percentage)]],FIND("(",MASTERFILE[[#This Row],[BN 3 (Percentage)]])+1, FIND(")",MASTERFILE[[#This Row],[BN 3 (Percentage)]])- FIND("(",MASTERFILE[[#This Row],[BN 3 (Percentage)]])-1)),0)</f>
        <v>0</v>
      </c>
      <c r="FH52" s="47">
        <f>IFERROR(MASTERFILE[[#This Row],[FPMIS Budget]]*(MID(MASTERFILE[[#This Row],[BN 4 (Percentage)]],FIND("(",MASTERFILE[[#This Row],[BN 4 (Percentage)]])+1, FIND(")",MASTERFILE[[#This Row],[BN 4 (Percentage)]])- FIND("(",MASTERFILE[[#This Row],[BN 4 (Percentage)]])-1)),0)</f>
        <v>0</v>
      </c>
      <c r="FI52" s="47">
        <f>IFERROR(MASTERFILE[[#This Row],[FPMIS Budget]]*(MID(MASTERFILE[[#This Row],[BN 5 (Percentage)]],FIND("(",MASTERFILE[[#This Row],[BN 5 (Percentage)]])+1, FIND(")",MASTERFILE[[#This Row],[BN 5 (Percentage)]])- FIND("(",MASTERFILE[[#This Row],[BN 5 (Percentage)]])-1)),0)</f>
        <v>0</v>
      </c>
      <c r="FJ52" s="47">
        <f>IFERROR(MASTERFILE[[#This Row],[FPMIS Budget]]*(MID(MASTERFILE[[#This Row],[BE 1 (Percentage)]],FIND("(",MASTERFILE[[#This Row],[BE 1 (Percentage)]])+1, FIND(")",MASTERFILE[[#This Row],[BE 1 (Percentage)]])- FIND("(",MASTERFILE[[#This Row],[BE 1 (Percentage)]])-1)),0)</f>
        <v>0</v>
      </c>
      <c r="FK52" s="47">
        <f>IFERROR(MASTERFILE[[#This Row],[FPMIS Budget]]*(MID(MASTERFILE[[#This Row],[BE 2 (Percentage)]],FIND("(",MASTERFILE[[#This Row],[BE 2 (Percentage)]])+1, FIND(")",MASTERFILE[[#This Row],[BE 2 (Percentage)]])- FIND("(",MASTERFILE[[#This Row],[BE 2 (Percentage)]])-1)),0)</f>
        <v>300000</v>
      </c>
      <c r="FL52" s="47">
        <f>IFERROR(MASTERFILE[[#This Row],[FPMIS Budget]]*(MID(MASTERFILE[[#This Row],[BE 3 (Percentage)]],FIND("(",MASTERFILE[[#This Row],[BE 3 (Percentage)]])+1, FIND(")",MASTERFILE[[#This Row],[BE 3 (Percentage)]])- FIND("(",MASTERFILE[[#This Row],[BE 3 (Percentage)]])-1)),0)</f>
        <v>0</v>
      </c>
      <c r="FM52" s="47">
        <f>IFERROR(MASTERFILE[[#This Row],[FPMIS Budget]]*(MID(MASTERFILE[[#This Row],[BE 4 (Percentage)]],FIND("(",MASTERFILE[[#This Row],[BE 4 (Percentage)]])+1, FIND(")",MASTERFILE[[#This Row],[BE 4 (Percentage)]])- FIND("(",MASTERFILE[[#This Row],[BE 4 (Percentage)]])-1)),0)</f>
        <v>0</v>
      </c>
      <c r="FN52" s="47">
        <f>IFERROR(MASTERFILE[[#This Row],[FPMIS Budget]]*(MID(MASTERFILE[[#This Row],[BL 1 (Percentage)]],FIND("(",MASTERFILE[[#This Row],[BL 1 (Percentage)]])+1, FIND(")",MASTERFILE[[#This Row],[BL 1 (Percentage)]])- FIND("(",MASTERFILE[[#This Row],[BL 1 (Percentage)]])-1)),0)</f>
        <v>0</v>
      </c>
      <c r="FO52" s="47">
        <f>IFERROR(MASTERFILE[[#This Row],[FPMIS Budget]]*(MID(MASTERFILE[[#This Row],[BL 2 (Percentage)]],FIND("(",MASTERFILE[[#This Row],[BL 2 (Percentage)]])+1, FIND(")",MASTERFILE[[#This Row],[BL 2 (Percentage)]])- FIND("(",MASTERFILE[[#This Row],[BL 2 (Percentage)]])-1)),0)</f>
        <v>0</v>
      </c>
      <c r="FP52" s="47">
        <f>IFERROR(MASTERFILE[[#This Row],[FPMIS Budget]]*(MID(MASTERFILE[[#This Row],[BL 3 (Percentage)]],FIND("(",MASTERFILE[[#This Row],[BL 3 (Percentage)]])+1, FIND(")",MASTERFILE[[#This Row],[BL 3 (Percentage)]])- FIND("(",MASTERFILE[[#This Row],[BL 3 (Percentage)]])-1)),0)</f>
        <v>0</v>
      </c>
      <c r="FQ52" s="47">
        <f>IFERROR(MASTERFILE[[#This Row],[FPMIS Budget]]*(MID(MASTERFILE[[#This Row],[BL 4 (Percentage)]],FIND("(",MASTERFILE[[#This Row],[BL 4 (Percentage)]])+1, FIND(")",MASTERFILE[[#This Row],[BL 4 (Percentage)]])- FIND("(",MASTERFILE[[#This Row],[BL 4 (Percentage)]])-1)),0)</f>
        <v>0</v>
      </c>
      <c r="FR52" s="47">
        <f>IFERROR(MASTERFILE[[#This Row],[FPMIS Budget]]*(MID(MASTERFILE[[#This Row],[BL 5 (Percentage)]],FIND("(",MASTERFILE[[#This Row],[BL 5 (Percentage)]])+1, FIND(")",MASTERFILE[[#This Row],[BL 5 (Percentage)]])- FIND("(",MASTERFILE[[#This Row],[BL 5 (Percentage)]])-1)),0)</f>
        <v>0</v>
      </c>
      <c r="FS52" s="47">
        <f>IFERROR(MASTERFILE[[#This Row],[FPMIS Budget]]*(MID(MASTERFILE[[#This Row],[BL 6 (Percentage)]],FIND("(",MASTERFILE[[#This Row],[BL 6 (Percentage)]])+1, FIND(")",MASTERFILE[[#This Row],[BL 6 (Percentage)]])- FIND("(",MASTERFILE[[#This Row],[BL 6 (Percentage)]])-1)),0)</f>
        <v>0</v>
      </c>
      <c r="FT52" s="47">
        <f>IFERROR(MASTERFILE[[#This Row],[FPMIS Budget]]*(MID(MASTERFILE[[#This Row],[BL 7 (Percentage)]],FIND("(",MASTERFILE[[#This Row],[BL 7 (Percentage)]])+1, FIND(")",MASTERFILE[[#This Row],[BL 7 (Percentage)]])- FIND("(",MASTERFILE[[#This Row],[BL 7 (Percentage)]])-1)),0)</f>
        <v>0</v>
      </c>
      <c r="FU52" s="3" t="str">
        <f>IF(ISNUMBER(SEARCH("1.",MASTERFILE[[#This Row],[SDG target (24/25)]])),1," ")</f>
        <v xml:space="preserve"> </v>
      </c>
      <c r="HT52" s="3" t="s">
        <v>1296</v>
      </c>
      <c r="HV52" s="3" t="s">
        <v>1673</v>
      </c>
      <c r="IF52" s="3" t="s">
        <v>1674</v>
      </c>
      <c r="IH52" s="3"/>
      <c r="IM52" s="3" t="s">
        <v>1675</v>
      </c>
      <c r="IO52" s="3" t="s">
        <v>1676</v>
      </c>
      <c r="IU52" s="9" t="s">
        <v>1677</v>
      </c>
      <c r="IV52" s="9" t="s">
        <v>1678</v>
      </c>
      <c r="IX52" s="3"/>
      <c r="JA52" s="3" t="s">
        <v>1679</v>
      </c>
    </row>
    <row r="53" spans="1:263" ht="27.75" customHeight="1" x14ac:dyDescent="0.3">
      <c r="A53" s="48" t="s">
        <v>1680</v>
      </c>
      <c r="B53" s="48" t="s">
        <v>1681</v>
      </c>
      <c r="C53" s="48" t="s">
        <v>1682</v>
      </c>
      <c r="D53" s="48" t="s">
        <v>375</v>
      </c>
      <c r="E53" s="49">
        <v>1126339.6200000001</v>
      </c>
      <c r="F53" s="49">
        <v>1131605.7315</v>
      </c>
      <c r="G53" s="48" t="s">
        <v>1683</v>
      </c>
      <c r="H53" s="48" t="s">
        <v>376</v>
      </c>
      <c r="I53" s="48" t="s">
        <v>304</v>
      </c>
      <c r="J53" s="48" t="s">
        <v>282</v>
      </c>
      <c r="K53" s="48" t="s">
        <v>521</v>
      </c>
      <c r="L53" s="48" t="s">
        <v>1684</v>
      </c>
      <c r="M53" s="48" t="s">
        <v>1685</v>
      </c>
      <c r="N53" s="49">
        <v>1.9973118279569892</v>
      </c>
      <c r="O53" s="48" t="s">
        <v>1686</v>
      </c>
      <c r="P53" s="48" t="s">
        <v>281</v>
      </c>
      <c r="Q53" s="48" t="s">
        <v>287</v>
      </c>
      <c r="R53" s="48" t="s">
        <v>1687</v>
      </c>
      <c r="S53" s="48" t="s">
        <v>289</v>
      </c>
      <c r="T53" s="48" t="s">
        <v>290</v>
      </c>
      <c r="U53" s="48" t="s">
        <v>291</v>
      </c>
      <c r="V53" s="48" t="s">
        <v>412</v>
      </c>
      <c r="W53" s="48" t="s">
        <v>293</v>
      </c>
      <c r="X53" s="48" t="s">
        <v>1688</v>
      </c>
      <c r="Y53" s="48" t="s">
        <v>1689</v>
      </c>
      <c r="Z53" s="48" t="s">
        <v>1690</v>
      </c>
      <c r="AA53" s="48" t="s">
        <v>1089</v>
      </c>
      <c r="AB53" s="48" t="s">
        <v>1508</v>
      </c>
      <c r="AC53" s="48" t="s">
        <v>1509</v>
      </c>
      <c r="AD53" s="48" t="s">
        <v>1691</v>
      </c>
      <c r="AE53" s="48" t="s">
        <v>292</v>
      </c>
      <c r="AF53" s="48" t="s">
        <v>292</v>
      </c>
      <c r="AG53" s="48" t="s">
        <v>292</v>
      </c>
      <c r="AH53" s="48" t="s">
        <v>583</v>
      </c>
      <c r="AI53" s="48" t="s">
        <v>857</v>
      </c>
      <c r="AJ53" s="48" t="s">
        <v>1692</v>
      </c>
      <c r="AK53" s="48" t="s">
        <v>304</v>
      </c>
      <c r="AL53" s="48" t="s">
        <v>305</v>
      </c>
      <c r="AM53" s="48" t="s">
        <v>584</v>
      </c>
      <c r="AN53" s="48" t="s">
        <v>1693</v>
      </c>
      <c r="AO53" s="48" t="s">
        <v>292</v>
      </c>
      <c r="AP53" s="48" t="s">
        <v>292</v>
      </c>
      <c r="AQ53" s="48" t="s">
        <v>309</v>
      </c>
      <c r="AR53" s="48" t="s">
        <v>353</v>
      </c>
      <c r="AS53" s="48" t="s">
        <v>353</v>
      </c>
      <c r="AT53" s="49">
        <v>0</v>
      </c>
      <c r="AU53" s="49">
        <v>1131605.73</v>
      </c>
      <c r="AV53" s="48" t="s">
        <v>1694</v>
      </c>
      <c r="AW53" s="48" t="s">
        <v>1695</v>
      </c>
      <c r="AX53" s="48" t="s">
        <v>1696</v>
      </c>
      <c r="AY53" s="48" t="s">
        <v>292</v>
      </c>
      <c r="AZ53" s="48" t="s">
        <v>1697</v>
      </c>
      <c r="BA53" s="48" t="s">
        <v>1131</v>
      </c>
      <c r="BB53" s="48" t="s">
        <v>1666</v>
      </c>
      <c r="BC53" s="48" t="s">
        <v>1264</v>
      </c>
      <c r="BD53" s="48" t="s">
        <v>1698</v>
      </c>
      <c r="BE53" s="48" t="s">
        <v>1699</v>
      </c>
      <c r="BF53" s="48" t="s">
        <v>1700</v>
      </c>
      <c r="BG53" s="48" t="s">
        <v>292</v>
      </c>
      <c r="BH53" s="49">
        <v>0</v>
      </c>
      <c r="BI53" s="48" t="s">
        <v>1412</v>
      </c>
      <c r="BJ53" s="48" t="s">
        <v>353</v>
      </c>
      <c r="BK53" s="48" t="s">
        <v>353</v>
      </c>
      <c r="BL53" s="48" t="s">
        <v>353</v>
      </c>
      <c r="BM53" s="48" t="s">
        <v>353</v>
      </c>
      <c r="BN53" s="48" t="s">
        <v>354</v>
      </c>
      <c r="BO53" s="48" t="s">
        <v>354</v>
      </c>
      <c r="BP53" s="48" t="s">
        <v>363</v>
      </c>
      <c r="BQ53" s="48" t="s">
        <v>353</v>
      </c>
      <c r="BR53" s="48" t="s">
        <v>353</v>
      </c>
      <c r="BS53" s="48" t="s">
        <v>1089</v>
      </c>
      <c r="BT53" s="48" t="s">
        <v>1508</v>
      </c>
      <c r="BU53" s="48" t="s">
        <v>1509</v>
      </c>
      <c r="BV53" s="48" t="s">
        <v>1691</v>
      </c>
      <c r="BW53" s="48" t="s">
        <v>1694</v>
      </c>
      <c r="BX53" s="48" t="s">
        <v>1695</v>
      </c>
      <c r="BY53" s="49">
        <v>0</v>
      </c>
      <c r="BZ53" s="49">
        <v>-0.59</v>
      </c>
      <c r="CA53" s="49">
        <v>-3627.62</v>
      </c>
      <c r="CB53" s="49">
        <v>0</v>
      </c>
      <c r="CC53" s="49">
        <v>412236.48</v>
      </c>
      <c r="CD53" s="49">
        <v>0</v>
      </c>
      <c r="CE53" s="49">
        <v>717730.76</v>
      </c>
      <c r="CF53" s="49">
        <v>1131606.32</v>
      </c>
      <c r="CG53" s="49">
        <v>0</v>
      </c>
      <c r="CH53" s="48" t="s">
        <v>292</v>
      </c>
      <c r="CI53" s="48" t="s">
        <v>292</v>
      </c>
      <c r="CJ53" s="48" t="s">
        <v>292</v>
      </c>
      <c r="CK53" s="48" t="s">
        <v>292</v>
      </c>
      <c r="CL53" s="49">
        <v>5266.11</v>
      </c>
      <c r="CM53" s="49">
        <v>1126339.6200000001</v>
      </c>
      <c r="CN53" s="49">
        <v>0</v>
      </c>
      <c r="CO53" s="49">
        <v>0</v>
      </c>
      <c r="CP53" s="49">
        <v>1131605.73</v>
      </c>
      <c r="CQ53" s="49">
        <v>1126339.6200000001</v>
      </c>
      <c r="CR53" s="48" t="s">
        <v>1701</v>
      </c>
      <c r="CS53" s="49">
        <v>1</v>
      </c>
      <c r="CT53" s="48" t="s">
        <v>292</v>
      </c>
      <c r="CU53" s="48" t="s">
        <v>281</v>
      </c>
      <c r="CV53" s="48" t="s">
        <v>304</v>
      </c>
      <c r="CW53" s="49">
        <v>-3637.78</v>
      </c>
      <c r="CX53" s="49">
        <v>0</v>
      </c>
      <c r="CY53" s="49">
        <v>0</v>
      </c>
      <c r="CZ53" s="49">
        <v>0</v>
      </c>
      <c r="DA53" s="49">
        <v>-3637.78</v>
      </c>
      <c r="DB53" s="49">
        <v>0</v>
      </c>
      <c r="DC53" s="49">
        <v>0</v>
      </c>
      <c r="DD53" s="49">
        <v>0</v>
      </c>
      <c r="DE53" s="49">
        <v>1126339.6200000001</v>
      </c>
      <c r="DF53" s="48" t="s">
        <v>365</v>
      </c>
      <c r="DG53" s="48" t="s">
        <v>1407</v>
      </c>
      <c r="DH53" s="48" t="s">
        <v>505</v>
      </c>
      <c r="DI53" s="50" t="s">
        <v>1702</v>
      </c>
      <c r="DJ53" s="3">
        <f>IF(ISNUMBER(SEARCH("BP1",MASTERFILE[[#This Row],[PPA (24/25)]])),1,0)</f>
        <v>0</v>
      </c>
      <c r="DK53" s="3">
        <f>IF(ISNUMBER(SEARCH("BP2",MASTERFILE[[#This Row],[PPA (24/25)]])),1,0)</f>
        <v>0</v>
      </c>
      <c r="DL53" s="3">
        <f>IF(ISNUMBER(SEARCH("BP3",MASTERFILE[[#This Row],[PPA (24/25)]])),1,0)</f>
        <v>0</v>
      </c>
      <c r="DM53" s="3">
        <f>IF(ISNUMBER(SEARCH("BP4",MASTERFILE[[#This Row],[PPA (24/25)]])),1,0)</f>
        <v>0</v>
      </c>
      <c r="DN53" s="3">
        <f>IF(ISNUMBER(SEARCH("BP5",MASTERFILE[[#This Row],[PPA (24/25)]])),1,0)</f>
        <v>0</v>
      </c>
      <c r="DO53" s="3">
        <f>IF(ISNUMBER(SEARCH("BN1",MASTERFILE[[#This Row],[PPA (24/25)]])),1,0)</f>
        <v>0</v>
      </c>
      <c r="DP53" s="3">
        <f>IF(ISNUMBER(SEARCH("BN2",MASTERFILE[[#This Row],[PPA (24/25)]])),1,0)</f>
        <v>0</v>
      </c>
      <c r="DQ53" s="3">
        <f>IF(ISNUMBER(SEARCH("BN3",MASTERFILE[[#This Row],[PPA (24/25)]])),1,0)</f>
        <v>0</v>
      </c>
      <c r="DR53" s="3">
        <f>IF(ISNUMBER(SEARCH("BN4",MASTERFILE[[#This Row],[PPA (24/25)]])),1,0)</f>
        <v>0</v>
      </c>
      <c r="DS53" s="3">
        <f>IF(ISNUMBER(SEARCH("BN5",MASTERFILE[[#This Row],[PPA (24/25)]])),1,0)</f>
        <v>0</v>
      </c>
      <c r="DT53" s="3">
        <f>IF(ISNUMBER(SEARCH("BE1",MASTERFILE[[#This Row],[PPA (24/25)]])),1,0)</f>
        <v>0</v>
      </c>
      <c r="DU53" s="3">
        <f>IF(ISNUMBER(SEARCH("BE2",MASTERFILE[[#This Row],[PPA (24/25)]])),1,0)</f>
        <v>0</v>
      </c>
      <c r="DV53" s="3">
        <f>IF(ISNUMBER(SEARCH("BE3",MASTERFILE[[#This Row],[PPA (24/25)]])),1,0)</f>
        <v>0</v>
      </c>
      <c r="DW53" s="3">
        <f>IF(ISNUMBER(SEARCH("BE4",MASTERFILE[[#This Row],[PPA (24/25)]])),1,0)</f>
        <v>0</v>
      </c>
      <c r="DX53" s="3">
        <f>IF(ISNUMBER(SEARCH("BL1",MASTERFILE[[#This Row],[PPA (24/25)]])),1,0)</f>
        <v>0</v>
      </c>
      <c r="DY53" s="3">
        <f>IF(ISNUMBER(SEARCH("BL2",MASTERFILE[[#This Row],[PPA (24/25)]])),1,0)</f>
        <v>0</v>
      </c>
      <c r="DZ53" s="3">
        <f>IF(ISNUMBER(SEARCH("BL3",MASTERFILE[[#This Row],[PPA (24/25)]])),1,0)</f>
        <v>1</v>
      </c>
      <c r="EA53" s="3">
        <f>IF(ISNUMBER(SEARCH("BL4",MASTERFILE[[#This Row],[PPA (24/25)]])),1,0)</f>
        <v>1</v>
      </c>
      <c r="EB53" s="3">
        <f>IF(ISNUMBER(SEARCH("BL5",MASTERFILE[[#This Row],[PPA (24/25)]])),1,0)</f>
        <v>0</v>
      </c>
      <c r="EC53" s="3">
        <f>IF(ISNUMBER(SEARCH("BL6",MASTERFILE[[#This Row],[PPA (24/25)]])),1,0)</f>
        <v>0</v>
      </c>
      <c r="ED53" s="3">
        <f>IF(ISNUMBER(SEARCH("BL7",MASTERFILE[[#This Row],[PPA (24/25)]])),1,0)</f>
        <v>0</v>
      </c>
      <c r="EE53" s="3">
        <f>IFERROR(LEFT(RIGHT(MASTERFILE[[#This Row],[PPA (24/25)]],LEN(MASTERFILE[[#This Row],[PPA (24/25)]])-FIND("BP1",MASTERFILE[[#This Row],[PPA (24/25)]])+1),10), 0)</f>
        <v>0</v>
      </c>
      <c r="EF53" s="3">
        <f>IFERROR(LEFT(RIGHT(MASTERFILE[[#This Row],[PPA (24/25)]],LEN(MASTERFILE[[#This Row],[PPA (24/25)]])-FIND("BP2",MASTERFILE[[#This Row],[PPA (24/25)]])+1),10),0)</f>
        <v>0</v>
      </c>
      <c r="EG53" s="3">
        <f>IFERROR(LEFT(RIGHT(MASTERFILE[[#This Row],[PPA (24/25)]],LEN(MASTERFILE[[#This Row],[PPA (24/25)]])-FIND("BP3",MASTERFILE[[#This Row],[PPA (24/25)]])+1),10),0)</f>
        <v>0</v>
      </c>
      <c r="EH53" s="3">
        <f>IFERROR(LEFT(RIGHT(MASTERFILE[[#This Row],[PPA (24/25)]],LEN(MASTERFILE[[#This Row],[PPA (24/25)]])-FIND("BP4",MASTERFILE[[#This Row],[PPA (24/25)]])+1),10),0)</f>
        <v>0</v>
      </c>
      <c r="EI53" s="3">
        <f>IFERROR(LEFT(RIGHT(MASTERFILE[[#This Row],[PPA (24/25)]],LEN(MASTERFILE[[#This Row],[PPA (24/25)]])-FIND("BP5",MASTERFILE[[#This Row],[PPA (24/25)]])+1),10),0)</f>
        <v>0</v>
      </c>
      <c r="EJ53" s="3">
        <f>IFERROR(LEFT(RIGHT(MASTERFILE[[#This Row],[PPA (24/25)]],LEN(MASTERFILE[[#This Row],[PPA (24/25)]])-FIND("BN1",MASTERFILE[[#This Row],[PPA (24/25)]])+1),10),0)</f>
        <v>0</v>
      </c>
      <c r="EK53" s="3">
        <f>IFERROR(LEFT(RIGHT(MASTERFILE[[#This Row],[PPA (24/25)]],LEN(MASTERFILE[[#This Row],[PPA (24/25)]])-FIND("BN2",MASTERFILE[[#This Row],[PPA (24/25)]])+1),10),0)</f>
        <v>0</v>
      </c>
      <c r="EL53" s="3">
        <f>IFERROR(LEFT(RIGHT(MASTERFILE[[#This Row],[PPA (24/25)]],LEN(MASTERFILE[[#This Row],[PPA (24/25)]])-FIND("BN3",MASTERFILE[[#This Row],[PPA (24/25)]])+1),10),0)</f>
        <v>0</v>
      </c>
      <c r="EM53" s="3">
        <f>IFERROR(LEFT(RIGHT(MASTERFILE[[#This Row],[PPA (24/25)]],LEN(MASTERFILE[[#This Row],[PPA (24/25)]])-FIND("BN4",MASTERFILE[[#This Row],[PPA (24/25)]])+1),10),0)</f>
        <v>0</v>
      </c>
      <c r="EN53" s="3">
        <f>IFERROR(LEFT(RIGHT(MASTERFILE[[#This Row],[PPA (24/25)]],LEN(MASTERFILE[[#This Row],[PPA (24/25)]])-FIND("BN5",MASTERFILE[[#This Row],[PPA (24/25)]])+1),10),0)</f>
        <v>0</v>
      </c>
      <c r="EO53" s="3">
        <f>IFERROR(LEFT(RIGHT(MASTERFILE[[#This Row],[PPA (24/25)]],LEN(MASTERFILE[[#This Row],[PPA (24/25)]])-FIND("BE1",MASTERFILE[[#This Row],[PPA (24/25)]])+1),10),0)</f>
        <v>0</v>
      </c>
      <c r="EP53" s="3">
        <f>IFERROR(LEFT(RIGHT(MASTERFILE[[#This Row],[PPA (24/25)]],LEN(MASTERFILE[[#This Row],[PPA (24/25)]])-FIND("BE2",MASTERFILE[[#This Row],[PPA (24/25)]])+1),10),0)</f>
        <v>0</v>
      </c>
      <c r="EQ53" s="3">
        <f>IFERROR(LEFT(RIGHT(MASTERFILE[[#This Row],[PPA (24/25)]],LEN(MASTERFILE[[#This Row],[PPA (24/25)]])-FIND("BE3",MASTERFILE[[#This Row],[PPA (24/25)]])+1),10),0)</f>
        <v>0</v>
      </c>
      <c r="ER53" s="3">
        <f>IFERROR(LEFT(RIGHT(MASTERFILE[[#This Row],[PPA (24/25)]],LEN(MASTERFILE[[#This Row],[PPA (24/25)]])-FIND("BE4",MASTERFILE[[#This Row],[PPA (24/25)]])+1),10),0)</f>
        <v>0</v>
      </c>
      <c r="ES53" s="3">
        <f>IFERROR(LEFT(RIGHT(MASTERFILE[[#This Row],[PPA (24/25)]],LEN(MASTERFILE[[#This Row],[PPA (24/25)]])-FIND("BL1",MASTERFILE[[#This Row],[PPA (24/25)]])+1),10),0)</f>
        <v>0</v>
      </c>
      <c r="ET53" s="3">
        <f>IFERROR(LEFT(RIGHT(MASTERFILE[[#This Row],[PPA (24/25)]],LEN(MASTERFILE[[#This Row],[PPA (24/25)]])-FIND("BL2",MASTERFILE[[#This Row],[PPA (24/25)]])+1),10),0)</f>
        <v>0</v>
      </c>
      <c r="EU53" s="3" t="str">
        <f>IFERROR(LEFT(RIGHT(MASTERFILE[[#This Row],[PPA (24/25)]],LEN(MASTERFILE[[#This Row],[PPA (24/25)]])-FIND("BL3",MASTERFILE[[#This Row],[PPA (24/25)]])+1),10),0)</f>
        <v xml:space="preserve">BL3 (50%)
</v>
      </c>
      <c r="EV53" s="3" t="str">
        <f>IFERROR(LEFT(RIGHT(MASTERFILE[[#This Row],[PPA (24/25)]],LEN(MASTERFILE[[#This Row],[PPA (24/25)]])-FIND("BL4",MASTERFILE[[#This Row],[PPA (24/25)]])+1),10),0)</f>
        <v>BL4 (50%)</v>
      </c>
      <c r="EW53" s="3">
        <f>IFERROR(LEFT(RIGHT(MASTERFILE[[#This Row],[PPA (24/25)]],LEN(MASTERFILE[[#This Row],[PPA (24/25)]])-FIND("BL5",MASTERFILE[[#This Row],[PPA (24/25)]])+1),10),0)</f>
        <v>0</v>
      </c>
      <c r="EX53" s="3">
        <f>IFERROR(LEFT(RIGHT(MASTERFILE[[#This Row],[PPA (24/25)]],LEN(MASTERFILE[[#This Row],[PPA (24/25)]])-FIND("BL6",MASTERFILE[[#This Row],[PPA (24/25)]])+1),10),0)</f>
        <v>0</v>
      </c>
      <c r="EY53" s="3">
        <f>IFERROR(LEFT(RIGHT(MASTERFILE[[#This Row],[PPA (24/25)]],LEN(MASTERFILE[[#This Row],[PPA (24/25)]])-FIND("BL7",MASTERFILE[[#This Row],[PPA (24/25)]])+1),10),0)</f>
        <v>0</v>
      </c>
      <c r="EZ53" s="47">
        <f>IFERROR(MASTERFILE[[#This Row],[FPMIS Budget]]*(MID(MASTERFILE[[#This Row],[BP 1 (Percentage)]],FIND("(",MASTERFILE[[#This Row],[BP 1 (Percentage)]])+1, FIND(")",MASTERFILE[[#This Row],[BP 1 (Percentage)]])- FIND("(",MASTERFILE[[#This Row],[BP 1 (Percentage)]])-1)),0)</f>
        <v>0</v>
      </c>
      <c r="FA53" s="47">
        <f>IFERROR(MASTERFILE[[#This Row],[FPMIS Budget]]*(MID(MASTERFILE[[#This Row],[BP 2 (Percentage)]],FIND("(",MASTERFILE[[#This Row],[BP 2 (Percentage)]])+1, FIND(")",MASTERFILE[[#This Row],[BP 2 (Percentage)]])- FIND("(",MASTERFILE[[#This Row],[BP 2 (Percentage)]])-1)),0)</f>
        <v>0</v>
      </c>
      <c r="FB53" s="47">
        <f>IFERROR(MASTERFILE[[#This Row],[FPMIS Budget]]*(MID(MASTERFILE[[#This Row],[BP 3 (Percentage)]],FIND("(",MASTERFILE[[#This Row],[BP 3 (Percentage)]])+1, FIND(")",MASTERFILE[[#This Row],[BP 3 (Percentage)]])- FIND("(",MASTERFILE[[#This Row],[BP 3 (Percentage)]])-1)),0)</f>
        <v>0</v>
      </c>
      <c r="FC53" s="47">
        <f>IFERROR(MASTERFILE[[#This Row],[FPMIS Budget]]*(MID(MASTERFILE[[#This Row],[BP 4 (Percentage)]],FIND("(",MASTERFILE[[#This Row],[BP 4 (Percentage)]])+1, FIND(")",MASTERFILE[[#This Row],[BP 4 (Percentage)]])- FIND("(",MASTERFILE[[#This Row],[BP 4 (Percentage)]])-1)),0)</f>
        <v>0</v>
      </c>
      <c r="FD53" s="47">
        <f>IFERROR(MASTERFILE[[#This Row],[FPMIS Budget]]*(MID(MASTERFILE[[#This Row],[BP 5 (Percentage)]],FIND("(",MASTERFILE[[#This Row],[BP 5 (Percentage)]])+1, FIND(")",MASTERFILE[[#This Row],[BP 5 (Percentage)]])- FIND("(",MASTERFILE[[#This Row],[BP 5 (Percentage)]])-1)),0)</f>
        <v>0</v>
      </c>
      <c r="FE53" s="47">
        <f>IFERROR(MASTERFILE[[#This Row],[FPMIS Budget]]*(MID(MASTERFILE[[#This Row],[BN 1 (Percentage)]],FIND("(",MASTERFILE[[#This Row],[BN 1 (Percentage)]])+1, FIND(")",MASTERFILE[[#This Row],[BN 1 (Percentage)]])- FIND("(",MASTERFILE[[#This Row],[BN 1 (Percentage)]])-1)),0)</f>
        <v>0</v>
      </c>
      <c r="FF53" s="47">
        <f>IFERROR(MASTERFILE[[#This Row],[FPMIS Budget]]*(MID(MASTERFILE[[#This Row],[BN 2 (Percentage)]],FIND("(",MASTERFILE[[#This Row],[BN 2 (Percentage)]])+1, FIND(")",MASTERFILE[[#This Row],[BN 2 (Percentage)]])- FIND("(",MASTERFILE[[#This Row],[BN 2 (Percentage)]])-1)),0)</f>
        <v>0</v>
      </c>
      <c r="FG53" s="47">
        <f>IFERROR(MASTERFILE[[#This Row],[FPMIS Budget]]*(MID(MASTERFILE[[#This Row],[BN 3 (Percentage)]],FIND("(",MASTERFILE[[#This Row],[BN 3 (Percentage)]])+1, FIND(")",MASTERFILE[[#This Row],[BN 3 (Percentage)]])- FIND("(",MASTERFILE[[#This Row],[BN 3 (Percentage)]])-1)),0)</f>
        <v>0</v>
      </c>
      <c r="FH53" s="47">
        <f>IFERROR(MASTERFILE[[#This Row],[FPMIS Budget]]*(MID(MASTERFILE[[#This Row],[BN 4 (Percentage)]],FIND("(",MASTERFILE[[#This Row],[BN 4 (Percentage)]])+1, FIND(")",MASTERFILE[[#This Row],[BN 4 (Percentage)]])- FIND("(",MASTERFILE[[#This Row],[BN 4 (Percentage)]])-1)),0)</f>
        <v>0</v>
      </c>
      <c r="FI53" s="47">
        <f>IFERROR(MASTERFILE[[#This Row],[FPMIS Budget]]*(MID(MASTERFILE[[#This Row],[BN 5 (Percentage)]],FIND("(",MASTERFILE[[#This Row],[BN 5 (Percentage)]])+1, FIND(")",MASTERFILE[[#This Row],[BN 5 (Percentage)]])- FIND("(",MASTERFILE[[#This Row],[BN 5 (Percentage)]])-1)),0)</f>
        <v>0</v>
      </c>
      <c r="FJ53" s="47">
        <f>IFERROR(MASTERFILE[[#This Row],[FPMIS Budget]]*(MID(MASTERFILE[[#This Row],[BE 1 (Percentage)]],FIND("(",MASTERFILE[[#This Row],[BE 1 (Percentage)]])+1, FIND(")",MASTERFILE[[#This Row],[BE 1 (Percentage)]])- FIND("(",MASTERFILE[[#This Row],[BE 1 (Percentage)]])-1)),0)</f>
        <v>0</v>
      </c>
      <c r="FK53" s="47">
        <f>IFERROR(MASTERFILE[[#This Row],[FPMIS Budget]]*(MID(MASTERFILE[[#This Row],[BE 2 (Percentage)]],FIND("(",MASTERFILE[[#This Row],[BE 2 (Percentage)]])+1, FIND(")",MASTERFILE[[#This Row],[BE 2 (Percentage)]])- FIND("(",MASTERFILE[[#This Row],[BE 2 (Percentage)]])-1)),0)</f>
        <v>0</v>
      </c>
      <c r="FL53" s="47">
        <f>IFERROR(MASTERFILE[[#This Row],[FPMIS Budget]]*(MID(MASTERFILE[[#This Row],[BE 3 (Percentage)]],FIND("(",MASTERFILE[[#This Row],[BE 3 (Percentage)]])+1, FIND(")",MASTERFILE[[#This Row],[BE 3 (Percentage)]])- FIND("(",MASTERFILE[[#This Row],[BE 3 (Percentage)]])-1)),0)</f>
        <v>0</v>
      </c>
      <c r="FM53" s="47">
        <f>IFERROR(MASTERFILE[[#This Row],[FPMIS Budget]]*(MID(MASTERFILE[[#This Row],[BE 4 (Percentage)]],FIND("(",MASTERFILE[[#This Row],[BE 4 (Percentage)]])+1, FIND(")",MASTERFILE[[#This Row],[BE 4 (Percentage)]])- FIND("(",MASTERFILE[[#This Row],[BE 4 (Percentage)]])-1)),0)</f>
        <v>0</v>
      </c>
      <c r="FN53" s="47">
        <f>IFERROR(MASTERFILE[[#This Row],[FPMIS Budget]]*(MID(MASTERFILE[[#This Row],[BL 1 (Percentage)]],FIND("(",MASTERFILE[[#This Row],[BL 1 (Percentage)]])+1, FIND(")",MASTERFILE[[#This Row],[BL 1 (Percentage)]])- FIND("(",MASTERFILE[[#This Row],[BL 1 (Percentage)]])-1)),0)</f>
        <v>0</v>
      </c>
      <c r="FO53" s="47">
        <f>IFERROR(MASTERFILE[[#This Row],[FPMIS Budget]]*(MID(MASTERFILE[[#This Row],[BL 2 (Percentage)]],FIND("(",MASTERFILE[[#This Row],[BL 2 (Percentage)]])+1, FIND(")",MASTERFILE[[#This Row],[BL 2 (Percentage)]])- FIND("(",MASTERFILE[[#This Row],[BL 2 (Percentage)]])-1)),0)</f>
        <v>0</v>
      </c>
      <c r="FP53" s="47">
        <f>IFERROR(MASTERFILE[[#This Row],[FPMIS Budget]]*(MID(MASTERFILE[[#This Row],[BL 3 (Percentage)]],FIND("(",MASTERFILE[[#This Row],[BL 3 (Percentage)]])+1, FIND(")",MASTERFILE[[#This Row],[BL 3 (Percentage)]])- FIND("(",MASTERFILE[[#This Row],[BL 3 (Percentage)]])-1)),0)</f>
        <v>565802.86575</v>
      </c>
      <c r="FQ53" s="47">
        <f>IFERROR(MASTERFILE[[#This Row],[FPMIS Budget]]*(MID(MASTERFILE[[#This Row],[BL 4 (Percentage)]],FIND("(",MASTERFILE[[#This Row],[BL 4 (Percentage)]])+1, FIND(")",MASTERFILE[[#This Row],[BL 4 (Percentage)]])- FIND("(",MASTERFILE[[#This Row],[BL 4 (Percentage)]])-1)),0)</f>
        <v>565802.86575</v>
      </c>
      <c r="FR53" s="47">
        <f>IFERROR(MASTERFILE[[#This Row],[FPMIS Budget]]*(MID(MASTERFILE[[#This Row],[BL 5 (Percentage)]],FIND("(",MASTERFILE[[#This Row],[BL 5 (Percentage)]])+1, FIND(")",MASTERFILE[[#This Row],[BL 5 (Percentage)]])- FIND("(",MASTERFILE[[#This Row],[BL 5 (Percentage)]])-1)),0)</f>
        <v>0</v>
      </c>
      <c r="FS53" s="47">
        <f>IFERROR(MASTERFILE[[#This Row],[FPMIS Budget]]*(MID(MASTERFILE[[#This Row],[BL 6 (Percentage)]],FIND("(",MASTERFILE[[#This Row],[BL 6 (Percentage)]])+1, FIND(")",MASTERFILE[[#This Row],[BL 6 (Percentage)]])- FIND("(",MASTERFILE[[#This Row],[BL 6 (Percentage)]])-1)),0)</f>
        <v>0</v>
      </c>
      <c r="FT53" s="47">
        <f>IFERROR(MASTERFILE[[#This Row],[FPMIS Budget]]*(MID(MASTERFILE[[#This Row],[BL 7 (Percentage)]],FIND("(",MASTERFILE[[#This Row],[BL 7 (Percentage)]])+1, FIND(")",MASTERFILE[[#This Row],[BL 7 (Percentage)]])- FIND("(",MASTERFILE[[#This Row],[BL 7 (Percentage)]])-1)),0)</f>
        <v>0</v>
      </c>
      <c r="FU53" s="3">
        <f>IF(ISNUMBER(SEARCH("1.",MASTERFILE[[#This Row],[SDG target (24/25)]])),1," ")</f>
        <v>1</v>
      </c>
      <c r="HT53" s="3" t="s">
        <v>1296</v>
      </c>
      <c r="HY53" s="3" t="s">
        <v>1703</v>
      </c>
      <c r="IF53" s="3" t="s">
        <v>1704</v>
      </c>
      <c r="IG53" s="9" t="s">
        <v>1705</v>
      </c>
      <c r="IH53" s="3"/>
      <c r="IX53" s="3"/>
    </row>
    <row r="54" spans="1:263" ht="27.75" customHeight="1" x14ac:dyDescent="0.3">
      <c r="A54" s="9" t="s">
        <v>1706</v>
      </c>
      <c r="B54" s="9" t="s">
        <v>1707</v>
      </c>
      <c r="C54" s="9" t="s">
        <v>1708</v>
      </c>
      <c r="D54" s="9" t="s">
        <v>375</v>
      </c>
      <c r="E54" s="45">
        <v>661629.35</v>
      </c>
      <c r="F54" s="45">
        <v>750000.45</v>
      </c>
      <c r="G54" s="9" t="s">
        <v>1709</v>
      </c>
      <c r="H54" s="9" t="s">
        <v>376</v>
      </c>
      <c r="I54" s="9" t="s">
        <v>281</v>
      </c>
      <c r="J54" s="9" t="s">
        <v>332</v>
      </c>
      <c r="K54" s="9" t="s">
        <v>283</v>
      </c>
      <c r="L54" s="9" t="s">
        <v>1581</v>
      </c>
      <c r="M54" s="9" t="s">
        <v>997</v>
      </c>
      <c r="N54" s="45">
        <v>1.4946236559139785</v>
      </c>
      <c r="O54" s="9" t="s">
        <v>674</v>
      </c>
      <c r="P54" s="9" t="s">
        <v>304</v>
      </c>
      <c r="Q54" s="9" t="s">
        <v>287</v>
      </c>
      <c r="R54" s="9" t="s">
        <v>621</v>
      </c>
      <c r="S54" s="9" t="s">
        <v>1710</v>
      </c>
      <c r="T54" s="9" t="s">
        <v>290</v>
      </c>
      <c r="U54" s="9" t="s">
        <v>338</v>
      </c>
      <c r="V54" s="9" t="s">
        <v>412</v>
      </c>
      <c r="W54" s="9" t="s">
        <v>770</v>
      </c>
      <c r="X54" s="9" t="s">
        <v>1711</v>
      </c>
      <c r="Y54" s="9" t="s">
        <v>1152</v>
      </c>
      <c r="Z54" s="9" t="s">
        <v>1712</v>
      </c>
      <c r="AA54" s="9" t="s">
        <v>1089</v>
      </c>
      <c r="AB54" s="9" t="s">
        <v>1713</v>
      </c>
      <c r="AC54" s="9" t="s">
        <v>1714</v>
      </c>
      <c r="AD54" s="9" t="s">
        <v>1715</v>
      </c>
      <c r="AE54" s="9" t="s">
        <v>292</v>
      </c>
      <c r="AF54" s="9" t="s">
        <v>292</v>
      </c>
      <c r="AG54" s="9" t="s">
        <v>292</v>
      </c>
      <c r="AH54" s="9" t="s">
        <v>1716</v>
      </c>
      <c r="AI54" s="9" t="s">
        <v>1717</v>
      </c>
      <c r="AJ54" s="9" t="s">
        <v>1718</v>
      </c>
      <c r="AK54" s="9" t="s">
        <v>304</v>
      </c>
      <c r="AL54" s="9" t="s">
        <v>351</v>
      </c>
      <c r="AM54" s="9" t="s">
        <v>418</v>
      </c>
      <c r="AN54" s="9" t="s">
        <v>692</v>
      </c>
      <c r="AO54" s="9" t="s">
        <v>292</v>
      </c>
      <c r="AP54" s="9" t="s">
        <v>1719</v>
      </c>
      <c r="AQ54" s="9" t="s">
        <v>309</v>
      </c>
      <c r="AR54" s="9" t="s">
        <v>353</v>
      </c>
      <c r="AS54" s="9" t="s">
        <v>354</v>
      </c>
      <c r="AT54" s="45">
        <v>0</v>
      </c>
      <c r="AU54" s="45">
        <v>750000.45</v>
      </c>
      <c r="AV54" s="9" t="s">
        <v>1720</v>
      </c>
      <c r="AW54" s="9" t="s">
        <v>1721</v>
      </c>
      <c r="AX54" s="9" t="s">
        <v>696</v>
      </c>
      <c r="AY54" s="9" t="s">
        <v>292</v>
      </c>
      <c r="AZ54" s="9" t="s">
        <v>1722</v>
      </c>
      <c r="BA54" s="9" t="s">
        <v>1723</v>
      </c>
      <c r="BB54" s="9" t="s">
        <v>1724</v>
      </c>
      <c r="BC54" s="9" t="s">
        <v>1725</v>
      </c>
      <c r="BD54" s="9" t="s">
        <v>1258</v>
      </c>
      <c r="BE54" s="9" t="s">
        <v>1666</v>
      </c>
      <c r="BF54" s="9" t="s">
        <v>1131</v>
      </c>
      <c r="BG54" s="9" t="s">
        <v>292</v>
      </c>
      <c r="BH54" s="45">
        <v>0</v>
      </c>
      <c r="BI54" s="9" t="s">
        <v>427</v>
      </c>
      <c r="BJ54" s="9" t="s">
        <v>354</v>
      </c>
      <c r="BK54" s="9" t="s">
        <v>353</v>
      </c>
      <c r="BL54" s="9" t="s">
        <v>353</v>
      </c>
      <c r="BM54" s="9" t="s">
        <v>354</v>
      </c>
      <c r="BN54" s="9" t="s">
        <v>354</v>
      </c>
      <c r="BO54" s="9" t="s">
        <v>354</v>
      </c>
      <c r="BP54" s="9" t="s">
        <v>354</v>
      </c>
      <c r="BQ54" s="9" t="s">
        <v>353</v>
      </c>
      <c r="BR54" s="9" t="s">
        <v>354</v>
      </c>
      <c r="BS54" s="9" t="s">
        <v>1089</v>
      </c>
      <c r="BT54" s="9" t="s">
        <v>1713</v>
      </c>
      <c r="BU54" s="9" t="s">
        <v>1714</v>
      </c>
      <c r="BV54" s="9" t="s">
        <v>1715</v>
      </c>
      <c r="BW54" s="9" t="s">
        <v>1720</v>
      </c>
      <c r="BX54" s="9" t="s">
        <v>1721</v>
      </c>
      <c r="BY54" s="45">
        <v>0</v>
      </c>
      <c r="BZ54" s="45">
        <v>0</v>
      </c>
      <c r="CA54" s="45">
        <v>-10873.91</v>
      </c>
      <c r="CB54" s="45">
        <v>0</v>
      </c>
      <c r="CC54" s="45">
        <v>481950.26</v>
      </c>
      <c r="CD54" s="45">
        <v>750000.45</v>
      </c>
      <c r="CE54" s="45">
        <v>190553</v>
      </c>
      <c r="CF54" s="45">
        <v>0</v>
      </c>
      <c r="CG54" s="45">
        <v>0</v>
      </c>
      <c r="CH54" s="9" t="s">
        <v>292</v>
      </c>
      <c r="CI54" s="9" t="s">
        <v>292</v>
      </c>
      <c r="CJ54" s="9" t="s">
        <v>292</v>
      </c>
      <c r="CK54" s="9" t="s">
        <v>292</v>
      </c>
      <c r="CL54" s="45">
        <v>88371.1</v>
      </c>
      <c r="CM54" s="45">
        <v>661629.35</v>
      </c>
      <c r="CN54" s="45">
        <v>0</v>
      </c>
      <c r="CO54" s="45">
        <v>0</v>
      </c>
      <c r="CP54" s="45">
        <v>750000.45</v>
      </c>
      <c r="CQ54" s="45">
        <v>661629.34</v>
      </c>
      <c r="CR54" s="9" t="s">
        <v>1726</v>
      </c>
      <c r="CS54" s="45">
        <v>1</v>
      </c>
      <c r="CT54" s="9" t="s">
        <v>1727</v>
      </c>
      <c r="CU54" s="9" t="s">
        <v>281</v>
      </c>
      <c r="CV54" s="9" t="s">
        <v>304</v>
      </c>
      <c r="CW54" s="45">
        <v>-10874.52</v>
      </c>
      <c r="CX54" s="45">
        <v>0</v>
      </c>
      <c r="CY54" s="45">
        <v>0</v>
      </c>
      <c r="CZ54" s="45">
        <v>0</v>
      </c>
      <c r="DA54" s="45">
        <v>-10874.52</v>
      </c>
      <c r="DB54" s="45">
        <v>0</v>
      </c>
      <c r="DC54" s="45">
        <v>0</v>
      </c>
      <c r="DD54" s="45">
        <v>0</v>
      </c>
      <c r="DE54" s="45">
        <v>753448.34</v>
      </c>
      <c r="DF54" s="9" t="s">
        <v>365</v>
      </c>
      <c r="DG54" s="9" t="s">
        <v>1728</v>
      </c>
      <c r="DH54" s="9" t="s">
        <v>1729</v>
      </c>
      <c r="DI54" s="46" t="s">
        <v>1730</v>
      </c>
      <c r="DJ54" s="3">
        <f>IF(ISNUMBER(SEARCH("BP1",MASTERFILE[[#This Row],[PPA (24/25)]])),1,0)</f>
        <v>0</v>
      </c>
      <c r="DK54" s="3">
        <f>IF(ISNUMBER(SEARCH("BP2",MASTERFILE[[#This Row],[PPA (24/25)]])),1,0)</f>
        <v>0</v>
      </c>
      <c r="DL54" s="3">
        <f>IF(ISNUMBER(SEARCH("BP3",MASTERFILE[[#This Row],[PPA (24/25)]])),1,0)</f>
        <v>0</v>
      </c>
      <c r="DM54" s="3">
        <f>IF(ISNUMBER(SEARCH("BP4",MASTERFILE[[#This Row],[PPA (24/25)]])),1,0)</f>
        <v>0</v>
      </c>
      <c r="DN54" s="3">
        <f>IF(ISNUMBER(SEARCH("BP5",MASTERFILE[[#This Row],[PPA (24/25)]])),1,0)</f>
        <v>0</v>
      </c>
      <c r="DO54" s="3">
        <f>IF(ISNUMBER(SEARCH("BN1",MASTERFILE[[#This Row],[PPA (24/25)]])),1,0)</f>
        <v>0</v>
      </c>
      <c r="DP54" s="3">
        <f>IF(ISNUMBER(SEARCH("BN2",MASTERFILE[[#This Row],[PPA (24/25)]])),1,0)</f>
        <v>0</v>
      </c>
      <c r="DQ54" s="3">
        <f>IF(ISNUMBER(SEARCH("BN3",MASTERFILE[[#This Row],[PPA (24/25)]])),1,0)</f>
        <v>0</v>
      </c>
      <c r="DR54" s="3">
        <f>IF(ISNUMBER(SEARCH("BN4",MASTERFILE[[#This Row],[PPA (24/25)]])),1,0)</f>
        <v>0</v>
      </c>
      <c r="DS54" s="3">
        <f>IF(ISNUMBER(SEARCH("BN5",MASTERFILE[[#This Row],[PPA (24/25)]])),1,0)</f>
        <v>0</v>
      </c>
      <c r="DT54" s="3">
        <f>IF(ISNUMBER(SEARCH("BE1",MASTERFILE[[#This Row],[PPA (24/25)]])),1,0)</f>
        <v>0</v>
      </c>
      <c r="DU54" s="3">
        <f>IF(ISNUMBER(SEARCH("BE2",MASTERFILE[[#This Row],[PPA (24/25)]])),1,0)</f>
        <v>0</v>
      </c>
      <c r="DV54" s="3">
        <f>IF(ISNUMBER(SEARCH("BE3",MASTERFILE[[#This Row],[PPA (24/25)]])),1,0)</f>
        <v>0</v>
      </c>
      <c r="DW54" s="3">
        <f>IF(ISNUMBER(SEARCH("BE4",MASTERFILE[[#This Row],[PPA (24/25)]])),1,0)</f>
        <v>0</v>
      </c>
      <c r="DX54" s="3">
        <f>IF(ISNUMBER(SEARCH("BL1",MASTERFILE[[#This Row],[PPA (24/25)]])),1,0)</f>
        <v>1</v>
      </c>
      <c r="DY54" s="3">
        <f>IF(ISNUMBER(SEARCH("BL2",MASTERFILE[[#This Row],[PPA (24/25)]])),1,0)</f>
        <v>1</v>
      </c>
      <c r="DZ54" s="3">
        <f>IF(ISNUMBER(SEARCH("BL3",MASTERFILE[[#This Row],[PPA (24/25)]])),1,0)</f>
        <v>0</v>
      </c>
      <c r="EA54" s="3">
        <f>IF(ISNUMBER(SEARCH("BL4",MASTERFILE[[#This Row],[PPA (24/25)]])),1,0)</f>
        <v>0</v>
      </c>
      <c r="EB54" s="3">
        <f>IF(ISNUMBER(SEARCH("BL5",MASTERFILE[[#This Row],[PPA (24/25)]])),1,0)</f>
        <v>0</v>
      </c>
      <c r="EC54" s="3">
        <f>IF(ISNUMBER(SEARCH("BL6",MASTERFILE[[#This Row],[PPA (24/25)]])),1,0)</f>
        <v>0</v>
      </c>
      <c r="ED54" s="3">
        <f>IF(ISNUMBER(SEARCH("BL7",MASTERFILE[[#This Row],[PPA (24/25)]])),1,0)</f>
        <v>0</v>
      </c>
      <c r="EE54" s="3">
        <f>IFERROR(LEFT(RIGHT(MASTERFILE[[#This Row],[PPA (24/25)]],LEN(MASTERFILE[[#This Row],[PPA (24/25)]])-FIND("BP1",MASTERFILE[[#This Row],[PPA (24/25)]])+1),10), 0)</f>
        <v>0</v>
      </c>
      <c r="EF54" s="3">
        <f>IFERROR(LEFT(RIGHT(MASTERFILE[[#This Row],[PPA (24/25)]],LEN(MASTERFILE[[#This Row],[PPA (24/25)]])-FIND("BP2",MASTERFILE[[#This Row],[PPA (24/25)]])+1),10),0)</f>
        <v>0</v>
      </c>
      <c r="EG54" s="3">
        <f>IFERROR(LEFT(RIGHT(MASTERFILE[[#This Row],[PPA (24/25)]],LEN(MASTERFILE[[#This Row],[PPA (24/25)]])-FIND("BP3",MASTERFILE[[#This Row],[PPA (24/25)]])+1),10),0)</f>
        <v>0</v>
      </c>
      <c r="EH54" s="3">
        <f>IFERROR(LEFT(RIGHT(MASTERFILE[[#This Row],[PPA (24/25)]],LEN(MASTERFILE[[#This Row],[PPA (24/25)]])-FIND("BP4",MASTERFILE[[#This Row],[PPA (24/25)]])+1),10),0)</f>
        <v>0</v>
      </c>
      <c r="EI54" s="3">
        <f>IFERROR(LEFT(RIGHT(MASTERFILE[[#This Row],[PPA (24/25)]],LEN(MASTERFILE[[#This Row],[PPA (24/25)]])-FIND("BP5",MASTERFILE[[#This Row],[PPA (24/25)]])+1),10),0)</f>
        <v>0</v>
      </c>
      <c r="EJ54" s="3">
        <f>IFERROR(LEFT(RIGHT(MASTERFILE[[#This Row],[PPA (24/25)]],LEN(MASTERFILE[[#This Row],[PPA (24/25)]])-FIND("BN1",MASTERFILE[[#This Row],[PPA (24/25)]])+1),10),0)</f>
        <v>0</v>
      </c>
      <c r="EK54" s="3">
        <f>IFERROR(LEFT(RIGHT(MASTERFILE[[#This Row],[PPA (24/25)]],LEN(MASTERFILE[[#This Row],[PPA (24/25)]])-FIND("BN2",MASTERFILE[[#This Row],[PPA (24/25)]])+1),10),0)</f>
        <v>0</v>
      </c>
      <c r="EL54" s="3">
        <f>IFERROR(LEFT(RIGHT(MASTERFILE[[#This Row],[PPA (24/25)]],LEN(MASTERFILE[[#This Row],[PPA (24/25)]])-FIND("BN3",MASTERFILE[[#This Row],[PPA (24/25)]])+1),10),0)</f>
        <v>0</v>
      </c>
      <c r="EM54" s="3">
        <f>IFERROR(LEFT(RIGHT(MASTERFILE[[#This Row],[PPA (24/25)]],LEN(MASTERFILE[[#This Row],[PPA (24/25)]])-FIND("BN4",MASTERFILE[[#This Row],[PPA (24/25)]])+1),10),0)</f>
        <v>0</v>
      </c>
      <c r="EN54" s="3">
        <f>IFERROR(LEFT(RIGHT(MASTERFILE[[#This Row],[PPA (24/25)]],LEN(MASTERFILE[[#This Row],[PPA (24/25)]])-FIND("BN5",MASTERFILE[[#This Row],[PPA (24/25)]])+1),10),0)</f>
        <v>0</v>
      </c>
      <c r="EO54" s="3">
        <f>IFERROR(LEFT(RIGHT(MASTERFILE[[#This Row],[PPA (24/25)]],LEN(MASTERFILE[[#This Row],[PPA (24/25)]])-FIND("BE1",MASTERFILE[[#This Row],[PPA (24/25)]])+1),10),0)</f>
        <v>0</v>
      </c>
      <c r="EP54" s="3">
        <f>IFERROR(LEFT(RIGHT(MASTERFILE[[#This Row],[PPA (24/25)]],LEN(MASTERFILE[[#This Row],[PPA (24/25)]])-FIND("BE2",MASTERFILE[[#This Row],[PPA (24/25)]])+1),10),0)</f>
        <v>0</v>
      </c>
      <c r="EQ54" s="3">
        <f>IFERROR(LEFT(RIGHT(MASTERFILE[[#This Row],[PPA (24/25)]],LEN(MASTERFILE[[#This Row],[PPA (24/25)]])-FIND("BE3",MASTERFILE[[#This Row],[PPA (24/25)]])+1),10),0)</f>
        <v>0</v>
      </c>
      <c r="ER54" s="3">
        <f>IFERROR(LEFT(RIGHT(MASTERFILE[[#This Row],[PPA (24/25)]],LEN(MASTERFILE[[#This Row],[PPA (24/25)]])-FIND("BE4",MASTERFILE[[#This Row],[PPA (24/25)]])+1),10),0)</f>
        <v>0</v>
      </c>
      <c r="ES54" s="3" t="str">
        <f>IFERROR(LEFT(RIGHT(MASTERFILE[[#This Row],[PPA (24/25)]],LEN(MASTERFILE[[#This Row],[PPA (24/25)]])-FIND("BL1",MASTERFILE[[#This Row],[PPA (24/25)]])+1),10),0)</f>
        <v xml:space="preserve">BL1 (50%)
</v>
      </c>
      <c r="ET54" s="3" t="str">
        <f>IFERROR(LEFT(RIGHT(MASTERFILE[[#This Row],[PPA (24/25)]],LEN(MASTERFILE[[#This Row],[PPA (24/25)]])-FIND("BL2",MASTERFILE[[#This Row],[PPA (24/25)]])+1),10),0)</f>
        <v>BL2 (50%)</v>
      </c>
      <c r="EU54" s="3">
        <f>IFERROR(LEFT(RIGHT(MASTERFILE[[#This Row],[PPA (24/25)]],LEN(MASTERFILE[[#This Row],[PPA (24/25)]])-FIND("BL3",MASTERFILE[[#This Row],[PPA (24/25)]])+1),10),0)</f>
        <v>0</v>
      </c>
      <c r="EV54" s="3">
        <f>IFERROR(LEFT(RIGHT(MASTERFILE[[#This Row],[PPA (24/25)]],LEN(MASTERFILE[[#This Row],[PPA (24/25)]])-FIND("BL4",MASTERFILE[[#This Row],[PPA (24/25)]])+1),10),0)</f>
        <v>0</v>
      </c>
      <c r="EW54" s="3">
        <f>IFERROR(LEFT(RIGHT(MASTERFILE[[#This Row],[PPA (24/25)]],LEN(MASTERFILE[[#This Row],[PPA (24/25)]])-FIND("BL5",MASTERFILE[[#This Row],[PPA (24/25)]])+1),10),0)</f>
        <v>0</v>
      </c>
      <c r="EX54" s="3">
        <f>IFERROR(LEFT(RIGHT(MASTERFILE[[#This Row],[PPA (24/25)]],LEN(MASTERFILE[[#This Row],[PPA (24/25)]])-FIND("BL6",MASTERFILE[[#This Row],[PPA (24/25)]])+1),10),0)</f>
        <v>0</v>
      </c>
      <c r="EY54" s="3">
        <f>IFERROR(LEFT(RIGHT(MASTERFILE[[#This Row],[PPA (24/25)]],LEN(MASTERFILE[[#This Row],[PPA (24/25)]])-FIND("BL7",MASTERFILE[[#This Row],[PPA (24/25)]])+1),10),0)</f>
        <v>0</v>
      </c>
      <c r="EZ54" s="47">
        <f>IFERROR(MASTERFILE[[#This Row],[FPMIS Budget]]*(MID(MASTERFILE[[#This Row],[BP 1 (Percentage)]],FIND("(",MASTERFILE[[#This Row],[BP 1 (Percentage)]])+1, FIND(")",MASTERFILE[[#This Row],[BP 1 (Percentage)]])- FIND("(",MASTERFILE[[#This Row],[BP 1 (Percentage)]])-1)),0)</f>
        <v>0</v>
      </c>
      <c r="FA54" s="47">
        <f>IFERROR(MASTERFILE[[#This Row],[FPMIS Budget]]*(MID(MASTERFILE[[#This Row],[BP 2 (Percentage)]],FIND("(",MASTERFILE[[#This Row],[BP 2 (Percentage)]])+1, FIND(")",MASTERFILE[[#This Row],[BP 2 (Percentage)]])- FIND("(",MASTERFILE[[#This Row],[BP 2 (Percentage)]])-1)),0)</f>
        <v>0</v>
      </c>
      <c r="FB54" s="47">
        <f>IFERROR(MASTERFILE[[#This Row],[FPMIS Budget]]*(MID(MASTERFILE[[#This Row],[BP 3 (Percentage)]],FIND("(",MASTERFILE[[#This Row],[BP 3 (Percentage)]])+1, FIND(")",MASTERFILE[[#This Row],[BP 3 (Percentage)]])- FIND("(",MASTERFILE[[#This Row],[BP 3 (Percentage)]])-1)),0)</f>
        <v>0</v>
      </c>
      <c r="FC54" s="47">
        <f>IFERROR(MASTERFILE[[#This Row],[FPMIS Budget]]*(MID(MASTERFILE[[#This Row],[BP 4 (Percentage)]],FIND("(",MASTERFILE[[#This Row],[BP 4 (Percentage)]])+1, FIND(")",MASTERFILE[[#This Row],[BP 4 (Percentage)]])- FIND("(",MASTERFILE[[#This Row],[BP 4 (Percentage)]])-1)),0)</f>
        <v>0</v>
      </c>
      <c r="FD54" s="47">
        <f>IFERROR(MASTERFILE[[#This Row],[FPMIS Budget]]*(MID(MASTERFILE[[#This Row],[BP 5 (Percentage)]],FIND("(",MASTERFILE[[#This Row],[BP 5 (Percentage)]])+1, FIND(")",MASTERFILE[[#This Row],[BP 5 (Percentage)]])- FIND("(",MASTERFILE[[#This Row],[BP 5 (Percentage)]])-1)),0)</f>
        <v>0</v>
      </c>
      <c r="FE54" s="47">
        <f>IFERROR(MASTERFILE[[#This Row],[FPMIS Budget]]*(MID(MASTERFILE[[#This Row],[BN 1 (Percentage)]],FIND("(",MASTERFILE[[#This Row],[BN 1 (Percentage)]])+1, FIND(")",MASTERFILE[[#This Row],[BN 1 (Percentage)]])- FIND("(",MASTERFILE[[#This Row],[BN 1 (Percentage)]])-1)),0)</f>
        <v>0</v>
      </c>
      <c r="FF54" s="47">
        <f>IFERROR(MASTERFILE[[#This Row],[FPMIS Budget]]*(MID(MASTERFILE[[#This Row],[BN 2 (Percentage)]],FIND("(",MASTERFILE[[#This Row],[BN 2 (Percentage)]])+1, FIND(")",MASTERFILE[[#This Row],[BN 2 (Percentage)]])- FIND("(",MASTERFILE[[#This Row],[BN 2 (Percentage)]])-1)),0)</f>
        <v>0</v>
      </c>
      <c r="FG54" s="47">
        <f>IFERROR(MASTERFILE[[#This Row],[FPMIS Budget]]*(MID(MASTERFILE[[#This Row],[BN 3 (Percentage)]],FIND("(",MASTERFILE[[#This Row],[BN 3 (Percentage)]])+1, FIND(")",MASTERFILE[[#This Row],[BN 3 (Percentage)]])- FIND("(",MASTERFILE[[#This Row],[BN 3 (Percentage)]])-1)),0)</f>
        <v>0</v>
      </c>
      <c r="FH54" s="47">
        <f>IFERROR(MASTERFILE[[#This Row],[FPMIS Budget]]*(MID(MASTERFILE[[#This Row],[BN 4 (Percentage)]],FIND("(",MASTERFILE[[#This Row],[BN 4 (Percentage)]])+1, FIND(")",MASTERFILE[[#This Row],[BN 4 (Percentage)]])- FIND("(",MASTERFILE[[#This Row],[BN 4 (Percentage)]])-1)),0)</f>
        <v>0</v>
      </c>
      <c r="FI54" s="47">
        <f>IFERROR(MASTERFILE[[#This Row],[FPMIS Budget]]*(MID(MASTERFILE[[#This Row],[BN 5 (Percentage)]],FIND("(",MASTERFILE[[#This Row],[BN 5 (Percentage)]])+1, FIND(")",MASTERFILE[[#This Row],[BN 5 (Percentage)]])- FIND("(",MASTERFILE[[#This Row],[BN 5 (Percentage)]])-1)),0)</f>
        <v>0</v>
      </c>
      <c r="FJ54" s="47">
        <f>IFERROR(MASTERFILE[[#This Row],[FPMIS Budget]]*(MID(MASTERFILE[[#This Row],[BE 1 (Percentage)]],FIND("(",MASTERFILE[[#This Row],[BE 1 (Percentage)]])+1, FIND(")",MASTERFILE[[#This Row],[BE 1 (Percentage)]])- FIND("(",MASTERFILE[[#This Row],[BE 1 (Percentage)]])-1)),0)</f>
        <v>0</v>
      </c>
      <c r="FK54" s="47">
        <f>IFERROR(MASTERFILE[[#This Row],[FPMIS Budget]]*(MID(MASTERFILE[[#This Row],[BE 2 (Percentage)]],FIND("(",MASTERFILE[[#This Row],[BE 2 (Percentage)]])+1, FIND(")",MASTERFILE[[#This Row],[BE 2 (Percentage)]])- FIND("(",MASTERFILE[[#This Row],[BE 2 (Percentage)]])-1)),0)</f>
        <v>0</v>
      </c>
      <c r="FL54" s="47">
        <f>IFERROR(MASTERFILE[[#This Row],[FPMIS Budget]]*(MID(MASTERFILE[[#This Row],[BE 3 (Percentage)]],FIND("(",MASTERFILE[[#This Row],[BE 3 (Percentage)]])+1, FIND(")",MASTERFILE[[#This Row],[BE 3 (Percentage)]])- FIND("(",MASTERFILE[[#This Row],[BE 3 (Percentage)]])-1)),0)</f>
        <v>0</v>
      </c>
      <c r="FM54" s="47">
        <f>IFERROR(MASTERFILE[[#This Row],[FPMIS Budget]]*(MID(MASTERFILE[[#This Row],[BE 4 (Percentage)]],FIND("(",MASTERFILE[[#This Row],[BE 4 (Percentage)]])+1, FIND(")",MASTERFILE[[#This Row],[BE 4 (Percentage)]])- FIND("(",MASTERFILE[[#This Row],[BE 4 (Percentage)]])-1)),0)</f>
        <v>0</v>
      </c>
      <c r="FN54" s="47">
        <f>IFERROR(MASTERFILE[[#This Row],[FPMIS Budget]]*(MID(MASTERFILE[[#This Row],[BL 1 (Percentage)]],FIND("(",MASTERFILE[[#This Row],[BL 1 (Percentage)]])+1, FIND(")",MASTERFILE[[#This Row],[BL 1 (Percentage)]])- FIND("(",MASTERFILE[[#This Row],[BL 1 (Percentage)]])-1)),0)</f>
        <v>375000.22499999998</v>
      </c>
      <c r="FO54" s="47">
        <f>IFERROR(MASTERFILE[[#This Row],[FPMIS Budget]]*(MID(MASTERFILE[[#This Row],[BL 2 (Percentage)]],FIND("(",MASTERFILE[[#This Row],[BL 2 (Percentage)]])+1, FIND(")",MASTERFILE[[#This Row],[BL 2 (Percentage)]])- FIND("(",MASTERFILE[[#This Row],[BL 2 (Percentage)]])-1)),0)</f>
        <v>375000.22499999998</v>
      </c>
      <c r="FP54" s="47">
        <f>IFERROR(MASTERFILE[[#This Row],[FPMIS Budget]]*(MID(MASTERFILE[[#This Row],[BL 3 (Percentage)]],FIND("(",MASTERFILE[[#This Row],[BL 3 (Percentage)]])+1, FIND(")",MASTERFILE[[#This Row],[BL 3 (Percentage)]])- FIND("(",MASTERFILE[[#This Row],[BL 3 (Percentage)]])-1)),0)</f>
        <v>0</v>
      </c>
      <c r="FQ54" s="47">
        <f>IFERROR(MASTERFILE[[#This Row],[FPMIS Budget]]*(MID(MASTERFILE[[#This Row],[BL 4 (Percentage)]],FIND("(",MASTERFILE[[#This Row],[BL 4 (Percentage)]])+1, FIND(")",MASTERFILE[[#This Row],[BL 4 (Percentage)]])- FIND("(",MASTERFILE[[#This Row],[BL 4 (Percentage)]])-1)),0)</f>
        <v>0</v>
      </c>
      <c r="FR54" s="47">
        <f>IFERROR(MASTERFILE[[#This Row],[FPMIS Budget]]*(MID(MASTERFILE[[#This Row],[BL 5 (Percentage)]],FIND("(",MASTERFILE[[#This Row],[BL 5 (Percentage)]])+1, FIND(")",MASTERFILE[[#This Row],[BL 5 (Percentage)]])- FIND("(",MASTERFILE[[#This Row],[BL 5 (Percentage)]])-1)),0)</f>
        <v>0</v>
      </c>
      <c r="FS54" s="47">
        <f>IFERROR(MASTERFILE[[#This Row],[FPMIS Budget]]*(MID(MASTERFILE[[#This Row],[BL 6 (Percentage)]],FIND("(",MASTERFILE[[#This Row],[BL 6 (Percentage)]])+1, FIND(")",MASTERFILE[[#This Row],[BL 6 (Percentage)]])- FIND("(",MASTERFILE[[#This Row],[BL 6 (Percentage)]])-1)),0)</f>
        <v>0</v>
      </c>
      <c r="FT54" s="47">
        <f>IFERROR(MASTERFILE[[#This Row],[FPMIS Budget]]*(MID(MASTERFILE[[#This Row],[BL 7 (Percentage)]],FIND("(",MASTERFILE[[#This Row],[BL 7 (Percentage)]])+1, FIND(")",MASTERFILE[[#This Row],[BL 7 (Percentage)]])- FIND("(",MASTERFILE[[#This Row],[BL 7 (Percentage)]])-1)),0)</f>
        <v>0</v>
      </c>
      <c r="FU54" s="3" t="str">
        <f>IF(ISNUMBER(SEARCH("1.",MASTERFILE[[#This Row],[SDG target (24/25)]])),1," ")</f>
        <v xml:space="preserve"> </v>
      </c>
      <c r="HT54" s="3" t="s">
        <v>1296</v>
      </c>
      <c r="HY54" s="3" t="s">
        <v>1731</v>
      </c>
      <c r="IE54" s="3" t="s">
        <v>1732</v>
      </c>
      <c r="IF54" s="3" t="s">
        <v>1733</v>
      </c>
      <c r="IH54" s="3"/>
      <c r="IX54" s="3"/>
    </row>
    <row r="55" spans="1:263" ht="27.75" customHeight="1" x14ac:dyDescent="0.3">
      <c r="A55" s="48" t="s">
        <v>1734</v>
      </c>
      <c r="B55" s="48" t="s">
        <v>1735</v>
      </c>
      <c r="C55" s="48" t="s">
        <v>1736</v>
      </c>
      <c r="D55" s="48" t="s">
        <v>375</v>
      </c>
      <c r="E55" s="49">
        <v>51009.82</v>
      </c>
      <c r="F55" s="49">
        <v>51366.42</v>
      </c>
      <c r="G55" s="48" t="s">
        <v>1737</v>
      </c>
      <c r="H55" s="48" t="s">
        <v>376</v>
      </c>
      <c r="I55" s="48" t="s">
        <v>281</v>
      </c>
      <c r="J55" s="48" t="s">
        <v>282</v>
      </c>
      <c r="K55" s="48" t="s">
        <v>333</v>
      </c>
      <c r="L55" s="48" t="s">
        <v>1461</v>
      </c>
      <c r="M55" s="48" t="s">
        <v>700</v>
      </c>
      <c r="N55" s="49">
        <v>0.91397849462365588</v>
      </c>
      <c r="O55" s="48" t="s">
        <v>292</v>
      </c>
      <c r="P55" s="48" t="s">
        <v>281</v>
      </c>
      <c r="Q55" s="48" t="s">
        <v>1738</v>
      </c>
      <c r="R55" s="48" t="s">
        <v>1536</v>
      </c>
      <c r="S55" s="48" t="s">
        <v>289</v>
      </c>
      <c r="T55" s="48" t="s">
        <v>290</v>
      </c>
      <c r="U55" s="48" t="s">
        <v>291</v>
      </c>
      <c r="V55" s="48" t="s">
        <v>339</v>
      </c>
      <c r="W55" s="48" t="s">
        <v>293</v>
      </c>
      <c r="X55" s="48" t="s">
        <v>1739</v>
      </c>
      <c r="Y55" s="48" t="s">
        <v>1740</v>
      </c>
      <c r="Z55" s="48" t="s">
        <v>1741</v>
      </c>
      <c r="AA55" s="48" t="s">
        <v>1212</v>
      </c>
      <c r="AB55" s="48" t="s">
        <v>1742</v>
      </c>
      <c r="AC55" s="48" t="s">
        <v>774</v>
      </c>
      <c r="AD55" s="48" t="s">
        <v>1091</v>
      </c>
      <c r="AE55" s="48" t="s">
        <v>292</v>
      </c>
      <c r="AF55" s="48" t="s">
        <v>292</v>
      </c>
      <c r="AG55" s="48" t="s">
        <v>292</v>
      </c>
      <c r="AH55" s="48" t="s">
        <v>292</v>
      </c>
      <c r="AI55" s="48" t="s">
        <v>292</v>
      </c>
      <c r="AJ55" s="48" t="s">
        <v>292</v>
      </c>
      <c r="AK55" s="48" t="s">
        <v>304</v>
      </c>
      <c r="AL55" s="48" t="s">
        <v>305</v>
      </c>
      <c r="AM55" s="48" t="s">
        <v>1541</v>
      </c>
      <c r="AN55" s="48" t="s">
        <v>282</v>
      </c>
      <c r="AO55" s="48" t="s">
        <v>292</v>
      </c>
      <c r="AP55" s="48" t="s">
        <v>292</v>
      </c>
      <c r="AQ55" s="48" t="s">
        <v>309</v>
      </c>
      <c r="AR55" s="48" t="s">
        <v>353</v>
      </c>
      <c r="AS55" s="48" t="s">
        <v>353</v>
      </c>
      <c r="AT55" s="49">
        <v>0</v>
      </c>
      <c r="AU55" s="49">
        <v>51366.42</v>
      </c>
      <c r="AV55" s="48" t="s">
        <v>1743</v>
      </c>
      <c r="AW55" s="48" t="s">
        <v>1744</v>
      </c>
      <c r="AX55" s="48" t="s">
        <v>1630</v>
      </c>
      <c r="AY55" s="48" t="s">
        <v>292</v>
      </c>
      <c r="AZ55" s="48" t="s">
        <v>1745</v>
      </c>
      <c r="BA55" s="48" t="s">
        <v>1746</v>
      </c>
      <c r="BB55" s="48" t="s">
        <v>1747</v>
      </c>
      <c r="BC55" s="48" t="s">
        <v>1748</v>
      </c>
      <c r="BD55" s="48" t="s">
        <v>1749</v>
      </c>
      <c r="BE55" s="48" t="s">
        <v>1750</v>
      </c>
      <c r="BF55" s="48" t="s">
        <v>1626</v>
      </c>
      <c r="BG55" s="48" t="s">
        <v>292</v>
      </c>
      <c r="BH55" s="49">
        <v>0</v>
      </c>
      <c r="BI55" s="48" t="s">
        <v>362</v>
      </c>
      <c r="BJ55" s="48" t="s">
        <v>353</v>
      </c>
      <c r="BK55" s="48" t="s">
        <v>353</v>
      </c>
      <c r="BL55" s="48" t="s">
        <v>353</v>
      </c>
      <c r="BM55" s="48" t="s">
        <v>353</v>
      </c>
      <c r="BN55" s="48" t="s">
        <v>353</v>
      </c>
      <c r="BO55" s="48" t="s">
        <v>363</v>
      </c>
      <c r="BP55" s="48" t="s">
        <v>353</v>
      </c>
      <c r="BQ55" s="48" t="s">
        <v>353</v>
      </c>
      <c r="BR55" s="48" t="s">
        <v>353</v>
      </c>
      <c r="BS55" s="48" t="s">
        <v>1212</v>
      </c>
      <c r="BT55" s="48" t="s">
        <v>1742</v>
      </c>
      <c r="BU55" s="48" t="s">
        <v>774</v>
      </c>
      <c r="BV55" s="48" t="s">
        <v>1091</v>
      </c>
      <c r="BW55" s="48" t="s">
        <v>1743</v>
      </c>
      <c r="BX55" s="48" t="s">
        <v>1744</v>
      </c>
      <c r="BY55" s="49">
        <v>0</v>
      </c>
      <c r="BZ55" s="49">
        <v>0</v>
      </c>
      <c r="CA55" s="49">
        <v>46655.54</v>
      </c>
      <c r="CB55" s="49">
        <v>51366.42</v>
      </c>
      <c r="CC55" s="49">
        <v>4354.28</v>
      </c>
      <c r="CD55" s="49">
        <v>0</v>
      </c>
      <c r="CE55" s="49">
        <v>0</v>
      </c>
      <c r="CF55" s="49">
        <v>0</v>
      </c>
      <c r="CG55" s="49">
        <v>0</v>
      </c>
      <c r="CH55" s="48" t="s">
        <v>292</v>
      </c>
      <c r="CI55" s="48" t="s">
        <v>292</v>
      </c>
      <c r="CJ55" s="48" t="s">
        <v>292</v>
      </c>
      <c r="CK55" s="48" t="s">
        <v>292</v>
      </c>
      <c r="CL55" s="49">
        <v>356.6</v>
      </c>
      <c r="CM55" s="49">
        <v>51009.82</v>
      </c>
      <c r="CN55" s="49">
        <v>0</v>
      </c>
      <c r="CO55" s="49">
        <v>0</v>
      </c>
      <c r="CP55" s="49">
        <v>51366.42</v>
      </c>
      <c r="CQ55" s="49">
        <v>51009.82</v>
      </c>
      <c r="CR55" s="48" t="s">
        <v>700</v>
      </c>
      <c r="CS55" s="49">
        <v>0</v>
      </c>
      <c r="CT55" s="48" t="s">
        <v>292</v>
      </c>
      <c r="CU55" s="48" t="s">
        <v>281</v>
      </c>
      <c r="CV55" s="48" t="s">
        <v>281</v>
      </c>
      <c r="CW55" s="49">
        <v>46655.54</v>
      </c>
      <c r="CX55" s="49">
        <v>0</v>
      </c>
      <c r="CY55" s="49">
        <v>0</v>
      </c>
      <c r="CZ55" s="49">
        <v>0</v>
      </c>
      <c r="DA55" s="49">
        <v>46655.54</v>
      </c>
      <c r="DB55" s="49">
        <v>0</v>
      </c>
      <c r="DC55" s="49">
        <v>0</v>
      </c>
      <c r="DD55" s="49">
        <v>0</v>
      </c>
      <c r="DE55" s="49">
        <v>51443.46</v>
      </c>
      <c r="DF55" s="48" t="s">
        <v>365</v>
      </c>
      <c r="DG55" s="48" t="s">
        <v>1751</v>
      </c>
      <c r="DH55" s="48" t="s">
        <v>1752</v>
      </c>
      <c r="DI55" s="50" t="s">
        <v>1753</v>
      </c>
      <c r="DJ55" s="3">
        <f>IF(ISNUMBER(SEARCH("BP1",MASTERFILE[[#This Row],[PPA (24/25)]])),1,0)</f>
        <v>0</v>
      </c>
      <c r="DK55" s="3">
        <f>IF(ISNUMBER(SEARCH("BP2",MASTERFILE[[#This Row],[PPA (24/25)]])),1,0)</f>
        <v>0</v>
      </c>
      <c r="DL55" s="3">
        <f>IF(ISNUMBER(SEARCH("BP3",MASTERFILE[[#This Row],[PPA (24/25)]])),1,0)</f>
        <v>0</v>
      </c>
      <c r="DM55" s="3">
        <f>IF(ISNUMBER(SEARCH("BP4",MASTERFILE[[#This Row],[PPA (24/25)]])),1,0)</f>
        <v>0</v>
      </c>
      <c r="DN55" s="3">
        <f>IF(ISNUMBER(SEARCH("BP5",MASTERFILE[[#This Row],[PPA (24/25)]])),1,0)</f>
        <v>0</v>
      </c>
      <c r="DO55" s="3">
        <f>IF(ISNUMBER(SEARCH("BN1",MASTERFILE[[#This Row],[PPA (24/25)]])),1,0)</f>
        <v>0</v>
      </c>
      <c r="DP55" s="3">
        <f>IF(ISNUMBER(SEARCH("BN2",MASTERFILE[[#This Row],[PPA (24/25)]])),1,0)</f>
        <v>0</v>
      </c>
      <c r="DQ55" s="3">
        <f>IF(ISNUMBER(SEARCH("BN3",MASTERFILE[[#This Row],[PPA (24/25)]])),1,0)</f>
        <v>0</v>
      </c>
      <c r="DR55" s="3">
        <f>IF(ISNUMBER(SEARCH("BN4",MASTERFILE[[#This Row],[PPA (24/25)]])),1,0)</f>
        <v>1</v>
      </c>
      <c r="DS55" s="3">
        <f>IF(ISNUMBER(SEARCH("BN5",MASTERFILE[[#This Row],[PPA (24/25)]])),1,0)</f>
        <v>0</v>
      </c>
      <c r="DT55" s="3">
        <f>IF(ISNUMBER(SEARCH("BE1",MASTERFILE[[#This Row],[PPA (24/25)]])),1,0)</f>
        <v>0</v>
      </c>
      <c r="DU55" s="3">
        <f>IF(ISNUMBER(SEARCH("BE2",MASTERFILE[[#This Row],[PPA (24/25)]])),1,0)</f>
        <v>0</v>
      </c>
      <c r="DV55" s="3">
        <f>IF(ISNUMBER(SEARCH("BE3",MASTERFILE[[#This Row],[PPA (24/25)]])),1,0)</f>
        <v>0</v>
      </c>
      <c r="DW55" s="3">
        <f>IF(ISNUMBER(SEARCH("BE4",MASTERFILE[[#This Row],[PPA (24/25)]])),1,0)</f>
        <v>0</v>
      </c>
      <c r="DX55" s="3">
        <f>IF(ISNUMBER(SEARCH("BL1",MASTERFILE[[#This Row],[PPA (24/25)]])),1,0)</f>
        <v>0</v>
      </c>
      <c r="DY55" s="3">
        <f>IF(ISNUMBER(SEARCH("BL2",MASTERFILE[[#This Row],[PPA (24/25)]])),1,0)</f>
        <v>0</v>
      </c>
      <c r="DZ55" s="3">
        <f>IF(ISNUMBER(SEARCH("BL3",MASTERFILE[[#This Row],[PPA (24/25)]])),1,0)</f>
        <v>0</v>
      </c>
      <c r="EA55" s="3">
        <f>IF(ISNUMBER(SEARCH("BL4",MASTERFILE[[#This Row],[PPA (24/25)]])),1,0)</f>
        <v>0</v>
      </c>
      <c r="EB55" s="3">
        <f>IF(ISNUMBER(SEARCH("BL5",MASTERFILE[[#This Row],[PPA (24/25)]])),1,0)</f>
        <v>0</v>
      </c>
      <c r="EC55" s="3">
        <f>IF(ISNUMBER(SEARCH("BL6",MASTERFILE[[#This Row],[PPA (24/25)]])),1,0)</f>
        <v>0</v>
      </c>
      <c r="ED55" s="3">
        <f>IF(ISNUMBER(SEARCH("BL7",MASTERFILE[[#This Row],[PPA (24/25)]])),1,0)</f>
        <v>0</v>
      </c>
      <c r="EE55" s="3">
        <f>IFERROR(LEFT(RIGHT(MASTERFILE[[#This Row],[PPA (24/25)]],LEN(MASTERFILE[[#This Row],[PPA (24/25)]])-FIND("BP1",MASTERFILE[[#This Row],[PPA (24/25)]])+1),10), 0)</f>
        <v>0</v>
      </c>
      <c r="EF55" s="3">
        <f>IFERROR(LEFT(RIGHT(MASTERFILE[[#This Row],[PPA (24/25)]],LEN(MASTERFILE[[#This Row],[PPA (24/25)]])-FIND("BP2",MASTERFILE[[#This Row],[PPA (24/25)]])+1),10),0)</f>
        <v>0</v>
      </c>
      <c r="EG55" s="3">
        <f>IFERROR(LEFT(RIGHT(MASTERFILE[[#This Row],[PPA (24/25)]],LEN(MASTERFILE[[#This Row],[PPA (24/25)]])-FIND("BP3",MASTERFILE[[#This Row],[PPA (24/25)]])+1),10),0)</f>
        <v>0</v>
      </c>
      <c r="EH55" s="3">
        <f>IFERROR(LEFT(RIGHT(MASTERFILE[[#This Row],[PPA (24/25)]],LEN(MASTERFILE[[#This Row],[PPA (24/25)]])-FIND("BP4",MASTERFILE[[#This Row],[PPA (24/25)]])+1),10),0)</f>
        <v>0</v>
      </c>
      <c r="EI55" s="3">
        <f>IFERROR(LEFT(RIGHT(MASTERFILE[[#This Row],[PPA (24/25)]],LEN(MASTERFILE[[#This Row],[PPA (24/25)]])-FIND("BP5",MASTERFILE[[#This Row],[PPA (24/25)]])+1),10),0)</f>
        <v>0</v>
      </c>
      <c r="EJ55" s="3">
        <f>IFERROR(LEFT(RIGHT(MASTERFILE[[#This Row],[PPA (24/25)]],LEN(MASTERFILE[[#This Row],[PPA (24/25)]])-FIND("BN1",MASTERFILE[[#This Row],[PPA (24/25)]])+1),10),0)</f>
        <v>0</v>
      </c>
      <c r="EK55" s="3">
        <f>IFERROR(LEFT(RIGHT(MASTERFILE[[#This Row],[PPA (24/25)]],LEN(MASTERFILE[[#This Row],[PPA (24/25)]])-FIND("BN2",MASTERFILE[[#This Row],[PPA (24/25)]])+1),10),0)</f>
        <v>0</v>
      </c>
      <c r="EL55" s="3">
        <f>IFERROR(LEFT(RIGHT(MASTERFILE[[#This Row],[PPA (24/25)]],LEN(MASTERFILE[[#This Row],[PPA (24/25)]])-FIND("BN3",MASTERFILE[[#This Row],[PPA (24/25)]])+1),10),0)</f>
        <v>0</v>
      </c>
      <c r="EM55" s="3" t="str">
        <f>IFERROR(LEFT(RIGHT(MASTERFILE[[#This Row],[PPA (24/25)]],LEN(MASTERFILE[[#This Row],[PPA (24/25)]])-FIND("BN4",MASTERFILE[[#This Row],[PPA (24/25)]])+1),10),0)</f>
        <v>BN4 (100%)</v>
      </c>
      <c r="EN55" s="3">
        <f>IFERROR(LEFT(RIGHT(MASTERFILE[[#This Row],[PPA (24/25)]],LEN(MASTERFILE[[#This Row],[PPA (24/25)]])-FIND("BN5",MASTERFILE[[#This Row],[PPA (24/25)]])+1),10),0)</f>
        <v>0</v>
      </c>
      <c r="EO55" s="3">
        <f>IFERROR(LEFT(RIGHT(MASTERFILE[[#This Row],[PPA (24/25)]],LEN(MASTERFILE[[#This Row],[PPA (24/25)]])-FIND("BE1",MASTERFILE[[#This Row],[PPA (24/25)]])+1),10),0)</f>
        <v>0</v>
      </c>
      <c r="EP55" s="3">
        <f>IFERROR(LEFT(RIGHT(MASTERFILE[[#This Row],[PPA (24/25)]],LEN(MASTERFILE[[#This Row],[PPA (24/25)]])-FIND("BE2",MASTERFILE[[#This Row],[PPA (24/25)]])+1),10),0)</f>
        <v>0</v>
      </c>
      <c r="EQ55" s="3">
        <f>IFERROR(LEFT(RIGHT(MASTERFILE[[#This Row],[PPA (24/25)]],LEN(MASTERFILE[[#This Row],[PPA (24/25)]])-FIND("BE3",MASTERFILE[[#This Row],[PPA (24/25)]])+1),10),0)</f>
        <v>0</v>
      </c>
      <c r="ER55" s="3">
        <f>IFERROR(LEFT(RIGHT(MASTERFILE[[#This Row],[PPA (24/25)]],LEN(MASTERFILE[[#This Row],[PPA (24/25)]])-FIND("BE4",MASTERFILE[[#This Row],[PPA (24/25)]])+1),10),0)</f>
        <v>0</v>
      </c>
      <c r="ES55" s="3">
        <f>IFERROR(LEFT(RIGHT(MASTERFILE[[#This Row],[PPA (24/25)]],LEN(MASTERFILE[[#This Row],[PPA (24/25)]])-FIND("BL1",MASTERFILE[[#This Row],[PPA (24/25)]])+1),10),0)</f>
        <v>0</v>
      </c>
      <c r="ET55" s="3">
        <f>IFERROR(LEFT(RIGHT(MASTERFILE[[#This Row],[PPA (24/25)]],LEN(MASTERFILE[[#This Row],[PPA (24/25)]])-FIND("BL2",MASTERFILE[[#This Row],[PPA (24/25)]])+1),10),0)</f>
        <v>0</v>
      </c>
      <c r="EU55" s="3">
        <f>IFERROR(LEFT(RIGHT(MASTERFILE[[#This Row],[PPA (24/25)]],LEN(MASTERFILE[[#This Row],[PPA (24/25)]])-FIND("BL3",MASTERFILE[[#This Row],[PPA (24/25)]])+1),10),0)</f>
        <v>0</v>
      </c>
      <c r="EV55" s="3">
        <f>IFERROR(LEFT(RIGHT(MASTERFILE[[#This Row],[PPA (24/25)]],LEN(MASTERFILE[[#This Row],[PPA (24/25)]])-FIND("BL4",MASTERFILE[[#This Row],[PPA (24/25)]])+1),10),0)</f>
        <v>0</v>
      </c>
      <c r="EW55" s="3">
        <f>IFERROR(LEFT(RIGHT(MASTERFILE[[#This Row],[PPA (24/25)]],LEN(MASTERFILE[[#This Row],[PPA (24/25)]])-FIND("BL5",MASTERFILE[[#This Row],[PPA (24/25)]])+1),10),0)</f>
        <v>0</v>
      </c>
      <c r="EX55" s="3">
        <f>IFERROR(LEFT(RIGHT(MASTERFILE[[#This Row],[PPA (24/25)]],LEN(MASTERFILE[[#This Row],[PPA (24/25)]])-FIND("BL6",MASTERFILE[[#This Row],[PPA (24/25)]])+1),10),0)</f>
        <v>0</v>
      </c>
      <c r="EY55" s="3">
        <f>IFERROR(LEFT(RIGHT(MASTERFILE[[#This Row],[PPA (24/25)]],LEN(MASTERFILE[[#This Row],[PPA (24/25)]])-FIND("BL7",MASTERFILE[[#This Row],[PPA (24/25)]])+1),10),0)</f>
        <v>0</v>
      </c>
      <c r="EZ55" s="47">
        <f>IFERROR(MASTERFILE[[#This Row],[FPMIS Budget]]*(MID(MASTERFILE[[#This Row],[BP 1 (Percentage)]],FIND("(",MASTERFILE[[#This Row],[BP 1 (Percentage)]])+1, FIND(")",MASTERFILE[[#This Row],[BP 1 (Percentage)]])- FIND("(",MASTERFILE[[#This Row],[BP 1 (Percentage)]])-1)),0)</f>
        <v>0</v>
      </c>
      <c r="FA55" s="47">
        <f>IFERROR(MASTERFILE[[#This Row],[FPMIS Budget]]*(MID(MASTERFILE[[#This Row],[BP 2 (Percentage)]],FIND("(",MASTERFILE[[#This Row],[BP 2 (Percentage)]])+1, FIND(")",MASTERFILE[[#This Row],[BP 2 (Percentage)]])- FIND("(",MASTERFILE[[#This Row],[BP 2 (Percentage)]])-1)),0)</f>
        <v>0</v>
      </c>
      <c r="FB55" s="47">
        <f>IFERROR(MASTERFILE[[#This Row],[FPMIS Budget]]*(MID(MASTERFILE[[#This Row],[BP 3 (Percentage)]],FIND("(",MASTERFILE[[#This Row],[BP 3 (Percentage)]])+1, FIND(")",MASTERFILE[[#This Row],[BP 3 (Percentage)]])- FIND("(",MASTERFILE[[#This Row],[BP 3 (Percentage)]])-1)),0)</f>
        <v>0</v>
      </c>
      <c r="FC55" s="47">
        <f>IFERROR(MASTERFILE[[#This Row],[FPMIS Budget]]*(MID(MASTERFILE[[#This Row],[BP 4 (Percentage)]],FIND("(",MASTERFILE[[#This Row],[BP 4 (Percentage)]])+1, FIND(")",MASTERFILE[[#This Row],[BP 4 (Percentage)]])- FIND("(",MASTERFILE[[#This Row],[BP 4 (Percentage)]])-1)),0)</f>
        <v>0</v>
      </c>
      <c r="FD55" s="47">
        <f>IFERROR(MASTERFILE[[#This Row],[FPMIS Budget]]*(MID(MASTERFILE[[#This Row],[BP 5 (Percentage)]],FIND("(",MASTERFILE[[#This Row],[BP 5 (Percentage)]])+1, FIND(")",MASTERFILE[[#This Row],[BP 5 (Percentage)]])- FIND("(",MASTERFILE[[#This Row],[BP 5 (Percentage)]])-1)),0)</f>
        <v>0</v>
      </c>
      <c r="FE55" s="47">
        <f>IFERROR(MASTERFILE[[#This Row],[FPMIS Budget]]*(MID(MASTERFILE[[#This Row],[BN 1 (Percentage)]],FIND("(",MASTERFILE[[#This Row],[BN 1 (Percentage)]])+1, FIND(")",MASTERFILE[[#This Row],[BN 1 (Percentage)]])- FIND("(",MASTERFILE[[#This Row],[BN 1 (Percentage)]])-1)),0)</f>
        <v>0</v>
      </c>
      <c r="FF55" s="47">
        <f>IFERROR(MASTERFILE[[#This Row],[FPMIS Budget]]*(MID(MASTERFILE[[#This Row],[BN 2 (Percentage)]],FIND("(",MASTERFILE[[#This Row],[BN 2 (Percentage)]])+1, FIND(")",MASTERFILE[[#This Row],[BN 2 (Percentage)]])- FIND("(",MASTERFILE[[#This Row],[BN 2 (Percentage)]])-1)),0)</f>
        <v>0</v>
      </c>
      <c r="FG55" s="47">
        <f>IFERROR(MASTERFILE[[#This Row],[FPMIS Budget]]*(MID(MASTERFILE[[#This Row],[BN 3 (Percentage)]],FIND("(",MASTERFILE[[#This Row],[BN 3 (Percentage)]])+1, FIND(")",MASTERFILE[[#This Row],[BN 3 (Percentage)]])- FIND("(",MASTERFILE[[#This Row],[BN 3 (Percentage)]])-1)),0)</f>
        <v>0</v>
      </c>
      <c r="FH55" s="47">
        <f>IFERROR(MASTERFILE[[#This Row],[FPMIS Budget]]*(MID(MASTERFILE[[#This Row],[BN 4 (Percentage)]],FIND("(",MASTERFILE[[#This Row],[BN 4 (Percentage)]])+1, FIND(")",MASTERFILE[[#This Row],[BN 4 (Percentage)]])- FIND("(",MASTERFILE[[#This Row],[BN 4 (Percentage)]])-1)),0)</f>
        <v>51366.42</v>
      </c>
      <c r="FI55" s="47">
        <f>IFERROR(MASTERFILE[[#This Row],[FPMIS Budget]]*(MID(MASTERFILE[[#This Row],[BN 5 (Percentage)]],FIND("(",MASTERFILE[[#This Row],[BN 5 (Percentage)]])+1, FIND(")",MASTERFILE[[#This Row],[BN 5 (Percentage)]])- FIND("(",MASTERFILE[[#This Row],[BN 5 (Percentage)]])-1)),0)</f>
        <v>0</v>
      </c>
      <c r="FJ55" s="47">
        <f>IFERROR(MASTERFILE[[#This Row],[FPMIS Budget]]*(MID(MASTERFILE[[#This Row],[BE 1 (Percentage)]],FIND("(",MASTERFILE[[#This Row],[BE 1 (Percentage)]])+1, FIND(")",MASTERFILE[[#This Row],[BE 1 (Percentage)]])- FIND("(",MASTERFILE[[#This Row],[BE 1 (Percentage)]])-1)),0)</f>
        <v>0</v>
      </c>
      <c r="FK55" s="47">
        <f>IFERROR(MASTERFILE[[#This Row],[FPMIS Budget]]*(MID(MASTERFILE[[#This Row],[BE 2 (Percentage)]],FIND("(",MASTERFILE[[#This Row],[BE 2 (Percentage)]])+1, FIND(")",MASTERFILE[[#This Row],[BE 2 (Percentage)]])- FIND("(",MASTERFILE[[#This Row],[BE 2 (Percentage)]])-1)),0)</f>
        <v>0</v>
      </c>
      <c r="FL55" s="47">
        <f>IFERROR(MASTERFILE[[#This Row],[FPMIS Budget]]*(MID(MASTERFILE[[#This Row],[BE 3 (Percentage)]],FIND("(",MASTERFILE[[#This Row],[BE 3 (Percentage)]])+1, FIND(")",MASTERFILE[[#This Row],[BE 3 (Percentage)]])- FIND("(",MASTERFILE[[#This Row],[BE 3 (Percentage)]])-1)),0)</f>
        <v>0</v>
      </c>
      <c r="FM55" s="47">
        <f>IFERROR(MASTERFILE[[#This Row],[FPMIS Budget]]*(MID(MASTERFILE[[#This Row],[BE 4 (Percentage)]],FIND("(",MASTERFILE[[#This Row],[BE 4 (Percentage)]])+1, FIND(")",MASTERFILE[[#This Row],[BE 4 (Percentage)]])- FIND("(",MASTERFILE[[#This Row],[BE 4 (Percentage)]])-1)),0)</f>
        <v>0</v>
      </c>
      <c r="FN55" s="47">
        <f>IFERROR(MASTERFILE[[#This Row],[FPMIS Budget]]*(MID(MASTERFILE[[#This Row],[BL 1 (Percentage)]],FIND("(",MASTERFILE[[#This Row],[BL 1 (Percentage)]])+1, FIND(")",MASTERFILE[[#This Row],[BL 1 (Percentage)]])- FIND("(",MASTERFILE[[#This Row],[BL 1 (Percentage)]])-1)),0)</f>
        <v>0</v>
      </c>
      <c r="FO55" s="47">
        <f>IFERROR(MASTERFILE[[#This Row],[FPMIS Budget]]*(MID(MASTERFILE[[#This Row],[BL 2 (Percentage)]],FIND("(",MASTERFILE[[#This Row],[BL 2 (Percentage)]])+1, FIND(")",MASTERFILE[[#This Row],[BL 2 (Percentage)]])- FIND("(",MASTERFILE[[#This Row],[BL 2 (Percentage)]])-1)),0)</f>
        <v>0</v>
      </c>
      <c r="FP55" s="47">
        <f>IFERROR(MASTERFILE[[#This Row],[FPMIS Budget]]*(MID(MASTERFILE[[#This Row],[BL 3 (Percentage)]],FIND("(",MASTERFILE[[#This Row],[BL 3 (Percentage)]])+1, FIND(")",MASTERFILE[[#This Row],[BL 3 (Percentage)]])- FIND("(",MASTERFILE[[#This Row],[BL 3 (Percentage)]])-1)),0)</f>
        <v>0</v>
      </c>
      <c r="FQ55" s="47">
        <f>IFERROR(MASTERFILE[[#This Row],[FPMIS Budget]]*(MID(MASTERFILE[[#This Row],[BL 4 (Percentage)]],FIND("(",MASTERFILE[[#This Row],[BL 4 (Percentage)]])+1, FIND(")",MASTERFILE[[#This Row],[BL 4 (Percentage)]])- FIND("(",MASTERFILE[[#This Row],[BL 4 (Percentage)]])-1)),0)</f>
        <v>0</v>
      </c>
      <c r="FR55" s="47">
        <f>IFERROR(MASTERFILE[[#This Row],[FPMIS Budget]]*(MID(MASTERFILE[[#This Row],[BL 5 (Percentage)]],FIND("(",MASTERFILE[[#This Row],[BL 5 (Percentage)]])+1, FIND(")",MASTERFILE[[#This Row],[BL 5 (Percentage)]])- FIND("(",MASTERFILE[[#This Row],[BL 5 (Percentage)]])-1)),0)</f>
        <v>0</v>
      </c>
      <c r="FS55" s="47">
        <f>IFERROR(MASTERFILE[[#This Row],[FPMIS Budget]]*(MID(MASTERFILE[[#This Row],[BL 6 (Percentage)]],FIND("(",MASTERFILE[[#This Row],[BL 6 (Percentage)]])+1, FIND(")",MASTERFILE[[#This Row],[BL 6 (Percentage)]])- FIND("(",MASTERFILE[[#This Row],[BL 6 (Percentage)]])-1)),0)</f>
        <v>0</v>
      </c>
      <c r="FT55" s="47">
        <f>IFERROR(MASTERFILE[[#This Row],[FPMIS Budget]]*(MID(MASTERFILE[[#This Row],[BL 7 (Percentage)]],FIND("(",MASTERFILE[[#This Row],[BL 7 (Percentage)]])+1, FIND(")",MASTERFILE[[#This Row],[BL 7 (Percentage)]])- FIND("(",MASTERFILE[[#This Row],[BL 7 (Percentage)]])-1)),0)</f>
        <v>0</v>
      </c>
      <c r="FU55" s="3" t="str">
        <f>IF(ISNUMBER(SEARCH("1.",MASTERFILE[[#This Row],[SDG target (24/25)]])),1," ")</f>
        <v xml:space="preserve"> </v>
      </c>
      <c r="HT55" s="3" t="s">
        <v>1296</v>
      </c>
      <c r="HW55" s="3" t="s">
        <v>1754</v>
      </c>
      <c r="IH55" s="3"/>
      <c r="IK55" s="9" t="s">
        <v>1755</v>
      </c>
      <c r="IX55" s="3"/>
    </row>
    <row r="56" spans="1:263" ht="27.75" customHeight="1" x14ac:dyDescent="0.3">
      <c r="A56" s="9" t="s">
        <v>1756</v>
      </c>
      <c r="B56" s="9" t="s">
        <v>1757</v>
      </c>
      <c r="C56" s="9" t="s">
        <v>1758</v>
      </c>
      <c r="D56" s="9" t="s">
        <v>278</v>
      </c>
      <c r="E56" s="45">
        <v>935280.76</v>
      </c>
      <c r="F56" s="45">
        <v>1000000.0021</v>
      </c>
      <c r="G56" s="9" t="s">
        <v>1759</v>
      </c>
      <c r="H56" s="9" t="s">
        <v>280</v>
      </c>
      <c r="I56" s="9" t="s">
        <v>281</v>
      </c>
      <c r="J56" s="9" t="s">
        <v>1760</v>
      </c>
      <c r="K56" s="9" t="s">
        <v>521</v>
      </c>
      <c r="L56" s="9" t="s">
        <v>1761</v>
      </c>
      <c r="M56" s="9" t="s">
        <v>1013</v>
      </c>
      <c r="N56" s="45">
        <v>1.543010752688172</v>
      </c>
      <c r="O56" s="9" t="s">
        <v>292</v>
      </c>
      <c r="P56" s="9" t="s">
        <v>281</v>
      </c>
      <c r="Q56" s="9" t="s">
        <v>292</v>
      </c>
      <c r="R56" s="9" t="s">
        <v>1762</v>
      </c>
      <c r="S56" s="9" t="s">
        <v>1763</v>
      </c>
      <c r="T56" s="9" t="s">
        <v>677</v>
      </c>
      <c r="U56" s="9" t="s">
        <v>678</v>
      </c>
      <c r="V56" s="9" t="s">
        <v>292</v>
      </c>
      <c r="W56" s="9" t="s">
        <v>1764</v>
      </c>
      <c r="X56" s="9" t="s">
        <v>1054</v>
      </c>
      <c r="Y56" s="9" t="s">
        <v>1765</v>
      </c>
      <c r="Z56" s="9" t="s">
        <v>1766</v>
      </c>
      <c r="AA56" s="9" t="s">
        <v>297</v>
      </c>
      <c r="AB56" s="9" t="s">
        <v>1767</v>
      </c>
      <c r="AC56" s="9" t="s">
        <v>1768</v>
      </c>
      <c r="AD56" s="9" t="s">
        <v>1769</v>
      </c>
      <c r="AE56" s="9" t="s">
        <v>292</v>
      </c>
      <c r="AF56" s="9" t="s">
        <v>292</v>
      </c>
      <c r="AG56" s="9" t="s">
        <v>292</v>
      </c>
      <c r="AH56" s="9" t="s">
        <v>292</v>
      </c>
      <c r="AI56" s="9" t="s">
        <v>292</v>
      </c>
      <c r="AJ56" s="9" t="s">
        <v>292</v>
      </c>
      <c r="AK56" s="9" t="s">
        <v>304</v>
      </c>
      <c r="AL56" s="9" t="s">
        <v>1255</v>
      </c>
      <c r="AM56" s="9" t="s">
        <v>1063</v>
      </c>
      <c r="AN56" s="9" t="s">
        <v>1760</v>
      </c>
      <c r="AO56" s="9" t="s">
        <v>292</v>
      </c>
      <c r="AP56" s="9" t="s">
        <v>292</v>
      </c>
      <c r="AQ56" s="9" t="s">
        <v>544</v>
      </c>
      <c r="AR56" s="9" t="s">
        <v>292</v>
      </c>
      <c r="AS56" s="9" t="s">
        <v>292</v>
      </c>
      <c r="AT56" s="45">
        <v>0</v>
      </c>
      <c r="AU56" s="45">
        <v>1000000</v>
      </c>
      <c r="AV56" s="9" t="s">
        <v>1770</v>
      </c>
      <c r="AW56" s="9" t="s">
        <v>1771</v>
      </c>
      <c r="AX56" s="9" t="s">
        <v>292</v>
      </c>
      <c r="AY56" s="9" t="s">
        <v>292</v>
      </c>
      <c r="AZ56" s="9" t="s">
        <v>292</v>
      </c>
      <c r="BA56" s="9" t="s">
        <v>292</v>
      </c>
      <c r="BB56" s="9" t="s">
        <v>1362</v>
      </c>
      <c r="BC56" s="9" t="s">
        <v>596</v>
      </c>
      <c r="BD56" s="9" t="s">
        <v>1772</v>
      </c>
      <c r="BE56" s="9" t="s">
        <v>1772</v>
      </c>
      <c r="BF56" s="9" t="s">
        <v>292</v>
      </c>
      <c r="BG56" s="9" t="s">
        <v>292</v>
      </c>
      <c r="BH56" s="45">
        <v>0</v>
      </c>
      <c r="BI56" s="9" t="s">
        <v>292</v>
      </c>
      <c r="BJ56" s="9" t="s">
        <v>292</v>
      </c>
      <c r="BK56" s="9" t="s">
        <v>292</v>
      </c>
      <c r="BL56" s="9" t="s">
        <v>292</v>
      </c>
      <c r="BM56" s="9" t="s">
        <v>292</v>
      </c>
      <c r="BN56" s="9" t="s">
        <v>292</v>
      </c>
      <c r="BO56" s="9" t="s">
        <v>292</v>
      </c>
      <c r="BP56" s="9" t="s">
        <v>292</v>
      </c>
      <c r="BQ56" s="9" t="s">
        <v>292</v>
      </c>
      <c r="BR56" s="9" t="s">
        <v>292</v>
      </c>
      <c r="BS56" s="9" t="s">
        <v>297</v>
      </c>
      <c r="BT56" s="9" t="s">
        <v>1767</v>
      </c>
      <c r="BU56" s="9" t="s">
        <v>1768</v>
      </c>
      <c r="BV56" s="9" t="s">
        <v>1769</v>
      </c>
      <c r="BW56" s="9" t="s">
        <v>1770</v>
      </c>
      <c r="BX56" s="9" t="s">
        <v>1771</v>
      </c>
      <c r="BY56" s="45">
        <v>56847.71</v>
      </c>
      <c r="BZ56" s="45">
        <v>0</v>
      </c>
      <c r="CA56" s="45">
        <v>878198.28</v>
      </c>
      <c r="CB56" s="45">
        <v>1000000</v>
      </c>
      <c r="CC56" s="45">
        <v>234.77</v>
      </c>
      <c r="CD56" s="45">
        <v>0</v>
      </c>
      <c r="CE56" s="45">
        <v>0</v>
      </c>
      <c r="CF56" s="45">
        <v>0</v>
      </c>
      <c r="CG56" s="45">
        <v>0</v>
      </c>
      <c r="CH56" s="9" t="s">
        <v>292</v>
      </c>
      <c r="CI56" s="9" t="s">
        <v>292</v>
      </c>
      <c r="CJ56" s="9" t="s">
        <v>292</v>
      </c>
      <c r="CK56" s="9" t="s">
        <v>292</v>
      </c>
      <c r="CL56" s="45">
        <v>64719.24</v>
      </c>
      <c r="CM56" s="45">
        <v>926910.7</v>
      </c>
      <c r="CN56" s="45">
        <v>8370.06</v>
      </c>
      <c r="CO56" s="45">
        <v>0</v>
      </c>
      <c r="CP56" s="45">
        <v>1000000</v>
      </c>
      <c r="CQ56" s="45">
        <v>934223.82</v>
      </c>
      <c r="CR56" s="9" t="s">
        <v>1013</v>
      </c>
      <c r="CS56" s="45">
        <v>0</v>
      </c>
      <c r="CT56" s="9" t="s">
        <v>1773</v>
      </c>
      <c r="CU56" s="9" t="s">
        <v>281</v>
      </c>
      <c r="CV56" s="9" t="s">
        <v>281</v>
      </c>
      <c r="CW56" s="45">
        <v>999765.23210000002</v>
      </c>
      <c r="CX56" s="45">
        <v>0</v>
      </c>
      <c r="CY56" s="45">
        <v>0</v>
      </c>
      <c r="CZ56" s="45">
        <v>0</v>
      </c>
      <c r="DA56" s="45">
        <v>878215.71</v>
      </c>
      <c r="DB56" s="45">
        <v>0</v>
      </c>
      <c r="DC56" s="45">
        <v>0</v>
      </c>
      <c r="DD56" s="45">
        <v>0</v>
      </c>
      <c r="DE56" s="45">
        <v>1029044.98</v>
      </c>
      <c r="DF56" s="9" t="s">
        <v>365</v>
      </c>
      <c r="DG56" s="9" t="s">
        <v>1774</v>
      </c>
      <c r="DH56" s="9" t="s">
        <v>1775</v>
      </c>
      <c r="DI56" s="46" t="s">
        <v>1776</v>
      </c>
      <c r="DJ56" s="3">
        <f>IF(ISNUMBER(SEARCH("BP1",MASTERFILE[[#This Row],[PPA (24/25)]])),1,0)</f>
        <v>0</v>
      </c>
      <c r="DK56" s="3">
        <f>IF(ISNUMBER(SEARCH("BP2",MASTERFILE[[#This Row],[PPA (24/25)]])),1,0)</f>
        <v>0</v>
      </c>
      <c r="DL56" s="3">
        <f>IF(ISNUMBER(SEARCH("BP3",MASTERFILE[[#This Row],[PPA (24/25)]])),1,0)</f>
        <v>0</v>
      </c>
      <c r="DM56" s="3">
        <f>IF(ISNUMBER(SEARCH("BP4",MASTERFILE[[#This Row],[PPA (24/25)]])),1,0)</f>
        <v>0</v>
      </c>
      <c r="DN56" s="3">
        <f>IF(ISNUMBER(SEARCH("BP5",MASTERFILE[[#This Row],[PPA (24/25)]])),1,0)</f>
        <v>0</v>
      </c>
      <c r="DO56" s="3">
        <f>IF(ISNUMBER(SEARCH("BN1",MASTERFILE[[#This Row],[PPA (24/25)]])),1,0)</f>
        <v>0</v>
      </c>
      <c r="DP56" s="3">
        <f>IF(ISNUMBER(SEARCH("BN2",MASTERFILE[[#This Row],[PPA (24/25)]])),1,0)</f>
        <v>0</v>
      </c>
      <c r="DQ56" s="3">
        <f>IF(ISNUMBER(SEARCH("BN3",MASTERFILE[[#This Row],[PPA (24/25)]])),1,0)</f>
        <v>0</v>
      </c>
      <c r="DR56" s="3">
        <f>IF(ISNUMBER(SEARCH("BN4",MASTERFILE[[#This Row],[PPA (24/25)]])),1,0)</f>
        <v>0</v>
      </c>
      <c r="DS56" s="3">
        <f>IF(ISNUMBER(SEARCH("BN5",MASTERFILE[[#This Row],[PPA (24/25)]])),1,0)</f>
        <v>0</v>
      </c>
      <c r="DT56" s="3">
        <f>IF(ISNUMBER(SEARCH("BE1",MASTERFILE[[#This Row],[PPA (24/25)]])),1,0)</f>
        <v>1</v>
      </c>
      <c r="DU56" s="3">
        <f>IF(ISNUMBER(SEARCH("BE2",MASTERFILE[[#This Row],[PPA (24/25)]])),1,0)</f>
        <v>0</v>
      </c>
      <c r="DV56" s="3">
        <f>IF(ISNUMBER(SEARCH("BE3",MASTERFILE[[#This Row],[PPA (24/25)]])),1,0)</f>
        <v>1</v>
      </c>
      <c r="DW56" s="3">
        <f>IF(ISNUMBER(SEARCH("BE4",MASTERFILE[[#This Row],[PPA (24/25)]])),1,0)</f>
        <v>0</v>
      </c>
      <c r="DX56" s="3">
        <f>IF(ISNUMBER(SEARCH("BL1",MASTERFILE[[#This Row],[PPA (24/25)]])),1,0)</f>
        <v>0</v>
      </c>
      <c r="DY56" s="3">
        <f>IF(ISNUMBER(SEARCH("BL2",MASTERFILE[[#This Row],[PPA (24/25)]])),1,0)</f>
        <v>0</v>
      </c>
      <c r="DZ56" s="3">
        <f>IF(ISNUMBER(SEARCH("BL3",MASTERFILE[[#This Row],[PPA (24/25)]])),1,0)</f>
        <v>0</v>
      </c>
      <c r="EA56" s="3">
        <f>IF(ISNUMBER(SEARCH("BL4",MASTERFILE[[#This Row],[PPA (24/25)]])),1,0)</f>
        <v>0</v>
      </c>
      <c r="EB56" s="3">
        <f>IF(ISNUMBER(SEARCH("BL5",MASTERFILE[[#This Row],[PPA (24/25)]])),1,0)</f>
        <v>0</v>
      </c>
      <c r="EC56" s="3">
        <f>IF(ISNUMBER(SEARCH("BL6",MASTERFILE[[#This Row],[PPA (24/25)]])),1,0)</f>
        <v>0</v>
      </c>
      <c r="ED56" s="3">
        <f>IF(ISNUMBER(SEARCH("BL7",MASTERFILE[[#This Row],[PPA (24/25)]])),1,0)</f>
        <v>0</v>
      </c>
      <c r="EE56" s="3">
        <f>IFERROR(LEFT(RIGHT(MASTERFILE[[#This Row],[PPA (24/25)]],LEN(MASTERFILE[[#This Row],[PPA (24/25)]])-FIND("BP1",MASTERFILE[[#This Row],[PPA (24/25)]])+1),10), 0)</f>
        <v>0</v>
      </c>
      <c r="EF56" s="3">
        <f>IFERROR(LEFT(RIGHT(MASTERFILE[[#This Row],[PPA (24/25)]],LEN(MASTERFILE[[#This Row],[PPA (24/25)]])-FIND("BP2",MASTERFILE[[#This Row],[PPA (24/25)]])+1),10),0)</f>
        <v>0</v>
      </c>
      <c r="EG56" s="3">
        <f>IFERROR(LEFT(RIGHT(MASTERFILE[[#This Row],[PPA (24/25)]],LEN(MASTERFILE[[#This Row],[PPA (24/25)]])-FIND("BP3",MASTERFILE[[#This Row],[PPA (24/25)]])+1),10),0)</f>
        <v>0</v>
      </c>
      <c r="EH56" s="3">
        <f>IFERROR(LEFT(RIGHT(MASTERFILE[[#This Row],[PPA (24/25)]],LEN(MASTERFILE[[#This Row],[PPA (24/25)]])-FIND("BP4",MASTERFILE[[#This Row],[PPA (24/25)]])+1),10),0)</f>
        <v>0</v>
      </c>
      <c r="EI56" s="3">
        <f>IFERROR(LEFT(RIGHT(MASTERFILE[[#This Row],[PPA (24/25)]],LEN(MASTERFILE[[#This Row],[PPA (24/25)]])-FIND("BP5",MASTERFILE[[#This Row],[PPA (24/25)]])+1),10),0)</f>
        <v>0</v>
      </c>
      <c r="EJ56" s="3">
        <f>IFERROR(LEFT(RIGHT(MASTERFILE[[#This Row],[PPA (24/25)]],LEN(MASTERFILE[[#This Row],[PPA (24/25)]])-FIND("BN1",MASTERFILE[[#This Row],[PPA (24/25)]])+1),10),0)</f>
        <v>0</v>
      </c>
      <c r="EK56" s="3">
        <f>IFERROR(LEFT(RIGHT(MASTERFILE[[#This Row],[PPA (24/25)]],LEN(MASTERFILE[[#This Row],[PPA (24/25)]])-FIND("BN2",MASTERFILE[[#This Row],[PPA (24/25)]])+1),10),0)</f>
        <v>0</v>
      </c>
      <c r="EL56" s="3">
        <f>IFERROR(LEFT(RIGHT(MASTERFILE[[#This Row],[PPA (24/25)]],LEN(MASTERFILE[[#This Row],[PPA (24/25)]])-FIND("BN3",MASTERFILE[[#This Row],[PPA (24/25)]])+1),10),0)</f>
        <v>0</v>
      </c>
      <c r="EM56" s="3">
        <f>IFERROR(LEFT(RIGHT(MASTERFILE[[#This Row],[PPA (24/25)]],LEN(MASTERFILE[[#This Row],[PPA (24/25)]])-FIND("BN4",MASTERFILE[[#This Row],[PPA (24/25)]])+1),10),0)</f>
        <v>0</v>
      </c>
      <c r="EN56" s="3">
        <f>IFERROR(LEFT(RIGHT(MASTERFILE[[#This Row],[PPA (24/25)]],LEN(MASTERFILE[[#This Row],[PPA (24/25)]])-FIND("BN5",MASTERFILE[[#This Row],[PPA (24/25)]])+1),10),0)</f>
        <v>0</v>
      </c>
      <c r="EO56" s="3" t="str">
        <f>IFERROR(LEFT(RIGHT(MASTERFILE[[#This Row],[PPA (24/25)]],LEN(MASTERFILE[[#This Row],[PPA (24/25)]])-FIND("BE1",MASTERFILE[[#This Row],[PPA (24/25)]])+1),10),0)</f>
        <v xml:space="preserve">BE1 (20%)
</v>
      </c>
      <c r="EP56" s="3">
        <f>IFERROR(LEFT(RIGHT(MASTERFILE[[#This Row],[PPA (24/25)]],LEN(MASTERFILE[[#This Row],[PPA (24/25)]])-FIND("BE2",MASTERFILE[[#This Row],[PPA (24/25)]])+1),10),0)</f>
        <v>0</v>
      </c>
      <c r="EQ56" s="3" t="str">
        <f>IFERROR(LEFT(RIGHT(MASTERFILE[[#This Row],[PPA (24/25)]],LEN(MASTERFILE[[#This Row],[PPA (24/25)]])-FIND("BE3",MASTERFILE[[#This Row],[PPA (24/25)]])+1),10),0)</f>
        <v>BE3 (80%)</v>
      </c>
      <c r="ER56" s="3">
        <f>IFERROR(LEFT(RIGHT(MASTERFILE[[#This Row],[PPA (24/25)]],LEN(MASTERFILE[[#This Row],[PPA (24/25)]])-FIND("BE4",MASTERFILE[[#This Row],[PPA (24/25)]])+1),10),0)</f>
        <v>0</v>
      </c>
      <c r="ES56" s="3">
        <f>IFERROR(LEFT(RIGHT(MASTERFILE[[#This Row],[PPA (24/25)]],LEN(MASTERFILE[[#This Row],[PPA (24/25)]])-FIND("BL1",MASTERFILE[[#This Row],[PPA (24/25)]])+1),10),0)</f>
        <v>0</v>
      </c>
      <c r="ET56" s="3">
        <f>IFERROR(LEFT(RIGHT(MASTERFILE[[#This Row],[PPA (24/25)]],LEN(MASTERFILE[[#This Row],[PPA (24/25)]])-FIND("BL2",MASTERFILE[[#This Row],[PPA (24/25)]])+1),10),0)</f>
        <v>0</v>
      </c>
      <c r="EU56" s="3">
        <f>IFERROR(LEFT(RIGHT(MASTERFILE[[#This Row],[PPA (24/25)]],LEN(MASTERFILE[[#This Row],[PPA (24/25)]])-FIND("BL3",MASTERFILE[[#This Row],[PPA (24/25)]])+1),10),0)</f>
        <v>0</v>
      </c>
      <c r="EV56" s="3">
        <f>IFERROR(LEFT(RIGHT(MASTERFILE[[#This Row],[PPA (24/25)]],LEN(MASTERFILE[[#This Row],[PPA (24/25)]])-FIND("BL4",MASTERFILE[[#This Row],[PPA (24/25)]])+1),10),0)</f>
        <v>0</v>
      </c>
      <c r="EW56" s="3">
        <f>IFERROR(LEFT(RIGHT(MASTERFILE[[#This Row],[PPA (24/25)]],LEN(MASTERFILE[[#This Row],[PPA (24/25)]])-FIND("BL5",MASTERFILE[[#This Row],[PPA (24/25)]])+1),10),0)</f>
        <v>0</v>
      </c>
      <c r="EX56" s="3">
        <f>IFERROR(LEFT(RIGHT(MASTERFILE[[#This Row],[PPA (24/25)]],LEN(MASTERFILE[[#This Row],[PPA (24/25)]])-FIND("BL6",MASTERFILE[[#This Row],[PPA (24/25)]])+1),10),0)</f>
        <v>0</v>
      </c>
      <c r="EY56" s="3">
        <f>IFERROR(LEFT(RIGHT(MASTERFILE[[#This Row],[PPA (24/25)]],LEN(MASTERFILE[[#This Row],[PPA (24/25)]])-FIND("BL7",MASTERFILE[[#This Row],[PPA (24/25)]])+1),10),0)</f>
        <v>0</v>
      </c>
      <c r="EZ56" s="47">
        <f>IFERROR(MASTERFILE[[#This Row],[FPMIS Budget]]*(MID(MASTERFILE[[#This Row],[BP 1 (Percentage)]],FIND("(",MASTERFILE[[#This Row],[BP 1 (Percentage)]])+1, FIND(")",MASTERFILE[[#This Row],[BP 1 (Percentage)]])- FIND("(",MASTERFILE[[#This Row],[BP 1 (Percentage)]])-1)),0)</f>
        <v>0</v>
      </c>
      <c r="FA56" s="47">
        <f>IFERROR(MASTERFILE[[#This Row],[FPMIS Budget]]*(MID(MASTERFILE[[#This Row],[BP 2 (Percentage)]],FIND("(",MASTERFILE[[#This Row],[BP 2 (Percentage)]])+1, FIND(")",MASTERFILE[[#This Row],[BP 2 (Percentage)]])- FIND("(",MASTERFILE[[#This Row],[BP 2 (Percentage)]])-1)),0)</f>
        <v>0</v>
      </c>
      <c r="FB56" s="47">
        <f>IFERROR(MASTERFILE[[#This Row],[FPMIS Budget]]*(MID(MASTERFILE[[#This Row],[BP 3 (Percentage)]],FIND("(",MASTERFILE[[#This Row],[BP 3 (Percentage)]])+1, FIND(")",MASTERFILE[[#This Row],[BP 3 (Percentage)]])- FIND("(",MASTERFILE[[#This Row],[BP 3 (Percentage)]])-1)),0)</f>
        <v>0</v>
      </c>
      <c r="FC56" s="47">
        <f>IFERROR(MASTERFILE[[#This Row],[FPMIS Budget]]*(MID(MASTERFILE[[#This Row],[BP 4 (Percentage)]],FIND("(",MASTERFILE[[#This Row],[BP 4 (Percentage)]])+1, FIND(")",MASTERFILE[[#This Row],[BP 4 (Percentage)]])- FIND("(",MASTERFILE[[#This Row],[BP 4 (Percentage)]])-1)),0)</f>
        <v>0</v>
      </c>
      <c r="FD56" s="47">
        <f>IFERROR(MASTERFILE[[#This Row],[FPMIS Budget]]*(MID(MASTERFILE[[#This Row],[BP 5 (Percentage)]],FIND("(",MASTERFILE[[#This Row],[BP 5 (Percentage)]])+1, FIND(")",MASTERFILE[[#This Row],[BP 5 (Percentage)]])- FIND("(",MASTERFILE[[#This Row],[BP 5 (Percentage)]])-1)),0)</f>
        <v>0</v>
      </c>
      <c r="FE56" s="47">
        <f>IFERROR(MASTERFILE[[#This Row],[FPMIS Budget]]*(MID(MASTERFILE[[#This Row],[BN 1 (Percentage)]],FIND("(",MASTERFILE[[#This Row],[BN 1 (Percentage)]])+1, FIND(")",MASTERFILE[[#This Row],[BN 1 (Percentage)]])- FIND("(",MASTERFILE[[#This Row],[BN 1 (Percentage)]])-1)),0)</f>
        <v>0</v>
      </c>
      <c r="FF56" s="47">
        <f>IFERROR(MASTERFILE[[#This Row],[FPMIS Budget]]*(MID(MASTERFILE[[#This Row],[BN 2 (Percentage)]],FIND("(",MASTERFILE[[#This Row],[BN 2 (Percentage)]])+1, FIND(")",MASTERFILE[[#This Row],[BN 2 (Percentage)]])- FIND("(",MASTERFILE[[#This Row],[BN 2 (Percentage)]])-1)),0)</f>
        <v>0</v>
      </c>
      <c r="FG56" s="47">
        <f>IFERROR(MASTERFILE[[#This Row],[FPMIS Budget]]*(MID(MASTERFILE[[#This Row],[BN 3 (Percentage)]],FIND("(",MASTERFILE[[#This Row],[BN 3 (Percentage)]])+1, FIND(")",MASTERFILE[[#This Row],[BN 3 (Percentage)]])- FIND("(",MASTERFILE[[#This Row],[BN 3 (Percentage)]])-1)),0)</f>
        <v>0</v>
      </c>
      <c r="FH56" s="47">
        <f>IFERROR(MASTERFILE[[#This Row],[FPMIS Budget]]*(MID(MASTERFILE[[#This Row],[BN 4 (Percentage)]],FIND("(",MASTERFILE[[#This Row],[BN 4 (Percentage)]])+1, FIND(")",MASTERFILE[[#This Row],[BN 4 (Percentage)]])- FIND("(",MASTERFILE[[#This Row],[BN 4 (Percentage)]])-1)),0)</f>
        <v>0</v>
      </c>
      <c r="FI56" s="47">
        <f>IFERROR(MASTERFILE[[#This Row],[FPMIS Budget]]*(MID(MASTERFILE[[#This Row],[BN 5 (Percentage)]],FIND("(",MASTERFILE[[#This Row],[BN 5 (Percentage)]])+1, FIND(")",MASTERFILE[[#This Row],[BN 5 (Percentage)]])- FIND("(",MASTERFILE[[#This Row],[BN 5 (Percentage)]])-1)),0)</f>
        <v>0</v>
      </c>
      <c r="FJ56" s="47">
        <f>IFERROR(MASTERFILE[[#This Row],[FPMIS Budget]]*(MID(MASTERFILE[[#This Row],[BE 1 (Percentage)]],FIND("(",MASTERFILE[[#This Row],[BE 1 (Percentage)]])+1, FIND(")",MASTERFILE[[#This Row],[BE 1 (Percentage)]])- FIND("(",MASTERFILE[[#This Row],[BE 1 (Percentage)]])-1)),0)</f>
        <v>200000.00042000003</v>
      </c>
      <c r="FK56" s="47">
        <f>IFERROR(MASTERFILE[[#This Row],[FPMIS Budget]]*(MID(MASTERFILE[[#This Row],[BE 2 (Percentage)]],FIND("(",MASTERFILE[[#This Row],[BE 2 (Percentage)]])+1, FIND(")",MASTERFILE[[#This Row],[BE 2 (Percentage)]])- FIND("(",MASTERFILE[[#This Row],[BE 2 (Percentage)]])-1)),0)</f>
        <v>0</v>
      </c>
      <c r="FL56" s="47">
        <f>IFERROR(MASTERFILE[[#This Row],[FPMIS Budget]]*(MID(MASTERFILE[[#This Row],[BE 3 (Percentage)]],FIND("(",MASTERFILE[[#This Row],[BE 3 (Percentage)]])+1, FIND(")",MASTERFILE[[#This Row],[BE 3 (Percentage)]])- FIND("(",MASTERFILE[[#This Row],[BE 3 (Percentage)]])-1)),0)</f>
        <v>800000.0016800001</v>
      </c>
      <c r="FM56" s="47">
        <f>IFERROR(MASTERFILE[[#This Row],[FPMIS Budget]]*(MID(MASTERFILE[[#This Row],[BE 4 (Percentage)]],FIND("(",MASTERFILE[[#This Row],[BE 4 (Percentage)]])+1, FIND(")",MASTERFILE[[#This Row],[BE 4 (Percentage)]])- FIND("(",MASTERFILE[[#This Row],[BE 4 (Percentage)]])-1)),0)</f>
        <v>0</v>
      </c>
      <c r="FN56" s="47">
        <f>IFERROR(MASTERFILE[[#This Row],[FPMIS Budget]]*(MID(MASTERFILE[[#This Row],[BL 1 (Percentage)]],FIND("(",MASTERFILE[[#This Row],[BL 1 (Percentage)]])+1, FIND(")",MASTERFILE[[#This Row],[BL 1 (Percentage)]])- FIND("(",MASTERFILE[[#This Row],[BL 1 (Percentage)]])-1)),0)</f>
        <v>0</v>
      </c>
      <c r="FO56" s="47">
        <f>IFERROR(MASTERFILE[[#This Row],[FPMIS Budget]]*(MID(MASTERFILE[[#This Row],[BL 2 (Percentage)]],FIND("(",MASTERFILE[[#This Row],[BL 2 (Percentage)]])+1, FIND(")",MASTERFILE[[#This Row],[BL 2 (Percentage)]])- FIND("(",MASTERFILE[[#This Row],[BL 2 (Percentage)]])-1)),0)</f>
        <v>0</v>
      </c>
      <c r="FP56" s="47">
        <f>IFERROR(MASTERFILE[[#This Row],[FPMIS Budget]]*(MID(MASTERFILE[[#This Row],[BL 3 (Percentage)]],FIND("(",MASTERFILE[[#This Row],[BL 3 (Percentage)]])+1, FIND(")",MASTERFILE[[#This Row],[BL 3 (Percentage)]])- FIND("(",MASTERFILE[[#This Row],[BL 3 (Percentage)]])-1)),0)</f>
        <v>0</v>
      </c>
      <c r="FQ56" s="47">
        <f>IFERROR(MASTERFILE[[#This Row],[FPMIS Budget]]*(MID(MASTERFILE[[#This Row],[BL 4 (Percentage)]],FIND("(",MASTERFILE[[#This Row],[BL 4 (Percentage)]])+1, FIND(")",MASTERFILE[[#This Row],[BL 4 (Percentage)]])- FIND("(",MASTERFILE[[#This Row],[BL 4 (Percentage)]])-1)),0)</f>
        <v>0</v>
      </c>
      <c r="FR56" s="47">
        <f>IFERROR(MASTERFILE[[#This Row],[FPMIS Budget]]*(MID(MASTERFILE[[#This Row],[BL 5 (Percentage)]],FIND("(",MASTERFILE[[#This Row],[BL 5 (Percentage)]])+1, FIND(")",MASTERFILE[[#This Row],[BL 5 (Percentage)]])- FIND("(",MASTERFILE[[#This Row],[BL 5 (Percentage)]])-1)),0)</f>
        <v>0</v>
      </c>
      <c r="FS56" s="47">
        <f>IFERROR(MASTERFILE[[#This Row],[FPMIS Budget]]*(MID(MASTERFILE[[#This Row],[BL 6 (Percentage)]],FIND("(",MASTERFILE[[#This Row],[BL 6 (Percentage)]])+1, FIND(")",MASTERFILE[[#This Row],[BL 6 (Percentage)]])- FIND("(",MASTERFILE[[#This Row],[BL 6 (Percentage)]])-1)),0)</f>
        <v>0</v>
      </c>
      <c r="FT56" s="47">
        <f>IFERROR(MASTERFILE[[#This Row],[FPMIS Budget]]*(MID(MASTERFILE[[#This Row],[BL 7 (Percentage)]],FIND("(",MASTERFILE[[#This Row],[BL 7 (Percentage)]])+1, FIND(")",MASTERFILE[[#This Row],[BL 7 (Percentage)]])- FIND("(",MASTERFILE[[#This Row],[BL 7 (Percentage)]])-1)),0)</f>
        <v>0</v>
      </c>
      <c r="FU56" s="3" t="str">
        <f>IF(ISNUMBER(SEARCH("1.",MASTERFILE[[#This Row],[SDG target (24/25)]])),1," ")</f>
        <v xml:space="preserve"> </v>
      </c>
      <c r="HT56" s="3" t="s">
        <v>1296</v>
      </c>
      <c r="ID56" s="3"/>
      <c r="IH56" s="3"/>
      <c r="IS56" s="3" t="s">
        <v>1777</v>
      </c>
      <c r="IU56" s="3" t="s">
        <v>1778</v>
      </c>
      <c r="IV56" s="3" t="s">
        <v>1779</v>
      </c>
      <c r="IW56" s="3" t="s">
        <v>1780</v>
      </c>
      <c r="IX56" s="3"/>
    </row>
    <row r="57" spans="1:263" ht="27.75" customHeight="1" x14ac:dyDescent="0.3">
      <c r="A57" s="48" t="s">
        <v>1781</v>
      </c>
      <c r="B57" s="48" t="s">
        <v>1782</v>
      </c>
      <c r="C57" s="48" t="s">
        <v>1783</v>
      </c>
      <c r="D57" s="48" t="s">
        <v>375</v>
      </c>
      <c r="E57" s="49">
        <v>399957.93</v>
      </c>
      <c r="F57" s="49">
        <v>400000.24</v>
      </c>
      <c r="G57" s="48" t="s">
        <v>1784</v>
      </c>
      <c r="H57" s="48" t="s">
        <v>376</v>
      </c>
      <c r="I57" s="48" t="s">
        <v>304</v>
      </c>
      <c r="J57" s="48" t="s">
        <v>282</v>
      </c>
      <c r="K57" s="48" t="s">
        <v>521</v>
      </c>
      <c r="L57" s="48" t="s">
        <v>1785</v>
      </c>
      <c r="M57" s="48" t="s">
        <v>1786</v>
      </c>
      <c r="N57" s="49">
        <v>0.4946236559139785</v>
      </c>
      <c r="O57" s="48" t="s">
        <v>1787</v>
      </c>
      <c r="P57" s="48" t="s">
        <v>281</v>
      </c>
      <c r="Q57" s="48" t="s">
        <v>1788</v>
      </c>
      <c r="R57" s="48" t="s">
        <v>650</v>
      </c>
      <c r="S57" s="48" t="s">
        <v>289</v>
      </c>
      <c r="T57" s="48" t="s">
        <v>290</v>
      </c>
      <c r="U57" s="48" t="s">
        <v>291</v>
      </c>
      <c r="V57" s="48" t="s">
        <v>622</v>
      </c>
      <c r="W57" s="48" t="s">
        <v>293</v>
      </c>
      <c r="X57" s="48" t="s">
        <v>1789</v>
      </c>
      <c r="Y57" s="48" t="s">
        <v>1790</v>
      </c>
      <c r="Z57" s="48" t="s">
        <v>1791</v>
      </c>
      <c r="AA57" s="48" t="s">
        <v>1089</v>
      </c>
      <c r="AB57" s="48" t="s">
        <v>1090</v>
      </c>
      <c r="AC57" s="48" t="s">
        <v>580</v>
      </c>
      <c r="AD57" s="48" t="s">
        <v>581</v>
      </c>
      <c r="AE57" s="48" t="s">
        <v>292</v>
      </c>
      <c r="AF57" s="48" t="s">
        <v>292</v>
      </c>
      <c r="AG57" s="48" t="s">
        <v>292</v>
      </c>
      <c r="AH57" s="48" t="s">
        <v>292</v>
      </c>
      <c r="AI57" s="48" t="s">
        <v>292</v>
      </c>
      <c r="AJ57" s="48" t="s">
        <v>292</v>
      </c>
      <c r="AK57" s="48" t="s">
        <v>304</v>
      </c>
      <c r="AL57" s="48" t="s">
        <v>305</v>
      </c>
      <c r="AM57" s="48" t="s">
        <v>584</v>
      </c>
      <c r="AN57" s="48" t="s">
        <v>1178</v>
      </c>
      <c r="AO57" s="48" t="s">
        <v>1792</v>
      </c>
      <c r="AP57" s="48" t="s">
        <v>292</v>
      </c>
      <c r="AQ57" s="48" t="s">
        <v>309</v>
      </c>
      <c r="AR57" s="48" t="s">
        <v>353</v>
      </c>
      <c r="AS57" s="48" t="s">
        <v>354</v>
      </c>
      <c r="AT57" s="49">
        <v>0</v>
      </c>
      <c r="AU57" s="49">
        <v>400000.24</v>
      </c>
      <c r="AV57" s="48" t="s">
        <v>1793</v>
      </c>
      <c r="AW57" s="48" t="s">
        <v>1794</v>
      </c>
      <c r="AX57" s="48" t="s">
        <v>1795</v>
      </c>
      <c r="AY57" s="48" t="s">
        <v>292</v>
      </c>
      <c r="AZ57" s="48" t="s">
        <v>1796</v>
      </c>
      <c r="BA57" s="48" t="s">
        <v>1797</v>
      </c>
      <c r="BB57" s="48" t="s">
        <v>1798</v>
      </c>
      <c r="BC57" s="48" t="s">
        <v>1180</v>
      </c>
      <c r="BD57" s="48" t="s">
        <v>1761</v>
      </c>
      <c r="BE57" s="48" t="s">
        <v>1799</v>
      </c>
      <c r="BF57" s="48" t="s">
        <v>1800</v>
      </c>
      <c r="BG57" s="48" t="s">
        <v>292</v>
      </c>
      <c r="BH57" s="49">
        <v>0</v>
      </c>
      <c r="BI57" s="48" t="s">
        <v>634</v>
      </c>
      <c r="BJ57" s="48" t="s">
        <v>354</v>
      </c>
      <c r="BK57" s="48" t="s">
        <v>354</v>
      </c>
      <c r="BL57" s="48" t="s">
        <v>354</v>
      </c>
      <c r="BM57" s="48" t="s">
        <v>354</v>
      </c>
      <c r="BN57" s="48" t="s">
        <v>354</v>
      </c>
      <c r="BO57" s="48" t="s">
        <v>353</v>
      </c>
      <c r="BP57" s="48" t="s">
        <v>353</v>
      </c>
      <c r="BQ57" s="48" t="s">
        <v>353</v>
      </c>
      <c r="BR57" s="48" t="s">
        <v>354</v>
      </c>
      <c r="BS57" s="48" t="s">
        <v>1089</v>
      </c>
      <c r="BT57" s="48" t="s">
        <v>1090</v>
      </c>
      <c r="BU57" s="48" t="s">
        <v>580</v>
      </c>
      <c r="BV57" s="48" t="s">
        <v>581</v>
      </c>
      <c r="BW57" s="48" t="s">
        <v>1793</v>
      </c>
      <c r="BX57" s="48" t="s">
        <v>1794</v>
      </c>
      <c r="BY57" s="49">
        <v>0</v>
      </c>
      <c r="BZ57" s="49">
        <v>0</v>
      </c>
      <c r="CA57" s="49">
        <v>8350.7199999999993</v>
      </c>
      <c r="CB57" s="49">
        <v>400000.24</v>
      </c>
      <c r="CC57" s="49">
        <v>391607.21</v>
      </c>
      <c r="CD57" s="49">
        <v>0</v>
      </c>
      <c r="CE57" s="49">
        <v>0</v>
      </c>
      <c r="CF57" s="49">
        <v>0</v>
      </c>
      <c r="CG57" s="49">
        <v>0</v>
      </c>
      <c r="CH57" s="48" t="s">
        <v>292</v>
      </c>
      <c r="CI57" s="48" t="s">
        <v>292</v>
      </c>
      <c r="CJ57" s="48" t="s">
        <v>292</v>
      </c>
      <c r="CK57" s="48" t="s">
        <v>292</v>
      </c>
      <c r="CL57" s="49">
        <v>42.31</v>
      </c>
      <c r="CM57" s="49">
        <v>399957.93</v>
      </c>
      <c r="CN57" s="49">
        <v>0</v>
      </c>
      <c r="CO57" s="49">
        <v>0</v>
      </c>
      <c r="CP57" s="49">
        <v>400000.24</v>
      </c>
      <c r="CQ57" s="49">
        <v>399957.95</v>
      </c>
      <c r="CR57" s="48" t="s">
        <v>1786</v>
      </c>
      <c r="CS57" s="49">
        <v>0</v>
      </c>
      <c r="CT57" s="48" t="s">
        <v>292</v>
      </c>
      <c r="CU57" s="48" t="s">
        <v>281</v>
      </c>
      <c r="CV57" s="48" t="s">
        <v>281</v>
      </c>
      <c r="CW57" s="49">
        <v>8350.7199999999993</v>
      </c>
      <c r="CX57" s="49">
        <v>0</v>
      </c>
      <c r="CY57" s="49">
        <v>0</v>
      </c>
      <c r="CZ57" s="49">
        <v>0</v>
      </c>
      <c r="DA57" s="49">
        <v>8350.7199999999993</v>
      </c>
      <c r="DB57" s="49">
        <v>0</v>
      </c>
      <c r="DC57" s="49">
        <v>0</v>
      </c>
      <c r="DD57" s="49">
        <v>0</v>
      </c>
      <c r="DE57" s="49">
        <v>399957.93</v>
      </c>
      <c r="DF57" s="48" t="s">
        <v>365</v>
      </c>
      <c r="DG57" s="48" t="s">
        <v>1798</v>
      </c>
      <c r="DH57" s="48" t="s">
        <v>1180</v>
      </c>
      <c r="DI57" s="50" t="s">
        <v>1801</v>
      </c>
      <c r="DJ57" s="3">
        <f>IF(ISNUMBER(SEARCH("BP1",MASTERFILE[[#This Row],[PPA (24/25)]])),1,0)</f>
        <v>0</v>
      </c>
      <c r="DK57" s="3">
        <f>IF(ISNUMBER(SEARCH("BP2",MASTERFILE[[#This Row],[PPA (24/25)]])),1,0)</f>
        <v>0</v>
      </c>
      <c r="DL57" s="3">
        <f>IF(ISNUMBER(SEARCH("BP3",MASTERFILE[[#This Row],[PPA (24/25)]])),1,0)</f>
        <v>0</v>
      </c>
      <c r="DM57" s="3">
        <f>IF(ISNUMBER(SEARCH("BP4",MASTERFILE[[#This Row],[PPA (24/25)]])),1,0)</f>
        <v>0</v>
      </c>
      <c r="DN57" s="3">
        <f>IF(ISNUMBER(SEARCH("BP5",MASTERFILE[[#This Row],[PPA (24/25)]])),1,0)</f>
        <v>0</v>
      </c>
      <c r="DO57" s="3">
        <f>IF(ISNUMBER(SEARCH("BN1",MASTERFILE[[#This Row],[PPA (24/25)]])),1,0)</f>
        <v>0</v>
      </c>
      <c r="DP57" s="3">
        <f>IF(ISNUMBER(SEARCH("BN2",MASTERFILE[[#This Row],[PPA (24/25)]])),1,0)</f>
        <v>0</v>
      </c>
      <c r="DQ57" s="3">
        <f>IF(ISNUMBER(SEARCH("BN3",MASTERFILE[[#This Row],[PPA (24/25)]])),1,0)</f>
        <v>0</v>
      </c>
      <c r="DR57" s="3">
        <f>IF(ISNUMBER(SEARCH("BN4",MASTERFILE[[#This Row],[PPA (24/25)]])),1,0)</f>
        <v>0</v>
      </c>
      <c r="DS57" s="3">
        <f>IF(ISNUMBER(SEARCH("BN5",MASTERFILE[[#This Row],[PPA (24/25)]])),1,0)</f>
        <v>0</v>
      </c>
      <c r="DT57" s="3">
        <f>IF(ISNUMBER(SEARCH("BE1",MASTERFILE[[#This Row],[PPA (24/25)]])),1,0)</f>
        <v>0</v>
      </c>
      <c r="DU57" s="3">
        <f>IF(ISNUMBER(SEARCH("BE2",MASTERFILE[[#This Row],[PPA (24/25)]])),1,0)</f>
        <v>0</v>
      </c>
      <c r="DV57" s="3">
        <f>IF(ISNUMBER(SEARCH("BE3",MASTERFILE[[#This Row],[PPA (24/25)]])),1,0)</f>
        <v>0</v>
      </c>
      <c r="DW57" s="3">
        <f>IF(ISNUMBER(SEARCH("BE4",MASTERFILE[[#This Row],[PPA (24/25)]])),1,0)</f>
        <v>0</v>
      </c>
      <c r="DX57" s="3">
        <f>IF(ISNUMBER(SEARCH("BL1",MASTERFILE[[#This Row],[PPA (24/25)]])),1,0)</f>
        <v>0</v>
      </c>
      <c r="DY57" s="3">
        <f>IF(ISNUMBER(SEARCH("BL2",MASTERFILE[[#This Row],[PPA (24/25)]])),1,0)</f>
        <v>0</v>
      </c>
      <c r="DZ57" s="3">
        <f>IF(ISNUMBER(SEARCH("BL3",MASTERFILE[[#This Row],[PPA (24/25)]])),1,0)</f>
        <v>1</v>
      </c>
      <c r="EA57" s="3">
        <f>IF(ISNUMBER(SEARCH("BL4",MASTERFILE[[#This Row],[PPA (24/25)]])),1,0)</f>
        <v>0</v>
      </c>
      <c r="EB57" s="3">
        <f>IF(ISNUMBER(SEARCH("BL5",MASTERFILE[[#This Row],[PPA (24/25)]])),1,0)</f>
        <v>0</v>
      </c>
      <c r="EC57" s="3">
        <f>IF(ISNUMBER(SEARCH("BL6",MASTERFILE[[#This Row],[PPA (24/25)]])),1,0)</f>
        <v>0</v>
      </c>
      <c r="ED57" s="3">
        <f>IF(ISNUMBER(SEARCH("BL7",MASTERFILE[[#This Row],[PPA (24/25)]])),1,0)</f>
        <v>0</v>
      </c>
      <c r="EE57" s="3">
        <f>IFERROR(LEFT(RIGHT(MASTERFILE[[#This Row],[PPA (24/25)]],LEN(MASTERFILE[[#This Row],[PPA (24/25)]])-FIND("BP1",MASTERFILE[[#This Row],[PPA (24/25)]])+1),10), 0)</f>
        <v>0</v>
      </c>
      <c r="EF57" s="3">
        <f>IFERROR(LEFT(RIGHT(MASTERFILE[[#This Row],[PPA (24/25)]],LEN(MASTERFILE[[#This Row],[PPA (24/25)]])-FIND("BP2",MASTERFILE[[#This Row],[PPA (24/25)]])+1),10),0)</f>
        <v>0</v>
      </c>
      <c r="EG57" s="3">
        <f>IFERROR(LEFT(RIGHT(MASTERFILE[[#This Row],[PPA (24/25)]],LEN(MASTERFILE[[#This Row],[PPA (24/25)]])-FIND("BP3",MASTERFILE[[#This Row],[PPA (24/25)]])+1),10),0)</f>
        <v>0</v>
      </c>
      <c r="EH57" s="3">
        <f>IFERROR(LEFT(RIGHT(MASTERFILE[[#This Row],[PPA (24/25)]],LEN(MASTERFILE[[#This Row],[PPA (24/25)]])-FIND("BP4",MASTERFILE[[#This Row],[PPA (24/25)]])+1),10),0)</f>
        <v>0</v>
      </c>
      <c r="EI57" s="3">
        <f>IFERROR(LEFT(RIGHT(MASTERFILE[[#This Row],[PPA (24/25)]],LEN(MASTERFILE[[#This Row],[PPA (24/25)]])-FIND("BP5",MASTERFILE[[#This Row],[PPA (24/25)]])+1),10),0)</f>
        <v>0</v>
      </c>
      <c r="EJ57" s="3">
        <f>IFERROR(LEFT(RIGHT(MASTERFILE[[#This Row],[PPA (24/25)]],LEN(MASTERFILE[[#This Row],[PPA (24/25)]])-FIND("BN1",MASTERFILE[[#This Row],[PPA (24/25)]])+1),10),0)</f>
        <v>0</v>
      </c>
      <c r="EK57" s="3">
        <f>IFERROR(LEFT(RIGHT(MASTERFILE[[#This Row],[PPA (24/25)]],LEN(MASTERFILE[[#This Row],[PPA (24/25)]])-FIND("BN2",MASTERFILE[[#This Row],[PPA (24/25)]])+1),10),0)</f>
        <v>0</v>
      </c>
      <c r="EL57" s="3">
        <f>IFERROR(LEFT(RIGHT(MASTERFILE[[#This Row],[PPA (24/25)]],LEN(MASTERFILE[[#This Row],[PPA (24/25)]])-FIND("BN3",MASTERFILE[[#This Row],[PPA (24/25)]])+1),10),0)</f>
        <v>0</v>
      </c>
      <c r="EM57" s="3">
        <f>IFERROR(LEFT(RIGHT(MASTERFILE[[#This Row],[PPA (24/25)]],LEN(MASTERFILE[[#This Row],[PPA (24/25)]])-FIND("BN4",MASTERFILE[[#This Row],[PPA (24/25)]])+1),10),0)</f>
        <v>0</v>
      </c>
      <c r="EN57" s="3">
        <f>IFERROR(LEFT(RIGHT(MASTERFILE[[#This Row],[PPA (24/25)]],LEN(MASTERFILE[[#This Row],[PPA (24/25)]])-FIND("BN5",MASTERFILE[[#This Row],[PPA (24/25)]])+1),10),0)</f>
        <v>0</v>
      </c>
      <c r="EO57" s="3">
        <f>IFERROR(LEFT(RIGHT(MASTERFILE[[#This Row],[PPA (24/25)]],LEN(MASTERFILE[[#This Row],[PPA (24/25)]])-FIND("BE1",MASTERFILE[[#This Row],[PPA (24/25)]])+1),10),0)</f>
        <v>0</v>
      </c>
      <c r="EP57" s="3">
        <f>IFERROR(LEFT(RIGHT(MASTERFILE[[#This Row],[PPA (24/25)]],LEN(MASTERFILE[[#This Row],[PPA (24/25)]])-FIND("BE2",MASTERFILE[[#This Row],[PPA (24/25)]])+1),10),0)</f>
        <v>0</v>
      </c>
      <c r="EQ57" s="3">
        <f>IFERROR(LEFT(RIGHT(MASTERFILE[[#This Row],[PPA (24/25)]],LEN(MASTERFILE[[#This Row],[PPA (24/25)]])-FIND("BE3",MASTERFILE[[#This Row],[PPA (24/25)]])+1),10),0)</f>
        <v>0</v>
      </c>
      <c r="ER57" s="3">
        <f>IFERROR(LEFT(RIGHT(MASTERFILE[[#This Row],[PPA (24/25)]],LEN(MASTERFILE[[#This Row],[PPA (24/25)]])-FIND("BE4",MASTERFILE[[#This Row],[PPA (24/25)]])+1),10),0)</f>
        <v>0</v>
      </c>
      <c r="ES57" s="3">
        <f>IFERROR(LEFT(RIGHT(MASTERFILE[[#This Row],[PPA (24/25)]],LEN(MASTERFILE[[#This Row],[PPA (24/25)]])-FIND("BL1",MASTERFILE[[#This Row],[PPA (24/25)]])+1),10),0)</f>
        <v>0</v>
      </c>
      <c r="ET57" s="3">
        <f>IFERROR(LEFT(RIGHT(MASTERFILE[[#This Row],[PPA (24/25)]],LEN(MASTERFILE[[#This Row],[PPA (24/25)]])-FIND("BL2",MASTERFILE[[#This Row],[PPA (24/25)]])+1),10),0)</f>
        <v>0</v>
      </c>
      <c r="EU57" s="3" t="str">
        <f>IFERROR(LEFT(RIGHT(MASTERFILE[[#This Row],[PPA (24/25)]],LEN(MASTERFILE[[#This Row],[PPA (24/25)]])-FIND("BL3",MASTERFILE[[#This Row],[PPA (24/25)]])+1),10),0)</f>
        <v>BL3 (100%)</v>
      </c>
      <c r="EV57" s="3">
        <f>IFERROR(LEFT(RIGHT(MASTERFILE[[#This Row],[PPA (24/25)]],LEN(MASTERFILE[[#This Row],[PPA (24/25)]])-FIND("BL4",MASTERFILE[[#This Row],[PPA (24/25)]])+1),10),0)</f>
        <v>0</v>
      </c>
      <c r="EW57" s="3">
        <f>IFERROR(LEFT(RIGHT(MASTERFILE[[#This Row],[PPA (24/25)]],LEN(MASTERFILE[[#This Row],[PPA (24/25)]])-FIND("BL5",MASTERFILE[[#This Row],[PPA (24/25)]])+1),10),0)</f>
        <v>0</v>
      </c>
      <c r="EX57" s="3">
        <f>IFERROR(LEFT(RIGHT(MASTERFILE[[#This Row],[PPA (24/25)]],LEN(MASTERFILE[[#This Row],[PPA (24/25)]])-FIND("BL6",MASTERFILE[[#This Row],[PPA (24/25)]])+1),10),0)</f>
        <v>0</v>
      </c>
      <c r="EY57" s="3">
        <f>IFERROR(LEFT(RIGHT(MASTERFILE[[#This Row],[PPA (24/25)]],LEN(MASTERFILE[[#This Row],[PPA (24/25)]])-FIND("BL7",MASTERFILE[[#This Row],[PPA (24/25)]])+1),10),0)</f>
        <v>0</v>
      </c>
      <c r="EZ57" s="47">
        <f>IFERROR(MASTERFILE[[#This Row],[FPMIS Budget]]*(MID(MASTERFILE[[#This Row],[BP 1 (Percentage)]],FIND("(",MASTERFILE[[#This Row],[BP 1 (Percentage)]])+1, FIND(")",MASTERFILE[[#This Row],[BP 1 (Percentage)]])- FIND("(",MASTERFILE[[#This Row],[BP 1 (Percentage)]])-1)),0)</f>
        <v>0</v>
      </c>
      <c r="FA57" s="47">
        <f>IFERROR(MASTERFILE[[#This Row],[FPMIS Budget]]*(MID(MASTERFILE[[#This Row],[BP 2 (Percentage)]],FIND("(",MASTERFILE[[#This Row],[BP 2 (Percentage)]])+1, FIND(")",MASTERFILE[[#This Row],[BP 2 (Percentage)]])- FIND("(",MASTERFILE[[#This Row],[BP 2 (Percentage)]])-1)),0)</f>
        <v>0</v>
      </c>
      <c r="FB57" s="47">
        <f>IFERROR(MASTERFILE[[#This Row],[FPMIS Budget]]*(MID(MASTERFILE[[#This Row],[BP 3 (Percentage)]],FIND("(",MASTERFILE[[#This Row],[BP 3 (Percentage)]])+1, FIND(")",MASTERFILE[[#This Row],[BP 3 (Percentage)]])- FIND("(",MASTERFILE[[#This Row],[BP 3 (Percentage)]])-1)),0)</f>
        <v>0</v>
      </c>
      <c r="FC57" s="47">
        <f>IFERROR(MASTERFILE[[#This Row],[FPMIS Budget]]*(MID(MASTERFILE[[#This Row],[BP 4 (Percentage)]],FIND("(",MASTERFILE[[#This Row],[BP 4 (Percentage)]])+1, FIND(")",MASTERFILE[[#This Row],[BP 4 (Percentage)]])- FIND("(",MASTERFILE[[#This Row],[BP 4 (Percentage)]])-1)),0)</f>
        <v>0</v>
      </c>
      <c r="FD57" s="47">
        <f>IFERROR(MASTERFILE[[#This Row],[FPMIS Budget]]*(MID(MASTERFILE[[#This Row],[BP 5 (Percentage)]],FIND("(",MASTERFILE[[#This Row],[BP 5 (Percentage)]])+1, FIND(")",MASTERFILE[[#This Row],[BP 5 (Percentage)]])- FIND("(",MASTERFILE[[#This Row],[BP 5 (Percentage)]])-1)),0)</f>
        <v>0</v>
      </c>
      <c r="FE57" s="47">
        <f>IFERROR(MASTERFILE[[#This Row],[FPMIS Budget]]*(MID(MASTERFILE[[#This Row],[BN 1 (Percentage)]],FIND("(",MASTERFILE[[#This Row],[BN 1 (Percentage)]])+1, FIND(")",MASTERFILE[[#This Row],[BN 1 (Percentage)]])- FIND("(",MASTERFILE[[#This Row],[BN 1 (Percentage)]])-1)),0)</f>
        <v>0</v>
      </c>
      <c r="FF57" s="47">
        <f>IFERROR(MASTERFILE[[#This Row],[FPMIS Budget]]*(MID(MASTERFILE[[#This Row],[BN 2 (Percentage)]],FIND("(",MASTERFILE[[#This Row],[BN 2 (Percentage)]])+1, FIND(")",MASTERFILE[[#This Row],[BN 2 (Percentage)]])- FIND("(",MASTERFILE[[#This Row],[BN 2 (Percentage)]])-1)),0)</f>
        <v>0</v>
      </c>
      <c r="FG57" s="47">
        <f>IFERROR(MASTERFILE[[#This Row],[FPMIS Budget]]*(MID(MASTERFILE[[#This Row],[BN 3 (Percentage)]],FIND("(",MASTERFILE[[#This Row],[BN 3 (Percentage)]])+1, FIND(")",MASTERFILE[[#This Row],[BN 3 (Percentage)]])- FIND("(",MASTERFILE[[#This Row],[BN 3 (Percentage)]])-1)),0)</f>
        <v>0</v>
      </c>
      <c r="FH57" s="47">
        <f>IFERROR(MASTERFILE[[#This Row],[FPMIS Budget]]*(MID(MASTERFILE[[#This Row],[BN 4 (Percentage)]],FIND("(",MASTERFILE[[#This Row],[BN 4 (Percentage)]])+1, FIND(")",MASTERFILE[[#This Row],[BN 4 (Percentage)]])- FIND("(",MASTERFILE[[#This Row],[BN 4 (Percentage)]])-1)),0)</f>
        <v>0</v>
      </c>
      <c r="FI57" s="47">
        <f>IFERROR(MASTERFILE[[#This Row],[FPMIS Budget]]*(MID(MASTERFILE[[#This Row],[BN 5 (Percentage)]],FIND("(",MASTERFILE[[#This Row],[BN 5 (Percentage)]])+1, FIND(")",MASTERFILE[[#This Row],[BN 5 (Percentage)]])- FIND("(",MASTERFILE[[#This Row],[BN 5 (Percentage)]])-1)),0)</f>
        <v>0</v>
      </c>
      <c r="FJ57" s="47">
        <f>IFERROR(MASTERFILE[[#This Row],[FPMIS Budget]]*(MID(MASTERFILE[[#This Row],[BE 1 (Percentage)]],FIND("(",MASTERFILE[[#This Row],[BE 1 (Percentage)]])+1, FIND(")",MASTERFILE[[#This Row],[BE 1 (Percentage)]])- FIND("(",MASTERFILE[[#This Row],[BE 1 (Percentage)]])-1)),0)</f>
        <v>0</v>
      </c>
      <c r="FK57" s="47">
        <f>IFERROR(MASTERFILE[[#This Row],[FPMIS Budget]]*(MID(MASTERFILE[[#This Row],[BE 2 (Percentage)]],FIND("(",MASTERFILE[[#This Row],[BE 2 (Percentage)]])+1, FIND(")",MASTERFILE[[#This Row],[BE 2 (Percentage)]])- FIND("(",MASTERFILE[[#This Row],[BE 2 (Percentage)]])-1)),0)</f>
        <v>0</v>
      </c>
      <c r="FL57" s="47">
        <f>IFERROR(MASTERFILE[[#This Row],[FPMIS Budget]]*(MID(MASTERFILE[[#This Row],[BE 3 (Percentage)]],FIND("(",MASTERFILE[[#This Row],[BE 3 (Percentage)]])+1, FIND(")",MASTERFILE[[#This Row],[BE 3 (Percentage)]])- FIND("(",MASTERFILE[[#This Row],[BE 3 (Percentage)]])-1)),0)</f>
        <v>0</v>
      </c>
      <c r="FM57" s="47">
        <f>IFERROR(MASTERFILE[[#This Row],[FPMIS Budget]]*(MID(MASTERFILE[[#This Row],[BE 4 (Percentage)]],FIND("(",MASTERFILE[[#This Row],[BE 4 (Percentage)]])+1, FIND(")",MASTERFILE[[#This Row],[BE 4 (Percentage)]])- FIND("(",MASTERFILE[[#This Row],[BE 4 (Percentage)]])-1)),0)</f>
        <v>0</v>
      </c>
      <c r="FN57" s="47">
        <f>IFERROR(MASTERFILE[[#This Row],[FPMIS Budget]]*(MID(MASTERFILE[[#This Row],[BL 1 (Percentage)]],FIND("(",MASTERFILE[[#This Row],[BL 1 (Percentage)]])+1, FIND(")",MASTERFILE[[#This Row],[BL 1 (Percentage)]])- FIND("(",MASTERFILE[[#This Row],[BL 1 (Percentage)]])-1)),0)</f>
        <v>0</v>
      </c>
      <c r="FO57" s="47">
        <f>IFERROR(MASTERFILE[[#This Row],[FPMIS Budget]]*(MID(MASTERFILE[[#This Row],[BL 2 (Percentage)]],FIND("(",MASTERFILE[[#This Row],[BL 2 (Percentage)]])+1, FIND(")",MASTERFILE[[#This Row],[BL 2 (Percentage)]])- FIND("(",MASTERFILE[[#This Row],[BL 2 (Percentage)]])-1)),0)</f>
        <v>0</v>
      </c>
      <c r="FP57" s="47">
        <f>IFERROR(MASTERFILE[[#This Row],[FPMIS Budget]]*(MID(MASTERFILE[[#This Row],[BL 3 (Percentage)]],FIND("(",MASTERFILE[[#This Row],[BL 3 (Percentage)]])+1, FIND(")",MASTERFILE[[#This Row],[BL 3 (Percentage)]])- FIND("(",MASTERFILE[[#This Row],[BL 3 (Percentage)]])-1)),0)</f>
        <v>400000.24</v>
      </c>
      <c r="FQ57" s="47">
        <f>IFERROR(MASTERFILE[[#This Row],[FPMIS Budget]]*(MID(MASTERFILE[[#This Row],[BL 4 (Percentage)]],FIND("(",MASTERFILE[[#This Row],[BL 4 (Percentage)]])+1, FIND(")",MASTERFILE[[#This Row],[BL 4 (Percentage)]])- FIND("(",MASTERFILE[[#This Row],[BL 4 (Percentage)]])-1)),0)</f>
        <v>0</v>
      </c>
      <c r="FR57" s="47">
        <f>IFERROR(MASTERFILE[[#This Row],[FPMIS Budget]]*(MID(MASTERFILE[[#This Row],[BL 5 (Percentage)]],FIND("(",MASTERFILE[[#This Row],[BL 5 (Percentage)]])+1, FIND(")",MASTERFILE[[#This Row],[BL 5 (Percentage)]])- FIND("(",MASTERFILE[[#This Row],[BL 5 (Percentage)]])-1)),0)</f>
        <v>0</v>
      </c>
      <c r="FS57" s="47">
        <f>IFERROR(MASTERFILE[[#This Row],[FPMIS Budget]]*(MID(MASTERFILE[[#This Row],[BL 6 (Percentage)]],FIND("(",MASTERFILE[[#This Row],[BL 6 (Percentage)]])+1, FIND(")",MASTERFILE[[#This Row],[BL 6 (Percentage)]])- FIND("(",MASTERFILE[[#This Row],[BL 6 (Percentage)]])-1)),0)</f>
        <v>0</v>
      </c>
      <c r="FT57" s="47">
        <f>IFERROR(MASTERFILE[[#This Row],[FPMIS Budget]]*(MID(MASTERFILE[[#This Row],[BL 7 (Percentage)]],FIND("(",MASTERFILE[[#This Row],[BL 7 (Percentage)]])+1, FIND(")",MASTERFILE[[#This Row],[BL 7 (Percentage)]])- FIND("(",MASTERFILE[[#This Row],[BL 7 (Percentage)]])-1)),0)</f>
        <v>0</v>
      </c>
      <c r="FU57" s="3">
        <f>IF(ISNUMBER(SEARCH("1.",MASTERFILE[[#This Row],[SDG target (24/25)]])),1," ")</f>
        <v>1</v>
      </c>
      <c r="HT57" s="3" t="s">
        <v>1296</v>
      </c>
      <c r="HW57" s="3" t="s">
        <v>1802</v>
      </c>
      <c r="ID57" s="3"/>
      <c r="IF57" s="3" t="s">
        <v>1803</v>
      </c>
      <c r="IH57" s="3" t="s">
        <v>1804</v>
      </c>
      <c r="IU57" s="3"/>
      <c r="IV57" s="3"/>
      <c r="IW57" s="3"/>
      <c r="IX57" s="3"/>
      <c r="JB57" s="3" t="s">
        <v>1805</v>
      </c>
      <c r="JC57" s="3" t="s">
        <v>1806</v>
      </c>
    </row>
    <row r="58" spans="1:263" ht="27.75" customHeight="1" x14ac:dyDescent="0.3">
      <c r="A58" s="9" t="s">
        <v>1807</v>
      </c>
      <c r="B58" s="9" t="s">
        <v>1808</v>
      </c>
      <c r="C58" s="9" t="s">
        <v>1809</v>
      </c>
      <c r="D58" s="9" t="s">
        <v>278</v>
      </c>
      <c r="E58" s="45">
        <v>605151.73</v>
      </c>
      <c r="F58" s="45">
        <v>2118744.0220000003</v>
      </c>
      <c r="G58" s="9" t="s">
        <v>1810</v>
      </c>
      <c r="H58" s="9" t="s">
        <v>280</v>
      </c>
      <c r="I58" s="9" t="s">
        <v>281</v>
      </c>
      <c r="J58" s="9" t="s">
        <v>672</v>
      </c>
      <c r="K58" s="9" t="s">
        <v>333</v>
      </c>
      <c r="L58" s="9" t="s">
        <v>1811</v>
      </c>
      <c r="M58" s="9" t="s">
        <v>1812</v>
      </c>
      <c r="N58" s="45">
        <v>3.247311827956989</v>
      </c>
      <c r="O58" s="9" t="s">
        <v>292</v>
      </c>
      <c r="P58" s="9" t="s">
        <v>281</v>
      </c>
      <c r="Q58" s="9" t="s">
        <v>1788</v>
      </c>
      <c r="R58" s="9" t="s">
        <v>1813</v>
      </c>
      <c r="S58" s="9" t="s">
        <v>1814</v>
      </c>
      <c r="T58" s="9" t="s">
        <v>677</v>
      </c>
      <c r="U58" s="9" t="s">
        <v>678</v>
      </c>
      <c r="V58" s="9" t="s">
        <v>679</v>
      </c>
      <c r="W58" s="9" t="s">
        <v>680</v>
      </c>
      <c r="X58" s="9" t="s">
        <v>1815</v>
      </c>
      <c r="Y58" s="9" t="s">
        <v>1816</v>
      </c>
      <c r="Z58" s="9" t="s">
        <v>1817</v>
      </c>
      <c r="AA58" s="9" t="s">
        <v>578</v>
      </c>
      <c r="AB58" s="9" t="s">
        <v>1818</v>
      </c>
      <c r="AC58" s="9" t="s">
        <v>1819</v>
      </c>
      <c r="AD58" s="9" t="s">
        <v>1820</v>
      </c>
      <c r="AE58" s="9" t="s">
        <v>292</v>
      </c>
      <c r="AF58" s="9" t="s">
        <v>292</v>
      </c>
      <c r="AG58" s="9" t="s">
        <v>292</v>
      </c>
      <c r="AH58" s="9" t="s">
        <v>292</v>
      </c>
      <c r="AI58" s="9" t="s">
        <v>292</v>
      </c>
      <c r="AJ58" s="9" t="s">
        <v>292</v>
      </c>
      <c r="AK58" s="9" t="s">
        <v>304</v>
      </c>
      <c r="AL58" s="9" t="s">
        <v>691</v>
      </c>
      <c r="AM58" s="9" t="s">
        <v>1541</v>
      </c>
      <c r="AN58" s="9" t="s">
        <v>812</v>
      </c>
      <c r="AO58" s="9" t="s">
        <v>292</v>
      </c>
      <c r="AP58" s="9" t="s">
        <v>292</v>
      </c>
      <c r="AQ58" s="9" t="s">
        <v>544</v>
      </c>
      <c r="AR58" s="9" t="s">
        <v>353</v>
      </c>
      <c r="AS58" s="9" t="s">
        <v>354</v>
      </c>
      <c r="AT58" s="45">
        <v>0</v>
      </c>
      <c r="AU58" s="45">
        <v>2118744.02</v>
      </c>
      <c r="AV58" s="9" t="s">
        <v>1821</v>
      </c>
      <c r="AW58" s="9" t="s">
        <v>1822</v>
      </c>
      <c r="AX58" s="9" t="s">
        <v>1823</v>
      </c>
      <c r="AY58" s="9" t="s">
        <v>292</v>
      </c>
      <c r="AZ58" s="9" t="s">
        <v>292</v>
      </c>
      <c r="BA58" s="9" t="s">
        <v>292</v>
      </c>
      <c r="BB58" s="9" t="s">
        <v>1824</v>
      </c>
      <c r="BC58" s="9" t="s">
        <v>821</v>
      </c>
      <c r="BD58" s="9" t="s">
        <v>821</v>
      </c>
      <c r="BE58" s="9" t="s">
        <v>1798</v>
      </c>
      <c r="BF58" s="9" t="s">
        <v>292</v>
      </c>
      <c r="BG58" s="9" t="s">
        <v>292</v>
      </c>
      <c r="BH58" s="45">
        <v>0</v>
      </c>
      <c r="BI58" s="9" t="s">
        <v>1632</v>
      </c>
      <c r="BJ58" s="9" t="s">
        <v>354</v>
      </c>
      <c r="BK58" s="9" t="s">
        <v>353</v>
      </c>
      <c r="BL58" s="9" t="s">
        <v>353</v>
      </c>
      <c r="BM58" s="9" t="s">
        <v>353</v>
      </c>
      <c r="BN58" s="9" t="s">
        <v>354</v>
      </c>
      <c r="BO58" s="9" t="s">
        <v>354</v>
      </c>
      <c r="BP58" s="9" t="s">
        <v>354</v>
      </c>
      <c r="BQ58" s="9" t="s">
        <v>353</v>
      </c>
      <c r="BR58" s="9" t="s">
        <v>353</v>
      </c>
      <c r="BS58" s="9" t="s">
        <v>578</v>
      </c>
      <c r="BT58" s="9" t="s">
        <v>1818</v>
      </c>
      <c r="BU58" s="9" t="s">
        <v>1819</v>
      </c>
      <c r="BV58" s="9" t="s">
        <v>1820</v>
      </c>
      <c r="BW58" s="9" t="s">
        <v>1821</v>
      </c>
      <c r="BX58" s="9" t="s">
        <v>1822</v>
      </c>
      <c r="BY58" s="45">
        <v>323047.38</v>
      </c>
      <c r="BZ58" s="45">
        <v>2118744.02</v>
      </c>
      <c r="CA58" s="45">
        <v>282104.34999999998</v>
      </c>
      <c r="CB58" s="45">
        <v>0</v>
      </c>
      <c r="CC58" s="45">
        <v>0</v>
      </c>
      <c r="CD58" s="45">
        <v>0</v>
      </c>
      <c r="CE58" s="45">
        <v>0</v>
      </c>
      <c r="CF58" s="45">
        <v>0</v>
      </c>
      <c r="CG58" s="45">
        <v>0</v>
      </c>
      <c r="CH58" s="9" t="s">
        <v>292</v>
      </c>
      <c r="CI58" s="9" t="s">
        <v>292</v>
      </c>
      <c r="CJ58" s="9" t="s">
        <v>292</v>
      </c>
      <c r="CK58" s="9" t="s">
        <v>292</v>
      </c>
      <c r="CL58" s="45">
        <v>1513592.29</v>
      </c>
      <c r="CM58" s="45">
        <v>352181.65</v>
      </c>
      <c r="CN58" s="45">
        <v>252970.08</v>
      </c>
      <c r="CO58" s="45">
        <v>0</v>
      </c>
      <c r="CP58" s="45">
        <v>2118744.02</v>
      </c>
      <c r="CQ58" s="45">
        <v>612305.66</v>
      </c>
      <c r="CR58" s="9" t="s">
        <v>1812</v>
      </c>
      <c r="CS58" s="45">
        <v>0</v>
      </c>
      <c r="CT58" s="9" t="s">
        <v>292</v>
      </c>
      <c r="CU58" s="9" t="s">
        <v>281</v>
      </c>
      <c r="CV58" s="9" t="s">
        <v>281</v>
      </c>
      <c r="CW58" s="45">
        <v>282104.34999999998</v>
      </c>
      <c r="CX58" s="45">
        <v>705964.66219092149</v>
      </c>
      <c r="CY58" s="45">
        <v>705964.66219092149</v>
      </c>
      <c r="CZ58" s="45">
        <v>409914.96514311567</v>
      </c>
      <c r="DA58" s="45">
        <v>282104.34999999998</v>
      </c>
      <c r="DB58" s="45">
        <v>705964.66219092149</v>
      </c>
      <c r="DC58" s="45">
        <v>705964.66219092149</v>
      </c>
      <c r="DD58" s="45">
        <v>0</v>
      </c>
      <c r="DE58" s="45">
        <v>648439.54</v>
      </c>
      <c r="DF58" s="9" t="s">
        <v>1825</v>
      </c>
      <c r="DG58" s="9" t="s">
        <v>1826</v>
      </c>
      <c r="DH58" s="9" t="s">
        <v>1811</v>
      </c>
      <c r="DI58" s="46" t="s">
        <v>1827</v>
      </c>
      <c r="DJ58" s="3">
        <f>IF(ISNUMBER(SEARCH("BP1",MASTERFILE[[#This Row],[PPA (24/25)]])),1,0)</f>
        <v>0</v>
      </c>
      <c r="DK58" s="3">
        <f>IF(ISNUMBER(SEARCH("BP2",MASTERFILE[[#This Row],[PPA (24/25)]])),1,0)</f>
        <v>0</v>
      </c>
      <c r="DL58" s="3">
        <f>IF(ISNUMBER(SEARCH("BP3",MASTERFILE[[#This Row],[PPA (24/25)]])),1,0)</f>
        <v>0</v>
      </c>
      <c r="DM58" s="3">
        <f>IF(ISNUMBER(SEARCH("BP4",MASTERFILE[[#This Row],[PPA (24/25)]])),1,0)</f>
        <v>1</v>
      </c>
      <c r="DN58" s="3">
        <f>IF(ISNUMBER(SEARCH("BP5",MASTERFILE[[#This Row],[PPA (24/25)]])),1,0)</f>
        <v>0</v>
      </c>
      <c r="DO58" s="3">
        <f>IF(ISNUMBER(SEARCH("BN1",MASTERFILE[[#This Row],[PPA (24/25)]])),1,0)</f>
        <v>0</v>
      </c>
      <c r="DP58" s="3">
        <f>IF(ISNUMBER(SEARCH("BN2",MASTERFILE[[#This Row],[PPA (24/25)]])),1,0)</f>
        <v>0</v>
      </c>
      <c r="DQ58" s="3">
        <f>IF(ISNUMBER(SEARCH("BN3",MASTERFILE[[#This Row],[PPA (24/25)]])),1,0)</f>
        <v>0</v>
      </c>
      <c r="DR58" s="3">
        <f>IF(ISNUMBER(SEARCH("BN4",MASTERFILE[[#This Row],[PPA (24/25)]])),1,0)</f>
        <v>0</v>
      </c>
      <c r="DS58" s="3">
        <f>IF(ISNUMBER(SEARCH("BN5",MASTERFILE[[#This Row],[PPA (24/25)]])),1,0)</f>
        <v>0</v>
      </c>
      <c r="DT58" s="3">
        <f>IF(ISNUMBER(SEARCH("BE1",MASTERFILE[[#This Row],[PPA (24/25)]])),1,0)</f>
        <v>0</v>
      </c>
      <c r="DU58" s="3">
        <f>IF(ISNUMBER(SEARCH("BE2",MASTERFILE[[#This Row],[PPA (24/25)]])),1,0)</f>
        <v>0</v>
      </c>
      <c r="DV58" s="3">
        <f>IF(ISNUMBER(SEARCH("BE3",MASTERFILE[[#This Row],[PPA (24/25)]])),1,0)</f>
        <v>0</v>
      </c>
      <c r="DW58" s="3">
        <f>IF(ISNUMBER(SEARCH("BE4",MASTERFILE[[#This Row],[PPA (24/25)]])),1,0)</f>
        <v>0</v>
      </c>
      <c r="DX58" s="3">
        <f>IF(ISNUMBER(SEARCH("BL1",MASTERFILE[[#This Row],[PPA (24/25)]])),1,0)</f>
        <v>0</v>
      </c>
      <c r="DY58" s="3">
        <f>IF(ISNUMBER(SEARCH("BL2",MASTERFILE[[#This Row],[PPA (24/25)]])),1,0)</f>
        <v>1</v>
      </c>
      <c r="DZ58" s="3">
        <f>IF(ISNUMBER(SEARCH("BL3",MASTERFILE[[#This Row],[PPA (24/25)]])),1,0)</f>
        <v>0</v>
      </c>
      <c r="EA58" s="3">
        <f>IF(ISNUMBER(SEARCH("BL4",MASTERFILE[[#This Row],[PPA (24/25)]])),1,0)</f>
        <v>0</v>
      </c>
      <c r="EB58" s="3">
        <f>IF(ISNUMBER(SEARCH("BL5",MASTERFILE[[#This Row],[PPA (24/25)]])),1,0)</f>
        <v>0</v>
      </c>
      <c r="EC58" s="3">
        <f>IF(ISNUMBER(SEARCH("BL6",MASTERFILE[[#This Row],[PPA (24/25)]])),1,0)</f>
        <v>0</v>
      </c>
      <c r="ED58" s="3">
        <f>IF(ISNUMBER(SEARCH("BL7",MASTERFILE[[#This Row],[PPA (24/25)]])),1,0)</f>
        <v>0</v>
      </c>
      <c r="EE58" s="3">
        <f>IFERROR(LEFT(RIGHT(MASTERFILE[[#This Row],[PPA (24/25)]],LEN(MASTERFILE[[#This Row],[PPA (24/25)]])-FIND("BP1",MASTERFILE[[#This Row],[PPA (24/25)]])+1),10), 0)</f>
        <v>0</v>
      </c>
      <c r="EF58" s="3">
        <f>IFERROR(LEFT(RIGHT(MASTERFILE[[#This Row],[PPA (24/25)]],LEN(MASTERFILE[[#This Row],[PPA (24/25)]])-FIND("BP2",MASTERFILE[[#This Row],[PPA (24/25)]])+1),10),0)</f>
        <v>0</v>
      </c>
      <c r="EG58" s="3">
        <f>IFERROR(LEFT(RIGHT(MASTERFILE[[#This Row],[PPA (24/25)]],LEN(MASTERFILE[[#This Row],[PPA (24/25)]])-FIND("BP3",MASTERFILE[[#This Row],[PPA (24/25)]])+1),10),0)</f>
        <v>0</v>
      </c>
      <c r="EH58" s="3" t="str">
        <f>IFERROR(LEFT(RIGHT(MASTERFILE[[#This Row],[PPA (24/25)]],LEN(MASTERFILE[[#This Row],[PPA (24/25)]])-FIND("BP4",MASTERFILE[[#This Row],[PPA (24/25)]])+1),10),0)</f>
        <v>BP4 (50%)</v>
      </c>
      <c r="EI58" s="3">
        <f>IFERROR(LEFT(RIGHT(MASTERFILE[[#This Row],[PPA (24/25)]],LEN(MASTERFILE[[#This Row],[PPA (24/25)]])-FIND("BP5",MASTERFILE[[#This Row],[PPA (24/25)]])+1),10),0)</f>
        <v>0</v>
      </c>
      <c r="EJ58" s="3">
        <f>IFERROR(LEFT(RIGHT(MASTERFILE[[#This Row],[PPA (24/25)]],LEN(MASTERFILE[[#This Row],[PPA (24/25)]])-FIND("BN1",MASTERFILE[[#This Row],[PPA (24/25)]])+1),10),0)</f>
        <v>0</v>
      </c>
      <c r="EK58" s="3">
        <f>IFERROR(LEFT(RIGHT(MASTERFILE[[#This Row],[PPA (24/25)]],LEN(MASTERFILE[[#This Row],[PPA (24/25)]])-FIND("BN2",MASTERFILE[[#This Row],[PPA (24/25)]])+1),10),0)</f>
        <v>0</v>
      </c>
      <c r="EL58" s="3">
        <f>IFERROR(LEFT(RIGHT(MASTERFILE[[#This Row],[PPA (24/25)]],LEN(MASTERFILE[[#This Row],[PPA (24/25)]])-FIND("BN3",MASTERFILE[[#This Row],[PPA (24/25)]])+1),10),0)</f>
        <v>0</v>
      </c>
      <c r="EM58" s="3">
        <f>IFERROR(LEFT(RIGHT(MASTERFILE[[#This Row],[PPA (24/25)]],LEN(MASTERFILE[[#This Row],[PPA (24/25)]])-FIND("BN4",MASTERFILE[[#This Row],[PPA (24/25)]])+1),10),0)</f>
        <v>0</v>
      </c>
      <c r="EN58" s="3">
        <f>IFERROR(LEFT(RIGHT(MASTERFILE[[#This Row],[PPA (24/25)]],LEN(MASTERFILE[[#This Row],[PPA (24/25)]])-FIND("BN5",MASTERFILE[[#This Row],[PPA (24/25)]])+1),10),0)</f>
        <v>0</v>
      </c>
      <c r="EO58" s="3">
        <f>IFERROR(LEFT(RIGHT(MASTERFILE[[#This Row],[PPA (24/25)]],LEN(MASTERFILE[[#This Row],[PPA (24/25)]])-FIND("BE1",MASTERFILE[[#This Row],[PPA (24/25)]])+1),10),0)</f>
        <v>0</v>
      </c>
      <c r="EP58" s="3">
        <f>IFERROR(LEFT(RIGHT(MASTERFILE[[#This Row],[PPA (24/25)]],LEN(MASTERFILE[[#This Row],[PPA (24/25)]])-FIND("BE2",MASTERFILE[[#This Row],[PPA (24/25)]])+1),10),0)</f>
        <v>0</v>
      </c>
      <c r="EQ58" s="3">
        <f>IFERROR(LEFT(RIGHT(MASTERFILE[[#This Row],[PPA (24/25)]],LEN(MASTERFILE[[#This Row],[PPA (24/25)]])-FIND("BE3",MASTERFILE[[#This Row],[PPA (24/25)]])+1),10),0)</f>
        <v>0</v>
      </c>
      <c r="ER58" s="3">
        <f>IFERROR(LEFT(RIGHT(MASTERFILE[[#This Row],[PPA (24/25)]],LEN(MASTERFILE[[#This Row],[PPA (24/25)]])-FIND("BE4",MASTERFILE[[#This Row],[PPA (24/25)]])+1),10),0)</f>
        <v>0</v>
      </c>
      <c r="ES58" s="3">
        <f>IFERROR(LEFT(RIGHT(MASTERFILE[[#This Row],[PPA (24/25)]],LEN(MASTERFILE[[#This Row],[PPA (24/25)]])-FIND("BL1",MASTERFILE[[#This Row],[PPA (24/25)]])+1),10),0)</f>
        <v>0</v>
      </c>
      <c r="ET58" s="3" t="str">
        <f>IFERROR(LEFT(RIGHT(MASTERFILE[[#This Row],[PPA (24/25)]],LEN(MASTERFILE[[#This Row],[PPA (24/25)]])-FIND("BL2",MASTERFILE[[#This Row],[PPA (24/25)]])+1),10),0)</f>
        <v xml:space="preserve">BL2 (50%)
</v>
      </c>
      <c r="EU58" s="3">
        <f>IFERROR(LEFT(RIGHT(MASTERFILE[[#This Row],[PPA (24/25)]],LEN(MASTERFILE[[#This Row],[PPA (24/25)]])-FIND("BL3",MASTERFILE[[#This Row],[PPA (24/25)]])+1),10),0)</f>
        <v>0</v>
      </c>
      <c r="EV58" s="3">
        <f>IFERROR(LEFT(RIGHT(MASTERFILE[[#This Row],[PPA (24/25)]],LEN(MASTERFILE[[#This Row],[PPA (24/25)]])-FIND("BL4",MASTERFILE[[#This Row],[PPA (24/25)]])+1),10),0)</f>
        <v>0</v>
      </c>
      <c r="EW58" s="3">
        <f>IFERROR(LEFT(RIGHT(MASTERFILE[[#This Row],[PPA (24/25)]],LEN(MASTERFILE[[#This Row],[PPA (24/25)]])-FIND("BL5",MASTERFILE[[#This Row],[PPA (24/25)]])+1),10),0)</f>
        <v>0</v>
      </c>
      <c r="EX58" s="3">
        <f>IFERROR(LEFT(RIGHT(MASTERFILE[[#This Row],[PPA (24/25)]],LEN(MASTERFILE[[#This Row],[PPA (24/25)]])-FIND("BL6",MASTERFILE[[#This Row],[PPA (24/25)]])+1),10),0)</f>
        <v>0</v>
      </c>
      <c r="EY58" s="3">
        <f>IFERROR(LEFT(RIGHT(MASTERFILE[[#This Row],[PPA (24/25)]],LEN(MASTERFILE[[#This Row],[PPA (24/25)]])-FIND("BL7",MASTERFILE[[#This Row],[PPA (24/25)]])+1),10),0)</f>
        <v>0</v>
      </c>
      <c r="EZ58" s="47">
        <f>IFERROR(MASTERFILE[[#This Row],[FPMIS Budget]]*(MID(MASTERFILE[[#This Row],[BP 1 (Percentage)]],FIND("(",MASTERFILE[[#This Row],[BP 1 (Percentage)]])+1, FIND(")",MASTERFILE[[#This Row],[BP 1 (Percentage)]])- FIND("(",MASTERFILE[[#This Row],[BP 1 (Percentage)]])-1)),0)</f>
        <v>0</v>
      </c>
      <c r="FA58" s="47">
        <f>IFERROR(MASTERFILE[[#This Row],[FPMIS Budget]]*(MID(MASTERFILE[[#This Row],[BP 2 (Percentage)]],FIND("(",MASTERFILE[[#This Row],[BP 2 (Percentage)]])+1, FIND(")",MASTERFILE[[#This Row],[BP 2 (Percentage)]])- FIND("(",MASTERFILE[[#This Row],[BP 2 (Percentage)]])-1)),0)</f>
        <v>0</v>
      </c>
      <c r="FB58" s="47">
        <f>IFERROR(MASTERFILE[[#This Row],[FPMIS Budget]]*(MID(MASTERFILE[[#This Row],[BP 3 (Percentage)]],FIND("(",MASTERFILE[[#This Row],[BP 3 (Percentage)]])+1, FIND(")",MASTERFILE[[#This Row],[BP 3 (Percentage)]])- FIND("(",MASTERFILE[[#This Row],[BP 3 (Percentage)]])-1)),0)</f>
        <v>0</v>
      </c>
      <c r="FC58" s="47">
        <f>IFERROR(MASTERFILE[[#This Row],[FPMIS Budget]]*(MID(MASTERFILE[[#This Row],[BP 4 (Percentage)]],FIND("(",MASTERFILE[[#This Row],[BP 4 (Percentage)]])+1, FIND(")",MASTERFILE[[#This Row],[BP 4 (Percentage)]])- FIND("(",MASTERFILE[[#This Row],[BP 4 (Percentage)]])-1)),0)</f>
        <v>1059372.0110000002</v>
      </c>
      <c r="FD58" s="47">
        <f>IFERROR(MASTERFILE[[#This Row],[FPMIS Budget]]*(MID(MASTERFILE[[#This Row],[BP 5 (Percentage)]],FIND("(",MASTERFILE[[#This Row],[BP 5 (Percentage)]])+1, FIND(")",MASTERFILE[[#This Row],[BP 5 (Percentage)]])- FIND("(",MASTERFILE[[#This Row],[BP 5 (Percentage)]])-1)),0)</f>
        <v>0</v>
      </c>
      <c r="FE58" s="47">
        <f>IFERROR(MASTERFILE[[#This Row],[FPMIS Budget]]*(MID(MASTERFILE[[#This Row],[BN 1 (Percentage)]],FIND("(",MASTERFILE[[#This Row],[BN 1 (Percentage)]])+1, FIND(")",MASTERFILE[[#This Row],[BN 1 (Percentage)]])- FIND("(",MASTERFILE[[#This Row],[BN 1 (Percentage)]])-1)),0)</f>
        <v>0</v>
      </c>
      <c r="FF58" s="47">
        <f>IFERROR(MASTERFILE[[#This Row],[FPMIS Budget]]*(MID(MASTERFILE[[#This Row],[BN 2 (Percentage)]],FIND("(",MASTERFILE[[#This Row],[BN 2 (Percentage)]])+1, FIND(")",MASTERFILE[[#This Row],[BN 2 (Percentage)]])- FIND("(",MASTERFILE[[#This Row],[BN 2 (Percentage)]])-1)),0)</f>
        <v>0</v>
      </c>
      <c r="FG58" s="47">
        <f>IFERROR(MASTERFILE[[#This Row],[FPMIS Budget]]*(MID(MASTERFILE[[#This Row],[BN 3 (Percentage)]],FIND("(",MASTERFILE[[#This Row],[BN 3 (Percentage)]])+1, FIND(")",MASTERFILE[[#This Row],[BN 3 (Percentage)]])- FIND("(",MASTERFILE[[#This Row],[BN 3 (Percentage)]])-1)),0)</f>
        <v>0</v>
      </c>
      <c r="FH58" s="47">
        <f>IFERROR(MASTERFILE[[#This Row],[FPMIS Budget]]*(MID(MASTERFILE[[#This Row],[BN 4 (Percentage)]],FIND("(",MASTERFILE[[#This Row],[BN 4 (Percentage)]])+1, FIND(")",MASTERFILE[[#This Row],[BN 4 (Percentage)]])- FIND("(",MASTERFILE[[#This Row],[BN 4 (Percentage)]])-1)),0)</f>
        <v>0</v>
      </c>
      <c r="FI58" s="47">
        <f>IFERROR(MASTERFILE[[#This Row],[FPMIS Budget]]*(MID(MASTERFILE[[#This Row],[BN 5 (Percentage)]],FIND("(",MASTERFILE[[#This Row],[BN 5 (Percentage)]])+1, FIND(")",MASTERFILE[[#This Row],[BN 5 (Percentage)]])- FIND("(",MASTERFILE[[#This Row],[BN 5 (Percentage)]])-1)),0)</f>
        <v>0</v>
      </c>
      <c r="FJ58" s="47">
        <f>IFERROR(MASTERFILE[[#This Row],[FPMIS Budget]]*(MID(MASTERFILE[[#This Row],[BE 1 (Percentage)]],FIND("(",MASTERFILE[[#This Row],[BE 1 (Percentage)]])+1, FIND(")",MASTERFILE[[#This Row],[BE 1 (Percentage)]])- FIND("(",MASTERFILE[[#This Row],[BE 1 (Percentage)]])-1)),0)</f>
        <v>0</v>
      </c>
      <c r="FK58" s="47">
        <f>IFERROR(MASTERFILE[[#This Row],[FPMIS Budget]]*(MID(MASTERFILE[[#This Row],[BE 2 (Percentage)]],FIND("(",MASTERFILE[[#This Row],[BE 2 (Percentage)]])+1, FIND(")",MASTERFILE[[#This Row],[BE 2 (Percentage)]])- FIND("(",MASTERFILE[[#This Row],[BE 2 (Percentage)]])-1)),0)</f>
        <v>0</v>
      </c>
      <c r="FL58" s="47">
        <f>IFERROR(MASTERFILE[[#This Row],[FPMIS Budget]]*(MID(MASTERFILE[[#This Row],[BE 3 (Percentage)]],FIND("(",MASTERFILE[[#This Row],[BE 3 (Percentage)]])+1, FIND(")",MASTERFILE[[#This Row],[BE 3 (Percentage)]])- FIND("(",MASTERFILE[[#This Row],[BE 3 (Percentage)]])-1)),0)</f>
        <v>0</v>
      </c>
      <c r="FM58" s="47">
        <f>IFERROR(MASTERFILE[[#This Row],[FPMIS Budget]]*(MID(MASTERFILE[[#This Row],[BE 4 (Percentage)]],FIND("(",MASTERFILE[[#This Row],[BE 4 (Percentage)]])+1, FIND(")",MASTERFILE[[#This Row],[BE 4 (Percentage)]])- FIND("(",MASTERFILE[[#This Row],[BE 4 (Percentage)]])-1)),0)</f>
        <v>0</v>
      </c>
      <c r="FN58" s="47">
        <f>IFERROR(MASTERFILE[[#This Row],[FPMIS Budget]]*(MID(MASTERFILE[[#This Row],[BL 1 (Percentage)]],FIND("(",MASTERFILE[[#This Row],[BL 1 (Percentage)]])+1, FIND(")",MASTERFILE[[#This Row],[BL 1 (Percentage)]])- FIND("(",MASTERFILE[[#This Row],[BL 1 (Percentage)]])-1)),0)</f>
        <v>0</v>
      </c>
      <c r="FO58" s="47">
        <f>IFERROR(MASTERFILE[[#This Row],[FPMIS Budget]]*(MID(MASTERFILE[[#This Row],[BL 2 (Percentage)]],FIND("(",MASTERFILE[[#This Row],[BL 2 (Percentage)]])+1, FIND(")",MASTERFILE[[#This Row],[BL 2 (Percentage)]])- FIND("(",MASTERFILE[[#This Row],[BL 2 (Percentage)]])-1)),0)</f>
        <v>1059372.0110000002</v>
      </c>
      <c r="FP58" s="47">
        <f>IFERROR(MASTERFILE[[#This Row],[FPMIS Budget]]*(MID(MASTERFILE[[#This Row],[BL 3 (Percentage)]],FIND("(",MASTERFILE[[#This Row],[BL 3 (Percentage)]])+1, FIND(")",MASTERFILE[[#This Row],[BL 3 (Percentage)]])- FIND("(",MASTERFILE[[#This Row],[BL 3 (Percentage)]])-1)),0)</f>
        <v>0</v>
      </c>
      <c r="FQ58" s="47">
        <f>IFERROR(MASTERFILE[[#This Row],[FPMIS Budget]]*(MID(MASTERFILE[[#This Row],[BL 4 (Percentage)]],FIND("(",MASTERFILE[[#This Row],[BL 4 (Percentage)]])+1, FIND(")",MASTERFILE[[#This Row],[BL 4 (Percentage)]])- FIND("(",MASTERFILE[[#This Row],[BL 4 (Percentage)]])-1)),0)</f>
        <v>0</v>
      </c>
      <c r="FR58" s="47">
        <f>IFERROR(MASTERFILE[[#This Row],[FPMIS Budget]]*(MID(MASTERFILE[[#This Row],[BL 5 (Percentage)]],FIND("(",MASTERFILE[[#This Row],[BL 5 (Percentage)]])+1, FIND(")",MASTERFILE[[#This Row],[BL 5 (Percentage)]])- FIND("(",MASTERFILE[[#This Row],[BL 5 (Percentage)]])-1)),0)</f>
        <v>0</v>
      </c>
      <c r="FS58" s="47">
        <f>IFERROR(MASTERFILE[[#This Row],[FPMIS Budget]]*(MID(MASTERFILE[[#This Row],[BL 6 (Percentage)]],FIND("(",MASTERFILE[[#This Row],[BL 6 (Percentage)]])+1, FIND(")",MASTERFILE[[#This Row],[BL 6 (Percentage)]])- FIND("(",MASTERFILE[[#This Row],[BL 6 (Percentage)]])-1)),0)</f>
        <v>0</v>
      </c>
      <c r="FT58" s="47">
        <f>IFERROR(MASTERFILE[[#This Row],[FPMIS Budget]]*(MID(MASTERFILE[[#This Row],[BL 7 (Percentage)]],FIND("(",MASTERFILE[[#This Row],[BL 7 (Percentage)]])+1, FIND(")",MASTERFILE[[#This Row],[BL 7 (Percentage)]])- FIND("(",MASTERFILE[[#This Row],[BL 7 (Percentage)]])-1)),0)</f>
        <v>0</v>
      </c>
      <c r="FU58" s="3" t="str">
        <f>IF(ISNUMBER(SEARCH("1.",MASTERFILE[[#This Row],[SDG target (24/25)]])),1," ")</f>
        <v xml:space="preserve"> </v>
      </c>
      <c r="HT58" s="3" t="s">
        <v>1296</v>
      </c>
      <c r="IE58" s="3" t="s">
        <v>1828</v>
      </c>
      <c r="IH58" s="3"/>
      <c r="IX58" s="3"/>
    </row>
    <row r="59" spans="1:263" ht="27.75" customHeight="1" x14ac:dyDescent="0.3">
      <c r="A59" s="48" t="s">
        <v>1829</v>
      </c>
      <c r="B59" s="48" t="s">
        <v>1830</v>
      </c>
      <c r="C59" s="48" t="s">
        <v>1831</v>
      </c>
      <c r="D59" s="48" t="s">
        <v>278</v>
      </c>
      <c r="E59" s="49">
        <v>2445642.5699999998</v>
      </c>
      <c r="F59" s="49">
        <v>3366336.6303209788</v>
      </c>
      <c r="G59" s="48" t="s">
        <v>1832</v>
      </c>
      <c r="H59" s="48" t="s">
        <v>280</v>
      </c>
      <c r="I59" s="48" t="s">
        <v>281</v>
      </c>
      <c r="J59" s="48" t="s">
        <v>282</v>
      </c>
      <c r="K59" s="48" t="s">
        <v>283</v>
      </c>
      <c r="L59" s="48" t="s">
        <v>1833</v>
      </c>
      <c r="M59" s="48" t="s">
        <v>285</v>
      </c>
      <c r="N59" s="49">
        <v>1.4946236559139785</v>
      </c>
      <c r="O59" s="48" t="s">
        <v>1834</v>
      </c>
      <c r="P59" s="48" t="s">
        <v>281</v>
      </c>
      <c r="Q59" s="48" t="s">
        <v>1835</v>
      </c>
      <c r="R59" s="48" t="s">
        <v>1455</v>
      </c>
      <c r="S59" s="48" t="s">
        <v>289</v>
      </c>
      <c r="T59" s="48" t="s">
        <v>290</v>
      </c>
      <c r="U59" s="48" t="s">
        <v>291</v>
      </c>
      <c r="V59" s="48" t="s">
        <v>622</v>
      </c>
      <c r="W59" s="48" t="s">
        <v>293</v>
      </c>
      <c r="X59" s="48" t="s">
        <v>1836</v>
      </c>
      <c r="Y59" s="48" t="s">
        <v>1837</v>
      </c>
      <c r="Z59" s="48" t="s">
        <v>1838</v>
      </c>
      <c r="AA59" s="48" t="s">
        <v>1839</v>
      </c>
      <c r="AB59" s="48" t="s">
        <v>1840</v>
      </c>
      <c r="AC59" s="48" t="s">
        <v>1841</v>
      </c>
      <c r="AD59" s="48" t="s">
        <v>1842</v>
      </c>
      <c r="AE59" s="48" t="s">
        <v>292</v>
      </c>
      <c r="AF59" s="48" t="s">
        <v>292</v>
      </c>
      <c r="AG59" s="48" t="s">
        <v>292</v>
      </c>
      <c r="AH59" s="48" t="s">
        <v>292</v>
      </c>
      <c r="AI59" s="48" t="s">
        <v>292</v>
      </c>
      <c r="AJ59" s="48" t="s">
        <v>292</v>
      </c>
      <c r="AK59" s="48" t="s">
        <v>304</v>
      </c>
      <c r="AL59" s="48" t="s">
        <v>305</v>
      </c>
      <c r="AM59" s="48" t="s">
        <v>418</v>
      </c>
      <c r="AN59" s="48" t="s">
        <v>352</v>
      </c>
      <c r="AO59" s="48" t="s">
        <v>1843</v>
      </c>
      <c r="AP59" s="48" t="s">
        <v>292</v>
      </c>
      <c r="AQ59" s="48" t="s">
        <v>309</v>
      </c>
      <c r="AR59" s="48" t="s">
        <v>363</v>
      </c>
      <c r="AS59" s="48" t="s">
        <v>353</v>
      </c>
      <c r="AT59" s="49">
        <v>0</v>
      </c>
      <c r="AU59" s="49">
        <v>3366336.63</v>
      </c>
      <c r="AV59" s="48" t="s">
        <v>1844</v>
      </c>
      <c r="AW59" s="48" t="s">
        <v>1845</v>
      </c>
      <c r="AX59" s="48" t="s">
        <v>422</v>
      </c>
      <c r="AY59" s="48" t="s">
        <v>292</v>
      </c>
      <c r="AZ59" s="48" t="s">
        <v>292</v>
      </c>
      <c r="BA59" s="48" t="s">
        <v>292</v>
      </c>
      <c r="BB59" s="48" t="s">
        <v>1846</v>
      </c>
      <c r="BC59" s="48" t="s">
        <v>1847</v>
      </c>
      <c r="BD59" s="48" t="s">
        <v>1848</v>
      </c>
      <c r="BE59" s="48" t="s">
        <v>1849</v>
      </c>
      <c r="BF59" s="48" t="s">
        <v>292</v>
      </c>
      <c r="BG59" s="48" t="s">
        <v>292</v>
      </c>
      <c r="BH59" s="49">
        <v>0</v>
      </c>
      <c r="BI59" s="48" t="s">
        <v>634</v>
      </c>
      <c r="BJ59" s="48" t="s">
        <v>363</v>
      </c>
      <c r="BK59" s="48" t="s">
        <v>363</v>
      </c>
      <c r="BL59" s="48" t="s">
        <v>353</v>
      </c>
      <c r="BM59" s="48" t="s">
        <v>363</v>
      </c>
      <c r="BN59" s="48" t="s">
        <v>354</v>
      </c>
      <c r="BO59" s="48" t="s">
        <v>353</v>
      </c>
      <c r="BP59" s="48" t="s">
        <v>353</v>
      </c>
      <c r="BQ59" s="48" t="s">
        <v>353</v>
      </c>
      <c r="BR59" s="48" t="s">
        <v>353</v>
      </c>
      <c r="BS59" s="48" t="s">
        <v>1839</v>
      </c>
      <c r="BT59" s="48" t="s">
        <v>1840</v>
      </c>
      <c r="BU59" s="48" t="s">
        <v>1841</v>
      </c>
      <c r="BV59" s="48" t="s">
        <v>1842</v>
      </c>
      <c r="BW59" s="48" t="s">
        <v>1844</v>
      </c>
      <c r="BX59" s="48" t="s">
        <v>1845</v>
      </c>
      <c r="BY59" s="49">
        <v>227743.59</v>
      </c>
      <c r="BZ59" s="49">
        <v>3366336.63</v>
      </c>
      <c r="CA59" s="49">
        <v>2217898.98</v>
      </c>
      <c r="CB59" s="49">
        <v>0</v>
      </c>
      <c r="CC59" s="49">
        <v>0</v>
      </c>
      <c r="CD59" s="49">
        <v>0</v>
      </c>
      <c r="CE59" s="49">
        <v>0</v>
      </c>
      <c r="CF59" s="49">
        <v>0</v>
      </c>
      <c r="CG59" s="49">
        <v>0</v>
      </c>
      <c r="CH59" s="48" t="s">
        <v>292</v>
      </c>
      <c r="CI59" s="48" t="s">
        <v>292</v>
      </c>
      <c r="CJ59" s="48" t="s">
        <v>292</v>
      </c>
      <c r="CK59" s="48" t="s">
        <v>292</v>
      </c>
      <c r="CL59" s="49">
        <v>920694.06</v>
      </c>
      <c r="CM59" s="49">
        <v>1619895.31</v>
      </c>
      <c r="CN59" s="49">
        <v>825747.26</v>
      </c>
      <c r="CO59" s="49">
        <v>16573.12</v>
      </c>
      <c r="CP59" s="49">
        <v>3366336.63</v>
      </c>
      <c r="CQ59" s="49">
        <v>2444695.75</v>
      </c>
      <c r="CR59" s="48" t="s">
        <v>1013</v>
      </c>
      <c r="CS59" s="49">
        <v>1</v>
      </c>
      <c r="CT59" s="48" t="s">
        <v>292</v>
      </c>
      <c r="CU59" s="48" t="s">
        <v>281</v>
      </c>
      <c r="CV59" s="48" t="s">
        <v>304</v>
      </c>
      <c r="CW59" s="49">
        <v>2539214.8349620001</v>
      </c>
      <c r="CX59" s="49">
        <v>827121.79535897856</v>
      </c>
      <c r="CY59" s="49">
        <v>0</v>
      </c>
      <c r="CZ59" s="49">
        <v>0</v>
      </c>
      <c r="DA59" s="49">
        <v>2217899.02</v>
      </c>
      <c r="DB59" s="49">
        <v>1686180.8785328062</v>
      </c>
      <c r="DC59" s="49">
        <v>0</v>
      </c>
      <c r="DD59" s="49">
        <v>0</v>
      </c>
      <c r="DE59" s="49">
        <v>3453214.12</v>
      </c>
      <c r="DF59" s="48" t="s">
        <v>365</v>
      </c>
      <c r="DG59" s="48" t="s">
        <v>1846</v>
      </c>
      <c r="DH59" s="48" t="s">
        <v>1850</v>
      </c>
      <c r="DI59" s="50" t="s">
        <v>1851</v>
      </c>
      <c r="DJ59" s="3">
        <f>IF(ISNUMBER(SEARCH("BP1",MASTERFILE[[#This Row],[PPA (24/25)]])),1,0)</f>
        <v>1</v>
      </c>
      <c r="DK59" s="3">
        <f>IF(ISNUMBER(SEARCH("BP2",MASTERFILE[[#This Row],[PPA (24/25)]])),1,0)</f>
        <v>0</v>
      </c>
      <c r="DL59" s="3">
        <f>IF(ISNUMBER(SEARCH("BP3",MASTERFILE[[#This Row],[PPA (24/25)]])),1,0)</f>
        <v>0</v>
      </c>
      <c r="DM59" s="3">
        <f>IF(ISNUMBER(SEARCH("BP4",MASTERFILE[[#This Row],[PPA (24/25)]])),1,0)</f>
        <v>1</v>
      </c>
      <c r="DN59" s="3">
        <f>IF(ISNUMBER(SEARCH("BP5",MASTERFILE[[#This Row],[PPA (24/25)]])),1,0)</f>
        <v>0</v>
      </c>
      <c r="DO59" s="3">
        <f>IF(ISNUMBER(SEARCH("BN1",MASTERFILE[[#This Row],[PPA (24/25)]])),1,0)</f>
        <v>0</v>
      </c>
      <c r="DP59" s="3">
        <f>IF(ISNUMBER(SEARCH("BN2",MASTERFILE[[#This Row],[PPA (24/25)]])),1,0)</f>
        <v>0</v>
      </c>
      <c r="DQ59" s="3">
        <f>IF(ISNUMBER(SEARCH("BN3",MASTERFILE[[#This Row],[PPA (24/25)]])),1,0)</f>
        <v>0</v>
      </c>
      <c r="DR59" s="3">
        <f>IF(ISNUMBER(SEARCH("BN4",MASTERFILE[[#This Row],[PPA (24/25)]])),1,0)</f>
        <v>0</v>
      </c>
      <c r="DS59" s="3">
        <f>IF(ISNUMBER(SEARCH("BN5",MASTERFILE[[#This Row],[PPA (24/25)]])),1,0)</f>
        <v>0</v>
      </c>
      <c r="DT59" s="3">
        <f>IF(ISNUMBER(SEARCH("BE1",MASTERFILE[[#This Row],[PPA (24/25)]])),1,0)</f>
        <v>1</v>
      </c>
      <c r="DU59" s="3">
        <f>IF(ISNUMBER(SEARCH("BE2",MASTERFILE[[#This Row],[PPA (24/25)]])),1,0)</f>
        <v>0</v>
      </c>
      <c r="DV59" s="3">
        <f>IF(ISNUMBER(SEARCH("BE3",MASTERFILE[[#This Row],[PPA (24/25)]])),1,0)</f>
        <v>0</v>
      </c>
      <c r="DW59" s="3">
        <f>IF(ISNUMBER(SEARCH("BE4",MASTERFILE[[#This Row],[PPA (24/25)]])),1,0)</f>
        <v>0</v>
      </c>
      <c r="DX59" s="3">
        <f>IF(ISNUMBER(SEARCH("BL1",MASTERFILE[[#This Row],[PPA (24/25)]])),1,0)</f>
        <v>0</v>
      </c>
      <c r="DY59" s="3">
        <f>IF(ISNUMBER(SEARCH("BL2",MASTERFILE[[#This Row],[PPA (24/25)]])),1,0)</f>
        <v>0</v>
      </c>
      <c r="DZ59" s="3">
        <f>IF(ISNUMBER(SEARCH("BL3",MASTERFILE[[#This Row],[PPA (24/25)]])),1,0)</f>
        <v>0</v>
      </c>
      <c r="EA59" s="3">
        <f>IF(ISNUMBER(SEARCH("BL4",MASTERFILE[[#This Row],[PPA (24/25)]])),1,0)</f>
        <v>0</v>
      </c>
      <c r="EB59" s="3">
        <f>IF(ISNUMBER(SEARCH("BL5",MASTERFILE[[#This Row],[PPA (24/25)]])),1,0)</f>
        <v>0</v>
      </c>
      <c r="EC59" s="3">
        <f>IF(ISNUMBER(SEARCH("BL6",MASTERFILE[[#This Row],[PPA (24/25)]])),1,0)</f>
        <v>0</v>
      </c>
      <c r="ED59" s="3">
        <f>IF(ISNUMBER(SEARCH("BL7",MASTERFILE[[#This Row],[PPA (24/25)]])),1,0)</f>
        <v>0</v>
      </c>
      <c r="EE59" s="3" t="str">
        <f>IFERROR(LEFT(RIGHT(MASTERFILE[[#This Row],[PPA (24/25)]],LEN(MASTERFILE[[#This Row],[PPA (24/25)]])-FIND("BP1",MASTERFILE[[#This Row],[PPA (24/25)]])+1),10), 0)</f>
        <v xml:space="preserve">BP1 (60%)
</v>
      </c>
      <c r="EF59" s="3">
        <f>IFERROR(LEFT(RIGHT(MASTERFILE[[#This Row],[PPA (24/25)]],LEN(MASTERFILE[[#This Row],[PPA (24/25)]])-FIND("BP2",MASTERFILE[[#This Row],[PPA (24/25)]])+1),10),0)</f>
        <v>0</v>
      </c>
      <c r="EG59" s="3">
        <f>IFERROR(LEFT(RIGHT(MASTERFILE[[#This Row],[PPA (24/25)]],LEN(MASTERFILE[[#This Row],[PPA (24/25)]])-FIND("BP3",MASTERFILE[[#This Row],[PPA (24/25)]])+1),10),0)</f>
        <v>0</v>
      </c>
      <c r="EH59" s="3" t="str">
        <f>IFERROR(LEFT(RIGHT(MASTERFILE[[#This Row],[PPA (24/25)]],LEN(MASTERFILE[[#This Row],[PPA (24/25)]])-FIND("BP4",MASTERFILE[[#This Row],[PPA (24/25)]])+1),10),0)</f>
        <v>BP4 (10%)</v>
      </c>
      <c r="EI59" s="3">
        <f>IFERROR(LEFT(RIGHT(MASTERFILE[[#This Row],[PPA (24/25)]],LEN(MASTERFILE[[#This Row],[PPA (24/25)]])-FIND("BP5",MASTERFILE[[#This Row],[PPA (24/25)]])+1),10),0)</f>
        <v>0</v>
      </c>
      <c r="EJ59" s="3">
        <f>IFERROR(LEFT(RIGHT(MASTERFILE[[#This Row],[PPA (24/25)]],LEN(MASTERFILE[[#This Row],[PPA (24/25)]])-FIND("BN1",MASTERFILE[[#This Row],[PPA (24/25)]])+1),10),0)</f>
        <v>0</v>
      </c>
      <c r="EK59" s="3">
        <f>IFERROR(LEFT(RIGHT(MASTERFILE[[#This Row],[PPA (24/25)]],LEN(MASTERFILE[[#This Row],[PPA (24/25)]])-FIND("BN2",MASTERFILE[[#This Row],[PPA (24/25)]])+1),10),0)</f>
        <v>0</v>
      </c>
      <c r="EL59" s="3">
        <f>IFERROR(LEFT(RIGHT(MASTERFILE[[#This Row],[PPA (24/25)]],LEN(MASTERFILE[[#This Row],[PPA (24/25)]])-FIND("BN3",MASTERFILE[[#This Row],[PPA (24/25)]])+1),10),0)</f>
        <v>0</v>
      </c>
      <c r="EM59" s="3">
        <f>IFERROR(LEFT(RIGHT(MASTERFILE[[#This Row],[PPA (24/25)]],LEN(MASTERFILE[[#This Row],[PPA (24/25)]])-FIND("BN4",MASTERFILE[[#This Row],[PPA (24/25)]])+1),10),0)</f>
        <v>0</v>
      </c>
      <c r="EN59" s="3">
        <f>IFERROR(LEFT(RIGHT(MASTERFILE[[#This Row],[PPA (24/25)]],LEN(MASTERFILE[[#This Row],[PPA (24/25)]])-FIND("BN5",MASTERFILE[[#This Row],[PPA (24/25)]])+1),10),0)</f>
        <v>0</v>
      </c>
      <c r="EO59" s="3" t="str">
        <f>IFERROR(LEFT(RIGHT(MASTERFILE[[#This Row],[PPA (24/25)]],LEN(MASTERFILE[[#This Row],[PPA (24/25)]])-FIND("BE1",MASTERFILE[[#This Row],[PPA (24/25)]])+1),10),0)</f>
        <v xml:space="preserve">BE1 (30%)
</v>
      </c>
      <c r="EP59" s="3">
        <f>IFERROR(LEFT(RIGHT(MASTERFILE[[#This Row],[PPA (24/25)]],LEN(MASTERFILE[[#This Row],[PPA (24/25)]])-FIND("BE2",MASTERFILE[[#This Row],[PPA (24/25)]])+1),10),0)</f>
        <v>0</v>
      </c>
      <c r="EQ59" s="3">
        <f>IFERROR(LEFT(RIGHT(MASTERFILE[[#This Row],[PPA (24/25)]],LEN(MASTERFILE[[#This Row],[PPA (24/25)]])-FIND("BE3",MASTERFILE[[#This Row],[PPA (24/25)]])+1),10),0)</f>
        <v>0</v>
      </c>
      <c r="ER59" s="3">
        <f>IFERROR(LEFT(RIGHT(MASTERFILE[[#This Row],[PPA (24/25)]],LEN(MASTERFILE[[#This Row],[PPA (24/25)]])-FIND("BE4",MASTERFILE[[#This Row],[PPA (24/25)]])+1),10),0)</f>
        <v>0</v>
      </c>
      <c r="ES59" s="3">
        <f>IFERROR(LEFT(RIGHT(MASTERFILE[[#This Row],[PPA (24/25)]],LEN(MASTERFILE[[#This Row],[PPA (24/25)]])-FIND("BL1",MASTERFILE[[#This Row],[PPA (24/25)]])+1),10),0)</f>
        <v>0</v>
      </c>
      <c r="ET59" s="3">
        <f>IFERROR(LEFT(RIGHT(MASTERFILE[[#This Row],[PPA (24/25)]],LEN(MASTERFILE[[#This Row],[PPA (24/25)]])-FIND("BL2",MASTERFILE[[#This Row],[PPA (24/25)]])+1),10),0)</f>
        <v>0</v>
      </c>
      <c r="EU59" s="3">
        <f>IFERROR(LEFT(RIGHT(MASTERFILE[[#This Row],[PPA (24/25)]],LEN(MASTERFILE[[#This Row],[PPA (24/25)]])-FIND("BL3",MASTERFILE[[#This Row],[PPA (24/25)]])+1),10),0)</f>
        <v>0</v>
      </c>
      <c r="EV59" s="3">
        <f>IFERROR(LEFT(RIGHT(MASTERFILE[[#This Row],[PPA (24/25)]],LEN(MASTERFILE[[#This Row],[PPA (24/25)]])-FIND("BL4",MASTERFILE[[#This Row],[PPA (24/25)]])+1),10),0)</f>
        <v>0</v>
      </c>
      <c r="EW59" s="3">
        <f>IFERROR(LEFT(RIGHT(MASTERFILE[[#This Row],[PPA (24/25)]],LEN(MASTERFILE[[#This Row],[PPA (24/25)]])-FIND("BL5",MASTERFILE[[#This Row],[PPA (24/25)]])+1),10),0)</f>
        <v>0</v>
      </c>
      <c r="EX59" s="3">
        <f>IFERROR(LEFT(RIGHT(MASTERFILE[[#This Row],[PPA (24/25)]],LEN(MASTERFILE[[#This Row],[PPA (24/25)]])-FIND("BL6",MASTERFILE[[#This Row],[PPA (24/25)]])+1),10),0)</f>
        <v>0</v>
      </c>
      <c r="EY59" s="3">
        <f>IFERROR(LEFT(RIGHT(MASTERFILE[[#This Row],[PPA (24/25)]],LEN(MASTERFILE[[#This Row],[PPA (24/25)]])-FIND("BL7",MASTERFILE[[#This Row],[PPA (24/25)]])+1),10),0)</f>
        <v>0</v>
      </c>
      <c r="EZ59" s="47">
        <f>IFERROR(MASTERFILE[[#This Row],[FPMIS Budget]]*(MID(MASTERFILE[[#This Row],[BP 1 (Percentage)]],FIND("(",MASTERFILE[[#This Row],[BP 1 (Percentage)]])+1, FIND(")",MASTERFILE[[#This Row],[BP 1 (Percentage)]])- FIND("(",MASTERFILE[[#This Row],[BP 1 (Percentage)]])-1)),0)</f>
        <v>2019801.9781925872</v>
      </c>
      <c r="FA59" s="47">
        <f>IFERROR(MASTERFILE[[#This Row],[FPMIS Budget]]*(MID(MASTERFILE[[#This Row],[BP 2 (Percentage)]],FIND("(",MASTERFILE[[#This Row],[BP 2 (Percentage)]])+1, FIND(")",MASTERFILE[[#This Row],[BP 2 (Percentage)]])- FIND("(",MASTERFILE[[#This Row],[BP 2 (Percentage)]])-1)),0)</f>
        <v>0</v>
      </c>
      <c r="FB59" s="47">
        <f>IFERROR(MASTERFILE[[#This Row],[FPMIS Budget]]*(MID(MASTERFILE[[#This Row],[BP 3 (Percentage)]],FIND("(",MASTERFILE[[#This Row],[BP 3 (Percentage)]])+1, FIND(")",MASTERFILE[[#This Row],[BP 3 (Percentage)]])- FIND("(",MASTERFILE[[#This Row],[BP 3 (Percentage)]])-1)),0)</f>
        <v>0</v>
      </c>
      <c r="FC59" s="47">
        <f>IFERROR(MASTERFILE[[#This Row],[FPMIS Budget]]*(MID(MASTERFILE[[#This Row],[BP 4 (Percentage)]],FIND("(",MASTERFILE[[#This Row],[BP 4 (Percentage)]])+1, FIND(")",MASTERFILE[[#This Row],[BP 4 (Percentage)]])- FIND("(",MASTERFILE[[#This Row],[BP 4 (Percentage)]])-1)),0)</f>
        <v>336633.66303209792</v>
      </c>
      <c r="FD59" s="47">
        <f>IFERROR(MASTERFILE[[#This Row],[FPMIS Budget]]*(MID(MASTERFILE[[#This Row],[BP 5 (Percentage)]],FIND("(",MASTERFILE[[#This Row],[BP 5 (Percentage)]])+1, FIND(")",MASTERFILE[[#This Row],[BP 5 (Percentage)]])- FIND("(",MASTERFILE[[#This Row],[BP 5 (Percentage)]])-1)),0)</f>
        <v>0</v>
      </c>
      <c r="FE59" s="47">
        <f>IFERROR(MASTERFILE[[#This Row],[FPMIS Budget]]*(MID(MASTERFILE[[#This Row],[BN 1 (Percentage)]],FIND("(",MASTERFILE[[#This Row],[BN 1 (Percentage)]])+1, FIND(")",MASTERFILE[[#This Row],[BN 1 (Percentage)]])- FIND("(",MASTERFILE[[#This Row],[BN 1 (Percentage)]])-1)),0)</f>
        <v>0</v>
      </c>
      <c r="FF59" s="47">
        <f>IFERROR(MASTERFILE[[#This Row],[FPMIS Budget]]*(MID(MASTERFILE[[#This Row],[BN 2 (Percentage)]],FIND("(",MASTERFILE[[#This Row],[BN 2 (Percentage)]])+1, FIND(")",MASTERFILE[[#This Row],[BN 2 (Percentage)]])- FIND("(",MASTERFILE[[#This Row],[BN 2 (Percentage)]])-1)),0)</f>
        <v>0</v>
      </c>
      <c r="FG59" s="47">
        <f>IFERROR(MASTERFILE[[#This Row],[FPMIS Budget]]*(MID(MASTERFILE[[#This Row],[BN 3 (Percentage)]],FIND("(",MASTERFILE[[#This Row],[BN 3 (Percentage)]])+1, FIND(")",MASTERFILE[[#This Row],[BN 3 (Percentage)]])- FIND("(",MASTERFILE[[#This Row],[BN 3 (Percentage)]])-1)),0)</f>
        <v>0</v>
      </c>
      <c r="FH59" s="47">
        <f>IFERROR(MASTERFILE[[#This Row],[FPMIS Budget]]*(MID(MASTERFILE[[#This Row],[BN 4 (Percentage)]],FIND("(",MASTERFILE[[#This Row],[BN 4 (Percentage)]])+1, FIND(")",MASTERFILE[[#This Row],[BN 4 (Percentage)]])- FIND("(",MASTERFILE[[#This Row],[BN 4 (Percentage)]])-1)),0)</f>
        <v>0</v>
      </c>
      <c r="FI59" s="47">
        <f>IFERROR(MASTERFILE[[#This Row],[FPMIS Budget]]*(MID(MASTERFILE[[#This Row],[BN 5 (Percentage)]],FIND("(",MASTERFILE[[#This Row],[BN 5 (Percentage)]])+1, FIND(")",MASTERFILE[[#This Row],[BN 5 (Percentage)]])- FIND("(",MASTERFILE[[#This Row],[BN 5 (Percentage)]])-1)),0)</f>
        <v>0</v>
      </c>
      <c r="FJ59" s="47">
        <f>IFERROR(MASTERFILE[[#This Row],[FPMIS Budget]]*(MID(MASTERFILE[[#This Row],[BE 1 (Percentage)]],FIND("(",MASTERFILE[[#This Row],[BE 1 (Percentage)]])+1, FIND(")",MASTERFILE[[#This Row],[BE 1 (Percentage)]])- FIND("(",MASTERFILE[[#This Row],[BE 1 (Percentage)]])-1)),0)</f>
        <v>1009900.9890962936</v>
      </c>
      <c r="FK59" s="47">
        <f>IFERROR(MASTERFILE[[#This Row],[FPMIS Budget]]*(MID(MASTERFILE[[#This Row],[BE 2 (Percentage)]],FIND("(",MASTERFILE[[#This Row],[BE 2 (Percentage)]])+1, FIND(")",MASTERFILE[[#This Row],[BE 2 (Percentage)]])- FIND("(",MASTERFILE[[#This Row],[BE 2 (Percentage)]])-1)),0)</f>
        <v>0</v>
      </c>
      <c r="FL59" s="47">
        <f>IFERROR(MASTERFILE[[#This Row],[FPMIS Budget]]*(MID(MASTERFILE[[#This Row],[BE 3 (Percentage)]],FIND("(",MASTERFILE[[#This Row],[BE 3 (Percentage)]])+1, FIND(")",MASTERFILE[[#This Row],[BE 3 (Percentage)]])- FIND("(",MASTERFILE[[#This Row],[BE 3 (Percentage)]])-1)),0)</f>
        <v>0</v>
      </c>
      <c r="FM59" s="47">
        <f>IFERROR(MASTERFILE[[#This Row],[FPMIS Budget]]*(MID(MASTERFILE[[#This Row],[BE 4 (Percentage)]],FIND("(",MASTERFILE[[#This Row],[BE 4 (Percentage)]])+1, FIND(")",MASTERFILE[[#This Row],[BE 4 (Percentage)]])- FIND("(",MASTERFILE[[#This Row],[BE 4 (Percentage)]])-1)),0)</f>
        <v>0</v>
      </c>
      <c r="FN59" s="47">
        <f>IFERROR(MASTERFILE[[#This Row],[FPMIS Budget]]*(MID(MASTERFILE[[#This Row],[BL 1 (Percentage)]],FIND("(",MASTERFILE[[#This Row],[BL 1 (Percentage)]])+1, FIND(")",MASTERFILE[[#This Row],[BL 1 (Percentage)]])- FIND("(",MASTERFILE[[#This Row],[BL 1 (Percentage)]])-1)),0)</f>
        <v>0</v>
      </c>
      <c r="FO59" s="47">
        <f>IFERROR(MASTERFILE[[#This Row],[FPMIS Budget]]*(MID(MASTERFILE[[#This Row],[BL 2 (Percentage)]],FIND("(",MASTERFILE[[#This Row],[BL 2 (Percentage)]])+1, FIND(")",MASTERFILE[[#This Row],[BL 2 (Percentage)]])- FIND("(",MASTERFILE[[#This Row],[BL 2 (Percentage)]])-1)),0)</f>
        <v>0</v>
      </c>
      <c r="FP59" s="47">
        <f>IFERROR(MASTERFILE[[#This Row],[FPMIS Budget]]*(MID(MASTERFILE[[#This Row],[BL 3 (Percentage)]],FIND("(",MASTERFILE[[#This Row],[BL 3 (Percentage)]])+1, FIND(")",MASTERFILE[[#This Row],[BL 3 (Percentage)]])- FIND("(",MASTERFILE[[#This Row],[BL 3 (Percentage)]])-1)),0)</f>
        <v>0</v>
      </c>
      <c r="FQ59" s="47">
        <f>IFERROR(MASTERFILE[[#This Row],[FPMIS Budget]]*(MID(MASTERFILE[[#This Row],[BL 4 (Percentage)]],FIND("(",MASTERFILE[[#This Row],[BL 4 (Percentage)]])+1, FIND(")",MASTERFILE[[#This Row],[BL 4 (Percentage)]])- FIND("(",MASTERFILE[[#This Row],[BL 4 (Percentage)]])-1)),0)</f>
        <v>0</v>
      </c>
      <c r="FR59" s="47">
        <f>IFERROR(MASTERFILE[[#This Row],[FPMIS Budget]]*(MID(MASTERFILE[[#This Row],[BL 5 (Percentage)]],FIND("(",MASTERFILE[[#This Row],[BL 5 (Percentage)]])+1, FIND(")",MASTERFILE[[#This Row],[BL 5 (Percentage)]])- FIND("(",MASTERFILE[[#This Row],[BL 5 (Percentage)]])-1)),0)</f>
        <v>0</v>
      </c>
      <c r="FS59" s="47">
        <f>IFERROR(MASTERFILE[[#This Row],[FPMIS Budget]]*(MID(MASTERFILE[[#This Row],[BL 6 (Percentage)]],FIND("(",MASTERFILE[[#This Row],[BL 6 (Percentage)]])+1, FIND(")",MASTERFILE[[#This Row],[BL 6 (Percentage)]])- FIND("(",MASTERFILE[[#This Row],[BL 6 (Percentage)]])-1)),0)</f>
        <v>0</v>
      </c>
      <c r="FT59" s="47">
        <f>IFERROR(MASTERFILE[[#This Row],[FPMIS Budget]]*(MID(MASTERFILE[[#This Row],[BL 7 (Percentage)]],FIND("(",MASTERFILE[[#This Row],[BL 7 (Percentage)]])+1, FIND(")",MASTERFILE[[#This Row],[BL 7 (Percentage)]])- FIND("(",MASTERFILE[[#This Row],[BL 7 (Percentage)]])-1)),0)</f>
        <v>0</v>
      </c>
      <c r="FU59" s="3">
        <f>IF(ISNUMBER(SEARCH("1.",MASTERFILE[[#This Row],[SDG target (24/25)]])),1," ")</f>
        <v>1</v>
      </c>
      <c r="HT59" s="3" t="s">
        <v>1296</v>
      </c>
      <c r="IE59" s="3" t="s">
        <v>1852</v>
      </c>
      <c r="IF59" s="3" t="s">
        <v>1852</v>
      </c>
      <c r="IG59" s="3" t="s">
        <v>1853</v>
      </c>
      <c r="IH59" s="9" t="s">
        <v>1854</v>
      </c>
      <c r="IM59" s="3" t="s">
        <v>1855</v>
      </c>
      <c r="IN59" s="9" t="s">
        <v>1856</v>
      </c>
      <c r="IU59" s="9" t="s">
        <v>1857</v>
      </c>
      <c r="IV59" s="9" t="s">
        <v>1858</v>
      </c>
      <c r="IW59" s="9" t="s">
        <v>1859</v>
      </c>
      <c r="IX59" s="3"/>
      <c r="JB59" s="3" t="s">
        <v>1860</v>
      </c>
    </row>
    <row r="60" spans="1:263" ht="27.75" customHeight="1" x14ac:dyDescent="0.3">
      <c r="A60" s="48" t="s">
        <v>1862</v>
      </c>
      <c r="B60" s="48" t="s">
        <v>1863</v>
      </c>
      <c r="C60" s="48" t="s">
        <v>1864</v>
      </c>
      <c r="D60" s="48" t="s">
        <v>278</v>
      </c>
      <c r="E60" s="49">
        <v>1822519.08</v>
      </c>
      <c r="F60" s="49">
        <v>2000000.13</v>
      </c>
      <c r="G60" s="48" t="s">
        <v>1865</v>
      </c>
      <c r="H60" s="48" t="s">
        <v>280</v>
      </c>
      <c r="I60" s="48" t="s">
        <v>304</v>
      </c>
      <c r="J60" s="48" t="s">
        <v>332</v>
      </c>
      <c r="K60" s="48" t="s">
        <v>521</v>
      </c>
      <c r="L60" s="48" t="s">
        <v>1866</v>
      </c>
      <c r="M60" s="48" t="s">
        <v>1867</v>
      </c>
      <c r="N60" s="49">
        <v>0.99731182795698925</v>
      </c>
      <c r="O60" s="48" t="s">
        <v>1868</v>
      </c>
      <c r="P60" s="48" t="s">
        <v>281</v>
      </c>
      <c r="Q60" s="48" t="s">
        <v>1788</v>
      </c>
      <c r="R60" s="48" t="s">
        <v>621</v>
      </c>
      <c r="S60" s="48" t="s">
        <v>1869</v>
      </c>
      <c r="T60" s="48" t="s">
        <v>290</v>
      </c>
      <c r="U60" s="48" t="s">
        <v>338</v>
      </c>
      <c r="V60" s="48" t="s">
        <v>412</v>
      </c>
      <c r="W60" s="48" t="s">
        <v>770</v>
      </c>
      <c r="X60" s="48" t="s">
        <v>1870</v>
      </c>
      <c r="Y60" s="48" t="s">
        <v>1871</v>
      </c>
      <c r="Z60" s="48" t="s">
        <v>1872</v>
      </c>
      <c r="AA60" s="48" t="s">
        <v>1873</v>
      </c>
      <c r="AB60" s="48" t="s">
        <v>1874</v>
      </c>
      <c r="AC60" s="48" t="s">
        <v>1875</v>
      </c>
      <c r="AD60" s="48" t="s">
        <v>1876</v>
      </c>
      <c r="AE60" s="48" t="s">
        <v>292</v>
      </c>
      <c r="AF60" s="48" t="s">
        <v>292</v>
      </c>
      <c r="AG60" s="48" t="s">
        <v>292</v>
      </c>
      <c r="AH60" s="48" t="s">
        <v>292</v>
      </c>
      <c r="AI60" s="48" t="s">
        <v>292</v>
      </c>
      <c r="AJ60" s="48" t="s">
        <v>292</v>
      </c>
      <c r="AK60" s="48" t="s">
        <v>304</v>
      </c>
      <c r="AL60" s="48" t="s">
        <v>351</v>
      </c>
      <c r="AM60" s="48" t="s">
        <v>584</v>
      </c>
      <c r="AN60" s="48" t="s">
        <v>1877</v>
      </c>
      <c r="AO60" s="48" t="s">
        <v>292</v>
      </c>
      <c r="AP60" s="48" t="s">
        <v>1719</v>
      </c>
      <c r="AQ60" s="48" t="s">
        <v>309</v>
      </c>
      <c r="AR60" s="48" t="s">
        <v>353</v>
      </c>
      <c r="AS60" s="48" t="s">
        <v>353</v>
      </c>
      <c r="AT60" s="49">
        <v>0</v>
      </c>
      <c r="AU60" s="49">
        <v>2000000.13</v>
      </c>
      <c r="AV60" s="48" t="s">
        <v>1878</v>
      </c>
      <c r="AW60" s="48" t="s">
        <v>1879</v>
      </c>
      <c r="AX60" s="48" t="s">
        <v>628</v>
      </c>
      <c r="AY60" s="48" t="s">
        <v>292</v>
      </c>
      <c r="AZ60" s="48" t="s">
        <v>292</v>
      </c>
      <c r="BA60" s="48" t="s">
        <v>292</v>
      </c>
      <c r="BB60" s="48" t="s">
        <v>1880</v>
      </c>
      <c r="BC60" s="48" t="s">
        <v>1881</v>
      </c>
      <c r="BD60" s="48" t="s">
        <v>1882</v>
      </c>
      <c r="BE60" s="48" t="s">
        <v>1883</v>
      </c>
      <c r="BF60" s="48" t="s">
        <v>292</v>
      </c>
      <c r="BG60" s="48" t="s">
        <v>292</v>
      </c>
      <c r="BH60" s="49">
        <v>0</v>
      </c>
      <c r="BI60" s="48" t="s">
        <v>427</v>
      </c>
      <c r="BJ60" s="48" t="s">
        <v>353</v>
      </c>
      <c r="BK60" s="48" t="s">
        <v>353</v>
      </c>
      <c r="BL60" s="48" t="s">
        <v>353</v>
      </c>
      <c r="BM60" s="48" t="s">
        <v>353</v>
      </c>
      <c r="BN60" s="48" t="s">
        <v>353</v>
      </c>
      <c r="BO60" s="48" t="s">
        <v>353</v>
      </c>
      <c r="BP60" s="48" t="s">
        <v>363</v>
      </c>
      <c r="BQ60" s="48" t="s">
        <v>353</v>
      </c>
      <c r="BR60" s="48" t="s">
        <v>353</v>
      </c>
      <c r="BS60" s="48" t="s">
        <v>1873</v>
      </c>
      <c r="BT60" s="48" t="s">
        <v>1874</v>
      </c>
      <c r="BU60" s="48" t="s">
        <v>1875</v>
      </c>
      <c r="BV60" s="48" t="s">
        <v>1876</v>
      </c>
      <c r="BW60" s="48" t="s">
        <v>1878</v>
      </c>
      <c r="BX60" s="48" t="s">
        <v>1879</v>
      </c>
      <c r="BY60" s="49">
        <v>250626.54</v>
      </c>
      <c r="BZ60" s="49">
        <v>2000000.13</v>
      </c>
      <c r="CA60" s="49">
        <v>1571892.54</v>
      </c>
      <c r="CB60" s="49">
        <v>0</v>
      </c>
      <c r="CC60" s="49">
        <v>0</v>
      </c>
      <c r="CD60" s="49">
        <v>0</v>
      </c>
      <c r="CE60" s="49">
        <v>0</v>
      </c>
      <c r="CF60" s="49">
        <v>0</v>
      </c>
      <c r="CG60" s="49">
        <v>0</v>
      </c>
      <c r="CH60" s="48" t="s">
        <v>292</v>
      </c>
      <c r="CI60" s="48" t="s">
        <v>292</v>
      </c>
      <c r="CJ60" s="48" t="s">
        <v>292</v>
      </c>
      <c r="CK60" s="48" t="s">
        <v>292</v>
      </c>
      <c r="CL60" s="49">
        <v>177481.05</v>
      </c>
      <c r="CM60" s="49">
        <v>1534138.99</v>
      </c>
      <c r="CN60" s="49">
        <v>288380.09000000003</v>
      </c>
      <c r="CO60" s="49">
        <v>33411.18</v>
      </c>
      <c r="CP60" s="49">
        <v>2000000.13</v>
      </c>
      <c r="CQ60" s="49">
        <v>1790973.08</v>
      </c>
      <c r="CR60" s="48" t="s">
        <v>1867</v>
      </c>
      <c r="CS60" s="49">
        <v>0</v>
      </c>
      <c r="CT60" s="48" t="s">
        <v>292</v>
      </c>
      <c r="CU60" s="48" t="s">
        <v>281</v>
      </c>
      <c r="CV60" s="48" t="s">
        <v>281</v>
      </c>
      <c r="CW60" s="49">
        <v>1571900.71</v>
      </c>
      <c r="CX60" s="49">
        <v>1821755.6738886181</v>
      </c>
      <c r="CY60" s="49">
        <v>0</v>
      </c>
      <c r="CZ60" s="49">
        <v>0</v>
      </c>
      <c r="DA60" s="49">
        <v>1571900.71</v>
      </c>
      <c r="DB60" s="49">
        <v>1821755.6738886181</v>
      </c>
      <c r="DC60" s="49">
        <v>0</v>
      </c>
      <c r="DD60" s="49">
        <v>0</v>
      </c>
      <c r="DE60" s="49">
        <v>2043140.31</v>
      </c>
      <c r="DF60" s="48" t="s">
        <v>1884</v>
      </c>
      <c r="DG60" s="48" t="s">
        <v>1885</v>
      </c>
      <c r="DH60" s="48" t="s">
        <v>1886</v>
      </c>
      <c r="DI60" s="50" t="s">
        <v>1887</v>
      </c>
      <c r="DJ60" s="3">
        <f>IF(ISNUMBER(SEARCH("BP1",MASTERFILE[[#This Row],[PPA (24/25)]])),1,0)</f>
        <v>0</v>
      </c>
      <c r="DK60" s="3">
        <f>IF(ISNUMBER(SEARCH("BP2",MASTERFILE[[#This Row],[PPA (24/25)]])),1,0)</f>
        <v>0</v>
      </c>
      <c r="DL60" s="3">
        <f>IF(ISNUMBER(SEARCH("BP3",MASTERFILE[[#This Row],[PPA (24/25)]])),1,0)</f>
        <v>0</v>
      </c>
      <c r="DM60" s="3">
        <f>IF(ISNUMBER(SEARCH("BP4",MASTERFILE[[#This Row],[PPA (24/25)]])),1,0)</f>
        <v>0</v>
      </c>
      <c r="DN60" s="3">
        <f>IF(ISNUMBER(SEARCH("BP5",MASTERFILE[[#This Row],[PPA (24/25)]])),1,0)</f>
        <v>0</v>
      </c>
      <c r="DO60" s="3">
        <f>IF(ISNUMBER(SEARCH("BN1",MASTERFILE[[#This Row],[PPA (24/25)]])),1,0)</f>
        <v>0</v>
      </c>
      <c r="DP60" s="3">
        <f>IF(ISNUMBER(SEARCH("BN2",MASTERFILE[[#This Row],[PPA (24/25)]])),1,0)</f>
        <v>1</v>
      </c>
      <c r="DQ60" s="3">
        <f>IF(ISNUMBER(SEARCH("BN3",MASTERFILE[[#This Row],[PPA (24/25)]])),1,0)</f>
        <v>0</v>
      </c>
      <c r="DR60" s="3">
        <f>IF(ISNUMBER(SEARCH("BN4",MASTERFILE[[#This Row],[PPA (24/25)]])),1,0)</f>
        <v>0</v>
      </c>
      <c r="DS60" s="3">
        <f>IF(ISNUMBER(SEARCH("BN5",MASTERFILE[[#This Row],[PPA (24/25)]])),1,0)</f>
        <v>0</v>
      </c>
      <c r="DT60" s="3">
        <f>IF(ISNUMBER(SEARCH("BE1",MASTERFILE[[#This Row],[PPA (24/25)]])),1,0)</f>
        <v>0</v>
      </c>
      <c r="DU60" s="3">
        <f>IF(ISNUMBER(SEARCH("BE2",MASTERFILE[[#This Row],[PPA (24/25)]])),1,0)</f>
        <v>0</v>
      </c>
      <c r="DV60" s="3">
        <f>IF(ISNUMBER(SEARCH("BE3",MASTERFILE[[#This Row],[PPA (24/25)]])),1,0)</f>
        <v>0</v>
      </c>
      <c r="DW60" s="3">
        <f>IF(ISNUMBER(SEARCH("BE4",MASTERFILE[[#This Row],[PPA (24/25)]])),1,0)</f>
        <v>0</v>
      </c>
      <c r="DX60" s="3">
        <f>IF(ISNUMBER(SEARCH("BL1",MASTERFILE[[#This Row],[PPA (24/25)]])),1,0)</f>
        <v>0</v>
      </c>
      <c r="DY60" s="3">
        <f>IF(ISNUMBER(SEARCH("BL2",MASTERFILE[[#This Row],[PPA (24/25)]])),1,0)</f>
        <v>0</v>
      </c>
      <c r="DZ60" s="3">
        <f>IF(ISNUMBER(SEARCH("BL3",MASTERFILE[[#This Row],[PPA (24/25)]])),1,0)</f>
        <v>1</v>
      </c>
      <c r="EA60" s="3">
        <f>IF(ISNUMBER(SEARCH("BL4",MASTERFILE[[#This Row],[PPA (24/25)]])),1,0)</f>
        <v>0</v>
      </c>
      <c r="EB60" s="3">
        <f>IF(ISNUMBER(SEARCH("BL5",MASTERFILE[[#This Row],[PPA (24/25)]])),1,0)</f>
        <v>0</v>
      </c>
      <c r="EC60" s="3">
        <f>IF(ISNUMBER(SEARCH("BL6",MASTERFILE[[#This Row],[PPA (24/25)]])),1,0)</f>
        <v>0</v>
      </c>
      <c r="ED60" s="3">
        <f>IF(ISNUMBER(SEARCH("BL7",MASTERFILE[[#This Row],[PPA (24/25)]])),1,0)</f>
        <v>0</v>
      </c>
      <c r="EE60" s="3">
        <f>IFERROR(LEFT(RIGHT(MASTERFILE[[#This Row],[PPA (24/25)]],LEN(MASTERFILE[[#This Row],[PPA (24/25)]])-FIND("BP1",MASTERFILE[[#This Row],[PPA (24/25)]])+1),10), 0)</f>
        <v>0</v>
      </c>
      <c r="EF60" s="3">
        <f>IFERROR(LEFT(RIGHT(MASTERFILE[[#This Row],[PPA (24/25)]],LEN(MASTERFILE[[#This Row],[PPA (24/25)]])-FIND("BP2",MASTERFILE[[#This Row],[PPA (24/25)]])+1),10),0)</f>
        <v>0</v>
      </c>
      <c r="EG60" s="3">
        <f>IFERROR(LEFT(RIGHT(MASTERFILE[[#This Row],[PPA (24/25)]],LEN(MASTERFILE[[#This Row],[PPA (24/25)]])-FIND("BP3",MASTERFILE[[#This Row],[PPA (24/25)]])+1),10),0)</f>
        <v>0</v>
      </c>
      <c r="EH60" s="3">
        <f>IFERROR(LEFT(RIGHT(MASTERFILE[[#This Row],[PPA (24/25)]],LEN(MASTERFILE[[#This Row],[PPA (24/25)]])-FIND("BP4",MASTERFILE[[#This Row],[PPA (24/25)]])+1),10),0)</f>
        <v>0</v>
      </c>
      <c r="EI60" s="3">
        <f>IFERROR(LEFT(RIGHT(MASTERFILE[[#This Row],[PPA (24/25)]],LEN(MASTERFILE[[#This Row],[PPA (24/25)]])-FIND("BP5",MASTERFILE[[#This Row],[PPA (24/25)]])+1),10),0)</f>
        <v>0</v>
      </c>
      <c r="EJ60" s="3">
        <f>IFERROR(LEFT(RIGHT(MASTERFILE[[#This Row],[PPA (24/25)]],LEN(MASTERFILE[[#This Row],[PPA (24/25)]])-FIND("BN1",MASTERFILE[[#This Row],[PPA (24/25)]])+1),10),0)</f>
        <v>0</v>
      </c>
      <c r="EK60" s="3" t="str">
        <f>IFERROR(LEFT(RIGHT(MASTERFILE[[#This Row],[PPA (24/25)]],LEN(MASTERFILE[[#This Row],[PPA (24/25)]])-FIND("BN2",MASTERFILE[[#This Row],[PPA (24/25)]])+1),10),0)</f>
        <v>BN2 (40%)</v>
      </c>
      <c r="EL60" s="3">
        <f>IFERROR(LEFT(RIGHT(MASTERFILE[[#This Row],[PPA (24/25)]],LEN(MASTERFILE[[#This Row],[PPA (24/25)]])-FIND("BN3",MASTERFILE[[#This Row],[PPA (24/25)]])+1),10),0)</f>
        <v>0</v>
      </c>
      <c r="EM60" s="3">
        <f>IFERROR(LEFT(RIGHT(MASTERFILE[[#This Row],[PPA (24/25)]],LEN(MASTERFILE[[#This Row],[PPA (24/25)]])-FIND("BN4",MASTERFILE[[#This Row],[PPA (24/25)]])+1),10),0)</f>
        <v>0</v>
      </c>
      <c r="EN60" s="3">
        <f>IFERROR(LEFT(RIGHT(MASTERFILE[[#This Row],[PPA (24/25)]],LEN(MASTERFILE[[#This Row],[PPA (24/25)]])-FIND("BN5",MASTERFILE[[#This Row],[PPA (24/25)]])+1),10),0)</f>
        <v>0</v>
      </c>
      <c r="EO60" s="3">
        <f>IFERROR(LEFT(RIGHT(MASTERFILE[[#This Row],[PPA (24/25)]],LEN(MASTERFILE[[#This Row],[PPA (24/25)]])-FIND("BE1",MASTERFILE[[#This Row],[PPA (24/25)]])+1),10),0)</f>
        <v>0</v>
      </c>
      <c r="EP60" s="3">
        <f>IFERROR(LEFT(RIGHT(MASTERFILE[[#This Row],[PPA (24/25)]],LEN(MASTERFILE[[#This Row],[PPA (24/25)]])-FIND("BE2",MASTERFILE[[#This Row],[PPA (24/25)]])+1),10),0)</f>
        <v>0</v>
      </c>
      <c r="EQ60" s="3">
        <f>IFERROR(LEFT(RIGHT(MASTERFILE[[#This Row],[PPA (24/25)]],LEN(MASTERFILE[[#This Row],[PPA (24/25)]])-FIND("BE3",MASTERFILE[[#This Row],[PPA (24/25)]])+1),10),0)</f>
        <v>0</v>
      </c>
      <c r="ER60" s="3">
        <f>IFERROR(LEFT(RIGHT(MASTERFILE[[#This Row],[PPA (24/25)]],LEN(MASTERFILE[[#This Row],[PPA (24/25)]])-FIND("BE4",MASTERFILE[[#This Row],[PPA (24/25)]])+1),10),0)</f>
        <v>0</v>
      </c>
      <c r="ES60" s="3">
        <f>IFERROR(LEFT(RIGHT(MASTERFILE[[#This Row],[PPA (24/25)]],LEN(MASTERFILE[[#This Row],[PPA (24/25)]])-FIND("BL1",MASTERFILE[[#This Row],[PPA (24/25)]])+1),10),0)</f>
        <v>0</v>
      </c>
      <c r="ET60" s="3">
        <f>IFERROR(LEFT(RIGHT(MASTERFILE[[#This Row],[PPA (24/25)]],LEN(MASTERFILE[[#This Row],[PPA (24/25)]])-FIND("BL2",MASTERFILE[[#This Row],[PPA (24/25)]])+1),10),0)</f>
        <v>0</v>
      </c>
      <c r="EU60" s="3" t="str">
        <f>IFERROR(LEFT(RIGHT(MASTERFILE[[#This Row],[PPA (24/25)]],LEN(MASTERFILE[[#This Row],[PPA (24/25)]])-FIND("BL3",MASTERFILE[[#This Row],[PPA (24/25)]])+1),10),0)</f>
        <v xml:space="preserve">BL3 (60%)
</v>
      </c>
      <c r="EV60" s="3">
        <f>IFERROR(LEFT(RIGHT(MASTERFILE[[#This Row],[PPA (24/25)]],LEN(MASTERFILE[[#This Row],[PPA (24/25)]])-FIND("BL4",MASTERFILE[[#This Row],[PPA (24/25)]])+1),10),0)</f>
        <v>0</v>
      </c>
      <c r="EW60" s="3">
        <f>IFERROR(LEFT(RIGHT(MASTERFILE[[#This Row],[PPA (24/25)]],LEN(MASTERFILE[[#This Row],[PPA (24/25)]])-FIND("BL5",MASTERFILE[[#This Row],[PPA (24/25)]])+1),10),0)</f>
        <v>0</v>
      </c>
      <c r="EX60" s="3">
        <f>IFERROR(LEFT(RIGHT(MASTERFILE[[#This Row],[PPA (24/25)]],LEN(MASTERFILE[[#This Row],[PPA (24/25)]])-FIND("BL6",MASTERFILE[[#This Row],[PPA (24/25)]])+1),10),0)</f>
        <v>0</v>
      </c>
      <c r="EY60" s="3">
        <f>IFERROR(LEFT(RIGHT(MASTERFILE[[#This Row],[PPA (24/25)]],LEN(MASTERFILE[[#This Row],[PPA (24/25)]])-FIND("BL7",MASTERFILE[[#This Row],[PPA (24/25)]])+1),10),0)</f>
        <v>0</v>
      </c>
      <c r="EZ60" s="47">
        <f>IFERROR(MASTERFILE[[#This Row],[FPMIS Budget]]*(MID(MASTERFILE[[#This Row],[BP 1 (Percentage)]],FIND("(",MASTERFILE[[#This Row],[BP 1 (Percentage)]])+1, FIND(")",MASTERFILE[[#This Row],[BP 1 (Percentage)]])- FIND("(",MASTERFILE[[#This Row],[BP 1 (Percentage)]])-1)),0)</f>
        <v>0</v>
      </c>
      <c r="FA60" s="47">
        <f>IFERROR(MASTERFILE[[#This Row],[FPMIS Budget]]*(MID(MASTERFILE[[#This Row],[BP 2 (Percentage)]],FIND("(",MASTERFILE[[#This Row],[BP 2 (Percentage)]])+1, FIND(")",MASTERFILE[[#This Row],[BP 2 (Percentage)]])- FIND("(",MASTERFILE[[#This Row],[BP 2 (Percentage)]])-1)),0)</f>
        <v>0</v>
      </c>
      <c r="FB60" s="47">
        <f>IFERROR(MASTERFILE[[#This Row],[FPMIS Budget]]*(MID(MASTERFILE[[#This Row],[BP 3 (Percentage)]],FIND("(",MASTERFILE[[#This Row],[BP 3 (Percentage)]])+1, FIND(")",MASTERFILE[[#This Row],[BP 3 (Percentage)]])- FIND("(",MASTERFILE[[#This Row],[BP 3 (Percentage)]])-1)),0)</f>
        <v>0</v>
      </c>
      <c r="FC60" s="47">
        <f>IFERROR(MASTERFILE[[#This Row],[FPMIS Budget]]*(MID(MASTERFILE[[#This Row],[BP 4 (Percentage)]],FIND("(",MASTERFILE[[#This Row],[BP 4 (Percentage)]])+1, FIND(")",MASTERFILE[[#This Row],[BP 4 (Percentage)]])- FIND("(",MASTERFILE[[#This Row],[BP 4 (Percentage)]])-1)),0)</f>
        <v>0</v>
      </c>
      <c r="FD60" s="47">
        <f>IFERROR(MASTERFILE[[#This Row],[FPMIS Budget]]*(MID(MASTERFILE[[#This Row],[BP 5 (Percentage)]],FIND("(",MASTERFILE[[#This Row],[BP 5 (Percentage)]])+1, FIND(")",MASTERFILE[[#This Row],[BP 5 (Percentage)]])- FIND("(",MASTERFILE[[#This Row],[BP 5 (Percentage)]])-1)),0)</f>
        <v>0</v>
      </c>
      <c r="FE60" s="47">
        <f>IFERROR(MASTERFILE[[#This Row],[FPMIS Budget]]*(MID(MASTERFILE[[#This Row],[BN 1 (Percentage)]],FIND("(",MASTERFILE[[#This Row],[BN 1 (Percentage)]])+1, FIND(")",MASTERFILE[[#This Row],[BN 1 (Percentage)]])- FIND("(",MASTERFILE[[#This Row],[BN 1 (Percentage)]])-1)),0)</f>
        <v>0</v>
      </c>
      <c r="FF60" s="47">
        <f>IFERROR(MASTERFILE[[#This Row],[FPMIS Budget]]*(MID(MASTERFILE[[#This Row],[BN 2 (Percentage)]],FIND("(",MASTERFILE[[#This Row],[BN 2 (Percentage)]])+1, FIND(")",MASTERFILE[[#This Row],[BN 2 (Percentage)]])- FIND("(",MASTERFILE[[#This Row],[BN 2 (Percentage)]])-1)),0)</f>
        <v>800000.05200000003</v>
      </c>
      <c r="FG60" s="47">
        <f>IFERROR(MASTERFILE[[#This Row],[FPMIS Budget]]*(MID(MASTERFILE[[#This Row],[BN 3 (Percentage)]],FIND("(",MASTERFILE[[#This Row],[BN 3 (Percentage)]])+1, FIND(")",MASTERFILE[[#This Row],[BN 3 (Percentage)]])- FIND("(",MASTERFILE[[#This Row],[BN 3 (Percentage)]])-1)),0)</f>
        <v>0</v>
      </c>
      <c r="FH60" s="47">
        <f>IFERROR(MASTERFILE[[#This Row],[FPMIS Budget]]*(MID(MASTERFILE[[#This Row],[BN 4 (Percentage)]],FIND("(",MASTERFILE[[#This Row],[BN 4 (Percentage)]])+1, FIND(")",MASTERFILE[[#This Row],[BN 4 (Percentage)]])- FIND("(",MASTERFILE[[#This Row],[BN 4 (Percentage)]])-1)),0)</f>
        <v>0</v>
      </c>
      <c r="FI60" s="47">
        <f>IFERROR(MASTERFILE[[#This Row],[FPMIS Budget]]*(MID(MASTERFILE[[#This Row],[BN 5 (Percentage)]],FIND("(",MASTERFILE[[#This Row],[BN 5 (Percentage)]])+1, FIND(")",MASTERFILE[[#This Row],[BN 5 (Percentage)]])- FIND("(",MASTERFILE[[#This Row],[BN 5 (Percentage)]])-1)),0)</f>
        <v>0</v>
      </c>
      <c r="FJ60" s="47">
        <f>IFERROR(MASTERFILE[[#This Row],[FPMIS Budget]]*(MID(MASTERFILE[[#This Row],[BE 1 (Percentage)]],FIND("(",MASTERFILE[[#This Row],[BE 1 (Percentage)]])+1, FIND(")",MASTERFILE[[#This Row],[BE 1 (Percentage)]])- FIND("(",MASTERFILE[[#This Row],[BE 1 (Percentage)]])-1)),0)</f>
        <v>0</v>
      </c>
      <c r="FK60" s="47">
        <f>IFERROR(MASTERFILE[[#This Row],[FPMIS Budget]]*(MID(MASTERFILE[[#This Row],[BE 2 (Percentage)]],FIND("(",MASTERFILE[[#This Row],[BE 2 (Percentage)]])+1, FIND(")",MASTERFILE[[#This Row],[BE 2 (Percentage)]])- FIND("(",MASTERFILE[[#This Row],[BE 2 (Percentage)]])-1)),0)</f>
        <v>0</v>
      </c>
      <c r="FL60" s="47">
        <f>IFERROR(MASTERFILE[[#This Row],[FPMIS Budget]]*(MID(MASTERFILE[[#This Row],[BE 3 (Percentage)]],FIND("(",MASTERFILE[[#This Row],[BE 3 (Percentage)]])+1, FIND(")",MASTERFILE[[#This Row],[BE 3 (Percentage)]])- FIND("(",MASTERFILE[[#This Row],[BE 3 (Percentage)]])-1)),0)</f>
        <v>0</v>
      </c>
      <c r="FM60" s="47">
        <f>IFERROR(MASTERFILE[[#This Row],[FPMIS Budget]]*(MID(MASTERFILE[[#This Row],[BE 4 (Percentage)]],FIND("(",MASTERFILE[[#This Row],[BE 4 (Percentage)]])+1, FIND(")",MASTERFILE[[#This Row],[BE 4 (Percentage)]])- FIND("(",MASTERFILE[[#This Row],[BE 4 (Percentage)]])-1)),0)</f>
        <v>0</v>
      </c>
      <c r="FN60" s="47">
        <f>IFERROR(MASTERFILE[[#This Row],[FPMIS Budget]]*(MID(MASTERFILE[[#This Row],[BL 1 (Percentage)]],FIND("(",MASTERFILE[[#This Row],[BL 1 (Percentage)]])+1, FIND(")",MASTERFILE[[#This Row],[BL 1 (Percentage)]])- FIND("(",MASTERFILE[[#This Row],[BL 1 (Percentage)]])-1)),0)</f>
        <v>0</v>
      </c>
      <c r="FO60" s="47">
        <f>IFERROR(MASTERFILE[[#This Row],[FPMIS Budget]]*(MID(MASTERFILE[[#This Row],[BL 2 (Percentage)]],FIND("(",MASTERFILE[[#This Row],[BL 2 (Percentage)]])+1, FIND(")",MASTERFILE[[#This Row],[BL 2 (Percentage)]])- FIND("(",MASTERFILE[[#This Row],[BL 2 (Percentage)]])-1)),0)</f>
        <v>0</v>
      </c>
      <c r="FP60" s="47">
        <f>IFERROR(MASTERFILE[[#This Row],[FPMIS Budget]]*(MID(MASTERFILE[[#This Row],[BL 3 (Percentage)]],FIND("(",MASTERFILE[[#This Row],[BL 3 (Percentage)]])+1, FIND(")",MASTERFILE[[#This Row],[BL 3 (Percentage)]])- FIND("(",MASTERFILE[[#This Row],[BL 3 (Percentage)]])-1)),0)</f>
        <v>1200000.078</v>
      </c>
      <c r="FQ60" s="47">
        <f>IFERROR(MASTERFILE[[#This Row],[FPMIS Budget]]*(MID(MASTERFILE[[#This Row],[BL 4 (Percentage)]],FIND("(",MASTERFILE[[#This Row],[BL 4 (Percentage)]])+1, FIND(")",MASTERFILE[[#This Row],[BL 4 (Percentage)]])- FIND("(",MASTERFILE[[#This Row],[BL 4 (Percentage)]])-1)),0)</f>
        <v>0</v>
      </c>
      <c r="FR60" s="47">
        <f>IFERROR(MASTERFILE[[#This Row],[FPMIS Budget]]*(MID(MASTERFILE[[#This Row],[BL 5 (Percentage)]],FIND("(",MASTERFILE[[#This Row],[BL 5 (Percentage)]])+1, FIND(")",MASTERFILE[[#This Row],[BL 5 (Percentage)]])- FIND("(",MASTERFILE[[#This Row],[BL 5 (Percentage)]])-1)),0)</f>
        <v>0</v>
      </c>
      <c r="FS60" s="47">
        <f>IFERROR(MASTERFILE[[#This Row],[FPMIS Budget]]*(MID(MASTERFILE[[#This Row],[BL 6 (Percentage)]],FIND("(",MASTERFILE[[#This Row],[BL 6 (Percentage)]])+1, FIND(")",MASTERFILE[[#This Row],[BL 6 (Percentage)]])- FIND("(",MASTERFILE[[#This Row],[BL 6 (Percentage)]])-1)),0)</f>
        <v>0</v>
      </c>
      <c r="FT60" s="47">
        <f>IFERROR(MASTERFILE[[#This Row],[FPMIS Budget]]*(MID(MASTERFILE[[#This Row],[BL 7 (Percentage)]],FIND("(",MASTERFILE[[#This Row],[BL 7 (Percentage)]])+1, FIND(")",MASTERFILE[[#This Row],[BL 7 (Percentage)]])- FIND("(",MASTERFILE[[#This Row],[BL 7 (Percentage)]])-1)),0)</f>
        <v>0</v>
      </c>
      <c r="FU60" s="3">
        <f>IF(ISNUMBER(SEARCH("1.",MASTERFILE[[#This Row],[SDG target (24/25)]])),1," ")</f>
        <v>1</v>
      </c>
      <c r="HT60" s="3" t="s">
        <v>1296</v>
      </c>
      <c r="HU60" s="3" t="s">
        <v>1888</v>
      </c>
      <c r="HW60" s="3" t="s">
        <v>1889</v>
      </c>
      <c r="IA60" s="3" t="s">
        <v>1890</v>
      </c>
      <c r="IH60" s="3" t="s">
        <v>1891</v>
      </c>
      <c r="IX60" s="3"/>
    </row>
    <row r="61" spans="1:263" ht="27.75" customHeight="1" x14ac:dyDescent="0.3">
      <c r="A61" s="9" t="s">
        <v>1892</v>
      </c>
      <c r="B61" s="9" t="s">
        <v>1893</v>
      </c>
      <c r="C61" s="9" t="s">
        <v>1894</v>
      </c>
      <c r="D61" s="9" t="s">
        <v>278</v>
      </c>
      <c r="E61" s="45">
        <v>274805.15999999997</v>
      </c>
      <c r="F61" s="45">
        <v>350000</v>
      </c>
      <c r="G61" s="9" t="s">
        <v>1895</v>
      </c>
      <c r="H61" s="9" t="s">
        <v>280</v>
      </c>
      <c r="I61" s="9" t="s">
        <v>281</v>
      </c>
      <c r="J61" s="9" t="s">
        <v>282</v>
      </c>
      <c r="K61" s="9" t="s">
        <v>476</v>
      </c>
      <c r="L61" s="9" t="s">
        <v>1896</v>
      </c>
      <c r="M61" s="9" t="s">
        <v>1897</v>
      </c>
      <c r="N61" s="45">
        <v>1.9973118279569892</v>
      </c>
      <c r="O61" s="9" t="s">
        <v>1898</v>
      </c>
      <c r="P61" s="9" t="s">
        <v>281</v>
      </c>
      <c r="Q61" s="9" t="s">
        <v>1788</v>
      </c>
      <c r="R61" s="9" t="s">
        <v>480</v>
      </c>
      <c r="S61" s="9" t="s">
        <v>289</v>
      </c>
      <c r="T61" s="9" t="s">
        <v>290</v>
      </c>
      <c r="U61" s="9" t="s">
        <v>291</v>
      </c>
      <c r="V61" s="9" t="s">
        <v>412</v>
      </c>
      <c r="W61" s="9" t="s">
        <v>293</v>
      </c>
      <c r="X61" s="9" t="s">
        <v>482</v>
      </c>
      <c r="Y61" s="9" t="s">
        <v>1899</v>
      </c>
      <c r="Z61" s="9" t="s">
        <v>1900</v>
      </c>
      <c r="AA61" s="9" t="s">
        <v>1901</v>
      </c>
      <c r="AB61" s="9" t="s">
        <v>1902</v>
      </c>
      <c r="AC61" s="9" t="s">
        <v>1903</v>
      </c>
      <c r="AD61" s="9" t="s">
        <v>1904</v>
      </c>
      <c r="AE61" s="9" t="s">
        <v>292</v>
      </c>
      <c r="AF61" s="9" t="s">
        <v>292</v>
      </c>
      <c r="AG61" s="9" t="s">
        <v>292</v>
      </c>
      <c r="AH61" s="9" t="s">
        <v>292</v>
      </c>
      <c r="AI61" s="9" t="s">
        <v>292</v>
      </c>
      <c r="AJ61" s="9" t="s">
        <v>292</v>
      </c>
      <c r="AK61" s="9" t="s">
        <v>304</v>
      </c>
      <c r="AL61" s="9" t="s">
        <v>305</v>
      </c>
      <c r="AM61" s="9" t="s">
        <v>492</v>
      </c>
      <c r="AN61" s="9" t="s">
        <v>842</v>
      </c>
      <c r="AO61" s="9" t="s">
        <v>292</v>
      </c>
      <c r="AP61" s="9" t="s">
        <v>292</v>
      </c>
      <c r="AQ61" s="9" t="s">
        <v>309</v>
      </c>
      <c r="AR61" s="9" t="s">
        <v>353</v>
      </c>
      <c r="AS61" s="9" t="s">
        <v>363</v>
      </c>
      <c r="AT61" s="45">
        <v>0</v>
      </c>
      <c r="AU61" s="45">
        <v>350000</v>
      </c>
      <c r="AV61" s="9" t="s">
        <v>1905</v>
      </c>
      <c r="AW61" s="9" t="s">
        <v>1906</v>
      </c>
      <c r="AX61" s="9" t="s">
        <v>1907</v>
      </c>
      <c r="AY61" s="9" t="s">
        <v>292</v>
      </c>
      <c r="AZ61" s="9" t="s">
        <v>292</v>
      </c>
      <c r="BA61" s="9" t="s">
        <v>292</v>
      </c>
      <c r="BB61" s="9" t="s">
        <v>1908</v>
      </c>
      <c r="BC61" s="9" t="s">
        <v>1896</v>
      </c>
      <c r="BD61" s="9" t="s">
        <v>1909</v>
      </c>
      <c r="BE61" s="9" t="s">
        <v>1910</v>
      </c>
      <c r="BF61" s="9" t="s">
        <v>292</v>
      </c>
      <c r="BG61" s="9" t="s">
        <v>292</v>
      </c>
      <c r="BH61" s="45">
        <v>0</v>
      </c>
      <c r="BI61" s="9" t="s">
        <v>1135</v>
      </c>
      <c r="BJ61" s="9" t="s">
        <v>354</v>
      </c>
      <c r="BK61" s="9" t="s">
        <v>354</v>
      </c>
      <c r="BL61" s="9" t="s">
        <v>354</v>
      </c>
      <c r="BM61" s="9" t="s">
        <v>354</v>
      </c>
      <c r="BN61" s="9" t="s">
        <v>354</v>
      </c>
      <c r="BO61" s="9" t="s">
        <v>354</v>
      </c>
      <c r="BP61" s="9" t="s">
        <v>363</v>
      </c>
      <c r="BQ61" s="9" t="s">
        <v>353</v>
      </c>
      <c r="BR61" s="9" t="s">
        <v>354</v>
      </c>
      <c r="BS61" s="9" t="s">
        <v>1901</v>
      </c>
      <c r="BT61" s="9" t="s">
        <v>1902</v>
      </c>
      <c r="BU61" s="9" t="s">
        <v>1903</v>
      </c>
      <c r="BV61" s="9" t="s">
        <v>1904</v>
      </c>
      <c r="BW61" s="9" t="s">
        <v>1905</v>
      </c>
      <c r="BX61" s="9" t="s">
        <v>1906</v>
      </c>
      <c r="BY61" s="45">
        <v>99014.75</v>
      </c>
      <c r="BZ61" s="45">
        <v>350000</v>
      </c>
      <c r="CA61" s="45">
        <v>175790.41</v>
      </c>
      <c r="CB61" s="45">
        <v>0</v>
      </c>
      <c r="CC61" s="45">
        <v>0</v>
      </c>
      <c r="CD61" s="45">
        <v>0</v>
      </c>
      <c r="CE61" s="45">
        <v>0</v>
      </c>
      <c r="CF61" s="45">
        <v>0</v>
      </c>
      <c r="CG61" s="45">
        <v>0</v>
      </c>
      <c r="CH61" s="9" t="s">
        <v>292</v>
      </c>
      <c r="CI61" s="9" t="s">
        <v>292</v>
      </c>
      <c r="CJ61" s="9" t="s">
        <v>292</v>
      </c>
      <c r="CK61" s="9" t="s">
        <v>292</v>
      </c>
      <c r="CL61" s="45">
        <v>75194.84</v>
      </c>
      <c r="CM61" s="45">
        <v>189561.07</v>
      </c>
      <c r="CN61" s="45">
        <v>85244.09</v>
      </c>
      <c r="CO61" s="45">
        <v>0</v>
      </c>
      <c r="CP61" s="45">
        <v>350000</v>
      </c>
      <c r="CQ61" s="45">
        <v>271748.02</v>
      </c>
      <c r="CR61" s="9" t="s">
        <v>1897</v>
      </c>
      <c r="CS61" s="45">
        <v>0</v>
      </c>
      <c r="CT61" s="9" t="s">
        <v>292</v>
      </c>
      <c r="CU61" s="9" t="s">
        <v>281</v>
      </c>
      <c r="CV61" s="9" t="s">
        <v>281</v>
      </c>
      <c r="CW61" s="45">
        <v>175790.41</v>
      </c>
      <c r="CX61" s="45">
        <v>191907.65903536978</v>
      </c>
      <c r="CY61" s="45">
        <v>8769.9736655948545</v>
      </c>
      <c r="CZ61" s="45">
        <v>0</v>
      </c>
      <c r="DA61" s="45">
        <v>175790.41</v>
      </c>
      <c r="DB61" s="45">
        <v>191907.65903536978</v>
      </c>
      <c r="DC61" s="45">
        <v>8769.9736655948545</v>
      </c>
      <c r="DD61" s="45">
        <v>0</v>
      </c>
      <c r="DE61" s="45">
        <v>0</v>
      </c>
      <c r="DF61" s="9" t="s">
        <v>365</v>
      </c>
      <c r="DG61" s="9" t="s">
        <v>1911</v>
      </c>
      <c r="DH61" s="9" t="s">
        <v>1912</v>
      </c>
      <c r="DI61" s="46" t="s">
        <v>1913</v>
      </c>
      <c r="DJ61" s="3">
        <f>IF(ISNUMBER(SEARCH("BP1",MASTERFILE[[#This Row],[PPA (24/25)]])),1,0)</f>
        <v>0</v>
      </c>
      <c r="DK61" s="3">
        <f>IF(ISNUMBER(SEARCH("BP2",MASTERFILE[[#This Row],[PPA (24/25)]])),1,0)</f>
        <v>0</v>
      </c>
      <c r="DL61" s="3">
        <f>IF(ISNUMBER(SEARCH("BP3",MASTERFILE[[#This Row],[PPA (24/25)]])),1,0)</f>
        <v>0</v>
      </c>
      <c r="DM61" s="3">
        <f>IF(ISNUMBER(SEARCH("BP4",MASTERFILE[[#This Row],[PPA (24/25)]])),1,0)</f>
        <v>1</v>
      </c>
      <c r="DN61" s="3">
        <f>IF(ISNUMBER(SEARCH("BP5",MASTERFILE[[#This Row],[PPA (24/25)]])),1,0)</f>
        <v>0</v>
      </c>
      <c r="DO61" s="3">
        <f>IF(ISNUMBER(SEARCH("BN1",MASTERFILE[[#This Row],[PPA (24/25)]])),1,0)</f>
        <v>0</v>
      </c>
      <c r="DP61" s="3">
        <f>IF(ISNUMBER(SEARCH("BN2",MASTERFILE[[#This Row],[PPA (24/25)]])),1,0)</f>
        <v>0</v>
      </c>
      <c r="DQ61" s="3">
        <f>IF(ISNUMBER(SEARCH("BN3",MASTERFILE[[#This Row],[PPA (24/25)]])),1,0)</f>
        <v>0</v>
      </c>
      <c r="DR61" s="3">
        <f>IF(ISNUMBER(SEARCH("BN4",MASTERFILE[[#This Row],[PPA (24/25)]])),1,0)</f>
        <v>1</v>
      </c>
      <c r="DS61" s="3">
        <f>IF(ISNUMBER(SEARCH("BN5",MASTERFILE[[#This Row],[PPA (24/25)]])),1,0)</f>
        <v>0</v>
      </c>
      <c r="DT61" s="3">
        <f>IF(ISNUMBER(SEARCH("BE1",MASTERFILE[[#This Row],[PPA (24/25)]])),1,0)</f>
        <v>1</v>
      </c>
      <c r="DU61" s="3">
        <f>IF(ISNUMBER(SEARCH("BE2",MASTERFILE[[#This Row],[PPA (24/25)]])),1,0)</f>
        <v>0</v>
      </c>
      <c r="DV61" s="3">
        <f>IF(ISNUMBER(SEARCH("BE3",MASTERFILE[[#This Row],[PPA (24/25)]])),1,0)</f>
        <v>0</v>
      </c>
      <c r="DW61" s="3">
        <f>IF(ISNUMBER(SEARCH("BE4",MASTERFILE[[#This Row],[PPA (24/25)]])),1,0)</f>
        <v>0</v>
      </c>
      <c r="DX61" s="3">
        <f>IF(ISNUMBER(SEARCH("BL1",MASTERFILE[[#This Row],[PPA (24/25)]])),1,0)</f>
        <v>0</v>
      </c>
      <c r="DY61" s="3">
        <f>IF(ISNUMBER(SEARCH("BL2",MASTERFILE[[#This Row],[PPA (24/25)]])),1,0)</f>
        <v>0</v>
      </c>
      <c r="DZ61" s="3">
        <f>IF(ISNUMBER(SEARCH("BL3",MASTERFILE[[#This Row],[PPA (24/25)]])),1,0)</f>
        <v>0</v>
      </c>
      <c r="EA61" s="3">
        <f>IF(ISNUMBER(SEARCH("BL4",MASTERFILE[[#This Row],[PPA (24/25)]])),1,0)</f>
        <v>0</v>
      </c>
      <c r="EB61" s="3">
        <f>IF(ISNUMBER(SEARCH("BL5",MASTERFILE[[#This Row],[PPA (24/25)]])),1,0)</f>
        <v>0</v>
      </c>
      <c r="EC61" s="3">
        <f>IF(ISNUMBER(SEARCH("BL6",MASTERFILE[[#This Row],[PPA (24/25)]])),1,0)</f>
        <v>0</v>
      </c>
      <c r="ED61" s="3">
        <f>IF(ISNUMBER(SEARCH("BL7",MASTERFILE[[#This Row],[PPA (24/25)]])),1,0)</f>
        <v>0</v>
      </c>
      <c r="EE61" s="3">
        <f>IFERROR(LEFT(RIGHT(MASTERFILE[[#This Row],[PPA (24/25)]],LEN(MASTERFILE[[#This Row],[PPA (24/25)]])-FIND("BP1",MASTERFILE[[#This Row],[PPA (24/25)]])+1),10), 0)</f>
        <v>0</v>
      </c>
      <c r="EF61" s="3">
        <f>IFERROR(LEFT(RIGHT(MASTERFILE[[#This Row],[PPA (24/25)]],LEN(MASTERFILE[[#This Row],[PPA (24/25)]])-FIND("BP2",MASTERFILE[[#This Row],[PPA (24/25)]])+1),10),0)</f>
        <v>0</v>
      </c>
      <c r="EG61" s="3">
        <f>IFERROR(LEFT(RIGHT(MASTERFILE[[#This Row],[PPA (24/25)]],LEN(MASTERFILE[[#This Row],[PPA (24/25)]])-FIND("BP3",MASTERFILE[[#This Row],[PPA (24/25)]])+1),10),0)</f>
        <v>0</v>
      </c>
      <c r="EH61" s="3" t="str">
        <f>IFERROR(LEFT(RIGHT(MASTERFILE[[#This Row],[PPA (24/25)]],LEN(MASTERFILE[[#This Row],[PPA (24/25)]])-FIND("BP4",MASTERFILE[[#This Row],[PPA (24/25)]])+1),10),0)</f>
        <v>BP4 (30%)</v>
      </c>
      <c r="EI61" s="3">
        <f>IFERROR(LEFT(RIGHT(MASTERFILE[[#This Row],[PPA (24/25)]],LEN(MASTERFILE[[#This Row],[PPA (24/25)]])-FIND("BP5",MASTERFILE[[#This Row],[PPA (24/25)]])+1),10),0)</f>
        <v>0</v>
      </c>
      <c r="EJ61" s="3">
        <f>IFERROR(LEFT(RIGHT(MASTERFILE[[#This Row],[PPA (24/25)]],LEN(MASTERFILE[[#This Row],[PPA (24/25)]])-FIND("BN1",MASTERFILE[[#This Row],[PPA (24/25)]])+1),10),0)</f>
        <v>0</v>
      </c>
      <c r="EK61" s="3">
        <f>IFERROR(LEFT(RIGHT(MASTERFILE[[#This Row],[PPA (24/25)]],LEN(MASTERFILE[[#This Row],[PPA (24/25)]])-FIND("BN2",MASTERFILE[[#This Row],[PPA (24/25)]])+1),10),0)</f>
        <v>0</v>
      </c>
      <c r="EL61" s="3">
        <f>IFERROR(LEFT(RIGHT(MASTERFILE[[#This Row],[PPA (24/25)]],LEN(MASTERFILE[[#This Row],[PPA (24/25)]])-FIND("BN3",MASTERFILE[[#This Row],[PPA (24/25)]])+1),10),0)</f>
        <v>0</v>
      </c>
      <c r="EM61" s="3" t="str">
        <f>IFERROR(LEFT(RIGHT(MASTERFILE[[#This Row],[PPA (24/25)]],LEN(MASTERFILE[[#This Row],[PPA (24/25)]])-FIND("BN4",MASTERFILE[[#This Row],[PPA (24/25)]])+1),10),0)</f>
        <v xml:space="preserve">BN4 (30%)
</v>
      </c>
      <c r="EN61" s="3">
        <f>IFERROR(LEFT(RIGHT(MASTERFILE[[#This Row],[PPA (24/25)]],LEN(MASTERFILE[[#This Row],[PPA (24/25)]])-FIND("BN5",MASTERFILE[[#This Row],[PPA (24/25)]])+1),10),0)</f>
        <v>0</v>
      </c>
      <c r="EO61" s="3" t="str">
        <f>IFERROR(LEFT(RIGHT(MASTERFILE[[#This Row],[PPA (24/25)]],LEN(MASTERFILE[[#This Row],[PPA (24/25)]])-FIND("BE1",MASTERFILE[[#This Row],[PPA (24/25)]])+1),10),0)</f>
        <v xml:space="preserve">BE1 (40%)
</v>
      </c>
      <c r="EP61" s="3">
        <f>IFERROR(LEFT(RIGHT(MASTERFILE[[#This Row],[PPA (24/25)]],LEN(MASTERFILE[[#This Row],[PPA (24/25)]])-FIND("BE2",MASTERFILE[[#This Row],[PPA (24/25)]])+1),10),0)</f>
        <v>0</v>
      </c>
      <c r="EQ61" s="3">
        <f>IFERROR(LEFT(RIGHT(MASTERFILE[[#This Row],[PPA (24/25)]],LEN(MASTERFILE[[#This Row],[PPA (24/25)]])-FIND("BE3",MASTERFILE[[#This Row],[PPA (24/25)]])+1),10),0)</f>
        <v>0</v>
      </c>
      <c r="ER61" s="3">
        <f>IFERROR(LEFT(RIGHT(MASTERFILE[[#This Row],[PPA (24/25)]],LEN(MASTERFILE[[#This Row],[PPA (24/25)]])-FIND("BE4",MASTERFILE[[#This Row],[PPA (24/25)]])+1),10),0)</f>
        <v>0</v>
      </c>
      <c r="ES61" s="3">
        <f>IFERROR(LEFT(RIGHT(MASTERFILE[[#This Row],[PPA (24/25)]],LEN(MASTERFILE[[#This Row],[PPA (24/25)]])-FIND("BL1",MASTERFILE[[#This Row],[PPA (24/25)]])+1),10),0)</f>
        <v>0</v>
      </c>
      <c r="ET61" s="3">
        <f>IFERROR(LEFT(RIGHT(MASTERFILE[[#This Row],[PPA (24/25)]],LEN(MASTERFILE[[#This Row],[PPA (24/25)]])-FIND("BL2",MASTERFILE[[#This Row],[PPA (24/25)]])+1),10),0)</f>
        <v>0</v>
      </c>
      <c r="EU61" s="3">
        <f>IFERROR(LEFT(RIGHT(MASTERFILE[[#This Row],[PPA (24/25)]],LEN(MASTERFILE[[#This Row],[PPA (24/25)]])-FIND("BL3",MASTERFILE[[#This Row],[PPA (24/25)]])+1),10),0)</f>
        <v>0</v>
      </c>
      <c r="EV61" s="3">
        <f>IFERROR(LEFT(RIGHT(MASTERFILE[[#This Row],[PPA (24/25)]],LEN(MASTERFILE[[#This Row],[PPA (24/25)]])-FIND("BL4",MASTERFILE[[#This Row],[PPA (24/25)]])+1),10),0)</f>
        <v>0</v>
      </c>
      <c r="EW61" s="3">
        <f>IFERROR(LEFT(RIGHT(MASTERFILE[[#This Row],[PPA (24/25)]],LEN(MASTERFILE[[#This Row],[PPA (24/25)]])-FIND("BL5",MASTERFILE[[#This Row],[PPA (24/25)]])+1),10),0)</f>
        <v>0</v>
      </c>
      <c r="EX61" s="3">
        <f>IFERROR(LEFT(RIGHT(MASTERFILE[[#This Row],[PPA (24/25)]],LEN(MASTERFILE[[#This Row],[PPA (24/25)]])-FIND("BL6",MASTERFILE[[#This Row],[PPA (24/25)]])+1),10),0)</f>
        <v>0</v>
      </c>
      <c r="EY61" s="3">
        <f>IFERROR(LEFT(RIGHT(MASTERFILE[[#This Row],[PPA (24/25)]],LEN(MASTERFILE[[#This Row],[PPA (24/25)]])-FIND("BL7",MASTERFILE[[#This Row],[PPA (24/25)]])+1),10),0)</f>
        <v>0</v>
      </c>
      <c r="EZ61" s="47">
        <f>IFERROR(MASTERFILE[[#This Row],[FPMIS Budget]]*(MID(MASTERFILE[[#This Row],[BP 1 (Percentage)]],FIND("(",MASTERFILE[[#This Row],[BP 1 (Percentage)]])+1, FIND(")",MASTERFILE[[#This Row],[BP 1 (Percentage)]])- FIND("(",MASTERFILE[[#This Row],[BP 1 (Percentage)]])-1)),0)</f>
        <v>0</v>
      </c>
      <c r="FA61" s="47">
        <f>IFERROR(MASTERFILE[[#This Row],[FPMIS Budget]]*(MID(MASTERFILE[[#This Row],[BP 2 (Percentage)]],FIND("(",MASTERFILE[[#This Row],[BP 2 (Percentage)]])+1, FIND(")",MASTERFILE[[#This Row],[BP 2 (Percentage)]])- FIND("(",MASTERFILE[[#This Row],[BP 2 (Percentage)]])-1)),0)</f>
        <v>0</v>
      </c>
      <c r="FB61" s="47">
        <f>IFERROR(MASTERFILE[[#This Row],[FPMIS Budget]]*(MID(MASTERFILE[[#This Row],[BP 3 (Percentage)]],FIND("(",MASTERFILE[[#This Row],[BP 3 (Percentage)]])+1, FIND(")",MASTERFILE[[#This Row],[BP 3 (Percentage)]])- FIND("(",MASTERFILE[[#This Row],[BP 3 (Percentage)]])-1)),0)</f>
        <v>0</v>
      </c>
      <c r="FC61" s="47">
        <f>IFERROR(MASTERFILE[[#This Row],[FPMIS Budget]]*(MID(MASTERFILE[[#This Row],[BP 4 (Percentage)]],FIND("(",MASTERFILE[[#This Row],[BP 4 (Percentage)]])+1, FIND(")",MASTERFILE[[#This Row],[BP 4 (Percentage)]])- FIND("(",MASTERFILE[[#This Row],[BP 4 (Percentage)]])-1)),0)</f>
        <v>105000</v>
      </c>
      <c r="FD61" s="47">
        <f>IFERROR(MASTERFILE[[#This Row],[FPMIS Budget]]*(MID(MASTERFILE[[#This Row],[BP 5 (Percentage)]],FIND("(",MASTERFILE[[#This Row],[BP 5 (Percentage)]])+1, FIND(")",MASTERFILE[[#This Row],[BP 5 (Percentage)]])- FIND("(",MASTERFILE[[#This Row],[BP 5 (Percentage)]])-1)),0)</f>
        <v>0</v>
      </c>
      <c r="FE61" s="47">
        <f>IFERROR(MASTERFILE[[#This Row],[FPMIS Budget]]*(MID(MASTERFILE[[#This Row],[BN 1 (Percentage)]],FIND("(",MASTERFILE[[#This Row],[BN 1 (Percentage)]])+1, FIND(")",MASTERFILE[[#This Row],[BN 1 (Percentage)]])- FIND("(",MASTERFILE[[#This Row],[BN 1 (Percentage)]])-1)),0)</f>
        <v>0</v>
      </c>
      <c r="FF61" s="47">
        <f>IFERROR(MASTERFILE[[#This Row],[FPMIS Budget]]*(MID(MASTERFILE[[#This Row],[BN 2 (Percentage)]],FIND("(",MASTERFILE[[#This Row],[BN 2 (Percentage)]])+1, FIND(")",MASTERFILE[[#This Row],[BN 2 (Percentage)]])- FIND("(",MASTERFILE[[#This Row],[BN 2 (Percentage)]])-1)),0)</f>
        <v>0</v>
      </c>
      <c r="FG61" s="47">
        <f>IFERROR(MASTERFILE[[#This Row],[FPMIS Budget]]*(MID(MASTERFILE[[#This Row],[BN 3 (Percentage)]],FIND("(",MASTERFILE[[#This Row],[BN 3 (Percentage)]])+1, FIND(")",MASTERFILE[[#This Row],[BN 3 (Percentage)]])- FIND("(",MASTERFILE[[#This Row],[BN 3 (Percentage)]])-1)),0)</f>
        <v>0</v>
      </c>
      <c r="FH61" s="47">
        <f>IFERROR(MASTERFILE[[#This Row],[FPMIS Budget]]*(MID(MASTERFILE[[#This Row],[BN 4 (Percentage)]],FIND("(",MASTERFILE[[#This Row],[BN 4 (Percentage)]])+1, FIND(")",MASTERFILE[[#This Row],[BN 4 (Percentage)]])- FIND("(",MASTERFILE[[#This Row],[BN 4 (Percentage)]])-1)),0)</f>
        <v>105000</v>
      </c>
      <c r="FI61" s="47">
        <f>IFERROR(MASTERFILE[[#This Row],[FPMIS Budget]]*(MID(MASTERFILE[[#This Row],[BN 5 (Percentage)]],FIND("(",MASTERFILE[[#This Row],[BN 5 (Percentage)]])+1, FIND(")",MASTERFILE[[#This Row],[BN 5 (Percentage)]])- FIND("(",MASTERFILE[[#This Row],[BN 5 (Percentage)]])-1)),0)</f>
        <v>0</v>
      </c>
      <c r="FJ61" s="47">
        <f>IFERROR(MASTERFILE[[#This Row],[FPMIS Budget]]*(MID(MASTERFILE[[#This Row],[BE 1 (Percentage)]],FIND("(",MASTERFILE[[#This Row],[BE 1 (Percentage)]])+1, FIND(")",MASTERFILE[[#This Row],[BE 1 (Percentage)]])- FIND("(",MASTERFILE[[#This Row],[BE 1 (Percentage)]])-1)),0)</f>
        <v>140000</v>
      </c>
      <c r="FK61" s="47">
        <f>IFERROR(MASTERFILE[[#This Row],[FPMIS Budget]]*(MID(MASTERFILE[[#This Row],[BE 2 (Percentage)]],FIND("(",MASTERFILE[[#This Row],[BE 2 (Percentage)]])+1, FIND(")",MASTERFILE[[#This Row],[BE 2 (Percentage)]])- FIND("(",MASTERFILE[[#This Row],[BE 2 (Percentage)]])-1)),0)</f>
        <v>0</v>
      </c>
      <c r="FL61" s="47">
        <f>IFERROR(MASTERFILE[[#This Row],[FPMIS Budget]]*(MID(MASTERFILE[[#This Row],[BE 3 (Percentage)]],FIND("(",MASTERFILE[[#This Row],[BE 3 (Percentage)]])+1, FIND(")",MASTERFILE[[#This Row],[BE 3 (Percentage)]])- FIND("(",MASTERFILE[[#This Row],[BE 3 (Percentage)]])-1)),0)</f>
        <v>0</v>
      </c>
      <c r="FM61" s="47">
        <f>IFERROR(MASTERFILE[[#This Row],[FPMIS Budget]]*(MID(MASTERFILE[[#This Row],[BE 4 (Percentage)]],FIND("(",MASTERFILE[[#This Row],[BE 4 (Percentage)]])+1, FIND(")",MASTERFILE[[#This Row],[BE 4 (Percentage)]])- FIND("(",MASTERFILE[[#This Row],[BE 4 (Percentage)]])-1)),0)</f>
        <v>0</v>
      </c>
      <c r="FN61" s="47">
        <f>IFERROR(MASTERFILE[[#This Row],[FPMIS Budget]]*(MID(MASTERFILE[[#This Row],[BL 1 (Percentage)]],FIND("(",MASTERFILE[[#This Row],[BL 1 (Percentage)]])+1, FIND(")",MASTERFILE[[#This Row],[BL 1 (Percentage)]])- FIND("(",MASTERFILE[[#This Row],[BL 1 (Percentage)]])-1)),0)</f>
        <v>0</v>
      </c>
      <c r="FO61" s="47">
        <f>IFERROR(MASTERFILE[[#This Row],[FPMIS Budget]]*(MID(MASTERFILE[[#This Row],[BL 2 (Percentage)]],FIND("(",MASTERFILE[[#This Row],[BL 2 (Percentage)]])+1, FIND(")",MASTERFILE[[#This Row],[BL 2 (Percentage)]])- FIND("(",MASTERFILE[[#This Row],[BL 2 (Percentage)]])-1)),0)</f>
        <v>0</v>
      </c>
      <c r="FP61" s="47">
        <f>IFERROR(MASTERFILE[[#This Row],[FPMIS Budget]]*(MID(MASTERFILE[[#This Row],[BL 3 (Percentage)]],FIND("(",MASTERFILE[[#This Row],[BL 3 (Percentage)]])+1, FIND(")",MASTERFILE[[#This Row],[BL 3 (Percentage)]])- FIND("(",MASTERFILE[[#This Row],[BL 3 (Percentage)]])-1)),0)</f>
        <v>0</v>
      </c>
      <c r="FQ61" s="47">
        <f>IFERROR(MASTERFILE[[#This Row],[FPMIS Budget]]*(MID(MASTERFILE[[#This Row],[BL 4 (Percentage)]],FIND("(",MASTERFILE[[#This Row],[BL 4 (Percentage)]])+1, FIND(")",MASTERFILE[[#This Row],[BL 4 (Percentage)]])- FIND("(",MASTERFILE[[#This Row],[BL 4 (Percentage)]])-1)),0)</f>
        <v>0</v>
      </c>
      <c r="FR61" s="47">
        <f>IFERROR(MASTERFILE[[#This Row],[FPMIS Budget]]*(MID(MASTERFILE[[#This Row],[BL 5 (Percentage)]],FIND("(",MASTERFILE[[#This Row],[BL 5 (Percentage)]])+1, FIND(")",MASTERFILE[[#This Row],[BL 5 (Percentage)]])- FIND("(",MASTERFILE[[#This Row],[BL 5 (Percentage)]])-1)),0)</f>
        <v>0</v>
      </c>
      <c r="FS61" s="47">
        <f>IFERROR(MASTERFILE[[#This Row],[FPMIS Budget]]*(MID(MASTERFILE[[#This Row],[BL 6 (Percentage)]],FIND("(",MASTERFILE[[#This Row],[BL 6 (Percentage)]])+1, FIND(")",MASTERFILE[[#This Row],[BL 6 (Percentage)]])- FIND("(",MASTERFILE[[#This Row],[BL 6 (Percentage)]])-1)),0)</f>
        <v>0</v>
      </c>
      <c r="FT61" s="47">
        <f>IFERROR(MASTERFILE[[#This Row],[FPMIS Budget]]*(MID(MASTERFILE[[#This Row],[BL 7 (Percentage)]],FIND("(",MASTERFILE[[#This Row],[BL 7 (Percentage)]])+1, FIND(")",MASTERFILE[[#This Row],[BL 7 (Percentage)]])- FIND("(",MASTERFILE[[#This Row],[BL 7 (Percentage)]])-1)),0)</f>
        <v>0</v>
      </c>
      <c r="FU61" s="3" t="str">
        <f>IF(ISNUMBER(SEARCH("1.",MASTERFILE[[#This Row],[SDG target (24/25)]])),1," ")</f>
        <v xml:space="preserve"> </v>
      </c>
      <c r="HT61" s="3" t="s">
        <v>1296</v>
      </c>
      <c r="HX61" s="3" t="s">
        <v>1914</v>
      </c>
      <c r="ID61" s="3"/>
      <c r="IH61" s="3"/>
      <c r="IM61" s="3" t="s">
        <v>1915</v>
      </c>
      <c r="IR61" s="3" t="s">
        <v>1916</v>
      </c>
      <c r="IU61" s="3"/>
      <c r="IV61" s="3"/>
      <c r="IW61" s="3"/>
      <c r="IX61" s="3"/>
    </row>
    <row r="62" spans="1:263" ht="27.75" customHeight="1" x14ac:dyDescent="0.3">
      <c r="A62" s="48" t="s">
        <v>1917</v>
      </c>
      <c r="B62" s="48" t="s">
        <v>1918</v>
      </c>
      <c r="C62" s="48" t="s">
        <v>1919</v>
      </c>
      <c r="D62" s="48" t="s">
        <v>278</v>
      </c>
      <c r="E62" s="49">
        <v>558416.97</v>
      </c>
      <c r="F62" s="49">
        <v>1499999.8942</v>
      </c>
      <c r="G62" s="48" t="s">
        <v>1920</v>
      </c>
      <c r="H62" s="48" t="s">
        <v>280</v>
      </c>
      <c r="I62" s="48" t="s">
        <v>281</v>
      </c>
      <c r="J62" s="48" t="s">
        <v>1492</v>
      </c>
      <c r="K62" s="48" t="s">
        <v>521</v>
      </c>
      <c r="L62" s="48" t="s">
        <v>1921</v>
      </c>
      <c r="M62" s="48" t="s">
        <v>1922</v>
      </c>
      <c r="N62" s="49">
        <v>3.9946236559139785</v>
      </c>
      <c r="O62" s="48" t="s">
        <v>1923</v>
      </c>
      <c r="P62" s="48" t="s">
        <v>281</v>
      </c>
      <c r="Q62" s="48" t="s">
        <v>1738</v>
      </c>
      <c r="R62" s="48" t="s">
        <v>571</v>
      </c>
      <c r="S62" s="48" t="s">
        <v>1924</v>
      </c>
      <c r="T62" s="48" t="s">
        <v>677</v>
      </c>
      <c r="U62" s="48" t="s">
        <v>678</v>
      </c>
      <c r="V62" s="48" t="s">
        <v>412</v>
      </c>
      <c r="W62" s="48" t="s">
        <v>1517</v>
      </c>
      <c r="X62" s="48" t="s">
        <v>1184</v>
      </c>
      <c r="Y62" s="48" t="s">
        <v>1925</v>
      </c>
      <c r="Z62" s="48" t="s">
        <v>1926</v>
      </c>
      <c r="AA62" s="48" t="s">
        <v>1927</v>
      </c>
      <c r="AB62" s="48" t="s">
        <v>1928</v>
      </c>
      <c r="AC62" s="48" t="s">
        <v>774</v>
      </c>
      <c r="AD62" s="48" t="s">
        <v>1091</v>
      </c>
      <c r="AE62" s="48" t="s">
        <v>292</v>
      </c>
      <c r="AF62" s="48" t="s">
        <v>292</v>
      </c>
      <c r="AG62" s="48" t="s">
        <v>292</v>
      </c>
      <c r="AH62" s="48" t="s">
        <v>292</v>
      </c>
      <c r="AI62" s="48" t="s">
        <v>292</v>
      </c>
      <c r="AJ62" s="48" t="s">
        <v>292</v>
      </c>
      <c r="AK62" s="48" t="s">
        <v>304</v>
      </c>
      <c r="AL62" s="48" t="s">
        <v>1929</v>
      </c>
      <c r="AM62" s="48" t="s">
        <v>418</v>
      </c>
      <c r="AN62" s="48" t="s">
        <v>1492</v>
      </c>
      <c r="AO62" s="48" t="s">
        <v>1930</v>
      </c>
      <c r="AP62" s="48" t="s">
        <v>1931</v>
      </c>
      <c r="AQ62" s="48" t="s">
        <v>544</v>
      </c>
      <c r="AR62" s="48" t="s">
        <v>354</v>
      </c>
      <c r="AS62" s="48" t="s">
        <v>354</v>
      </c>
      <c r="AT62" s="49">
        <v>0</v>
      </c>
      <c r="AU62" s="49">
        <v>1499999.89</v>
      </c>
      <c r="AV62" s="48" t="s">
        <v>1932</v>
      </c>
      <c r="AW62" s="48" t="s">
        <v>1933</v>
      </c>
      <c r="AX62" s="48" t="s">
        <v>1934</v>
      </c>
      <c r="AY62" s="48" t="s">
        <v>292</v>
      </c>
      <c r="AZ62" s="48" t="s">
        <v>292</v>
      </c>
      <c r="BA62" s="48" t="s">
        <v>292</v>
      </c>
      <c r="BB62" s="48" t="s">
        <v>1935</v>
      </c>
      <c r="BC62" s="48" t="s">
        <v>1936</v>
      </c>
      <c r="BD62" s="48" t="s">
        <v>1937</v>
      </c>
      <c r="BE62" s="48" t="s">
        <v>1848</v>
      </c>
      <c r="BF62" s="48" t="s">
        <v>292</v>
      </c>
      <c r="BG62" s="48" t="s">
        <v>292</v>
      </c>
      <c r="BH62" s="49">
        <v>0</v>
      </c>
      <c r="BI62" s="48" t="s">
        <v>1938</v>
      </c>
      <c r="BJ62" s="48" t="s">
        <v>353</v>
      </c>
      <c r="BK62" s="48" t="s">
        <v>353</v>
      </c>
      <c r="BL62" s="48" t="s">
        <v>353</v>
      </c>
      <c r="BM62" s="48" t="s">
        <v>354</v>
      </c>
      <c r="BN62" s="48" t="s">
        <v>354</v>
      </c>
      <c r="BO62" s="48" t="s">
        <v>363</v>
      </c>
      <c r="BP62" s="48" t="s">
        <v>363</v>
      </c>
      <c r="BQ62" s="48" t="s">
        <v>363</v>
      </c>
      <c r="BR62" s="48" t="s">
        <v>353</v>
      </c>
      <c r="BS62" s="48" t="s">
        <v>1927</v>
      </c>
      <c r="BT62" s="48" t="s">
        <v>1928</v>
      </c>
      <c r="BU62" s="48" t="s">
        <v>774</v>
      </c>
      <c r="BV62" s="48" t="s">
        <v>1091</v>
      </c>
      <c r="BW62" s="48" t="s">
        <v>1932</v>
      </c>
      <c r="BX62" s="48" t="s">
        <v>1933</v>
      </c>
      <c r="BY62" s="49">
        <v>217433.18</v>
      </c>
      <c r="BZ62" s="49">
        <v>1499999.89</v>
      </c>
      <c r="CA62" s="49">
        <v>340983.79</v>
      </c>
      <c r="CB62" s="49">
        <v>0</v>
      </c>
      <c r="CC62" s="49">
        <v>0</v>
      </c>
      <c r="CD62" s="49">
        <v>0</v>
      </c>
      <c r="CE62" s="49">
        <v>0</v>
      </c>
      <c r="CF62" s="49">
        <v>0</v>
      </c>
      <c r="CG62" s="49">
        <v>0</v>
      </c>
      <c r="CH62" s="48" t="s">
        <v>292</v>
      </c>
      <c r="CI62" s="48" t="s">
        <v>292</v>
      </c>
      <c r="CJ62" s="48" t="s">
        <v>292</v>
      </c>
      <c r="CK62" s="48" t="s">
        <v>292</v>
      </c>
      <c r="CL62" s="49">
        <v>941582.92</v>
      </c>
      <c r="CM62" s="49">
        <v>395210.52</v>
      </c>
      <c r="CN62" s="49">
        <v>163206.45000000001</v>
      </c>
      <c r="CO62" s="49">
        <v>56743.63</v>
      </c>
      <c r="CP62" s="49">
        <v>1499999.89</v>
      </c>
      <c r="CQ62" s="49">
        <v>504999.02</v>
      </c>
      <c r="CR62" s="48" t="s">
        <v>1922</v>
      </c>
      <c r="CS62" s="49">
        <v>0</v>
      </c>
      <c r="CT62" s="48" t="s">
        <v>292</v>
      </c>
      <c r="CU62" s="48" t="s">
        <v>304</v>
      </c>
      <c r="CV62" s="48" t="s">
        <v>281</v>
      </c>
      <c r="CW62" s="49">
        <v>340983.92</v>
      </c>
      <c r="CX62" s="49">
        <v>435823.53900318133</v>
      </c>
      <c r="CY62" s="49">
        <v>435823.53900318133</v>
      </c>
      <c r="CZ62" s="49">
        <v>324524.51694591728</v>
      </c>
      <c r="DA62" s="49">
        <v>340983.92</v>
      </c>
      <c r="DB62" s="49">
        <v>435823.53900318133</v>
      </c>
      <c r="DC62" s="49">
        <v>435823.53900318133</v>
      </c>
      <c r="DD62" s="49">
        <v>0</v>
      </c>
      <c r="DE62" s="49">
        <v>390000</v>
      </c>
      <c r="DF62" s="48" t="s">
        <v>1939</v>
      </c>
      <c r="DG62" s="48" t="s">
        <v>1940</v>
      </c>
      <c r="DH62" s="48" t="s">
        <v>1941</v>
      </c>
      <c r="DI62" s="50" t="s">
        <v>1942</v>
      </c>
      <c r="DJ62" s="3">
        <f>IF(ISNUMBER(SEARCH("BP1",MASTERFILE[[#This Row],[PPA (24/25)]])),1,0)</f>
        <v>1</v>
      </c>
      <c r="DK62" s="3">
        <f>IF(ISNUMBER(SEARCH("BP2",MASTERFILE[[#This Row],[PPA (24/25)]])),1,0)</f>
        <v>0</v>
      </c>
      <c r="DL62" s="3">
        <f>IF(ISNUMBER(SEARCH("BP3",MASTERFILE[[#This Row],[PPA (24/25)]])),1,0)</f>
        <v>1</v>
      </c>
      <c r="DM62" s="3">
        <f>IF(ISNUMBER(SEARCH("BP4",MASTERFILE[[#This Row],[PPA (24/25)]])),1,0)</f>
        <v>0</v>
      </c>
      <c r="DN62" s="3">
        <f>IF(ISNUMBER(SEARCH("BP5",MASTERFILE[[#This Row],[PPA (24/25)]])),1,0)</f>
        <v>0</v>
      </c>
      <c r="DO62" s="3">
        <f>IF(ISNUMBER(SEARCH("BN1",MASTERFILE[[#This Row],[PPA (24/25)]])),1,0)</f>
        <v>0</v>
      </c>
      <c r="DP62" s="3">
        <f>IF(ISNUMBER(SEARCH("BN2",MASTERFILE[[#This Row],[PPA (24/25)]])),1,0)</f>
        <v>0</v>
      </c>
      <c r="DQ62" s="3">
        <f>IF(ISNUMBER(SEARCH("BN3",MASTERFILE[[#This Row],[PPA (24/25)]])),1,0)</f>
        <v>0</v>
      </c>
      <c r="DR62" s="3">
        <f>IF(ISNUMBER(SEARCH("BN4",MASTERFILE[[#This Row],[PPA (24/25)]])),1,0)</f>
        <v>0</v>
      </c>
      <c r="DS62" s="3">
        <f>IF(ISNUMBER(SEARCH("BN5",MASTERFILE[[#This Row],[PPA (24/25)]])),1,0)</f>
        <v>0</v>
      </c>
      <c r="DT62" s="3">
        <f>IF(ISNUMBER(SEARCH("BE1",MASTERFILE[[#This Row],[PPA (24/25)]])),1,0)</f>
        <v>0</v>
      </c>
      <c r="DU62" s="3">
        <f>IF(ISNUMBER(SEARCH("BE2",MASTERFILE[[#This Row],[PPA (24/25)]])),1,0)</f>
        <v>0</v>
      </c>
      <c r="DV62" s="3">
        <f>IF(ISNUMBER(SEARCH("BE3",MASTERFILE[[#This Row],[PPA (24/25)]])),1,0)</f>
        <v>0</v>
      </c>
      <c r="DW62" s="3">
        <f>IF(ISNUMBER(SEARCH("BE4",MASTERFILE[[#This Row],[PPA (24/25)]])),1,0)</f>
        <v>0</v>
      </c>
      <c r="DX62" s="3">
        <f>IF(ISNUMBER(SEARCH("BL1",MASTERFILE[[#This Row],[PPA (24/25)]])),1,0)</f>
        <v>0</v>
      </c>
      <c r="DY62" s="3">
        <f>IF(ISNUMBER(SEARCH("BL2",MASTERFILE[[#This Row],[PPA (24/25)]])),1,0)</f>
        <v>0</v>
      </c>
      <c r="DZ62" s="3">
        <f>IF(ISNUMBER(SEARCH("BL3",MASTERFILE[[#This Row],[PPA (24/25)]])),1,0)</f>
        <v>1</v>
      </c>
      <c r="EA62" s="3">
        <f>IF(ISNUMBER(SEARCH("BL4",MASTERFILE[[#This Row],[PPA (24/25)]])),1,0)</f>
        <v>0</v>
      </c>
      <c r="EB62" s="3">
        <f>IF(ISNUMBER(SEARCH("BL5",MASTERFILE[[#This Row],[PPA (24/25)]])),1,0)</f>
        <v>0</v>
      </c>
      <c r="EC62" s="3">
        <f>IF(ISNUMBER(SEARCH("BL6",MASTERFILE[[#This Row],[PPA (24/25)]])),1,0)</f>
        <v>0</v>
      </c>
      <c r="ED62" s="3">
        <f>IF(ISNUMBER(SEARCH("BL7",MASTERFILE[[#This Row],[PPA (24/25)]])),1,0)</f>
        <v>0</v>
      </c>
      <c r="EE62" s="3" t="str">
        <f>IFERROR(LEFT(RIGHT(MASTERFILE[[#This Row],[PPA (24/25)]],LEN(MASTERFILE[[#This Row],[PPA (24/25)]])-FIND("BP1",MASTERFILE[[#This Row],[PPA (24/25)]])+1),10), 0)</f>
        <v xml:space="preserve">BP1 (20%)
</v>
      </c>
      <c r="EF62" s="3">
        <f>IFERROR(LEFT(RIGHT(MASTERFILE[[#This Row],[PPA (24/25)]],LEN(MASTERFILE[[#This Row],[PPA (24/25)]])-FIND("BP2",MASTERFILE[[#This Row],[PPA (24/25)]])+1),10),0)</f>
        <v>0</v>
      </c>
      <c r="EG62" s="3" t="str">
        <f>IFERROR(LEFT(RIGHT(MASTERFILE[[#This Row],[PPA (24/25)]],LEN(MASTERFILE[[#This Row],[PPA (24/25)]])-FIND("BP3",MASTERFILE[[#This Row],[PPA (24/25)]])+1),10),0)</f>
        <v>BP3 (40%)</v>
      </c>
      <c r="EH62" s="3">
        <f>IFERROR(LEFT(RIGHT(MASTERFILE[[#This Row],[PPA (24/25)]],LEN(MASTERFILE[[#This Row],[PPA (24/25)]])-FIND("BP4",MASTERFILE[[#This Row],[PPA (24/25)]])+1),10),0)</f>
        <v>0</v>
      </c>
      <c r="EI62" s="3">
        <f>IFERROR(LEFT(RIGHT(MASTERFILE[[#This Row],[PPA (24/25)]],LEN(MASTERFILE[[#This Row],[PPA (24/25)]])-FIND("BP5",MASTERFILE[[#This Row],[PPA (24/25)]])+1),10),0)</f>
        <v>0</v>
      </c>
      <c r="EJ62" s="3">
        <f>IFERROR(LEFT(RIGHT(MASTERFILE[[#This Row],[PPA (24/25)]],LEN(MASTERFILE[[#This Row],[PPA (24/25)]])-FIND("BN1",MASTERFILE[[#This Row],[PPA (24/25)]])+1),10),0)</f>
        <v>0</v>
      </c>
      <c r="EK62" s="3">
        <f>IFERROR(LEFT(RIGHT(MASTERFILE[[#This Row],[PPA (24/25)]],LEN(MASTERFILE[[#This Row],[PPA (24/25)]])-FIND("BN2",MASTERFILE[[#This Row],[PPA (24/25)]])+1),10),0)</f>
        <v>0</v>
      </c>
      <c r="EL62" s="3">
        <f>IFERROR(LEFT(RIGHT(MASTERFILE[[#This Row],[PPA (24/25)]],LEN(MASTERFILE[[#This Row],[PPA (24/25)]])-FIND("BN3",MASTERFILE[[#This Row],[PPA (24/25)]])+1),10),0)</f>
        <v>0</v>
      </c>
      <c r="EM62" s="3">
        <f>IFERROR(LEFT(RIGHT(MASTERFILE[[#This Row],[PPA (24/25)]],LEN(MASTERFILE[[#This Row],[PPA (24/25)]])-FIND("BN4",MASTERFILE[[#This Row],[PPA (24/25)]])+1),10),0)</f>
        <v>0</v>
      </c>
      <c r="EN62" s="3">
        <f>IFERROR(LEFT(RIGHT(MASTERFILE[[#This Row],[PPA (24/25)]],LEN(MASTERFILE[[#This Row],[PPA (24/25)]])-FIND("BN5",MASTERFILE[[#This Row],[PPA (24/25)]])+1),10),0)</f>
        <v>0</v>
      </c>
      <c r="EO62" s="3">
        <f>IFERROR(LEFT(RIGHT(MASTERFILE[[#This Row],[PPA (24/25)]],LEN(MASTERFILE[[#This Row],[PPA (24/25)]])-FIND("BE1",MASTERFILE[[#This Row],[PPA (24/25)]])+1),10),0)</f>
        <v>0</v>
      </c>
      <c r="EP62" s="3">
        <f>IFERROR(LEFT(RIGHT(MASTERFILE[[#This Row],[PPA (24/25)]],LEN(MASTERFILE[[#This Row],[PPA (24/25)]])-FIND("BE2",MASTERFILE[[#This Row],[PPA (24/25)]])+1),10),0)</f>
        <v>0</v>
      </c>
      <c r="EQ62" s="3">
        <f>IFERROR(LEFT(RIGHT(MASTERFILE[[#This Row],[PPA (24/25)]],LEN(MASTERFILE[[#This Row],[PPA (24/25)]])-FIND("BE3",MASTERFILE[[#This Row],[PPA (24/25)]])+1),10),0)</f>
        <v>0</v>
      </c>
      <c r="ER62" s="3">
        <f>IFERROR(LEFT(RIGHT(MASTERFILE[[#This Row],[PPA (24/25)]],LEN(MASTERFILE[[#This Row],[PPA (24/25)]])-FIND("BE4",MASTERFILE[[#This Row],[PPA (24/25)]])+1),10),0)</f>
        <v>0</v>
      </c>
      <c r="ES62" s="3">
        <f>IFERROR(LEFT(RIGHT(MASTERFILE[[#This Row],[PPA (24/25)]],LEN(MASTERFILE[[#This Row],[PPA (24/25)]])-FIND("BL1",MASTERFILE[[#This Row],[PPA (24/25)]])+1),10),0)</f>
        <v>0</v>
      </c>
      <c r="ET62" s="3">
        <f>IFERROR(LEFT(RIGHT(MASTERFILE[[#This Row],[PPA (24/25)]],LEN(MASTERFILE[[#This Row],[PPA (24/25)]])-FIND("BL2",MASTERFILE[[#This Row],[PPA (24/25)]])+1),10),0)</f>
        <v>0</v>
      </c>
      <c r="EU62" s="3" t="str">
        <f>IFERROR(LEFT(RIGHT(MASTERFILE[[#This Row],[PPA (24/25)]],LEN(MASTERFILE[[#This Row],[PPA (24/25)]])-FIND("BL3",MASTERFILE[[#This Row],[PPA (24/25)]])+1),10),0)</f>
        <v xml:space="preserve">BL3 (40%)
</v>
      </c>
      <c r="EV62" s="3">
        <f>IFERROR(LEFT(RIGHT(MASTERFILE[[#This Row],[PPA (24/25)]],LEN(MASTERFILE[[#This Row],[PPA (24/25)]])-FIND("BL4",MASTERFILE[[#This Row],[PPA (24/25)]])+1),10),0)</f>
        <v>0</v>
      </c>
      <c r="EW62" s="3">
        <f>IFERROR(LEFT(RIGHT(MASTERFILE[[#This Row],[PPA (24/25)]],LEN(MASTERFILE[[#This Row],[PPA (24/25)]])-FIND("BL5",MASTERFILE[[#This Row],[PPA (24/25)]])+1),10),0)</f>
        <v>0</v>
      </c>
      <c r="EX62" s="3">
        <f>IFERROR(LEFT(RIGHT(MASTERFILE[[#This Row],[PPA (24/25)]],LEN(MASTERFILE[[#This Row],[PPA (24/25)]])-FIND("BL6",MASTERFILE[[#This Row],[PPA (24/25)]])+1),10),0)</f>
        <v>0</v>
      </c>
      <c r="EY62" s="3">
        <f>IFERROR(LEFT(RIGHT(MASTERFILE[[#This Row],[PPA (24/25)]],LEN(MASTERFILE[[#This Row],[PPA (24/25)]])-FIND("BL7",MASTERFILE[[#This Row],[PPA (24/25)]])+1),10),0)</f>
        <v>0</v>
      </c>
      <c r="EZ62" s="47">
        <f>IFERROR(MASTERFILE[[#This Row],[FPMIS Budget]]*(MID(MASTERFILE[[#This Row],[BP 1 (Percentage)]],FIND("(",MASTERFILE[[#This Row],[BP 1 (Percentage)]])+1, FIND(")",MASTERFILE[[#This Row],[BP 1 (Percentage)]])- FIND("(",MASTERFILE[[#This Row],[BP 1 (Percentage)]])-1)),0)</f>
        <v>299999.97884</v>
      </c>
      <c r="FA62" s="47">
        <f>IFERROR(MASTERFILE[[#This Row],[FPMIS Budget]]*(MID(MASTERFILE[[#This Row],[BP 2 (Percentage)]],FIND("(",MASTERFILE[[#This Row],[BP 2 (Percentage)]])+1, FIND(")",MASTERFILE[[#This Row],[BP 2 (Percentage)]])- FIND("(",MASTERFILE[[#This Row],[BP 2 (Percentage)]])-1)),0)</f>
        <v>0</v>
      </c>
      <c r="FB62" s="47">
        <f>IFERROR(MASTERFILE[[#This Row],[FPMIS Budget]]*(MID(MASTERFILE[[#This Row],[BP 3 (Percentage)]],FIND("(",MASTERFILE[[#This Row],[BP 3 (Percentage)]])+1, FIND(")",MASTERFILE[[#This Row],[BP 3 (Percentage)]])- FIND("(",MASTERFILE[[#This Row],[BP 3 (Percentage)]])-1)),0)</f>
        <v>599999.95767999999</v>
      </c>
      <c r="FC62" s="47">
        <f>IFERROR(MASTERFILE[[#This Row],[FPMIS Budget]]*(MID(MASTERFILE[[#This Row],[BP 4 (Percentage)]],FIND("(",MASTERFILE[[#This Row],[BP 4 (Percentage)]])+1, FIND(")",MASTERFILE[[#This Row],[BP 4 (Percentage)]])- FIND("(",MASTERFILE[[#This Row],[BP 4 (Percentage)]])-1)),0)</f>
        <v>0</v>
      </c>
      <c r="FD62" s="47">
        <f>IFERROR(MASTERFILE[[#This Row],[FPMIS Budget]]*(MID(MASTERFILE[[#This Row],[BP 5 (Percentage)]],FIND("(",MASTERFILE[[#This Row],[BP 5 (Percentage)]])+1, FIND(")",MASTERFILE[[#This Row],[BP 5 (Percentage)]])- FIND("(",MASTERFILE[[#This Row],[BP 5 (Percentage)]])-1)),0)</f>
        <v>0</v>
      </c>
      <c r="FE62" s="47">
        <f>IFERROR(MASTERFILE[[#This Row],[FPMIS Budget]]*(MID(MASTERFILE[[#This Row],[BN 1 (Percentage)]],FIND("(",MASTERFILE[[#This Row],[BN 1 (Percentage)]])+1, FIND(")",MASTERFILE[[#This Row],[BN 1 (Percentage)]])- FIND("(",MASTERFILE[[#This Row],[BN 1 (Percentage)]])-1)),0)</f>
        <v>0</v>
      </c>
      <c r="FF62" s="47">
        <f>IFERROR(MASTERFILE[[#This Row],[FPMIS Budget]]*(MID(MASTERFILE[[#This Row],[BN 2 (Percentage)]],FIND("(",MASTERFILE[[#This Row],[BN 2 (Percentage)]])+1, FIND(")",MASTERFILE[[#This Row],[BN 2 (Percentage)]])- FIND("(",MASTERFILE[[#This Row],[BN 2 (Percentage)]])-1)),0)</f>
        <v>0</v>
      </c>
      <c r="FG62" s="47">
        <f>IFERROR(MASTERFILE[[#This Row],[FPMIS Budget]]*(MID(MASTERFILE[[#This Row],[BN 3 (Percentage)]],FIND("(",MASTERFILE[[#This Row],[BN 3 (Percentage)]])+1, FIND(")",MASTERFILE[[#This Row],[BN 3 (Percentage)]])- FIND("(",MASTERFILE[[#This Row],[BN 3 (Percentage)]])-1)),0)</f>
        <v>0</v>
      </c>
      <c r="FH62" s="47">
        <f>IFERROR(MASTERFILE[[#This Row],[FPMIS Budget]]*(MID(MASTERFILE[[#This Row],[BN 4 (Percentage)]],FIND("(",MASTERFILE[[#This Row],[BN 4 (Percentage)]])+1, FIND(")",MASTERFILE[[#This Row],[BN 4 (Percentage)]])- FIND("(",MASTERFILE[[#This Row],[BN 4 (Percentage)]])-1)),0)</f>
        <v>0</v>
      </c>
      <c r="FI62" s="47">
        <f>IFERROR(MASTERFILE[[#This Row],[FPMIS Budget]]*(MID(MASTERFILE[[#This Row],[BN 5 (Percentage)]],FIND("(",MASTERFILE[[#This Row],[BN 5 (Percentage)]])+1, FIND(")",MASTERFILE[[#This Row],[BN 5 (Percentage)]])- FIND("(",MASTERFILE[[#This Row],[BN 5 (Percentage)]])-1)),0)</f>
        <v>0</v>
      </c>
      <c r="FJ62" s="47">
        <f>IFERROR(MASTERFILE[[#This Row],[FPMIS Budget]]*(MID(MASTERFILE[[#This Row],[BE 1 (Percentage)]],FIND("(",MASTERFILE[[#This Row],[BE 1 (Percentage)]])+1, FIND(")",MASTERFILE[[#This Row],[BE 1 (Percentage)]])- FIND("(",MASTERFILE[[#This Row],[BE 1 (Percentage)]])-1)),0)</f>
        <v>0</v>
      </c>
      <c r="FK62" s="47">
        <f>IFERROR(MASTERFILE[[#This Row],[FPMIS Budget]]*(MID(MASTERFILE[[#This Row],[BE 2 (Percentage)]],FIND("(",MASTERFILE[[#This Row],[BE 2 (Percentage)]])+1, FIND(")",MASTERFILE[[#This Row],[BE 2 (Percentage)]])- FIND("(",MASTERFILE[[#This Row],[BE 2 (Percentage)]])-1)),0)</f>
        <v>0</v>
      </c>
      <c r="FL62" s="47">
        <f>IFERROR(MASTERFILE[[#This Row],[FPMIS Budget]]*(MID(MASTERFILE[[#This Row],[BE 3 (Percentage)]],FIND("(",MASTERFILE[[#This Row],[BE 3 (Percentage)]])+1, FIND(")",MASTERFILE[[#This Row],[BE 3 (Percentage)]])- FIND("(",MASTERFILE[[#This Row],[BE 3 (Percentage)]])-1)),0)</f>
        <v>0</v>
      </c>
      <c r="FM62" s="47">
        <f>IFERROR(MASTERFILE[[#This Row],[FPMIS Budget]]*(MID(MASTERFILE[[#This Row],[BE 4 (Percentage)]],FIND("(",MASTERFILE[[#This Row],[BE 4 (Percentage)]])+1, FIND(")",MASTERFILE[[#This Row],[BE 4 (Percentage)]])- FIND("(",MASTERFILE[[#This Row],[BE 4 (Percentage)]])-1)),0)</f>
        <v>0</v>
      </c>
      <c r="FN62" s="47">
        <f>IFERROR(MASTERFILE[[#This Row],[FPMIS Budget]]*(MID(MASTERFILE[[#This Row],[BL 1 (Percentage)]],FIND("(",MASTERFILE[[#This Row],[BL 1 (Percentage)]])+1, FIND(")",MASTERFILE[[#This Row],[BL 1 (Percentage)]])- FIND("(",MASTERFILE[[#This Row],[BL 1 (Percentage)]])-1)),0)</f>
        <v>0</v>
      </c>
      <c r="FO62" s="47">
        <f>IFERROR(MASTERFILE[[#This Row],[FPMIS Budget]]*(MID(MASTERFILE[[#This Row],[BL 2 (Percentage)]],FIND("(",MASTERFILE[[#This Row],[BL 2 (Percentage)]])+1, FIND(")",MASTERFILE[[#This Row],[BL 2 (Percentage)]])- FIND("(",MASTERFILE[[#This Row],[BL 2 (Percentage)]])-1)),0)</f>
        <v>0</v>
      </c>
      <c r="FP62" s="47">
        <f>IFERROR(MASTERFILE[[#This Row],[FPMIS Budget]]*(MID(MASTERFILE[[#This Row],[BL 3 (Percentage)]],FIND("(",MASTERFILE[[#This Row],[BL 3 (Percentage)]])+1, FIND(")",MASTERFILE[[#This Row],[BL 3 (Percentage)]])- FIND("(",MASTERFILE[[#This Row],[BL 3 (Percentage)]])-1)),0)</f>
        <v>599999.95767999999</v>
      </c>
      <c r="FQ62" s="47">
        <f>IFERROR(MASTERFILE[[#This Row],[FPMIS Budget]]*(MID(MASTERFILE[[#This Row],[BL 4 (Percentage)]],FIND("(",MASTERFILE[[#This Row],[BL 4 (Percentage)]])+1, FIND(")",MASTERFILE[[#This Row],[BL 4 (Percentage)]])- FIND("(",MASTERFILE[[#This Row],[BL 4 (Percentage)]])-1)),0)</f>
        <v>0</v>
      </c>
      <c r="FR62" s="47">
        <f>IFERROR(MASTERFILE[[#This Row],[FPMIS Budget]]*(MID(MASTERFILE[[#This Row],[BL 5 (Percentage)]],FIND("(",MASTERFILE[[#This Row],[BL 5 (Percentage)]])+1, FIND(")",MASTERFILE[[#This Row],[BL 5 (Percentage)]])- FIND("(",MASTERFILE[[#This Row],[BL 5 (Percentage)]])-1)),0)</f>
        <v>0</v>
      </c>
      <c r="FS62" s="47">
        <f>IFERROR(MASTERFILE[[#This Row],[FPMIS Budget]]*(MID(MASTERFILE[[#This Row],[BL 6 (Percentage)]],FIND("(",MASTERFILE[[#This Row],[BL 6 (Percentage)]])+1, FIND(")",MASTERFILE[[#This Row],[BL 6 (Percentage)]])- FIND("(",MASTERFILE[[#This Row],[BL 6 (Percentage)]])-1)),0)</f>
        <v>0</v>
      </c>
      <c r="FT62" s="47">
        <f>IFERROR(MASTERFILE[[#This Row],[FPMIS Budget]]*(MID(MASTERFILE[[#This Row],[BL 7 (Percentage)]],FIND("(",MASTERFILE[[#This Row],[BL 7 (Percentage)]])+1, FIND(")",MASTERFILE[[#This Row],[BL 7 (Percentage)]])- FIND("(",MASTERFILE[[#This Row],[BL 7 (Percentage)]])-1)),0)</f>
        <v>0</v>
      </c>
      <c r="FU62" s="3" t="str">
        <f>IF(ISNUMBER(SEARCH("1.",MASTERFILE[[#This Row],[SDG target (24/25)]])),1," ")</f>
        <v xml:space="preserve"> </v>
      </c>
      <c r="HT62" s="3" t="s">
        <v>1296</v>
      </c>
      <c r="HY62" s="3" t="s">
        <v>1943</v>
      </c>
      <c r="IH62" s="3"/>
      <c r="IP62" s="3" t="s">
        <v>1944</v>
      </c>
      <c r="IQ62" s="3" t="s">
        <v>1945</v>
      </c>
      <c r="IU62" s="9" t="s">
        <v>1946</v>
      </c>
      <c r="IV62" s="9" t="s">
        <v>1947</v>
      </c>
      <c r="IW62" s="9" t="s">
        <v>1948</v>
      </c>
      <c r="IX62" s="3"/>
    </row>
    <row r="63" spans="1:263" ht="27.75" customHeight="1" x14ac:dyDescent="0.3">
      <c r="A63" s="9" t="s">
        <v>1949</v>
      </c>
      <c r="B63" s="9" t="s">
        <v>1950</v>
      </c>
      <c r="C63" s="9" t="s">
        <v>1951</v>
      </c>
      <c r="D63" s="9" t="s">
        <v>1952</v>
      </c>
      <c r="E63" s="45">
        <v>0</v>
      </c>
      <c r="F63" s="45">
        <v>353625</v>
      </c>
      <c r="G63" s="9" t="s">
        <v>1953</v>
      </c>
      <c r="H63" s="9" t="s">
        <v>1954</v>
      </c>
      <c r="I63" s="9" t="s">
        <v>281</v>
      </c>
      <c r="J63" s="9" t="s">
        <v>1955</v>
      </c>
      <c r="K63" s="9" t="s">
        <v>521</v>
      </c>
      <c r="L63" s="9" t="s">
        <v>1861</v>
      </c>
      <c r="M63" s="9" t="s">
        <v>1956</v>
      </c>
      <c r="N63" s="45">
        <v>1.8306451612903225</v>
      </c>
      <c r="O63" s="9" t="s">
        <v>292</v>
      </c>
      <c r="P63" s="9" t="s">
        <v>281</v>
      </c>
      <c r="Q63" s="9" t="s">
        <v>1788</v>
      </c>
      <c r="R63" s="9" t="s">
        <v>1957</v>
      </c>
      <c r="S63" s="9" t="s">
        <v>1958</v>
      </c>
      <c r="T63" s="9" t="s">
        <v>292</v>
      </c>
      <c r="U63" s="9" t="s">
        <v>678</v>
      </c>
      <c r="V63" s="9" t="s">
        <v>412</v>
      </c>
      <c r="W63" s="9" t="s">
        <v>1959</v>
      </c>
      <c r="X63" s="9" t="s">
        <v>1119</v>
      </c>
      <c r="Y63" s="9" t="s">
        <v>1960</v>
      </c>
      <c r="Z63" s="9" t="s">
        <v>1961</v>
      </c>
      <c r="AA63" s="9" t="s">
        <v>297</v>
      </c>
      <c r="AB63" s="9" t="s">
        <v>1962</v>
      </c>
      <c r="AC63" s="9" t="s">
        <v>774</v>
      </c>
      <c r="AD63" s="9" t="s">
        <v>1963</v>
      </c>
      <c r="AE63" s="9" t="s">
        <v>292</v>
      </c>
      <c r="AF63" s="9" t="s">
        <v>292</v>
      </c>
      <c r="AG63" s="9" t="s">
        <v>292</v>
      </c>
      <c r="AH63" s="9" t="s">
        <v>292</v>
      </c>
      <c r="AI63" s="9" t="s">
        <v>292</v>
      </c>
      <c r="AJ63" s="9" t="s">
        <v>292</v>
      </c>
      <c r="AK63" s="9" t="s">
        <v>304</v>
      </c>
      <c r="AL63" s="9" t="s">
        <v>1255</v>
      </c>
      <c r="AM63" s="9" t="s">
        <v>418</v>
      </c>
      <c r="AN63" s="9" t="s">
        <v>1964</v>
      </c>
      <c r="AO63" s="9" t="s">
        <v>292</v>
      </c>
      <c r="AP63" s="9" t="s">
        <v>292</v>
      </c>
      <c r="AQ63" s="9" t="s">
        <v>292</v>
      </c>
      <c r="AR63" s="9" t="s">
        <v>363</v>
      </c>
      <c r="AS63" s="9" t="s">
        <v>353</v>
      </c>
      <c r="AT63" s="9" t="s">
        <v>292</v>
      </c>
      <c r="AU63" s="45">
        <v>0</v>
      </c>
      <c r="AV63" s="9" t="s">
        <v>1965</v>
      </c>
      <c r="AW63" s="9" t="s">
        <v>1966</v>
      </c>
      <c r="AX63" s="9" t="s">
        <v>1967</v>
      </c>
      <c r="AY63" s="9" t="s">
        <v>292</v>
      </c>
      <c r="AZ63" s="9" t="s">
        <v>292</v>
      </c>
      <c r="BA63" s="9" t="s">
        <v>292</v>
      </c>
      <c r="BB63" s="9" t="s">
        <v>292</v>
      </c>
      <c r="BC63" s="9" t="s">
        <v>292</v>
      </c>
      <c r="BD63" s="9" t="s">
        <v>1968</v>
      </c>
      <c r="BE63" s="9" t="s">
        <v>1937</v>
      </c>
      <c r="BF63" s="9" t="s">
        <v>292</v>
      </c>
      <c r="BG63" s="9" t="s">
        <v>292</v>
      </c>
      <c r="BH63" s="45">
        <v>0</v>
      </c>
      <c r="BI63" s="9" t="s">
        <v>1412</v>
      </c>
      <c r="BJ63" s="9" t="s">
        <v>353</v>
      </c>
      <c r="BK63" s="9" t="s">
        <v>353</v>
      </c>
      <c r="BL63" s="9" t="s">
        <v>353</v>
      </c>
      <c r="BM63" s="9" t="s">
        <v>354</v>
      </c>
      <c r="BN63" s="9" t="s">
        <v>354</v>
      </c>
      <c r="BO63" s="9" t="s">
        <v>354</v>
      </c>
      <c r="BP63" s="9" t="s">
        <v>363</v>
      </c>
      <c r="BQ63" s="9" t="s">
        <v>353</v>
      </c>
      <c r="BR63" s="9" t="s">
        <v>353</v>
      </c>
      <c r="BS63" s="9" t="s">
        <v>297</v>
      </c>
      <c r="BT63" s="9" t="s">
        <v>1962</v>
      </c>
      <c r="BU63" s="9" t="s">
        <v>774</v>
      </c>
      <c r="BV63" s="9" t="s">
        <v>1963</v>
      </c>
      <c r="BW63" s="9" t="s">
        <v>1965</v>
      </c>
      <c r="BX63" s="9" t="s">
        <v>1966</v>
      </c>
      <c r="BY63" s="9" t="s">
        <v>292</v>
      </c>
      <c r="BZ63" s="9" t="s">
        <v>292</v>
      </c>
      <c r="CA63" s="9" t="s">
        <v>292</v>
      </c>
      <c r="CB63" s="9" t="s">
        <v>292</v>
      </c>
      <c r="CC63" s="9" t="s">
        <v>292</v>
      </c>
      <c r="CD63" s="9" t="s">
        <v>292</v>
      </c>
      <c r="CE63" s="9" t="s">
        <v>292</v>
      </c>
      <c r="CF63" s="9" t="s">
        <v>292</v>
      </c>
      <c r="CG63" s="9" t="s">
        <v>292</v>
      </c>
      <c r="CH63" s="9" t="s">
        <v>292</v>
      </c>
      <c r="CI63" s="9" t="s">
        <v>292</v>
      </c>
      <c r="CJ63" s="9" t="s">
        <v>292</v>
      </c>
      <c r="CK63" s="9" t="s">
        <v>292</v>
      </c>
      <c r="CL63" s="45">
        <v>0</v>
      </c>
      <c r="CM63" s="45">
        <v>0</v>
      </c>
      <c r="CN63" s="45">
        <v>0</v>
      </c>
      <c r="CO63" s="45">
        <v>0</v>
      </c>
      <c r="CP63" s="9" t="s">
        <v>292</v>
      </c>
      <c r="CQ63" s="9" t="s">
        <v>292</v>
      </c>
      <c r="CR63" s="9" t="s">
        <v>292</v>
      </c>
      <c r="CS63" s="9" t="s">
        <v>292</v>
      </c>
      <c r="CT63" s="9" t="s">
        <v>292</v>
      </c>
      <c r="CU63" s="9" t="s">
        <v>292</v>
      </c>
      <c r="CV63" s="9" t="s">
        <v>292</v>
      </c>
      <c r="CW63" s="9" t="s">
        <v>292</v>
      </c>
      <c r="CX63" s="9" t="s">
        <v>292</v>
      </c>
      <c r="CY63" s="9" t="s">
        <v>292</v>
      </c>
      <c r="CZ63" s="9" t="s">
        <v>292</v>
      </c>
      <c r="DA63" s="9" t="s">
        <v>292</v>
      </c>
      <c r="DB63" s="9" t="s">
        <v>292</v>
      </c>
      <c r="DC63" s="9" t="s">
        <v>292</v>
      </c>
      <c r="DD63" s="45">
        <v>0</v>
      </c>
      <c r="DE63" s="45">
        <v>0</v>
      </c>
      <c r="DF63" s="9" t="s">
        <v>1969</v>
      </c>
      <c r="DG63" s="9" t="s">
        <v>292</v>
      </c>
      <c r="DH63" s="9" t="s">
        <v>292</v>
      </c>
      <c r="DI63" s="46" t="s">
        <v>1970</v>
      </c>
      <c r="DJ63" s="3">
        <f>IF(ISNUMBER(SEARCH("BP1",MASTERFILE[[#This Row],[PPA (24/25)]])),1,0)</f>
        <v>0</v>
      </c>
      <c r="DK63" s="3">
        <f>IF(ISNUMBER(SEARCH("BP2",MASTERFILE[[#This Row],[PPA (24/25)]])),1,0)</f>
        <v>0</v>
      </c>
      <c r="DL63" s="3">
        <f>IF(ISNUMBER(SEARCH("BP3",MASTERFILE[[#This Row],[PPA (24/25)]])),1,0)</f>
        <v>0</v>
      </c>
      <c r="DM63" s="3">
        <f>IF(ISNUMBER(SEARCH("BP4",MASTERFILE[[#This Row],[PPA (24/25)]])),1,0)</f>
        <v>0</v>
      </c>
      <c r="DN63" s="3">
        <f>IF(ISNUMBER(SEARCH("BP5",MASTERFILE[[#This Row],[PPA (24/25)]])),1,0)</f>
        <v>0</v>
      </c>
      <c r="DO63" s="3">
        <f>IF(ISNUMBER(SEARCH("BN1",MASTERFILE[[#This Row],[PPA (24/25)]])),1,0)</f>
        <v>0</v>
      </c>
      <c r="DP63" s="3">
        <f>IF(ISNUMBER(SEARCH("BN2",MASTERFILE[[#This Row],[PPA (24/25)]])),1,0)</f>
        <v>0</v>
      </c>
      <c r="DQ63" s="3">
        <f>IF(ISNUMBER(SEARCH("BN3",MASTERFILE[[#This Row],[PPA (24/25)]])),1,0)</f>
        <v>0</v>
      </c>
      <c r="DR63" s="3">
        <f>IF(ISNUMBER(SEARCH("BN4",MASTERFILE[[#This Row],[PPA (24/25)]])),1,0)</f>
        <v>0</v>
      </c>
      <c r="DS63" s="3">
        <f>IF(ISNUMBER(SEARCH("BN5",MASTERFILE[[#This Row],[PPA (24/25)]])),1,0)</f>
        <v>0</v>
      </c>
      <c r="DT63" s="3">
        <f>IF(ISNUMBER(SEARCH("BE1",MASTERFILE[[#This Row],[PPA (24/25)]])),1,0)</f>
        <v>0</v>
      </c>
      <c r="DU63" s="3">
        <f>IF(ISNUMBER(SEARCH("BE2",MASTERFILE[[#This Row],[PPA (24/25)]])),1,0)</f>
        <v>0</v>
      </c>
      <c r="DV63" s="3">
        <f>IF(ISNUMBER(SEARCH("BE3",MASTERFILE[[#This Row],[PPA (24/25)]])),1,0)</f>
        <v>1</v>
      </c>
      <c r="DW63" s="3">
        <f>IF(ISNUMBER(SEARCH("BE4",MASTERFILE[[#This Row],[PPA (24/25)]])),1,0)</f>
        <v>0</v>
      </c>
      <c r="DX63" s="3">
        <f>IF(ISNUMBER(SEARCH("BL1",MASTERFILE[[#This Row],[PPA (24/25)]])),1,0)</f>
        <v>0</v>
      </c>
      <c r="DY63" s="3">
        <f>IF(ISNUMBER(SEARCH("BL2",MASTERFILE[[#This Row],[PPA (24/25)]])),1,0)</f>
        <v>0</v>
      </c>
      <c r="DZ63" s="3">
        <f>IF(ISNUMBER(SEARCH("BL3",MASTERFILE[[#This Row],[PPA (24/25)]])),1,0)</f>
        <v>0</v>
      </c>
      <c r="EA63" s="3">
        <f>IF(ISNUMBER(SEARCH("BL4",MASTERFILE[[#This Row],[PPA (24/25)]])),1,0)</f>
        <v>0</v>
      </c>
      <c r="EB63" s="3">
        <f>IF(ISNUMBER(SEARCH("BL5",MASTERFILE[[#This Row],[PPA (24/25)]])),1,0)</f>
        <v>0</v>
      </c>
      <c r="EC63" s="3">
        <f>IF(ISNUMBER(SEARCH("BL6",MASTERFILE[[#This Row],[PPA (24/25)]])),1,0)</f>
        <v>0</v>
      </c>
      <c r="ED63" s="3">
        <f>IF(ISNUMBER(SEARCH("BL7",MASTERFILE[[#This Row],[PPA (24/25)]])),1,0)</f>
        <v>0</v>
      </c>
      <c r="EE63" s="3">
        <f>IFERROR(LEFT(RIGHT(MASTERFILE[[#This Row],[PPA (24/25)]],LEN(MASTERFILE[[#This Row],[PPA (24/25)]])-FIND("BP1",MASTERFILE[[#This Row],[PPA (24/25)]])+1),10), 0)</f>
        <v>0</v>
      </c>
      <c r="EF63" s="3">
        <f>IFERROR(LEFT(RIGHT(MASTERFILE[[#This Row],[PPA (24/25)]],LEN(MASTERFILE[[#This Row],[PPA (24/25)]])-FIND("BP2",MASTERFILE[[#This Row],[PPA (24/25)]])+1),10),0)</f>
        <v>0</v>
      </c>
      <c r="EG63" s="3">
        <f>IFERROR(LEFT(RIGHT(MASTERFILE[[#This Row],[PPA (24/25)]],LEN(MASTERFILE[[#This Row],[PPA (24/25)]])-FIND("BP3",MASTERFILE[[#This Row],[PPA (24/25)]])+1),10),0)</f>
        <v>0</v>
      </c>
      <c r="EH63" s="3">
        <f>IFERROR(LEFT(RIGHT(MASTERFILE[[#This Row],[PPA (24/25)]],LEN(MASTERFILE[[#This Row],[PPA (24/25)]])-FIND("BP4",MASTERFILE[[#This Row],[PPA (24/25)]])+1),10),0)</f>
        <v>0</v>
      </c>
      <c r="EI63" s="3">
        <f>IFERROR(LEFT(RIGHT(MASTERFILE[[#This Row],[PPA (24/25)]],LEN(MASTERFILE[[#This Row],[PPA (24/25)]])-FIND("BP5",MASTERFILE[[#This Row],[PPA (24/25)]])+1),10),0)</f>
        <v>0</v>
      </c>
      <c r="EJ63" s="3">
        <f>IFERROR(LEFT(RIGHT(MASTERFILE[[#This Row],[PPA (24/25)]],LEN(MASTERFILE[[#This Row],[PPA (24/25)]])-FIND("BN1",MASTERFILE[[#This Row],[PPA (24/25)]])+1),10),0)</f>
        <v>0</v>
      </c>
      <c r="EK63" s="3">
        <f>IFERROR(LEFT(RIGHT(MASTERFILE[[#This Row],[PPA (24/25)]],LEN(MASTERFILE[[#This Row],[PPA (24/25)]])-FIND("BN2",MASTERFILE[[#This Row],[PPA (24/25)]])+1),10),0)</f>
        <v>0</v>
      </c>
      <c r="EL63" s="3">
        <f>IFERROR(LEFT(RIGHT(MASTERFILE[[#This Row],[PPA (24/25)]],LEN(MASTERFILE[[#This Row],[PPA (24/25)]])-FIND("BN3",MASTERFILE[[#This Row],[PPA (24/25)]])+1),10),0)</f>
        <v>0</v>
      </c>
      <c r="EM63" s="3">
        <f>IFERROR(LEFT(RIGHT(MASTERFILE[[#This Row],[PPA (24/25)]],LEN(MASTERFILE[[#This Row],[PPA (24/25)]])-FIND("BN4",MASTERFILE[[#This Row],[PPA (24/25)]])+1),10),0)</f>
        <v>0</v>
      </c>
      <c r="EN63" s="3">
        <f>IFERROR(LEFT(RIGHT(MASTERFILE[[#This Row],[PPA (24/25)]],LEN(MASTERFILE[[#This Row],[PPA (24/25)]])-FIND("BN5",MASTERFILE[[#This Row],[PPA (24/25)]])+1),10),0)</f>
        <v>0</v>
      </c>
      <c r="EO63" s="3">
        <f>IFERROR(LEFT(RIGHT(MASTERFILE[[#This Row],[PPA (24/25)]],LEN(MASTERFILE[[#This Row],[PPA (24/25)]])-FIND("BE1",MASTERFILE[[#This Row],[PPA (24/25)]])+1),10),0)</f>
        <v>0</v>
      </c>
      <c r="EP63" s="3">
        <f>IFERROR(LEFT(RIGHT(MASTERFILE[[#This Row],[PPA (24/25)]],LEN(MASTERFILE[[#This Row],[PPA (24/25)]])-FIND("BE2",MASTERFILE[[#This Row],[PPA (24/25)]])+1),10),0)</f>
        <v>0</v>
      </c>
      <c r="EQ63" s="3" t="str">
        <f>IFERROR(LEFT(RIGHT(MASTERFILE[[#This Row],[PPA (24/25)]],LEN(MASTERFILE[[#This Row],[PPA (24/25)]])-FIND("BE3",MASTERFILE[[#This Row],[PPA (24/25)]])+1),10),0)</f>
        <v>BE3 (100%)</v>
      </c>
      <c r="ER63" s="3">
        <f>IFERROR(LEFT(RIGHT(MASTERFILE[[#This Row],[PPA (24/25)]],LEN(MASTERFILE[[#This Row],[PPA (24/25)]])-FIND("BE4",MASTERFILE[[#This Row],[PPA (24/25)]])+1),10),0)</f>
        <v>0</v>
      </c>
      <c r="ES63" s="3">
        <f>IFERROR(LEFT(RIGHT(MASTERFILE[[#This Row],[PPA (24/25)]],LEN(MASTERFILE[[#This Row],[PPA (24/25)]])-FIND("BL1",MASTERFILE[[#This Row],[PPA (24/25)]])+1),10),0)</f>
        <v>0</v>
      </c>
      <c r="ET63" s="3">
        <f>IFERROR(LEFT(RIGHT(MASTERFILE[[#This Row],[PPA (24/25)]],LEN(MASTERFILE[[#This Row],[PPA (24/25)]])-FIND("BL2",MASTERFILE[[#This Row],[PPA (24/25)]])+1),10),0)</f>
        <v>0</v>
      </c>
      <c r="EU63" s="3">
        <f>IFERROR(LEFT(RIGHT(MASTERFILE[[#This Row],[PPA (24/25)]],LEN(MASTERFILE[[#This Row],[PPA (24/25)]])-FIND("BL3",MASTERFILE[[#This Row],[PPA (24/25)]])+1),10),0)</f>
        <v>0</v>
      </c>
      <c r="EV63" s="3">
        <f>IFERROR(LEFT(RIGHT(MASTERFILE[[#This Row],[PPA (24/25)]],LEN(MASTERFILE[[#This Row],[PPA (24/25)]])-FIND("BL4",MASTERFILE[[#This Row],[PPA (24/25)]])+1),10),0)</f>
        <v>0</v>
      </c>
      <c r="EW63" s="3">
        <f>IFERROR(LEFT(RIGHT(MASTERFILE[[#This Row],[PPA (24/25)]],LEN(MASTERFILE[[#This Row],[PPA (24/25)]])-FIND("BL5",MASTERFILE[[#This Row],[PPA (24/25)]])+1),10),0)</f>
        <v>0</v>
      </c>
      <c r="EX63" s="3">
        <f>IFERROR(LEFT(RIGHT(MASTERFILE[[#This Row],[PPA (24/25)]],LEN(MASTERFILE[[#This Row],[PPA (24/25)]])-FIND("BL6",MASTERFILE[[#This Row],[PPA (24/25)]])+1),10),0)</f>
        <v>0</v>
      </c>
      <c r="EY63" s="3">
        <f>IFERROR(LEFT(RIGHT(MASTERFILE[[#This Row],[PPA (24/25)]],LEN(MASTERFILE[[#This Row],[PPA (24/25)]])-FIND("BL7",MASTERFILE[[#This Row],[PPA (24/25)]])+1),10),0)</f>
        <v>0</v>
      </c>
      <c r="EZ63" s="47">
        <f>IFERROR(MASTERFILE[[#This Row],[FPMIS Budget]]*(MID(MASTERFILE[[#This Row],[BP 1 (Percentage)]],FIND("(",MASTERFILE[[#This Row],[BP 1 (Percentage)]])+1, FIND(")",MASTERFILE[[#This Row],[BP 1 (Percentage)]])- FIND("(",MASTERFILE[[#This Row],[BP 1 (Percentage)]])-1)),0)</f>
        <v>0</v>
      </c>
      <c r="FA63" s="47">
        <f>IFERROR(MASTERFILE[[#This Row],[FPMIS Budget]]*(MID(MASTERFILE[[#This Row],[BP 2 (Percentage)]],FIND("(",MASTERFILE[[#This Row],[BP 2 (Percentage)]])+1, FIND(")",MASTERFILE[[#This Row],[BP 2 (Percentage)]])- FIND("(",MASTERFILE[[#This Row],[BP 2 (Percentage)]])-1)),0)</f>
        <v>0</v>
      </c>
      <c r="FB63" s="47">
        <f>IFERROR(MASTERFILE[[#This Row],[FPMIS Budget]]*(MID(MASTERFILE[[#This Row],[BP 3 (Percentage)]],FIND("(",MASTERFILE[[#This Row],[BP 3 (Percentage)]])+1, FIND(")",MASTERFILE[[#This Row],[BP 3 (Percentage)]])- FIND("(",MASTERFILE[[#This Row],[BP 3 (Percentage)]])-1)),0)</f>
        <v>0</v>
      </c>
      <c r="FC63" s="47">
        <f>IFERROR(MASTERFILE[[#This Row],[FPMIS Budget]]*(MID(MASTERFILE[[#This Row],[BP 4 (Percentage)]],FIND("(",MASTERFILE[[#This Row],[BP 4 (Percentage)]])+1, FIND(")",MASTERFILE[[#This Row],[BP 4 (Percentage)]])- FIND("(",MASTERFILE[[#This Row],[BP 4 (Percentage)]])-1)),0)</f>
        <v>0</v>
      </c>
      <c r="FD63" s="47">
        <f>IFERROR(MASTERFILE[[#This Row],[FPMIS Budget]]*(MID(MASTERFILE[[#This Row],[BP 5 (Percentage)]],FIND("(",MASTERFILE[[#This Row],[BP 5 (Percentage)]])+1, FIND(")",MASTERFILE[[#This Row],[BP 5 (Percentage)]])- FIND("(",MASTERFILE[[#This Row],[BP 5 (Percentage)]])-1)),0)</f>
        <v>0</v>
      </c>
      <c r="FE63" s="47">
        <f>IFERROR(MASTERFILE[[#This Row],[FPMIS Budget]]*(MID(MASTERFILE[[#This Row],[BN 1 (Percentage)]],FIND("(",MASTERFILE[[#This Row],[BN 1 (Percentage)]])+1, FIND(")",MASTERFILE[[#This Row],[BN 1 (Percentage)]])- FIND("(",MASTERFILE[[#This Row],[BN 1 (Percentage)]])-1)),0)</f>
        <v>0</v>
      </c>
      <c r="FF63" s="47">
        <f>IFERROR(MASTERFILE[[#This Row],[FPMIS Budget]]*(MID(MASTERFILE[[#This Row],[BN 2 (Percentage)]],FIND("(",MASTERFILE[[#This Row],[BN 2 (Percentage)]])+1, FIND(")",MASTERFILE[[#This Row],[BN 2 (Percentage)]])- FIND("(",MASTERFILE[[#This Row],[BN 2 (Percentage)]])-1)),0)</f>
        <v>0</v>
      </c>
      <c r="FG63" s="47">
        <f>IFERROR(MASTERFILE[[#This Row],[FPMIS Budget]]*(MID(MASTERFILE[[#This Row],[BN 3 (Percentage)]],FIND("(",MASTERFILE[[#This Row],[BN 3 (Percentage)]])+1, FIND(")",MASTERFILE[[#This Row],[BN 3 (Percentage)]])- FIND("(",MASTERFILE[[#This Row],[BN 3 (Percentage)]])-1)),0)</f>
        <v>0</v>
      </c>
      <c r="FH63" s="47">
        <f>IFERROR(MASTERFILE[[#This Row],[FPMIS Budget]]*(MID(MASTERFILE[[#This Row],[BN 4 (Percentage)]],FIND("(",MASTERFILE[[#This Row],[BN 4 (Percentage)]])+1, FIND(")",MASTERFILE[[#This Row],[BN 4 (Percentage)]])- FIND("(",MASTERFILE[[#This Row],[BN 4 (Percentage)]])-1)),0)</f>
        <v>0</v>
      </c>
      <c r="FI63" s="47">
        <f>IFERROR(MASTERFILE[[#This Row],[FPMIS Budget]]*(MID(MASTERFILE[[#This Row],[BN 5 (Percentage)]],FIND("(",MASTERFILE[[#This Row],[BN 5 (Percentage)]])+1, FIND(")",MASTERFILE[[#This Row],[BN 5 (Percentage)]])- FIND("(",MASTERFILE[[#This Row],[BN 5 (Percentage)]])-1)),0)</f>
        <v>0</v>
      </c>
      <c r="FJ63" s="47">
        <f>IFERROR(MASTERFILE[[#This Row],[FPMIS Budget]]*(MID(MASTERFILE[[#This Row],[BE 1 (Percentage)]],FIND("(",MASTERFILE[[#This Row],[BE 1 (Percentage)]])+1, FIND(")",MASTERFILE[[#This Row],[BE 1 (Percentage)]])- FIND("(",MASTERFILE[[#This Row],[BE 1 (Percentage)]])-1)),0)</f>
        <v>0</v>
      </c>
      <c r="FK63" s="47">
        <f>IFERROR(MASTERFILE[[#This Row],[FPMIS Budget]]*(MID(MASTERFILE[[#This Row],[BE 2 (Percentage)]],FIND("(",MASTERFILE[[#This Row],[BE 2 (Percentage)]])+1, FIND(")",MASTERFILE[[#This Row],[BE 2 (Percentage)]])- FIND("(",MASTERFILE[[#This Row],[BE 2 (Percentage)]])-1)),0)</f>
        <v>0</v>
      </c>
      <c r="FL63" s="47">
        <f>IFERROR(MASTERFILE[[#This Row],[FPMIS Budget]]*(MID(MASTERFILE[[#This Row],[BE 3 (Percentage)]],FIND("(",MASTERFILE[[#This Row],[BE 3 (Percentage)]])+1, FIND(")",MASTERFILE[[#This Row],[BE 3 (Percentage)]])- FIND("(",MASTERFILE[[#This Row],[BE 3 (Percentage)]])-1)),0)</f>
        <v>353625</v>
      </c>
      <c r="FM63" s="47">
        <f>IFERROR(MASTERFILE[[#This Row],[FPMIS Budget]]*(MID(MASTERFILE[[#This Row],[BE 4 (Percentage)]],FIND("(",MASTERFILE[[#This Row],[BE 4 (Percentage)]])+1, FIND(")",MASTERFILE[[#This Row],[BE 4 (Percentage)]])- FIND("(",MASTERFILE[[#This Row],[BE 4 (Percentage)]])-1)),0)</f>
        <v>0</v>
      </c>
      <c r="FN63" s="47">
        <f>IFERROR(MASTERFILE[[#This Row],[FPMIS Budget]]*(MID(MASTERFILE[[#This Row],[BL 1 (Percentage)]],FIND("(",MASTERFILE[[#This Row],[BL 1 (Percentage)]])+1, FIND(")",MASTERFILE[[#This Row],[BL 1 (Percentage)]])- FIND("(",MASTERFILE[[#This Row],[BL 1 (Percentage)]])-1)),0)</f>
        <v>0</v>
      </c>
      <c r="FO63" s="47">
        <f>IFERROR(MASTERFILE[[#This Row],[FPMIS Budget]]*(MID(MASTERFILE[[#This Row],[BL 2 (Percentage)]],FIND("(",MASTERFILE[[#This Row],[BL 2 (Percentage)]])+1, FIND(")",MASTERFILE[[#This Row],[BL 2 (Percentage)]])- FIND("(",MASTERFILE[[#This Row],[BL 2 (Percentage)]])-1)),0)</f>
        <v>0</v>
      </c>
      <c r="FP63" s="47">
        <f>IFERROR(MASTERFILE[[#This Row],[FPMIS Budget]]*(MID(MASTERFILE[[#This Row],[BL 3 (Percentage)]],FIND("(",MASTERFILE[[#This Row],[BL 3 (Percentage)]])+1, FIND(")",MASTERFILE[[#This Row],[BL 3 (Percentage)]])- FIND("(",MASTERFILE[[#This Row],[BL 3 (Percentage)]])-1)),0)</f>
        <v>0</v>
      </c>
      <c r="FQ63" s="47">
        <f>IFERROR(MASTERFILE[[#This Row],[FPMIS Budget]]*(MID(MASTERFILE[[#This Row],[BL 4 (Percentage)]],FIND("(",MASTERFILE[[#This Row],[BL 4 (Percentage)]])+1, FIND(")",MASTERFILE[[#This Row],[BL 4 (Percentage)]])- FIND("(",MASTERFILE[[#This Row],[BL 4 (Percentage)]])-1)),0)</f>
        <v>0</v>
      </c>
      <c r="FR63" s="47">
        <f>IFERROR(MASTERFILE[[#This Row],[FPMIS Budget]]*(MID(MASTERFILE[[#This Row],[BL 5 (Percentage)]],FIND("(",MASTERFILE[[#This Row],[BL 5 (Percentage)]])+1, FIND(")",MASTERFILE[[#This Row],[BL 5 (Percentage)]])- FIND("(",MASTERFILE[[#This Row],[BL 5 (Percentage)]])-1)),0)</f>
        <v>0</v>
      </c>
      <c r="FS63" s="47">
        <f>IFERROR(MASTERFILE[[#This Row],[FPMIS Budget]]*(MID(MASTERFILE[[#This Row],[BL 6 (Percentage)]],FIND("(",MASTERFILE[[#This Row],[BL 6 (Percentage)]])+1, FIND(")",MASTERFILE[[#This Row],[BL 6 (Percentage)]])- FIND("(",MASTERFILE[[#This Row],[BL 6 (Percentage)]])-1)),0)</f>
        <v>0</v>
      </c>
      <c r="FT63" s="47">
        <f>IFERROR(MASTERFILE[[#This Row],[FPMIS Budget]]*(MID(MASTERFILE[[#This Row],[BL 7 (Percentage)]],FIND("(",MASTERFILE[[#This Row],[BL 7 (Percentage)]])+1, FIND(")",MASTERFILE[[#This Row],[BL 7 (Percentage)]])- FIND("(",MASTERFILE[[#This Row],[BL 7 (Percentage)]])-1)),0)</f>
        <v>0</v>
      </c>
      <c r="FU63" s="3" t="str">
        <f>IF(ISNUMBER(SEARCH("1.",MASTERFILE[[#This Row],[SDG target (24/25)]])),1," ")</f>
        <v xml:space="preserve"> </v>
      </c>
      <c r="HT63" s="3" t="s">
        <v>614</v>
      </c>
      <c r="HU63" s="52"/>
      <c r="HV63" s="52"/>
      <c r="HW63" s="52"/>
      <c r="HX63" s="52"/>
      <c r="HY63" s="52"/>
      <c r="HZ63" s="52"/>
      <c r="IA63" s="52"/>
      <c r="IB63" s="52"/>
      <c r="IC63" s="52"/>
      <c r="ID63" s="53"/>
      <c r="IE63" s="52"/>
      <c r="IF63" s="52"/>
      <c r="IG63" s="52"/>
      <c r="IH63" s="52"/>
      <c r="II63" s="52"/>
      <c r="IJ63" s="52"/>
      <c r="IK63" s="52"/>
      <c r="IL63" s="52"/>
      <c r="IM63" s="52"/>
      <c r="IN63" s="53"/>
      <c r="IO63" s="52"/>
      <c r="IP63" s="52"/>
      <c r="IQ63" s="52"/>
      <c r="IR63" s="52"/>
      <c r="IS63" s="52"/>
      <c r="IT63" s="52"/>
      <c r="IU63" s="53"/>
      <c r="IV63" s="53"/>
      <c r="IW63" s="53"/>
      <c r="IX63" s="52"/>
      <c r="IY63" s="52"/>
      <c r="IZ63" s="52"/>
      <c r="JA63" s="52"/>
      <c r="JB63" s="52"/>
      <c r="JC63" s="52"/>
    </row>
    <row r="64" spans="1:263" ht="27.75" customHeight="1" x14ac:dyDescent="0.3">
      <c r="A64" s="48" t="s">
        <v>1971</v>
      </c>
      <c r="B64" s="48" t="s">
        <v>1972</v>
      </c>
      <c r="C64" s="48" t="s">
        <v>1973</v>
      </c>
      <c r="D64" s="48" t="s">
        <v>278</v>
      </c>
      <c r="E64" s="49">
        <v>1348853.96</v>
      </c>
      <c r="F64" s="49">
        <v>4677789.88</v>
      </c>
      <c r="G64" s="48" t="s">
        <v>1974</v>
      </c>
      <c r="H64" s="48" t="s">
        <v>280</v>
      </c>
      <c r="I64" s="48" t="s">
        <v>281</v>
      </c>
      <c r="J64" s="48" t="s">
        <v>282</v>
      </c>
      <c r="K64" s="48" t="s">
        <v>521</v>
      </c>
      <c r="L64" s="48" t="s">
        <v>1975</v>
      </c>
      <c r="M64" s="48" t="s">
        <v>1976</v>
      </c>
      <c r="N64" s="49">
        <v>2.9946236559139785</v>
      </c>
      <c r="O64" s="48" t="s">
        <v>1834</v>
      </c>
      <c r="P64" s="48" t="s">
        <v>281</v>
      </c>
      <c r="Q64" s="48" t="s">
        <v>1788</v>
      </c>
      <c r="R64" s="48" t="s">
        <v>1687</v>
      </c>
      <c r="S64" s="48" t="s">
        <v>289</v>
      </c>
      <c r="T64" s="48" t="s">
        <v>290</v>
      </c>
      <c r="U64" s="48" t="s">
        <v>291</v>
      </c>
      <c r="V64" s="48" t="s">
        <v>622</v>
      </c>
      <c r="W64" s="48" t="s">
        <v>293</v>
      </c>
      <c r="X64" s="48" t="s">
        <v>1977</v>
      </c>
      <c r="Y64" s="48" t="s">
        <v>624</v>
      </c>
      <c r="Z64" s="48" t="s">
        <v>1978</v>
      </c>
      <c r="AA64" s="48" t="s">
        <v>1979</v>
      </c>
      <c r="AB64" s="48" t="s">
        <v>1980</v>
      </c>
      <c r="AC64" s="48" t="s">
        <v>1981</v>
      </c>
      <c r="AD64" s="48" t="s">
        <v>1982</v>
      </c>
      <c r="AE64" s="48" t="s">
        <v>292</v>
      </c>
      <c r="AF64" s="48" t="s">
        <v>292</v>
      </c>
      <c r="AG64" s="48" t="s">
        <v>292</v>
      </c>
      <c r="AH64" s="48" t="s">
        <v>292</v>
      </c>
      <c r="AI64" s="48" t="s">
        <v>292</v>
      </c>
      <c r="AJ64" s="48" t="s">
        <v>292</v>
      </c>
      <c r="AK64" s="48" t="s">
        <v>304</v>
      </c>
      <c r="AL64" s="48" t="s">
        <v>305</v>
      </c>
      <c r="AM64" s="48" t="s">
        <v>418</v>
      </c>
      <c r="AN64" s="48" t="s">
        <v>352</v>
      </c>
      <c r="AO64" s="48" t="s">
        <v>292</v>
      </c>
      <c r="AP64" s="48" t="s">
        <v>292</v>
      </c>
      <c r="AQ64" s="48" t="s">
        <v>309</v>
      </c>
      <c r="AR64" s="48" t="s">
        <v>353</v>
      </c>
      <c r="AS64" s="48" t="s">
        <v>363</v>
      </c>
      <c r="AT64" s="49">
        <v>0</v>
      </c>
      <c r="AU64" s="49">
        <v>4677789.87</v>
      </c>
      <c r="AV64" s="48" t="s">
        <v>1983</v>
      </c>
      <c r="AW64" s="48" t="s">
        <v>1984</v>
      </c>
      <c r="AX64" s="48" t="s">
        <v>1612</v>
      </c>
      <c r="AY64" s="48" t="s">
        <v>292</v>
      </c>
      <c r="AZ64" s="48" t="s">
        <v>292</v>
      </c>
      <c r="BA64" s="48" t="s">
        <v>292</v>
      </c>
      <c r="BB64" s="48" t="s">
        <v>1985</v>
      </c>
      <c r="BC64" s="48" t="s">
        <v>1847</v>
      </c>
      <c r="BD64" s="48" t="s">
        <v>1847</v>
      </c>
      <c r="BE64" s="48" t="s">
        <v>1986</v>
      </c>
      <c r="BF64" s="48" t="s">
        <v>292</v>
      </c>
      <c r="BG64" s="48" t="s">
        <v>292</v>
      </c>
      <c r="BH64" s="49">
        <v>2</v>
      </c>
      <c r="BI64" s="48" t="s">
        <v>634</v>
      </c>
      <c r="BJ64" s="48" t="s">
        <v>353</v>
      </c>
      <c r="BK64" s="48" t="s">
        <v>363</v>
      </c>
      <c r="BL64" s="48" t="s">
        <v>363</v>
      </c>
      <c r="BM64" s="48" t="s">
        <v>353</v>
      </c>
      <c r="BN64" s="48" t="s">
        <v>354</v>
      </c>
      <c r="BO64" s="48" t="s">
        <v>353</v>
      </c>
      <c r="BP64" s="48" t="s">
        <v>363</v>
      </c>
      <c r="BQ64" s="48" t="s">
        <v>353</v>
      </c>
      <c r="BR64" s="48" t="s">
        <v>353</v>
      </c>
      <c r="BS64" s="48" t="s">
        <v>1979</v>
      </c>
      <c r="BT64" s="48" t="s">
        <v>1980</v>
      </c>
      <c r="BU64" s="48" t="s">
        <v>1981</v>
      </c>
      <c r="BV64" s="48" t="s">
        <v>1982</v>
      </c>
      <c r="BW64" s="48" t="s">
        <v>1983</v>
      </c>
      <c r="BX64" s="48" t="s">
        <v>1984</v>
      </c>
      <c r="BY64" s="49">
        <v>175352.87</v>
      </c>
      <c r="BZ64" s="49">
        <v>4677789.87</v>
      </c>
      <c r="CA64" s="49">
        <v>1173501.0900000001</v>
      </c>
      <c r="CB64" s="49">
        <v>0</v>
      </c>
      <c r="CC64" s="49">
        <v>0</v>
      </c>
      <c r="CD64" s="49">
        <v>0</v>
      </c>
      <c r="CE64" s="49">
        <v>0</v>
      </c>
      <c r="CF64" s="49">
        <v>0</v>
      </c>
      <c r="CG64" s="49">
        <v>0</v>
      </c>
      <c r="CH64" s="48" t="s">
        <v>292</v>
      </c>
      <c r="CI64" s="48" t="s">
        <v>292</v>
      </c>
      <c r="CJ64" s="48" t="s">
        <v>292</v>
      </c>
      <c r="CK64" s="48" t="s">
        <v>292</v>
      </c>
      <c r="CL64" s="49">
        <v>3328935.91</v>
      </c>
      <c r="CM64" s="49">
        <v>1053678.6499999999</v>
      </c>
      <c r="CN64" s="49">
        <v>295175.31</v>
      </c>
      <c r="CO64" s="49">
        <v>251046.16</v>
      </c>
      <c r="CP64" s="49">
        <v>2813012.87</v>
      </c>
      <c r="CQ64" s="49">
        <v>607104.87</v>
      </c>
      <c r="CR64" s="48" t="s">
        <v>1976</v>
      </c>
      <c r="CS64" s="49">
        <v>0</v>
      </c>
      <c r="CT64" s="48" t="s">
        <v>292</v>
      </c>
      <c r="CU64" s="48" t="s">
        <v>281</v>
      </c>
      <c r="CV64" s="48" t="s">
        <v>281</v>
      </c>
      <c r="CW64" s="49">
        <v>1083387.3049999999</v>
      </c>
      <c r="CX64" s="49">
        <v>491426.39</v>
      </c>
      <c r="CY64" s="49">
        <v>0</v>
      </c>
      <c r="CZ64" s="49">
        <v>0</v>
      </c>
      <c r="DA64" s="49">
        <v>1173517.7</v>
      </c>
      <c r="DB64" s="49">
        <v>1677802.1902711079</v>
      </c>
      <c r="DC64" s="49">
        <v>1528964.8991986709</v>
      </c>
      <c r="DD64" s="49">
        <v>0</v>
      </c>
      <c r="DE64" s="49">
        <v>3060572.02</v>
      </c>
      <c r="DF64" s="48" t="s">
        <v>1987</v>
      </c>
      <c r="DG64" s="48" t="s">
        <v>1985</v>
      </c>
      <c r="DH64" s="48" t="s">
        <v>1786</v>
      </c>
      <c r="DI64" s="50" t="s">
        <v>1988</v>
      </c>
      <c r="DJ64" s="3">
        <f>IF(ISNUMBER(SEARCH("BP1",MASTERFILE[[#This Row],[PPA (24/25)]])),1,0)</f>
        <v>1</v>
      </c>
      <c r="DK64" s="3">
        <f>IF(ISNUMBER(SEARCH("BP2",MASTERFILE[[#This Row],[PPA (24/25)]])),1,0)</f>
        <v>0</v>
      </c>
      <c r="DL64" s="3">
        <f>IF(ISNUMBER(SEARCH("BP3",MASTERFILE[[#This Row],[PPA (24/25)]])),1,0)</f>
        <v>0</v>
      </c>
      <c r="DM64" s="3">
        <f>IF(ISNUMBER(SEARCH("BP4",MASTERFILE[[#This Row],[PPA (24/25)]])),1,0)</f>
        <v>0</v>
      </c>
      <c r="DN64" s="3">
        <f>IF(ISNUMBER(SEARCH("BP5",MASTERFILE[[#This Row],[PPA (24/25)]])),1,0)</f>
        <v>0</v>
      </c>
      <c r="DO64" s="3">
        <f>IF(ISNUMBER(SEARCH("BN1",MASTERFILE[[#This Row],[PPA (24/25)]])),1,0)</f>
        <v>0</v>
      </c>
      <c r="DP64" s="3">
        <f>IF(ISNUMBER(SEARCH("BN2",MASTERFILE[[#This Row],[PPA (24/25)]])),1,0)</f>
        <v>0</v>
      </c>
      <c r="DQ64" s="3">
        <f>IF(ISNUMBER(SEARCH("BN3",MASTERFILE[[#This Row],[PPA (24/25)]])),1,0)</f>
        <v>0</v>
      </c>
      <c r="DR64" s="3">
        <f>IF(ISNUMBER(SEARCH("BN4",MASTERFILE[[#This Row],[PPA (24/25)]])),1,0)</f>
        <v>0</v>
      </c>
      <c r="DS64" s="3">
        <f>IF(ISNUMBER(SEARCH("BN5",MASTERFILE[[#This Row],[PPA (24/25)]])),1,0)</f>
        <v>0</v>
      </c>
      <c r="DT64" s="3">
        <f>IF(ISNUMBER(SEARCH("BE1",MASTERFILE[[#This Row],[PPA (24/25)]])),1,0)</f>
        <v>1</v>
      </c>
      <c r="DU64" s="3">
        <f>IF(ISNUMBER(SEARCH("BE2",MASTERFILE[[#This Row],[PPA (24/25)]])),1,0)</f>
        <v>0</v>
      </c>
      <c r="DV64" s="3">
        <f>IF(ISNUMBER(SEARCH("BE3",MASTERFILE[[#This Row],[PPA (24/25)]])),1,0)</f>
        <v>0</v>
      </c>
      <c r="DW64" s="3">
        <f>IF(ISNUMBER(SEARCH("BE4",MASTERFILE[[#This Row],[PPA (24/25)]])),1,0)</f>
        <v>0</v>
      </c>
      <c r="DX64" s="3">
        <f>IF(ISNUMBER(SEARCH("BL1",MASTERFILE[[#This Row],[PPA (24/25)]])),1,0)</f>
        <v>0</v>
      </c>
      <c r="DY64" s="3">
        <f>IF(ISNUMBER(SEARCH("BL2",MASTERFILE[[#This Row],[PPA (24/25)]])),1,0)</f>
        <v>0</v>
      </c>
      <c r="DZ64" s="3">
        <f>IF(ISNUMBER(SEARCH("BL3",MASTERFILE[[#This Row],[PPA (24/25)]])),1,0)</f>
        <v>0</v>
      </c>
      <c r="EA64" s="3">
        <f>IF(ISNUMBER(SEARCH("BL4",MASTERFILE[[#This Row],[PPA (24/25)]])),1,0)</f>
        <v>1</v>
      </c>
      <c r="EB64" s="3">
        <f>IF(ISNUMBER(SEARCH("BL5",MASTERFILE[[#This Row],[PPA (24/25)]])),1,0)</f>
        <v>0</v>
      </c>
      <c r="EC64" s="3">
        <f>IF(ISNUMBER(SEARCH("BL6",MASTERFILE[[#This Row],[PPA (24/25)]])),1,0)</f>
        <v>0</v>
      </c>
      <c r="ED64" s="3">
        <f>IF(ISNUMBER(SEARCH("BL7",MASTERFILE[[#This Row],[PPA (24/25)]])),1,0)</f>
        <v>0</v>
      </c>
      <c r="EE64" s="3" t="str">
        <f>IFERROR(LEFT(RIGHT(MASTERFILE[[#This Row],[PPA (24/25)]],LEN(MASTERFILE[[#This Row],[PPA (24/25)]])-FIND("BP1",MASTERFILE[[#This Row],[PPA (24/25)]])+1),10), 0)</f>
        <v>BP1 (33%)</v>
      </c>
      <c r="EF64" s="3">
        <f>IFERROR(LEFT(RIGHT(MASTERFILE[[#This Row],[PPA (24/25)]],LEN(MASTERFILE[[#This Row],[PPA (24/25)]])-FIND("BP2",MASTERFILE[[#This Row],[PPA (24/25)]])+1),10),0)</f>
        <v>0</v>
      </c>
      <c r="EG64" s="3">
        <f>IFERROR(LEFT(RIGHT(MASTERFILE[[#This Row],[PPA (24/25)]],LEN(MASTERFILE[[#This Row],[PPA (24/25)]])-FIND("BP3",MASTERFILE[[#This Row],[PPA (24/25)]])+1),10),0)</f>
        <v>0</v>
      </c>
      <c r="EH64" s="3">
        <f>IFERROR(LEFT(RIGHT(MASTERFILE[[#This Row],[PPA (24/25)]],LEN(MASTERFILE[[#This Row],[PPA (24/25)]])-FIND("BP4",MASTERFILE[[#This Row],[PPA (24/25)]])+1),10),0)</f>
        <v>0</v>
      </c>
      <c r="EI64" s="3">
        <f>IFERROR(LEFT(RIGHT(MASTERFILE[[#This Row],[PPA (24/25)]],LEN(MASTERFILE[[#This Row],[PPA (24/25)]])-FIND("BP5",MASTERFILE[[#This Row],[PPA (24/25)]])+1),10),0)</f>
        <v>0</v>
      </c>
      <c r="EJ64" s="3">
        <f>IFERROR(LEFT(RIGHT(MASTERFILE[[#This Row],[PPA (24/25)]],LEN(MASTERFILE[[#This Row],[PPA (24/25)]])-FIND("BN1",MASTERFILE[[#This Row],[PPA (24/25)]])+1),10),0)</f>
        <v>0</v>
      </c>
      <c r="EK64" s="3">
        <f>IFERROR(LEFT(RIGHT(MASTERFILE[[#This Row],[PPA (24/25)]],LEN(MASTERFILE[[#This Row],[PPA (24/25)]])-FIND("BN2",MASTERFILE[[#This Row],[PPA (24/25)]])+1),10),0)</f>
        <v>0</v>
      </c>
      <c r="EL64" s="3">
        <f>IFERROR(LEFT(RIGHT(MASTERFILE[[#This Row],[PPA (24/25)]],LEN(MASTERFILE[[#This Row],[PPA (24/25)]])-FIND("BN3",MASTERFILE[[#This Row],[PPA (24/25)]])+1),10),0)</f>
        <v>0</v>
      </c>
      <c r="EM64" s="3">
        <f>IFERROR(LEFT(RIGHT(MASTERFILE[[#This Row],[PPA (24/25)]],LEN(MASTERFILE[[#This Row],[PPA (24/25)]])-FIND("BN4",MASTERFILE[[#This Row],[PPA (24/25)]])+1),10),0)</f>
        <v>0</v>
      </c>
      <c r="EN64" s="3">
        <f>IFERROR(LEFT(RIGHT(MASTERFILE[[#This Row],[PPA (24/25)]],LEN(MASTERFILE[[#This Row],[PPA (24/25)]])-FIND("BN5",MASTERFILE[[#This Row],[PPA (24/25)]])+1),10),0)</f>
        <v>0</v>
      </c>
      <c r="EO64" s="3" t="str">
        <f>IFERROR(LEFT(RIGHT(MASTERFILE[[#This Row],[PPA (24/25)]],LEN(MASTERFILE[[#This Row],[PPA (24/25)]])-FIND("BE1",MASTERFILE[[#This Row],[PPA (24/25)]])+1),10),0)</f>
        <v xml:space="preserve">BE1 (33%)
</v>
      </c>
      <c r="EP64" s="3">
        <f>IFERROR(LEFT(RIGHT(MASTERFILE[[#This Row],[PPA (24/25)]],LEN(MASTERFILE[[#This Row],[PPA (24/25)]])-FIND("BE2",MASTERFILE[[#This Row],[PPA (24/25)]])+1),10),0)</f>
        <v>0</v>
      </c>
      <c r="EQ64" s="3">
        <f>IFERROR(LEFT(RIGHT(MASTERFILE[[#This Row],[PPA (24/25)]],LEN(MASTERFILE[[#This Row],[PPA (24/25)]])-FIND("BE3",MASTERFILE[[#This Row],[PPA (24/25)]])+1),10),0)</f>
        <v>0</v>
      </c>
      <c r="ER64" s="3">
        <f>IFERROR(LEFT(RIGHT(MASTERFILE[[#This Row],[PPA (24/25)]],LEN(MASTERFILE[[#This Row],[PPA (24/25)]])-FIND("BE4",MASTERFILE[[#This Row],[PPA (24/25)]])+1),10),0)</f>
        <v>0</v>
      </c>
      <c r="ES64" s="3">
        <f>IFERROR(LEFT(RIGHT(MASTERFILE[[#This Row],[PPA (24/25)]],LEN(MASTERFILE[[#This Row],[PPA (24/25)]])-FIND("BL1",MASTERFILE[[#This Row],[PPA (24/25)]])+1),10),0)</f>
        <v>0</v>
      </c>
      <c r="ET64" s="3">
        <f>IFERROR(LEFT(RIGHT(MASTERFILE[[#This Row],[PPA (24/25)]],LEN(MASTERFILE[[#This Row],[PPA (24/25)]])-FIND("BL2",MASTERFILE[[#This Row],[PPA (24/25)]])+1),10),0)</f>
        <v>0</v>
      </c>
      <c r="EU64" s="3">
        <f>IFERROR(LEFT(RIGHT(MASTERFILE[[#This Row],[PPA (24/25)]],LEN(MASTERFILE[[#This Row],[PPA (24/25)]])-FIND("BL3",MASTERFILE[[#This Row],[PPA (24/25)]])+1),10),0)</f>
        <v>0</v>
      </c>
      <c r="EV64" s="3" t="str">
        <f>IFERROR(LEFT(RIGHT(MASTERFILE[[#This Row],[PPA (24/25)]],LEN(MASTERFILE[[#This Row],[PPA (24/25)]])-FIND("BL4",MASTERFILE[[#This Row],[PPA (24/25)]])+1),10),0)</f>
        <v xml:space="preserve">BL4 (34%)
</v>
      </c>
      <c r="EW64" s="3">
        <f>IFERROR(LEFT(RIGHT(MASTERFILE[[#This Row],[PPA (24/25)]],LEN(MASTERFILE[[#This Row],[PPA (24/25)]])-FIND("BL5",MASTERFILE[[#This Row],[PPA (24/25)]])+1),10),0)</f>
        <v>0</v>
      </c>
      <c r="EX64" s="3">
        <f>IFERROR(LEFT(RIGHT(MASTERFILE[[#This Row],[PPA (24/25)]],LEN(MASTERFILE[[#This Row],[PPA (24/25)]])-FIND("BL6",MASTERFILE[[#This Row],[PPA (24/25)]])+1),10),0)</f>
        <v>0</v>
      </c>
      <c r="EY64" s="3">
        <f>IFERROR(LEFT(RIGHT(MASTERFILE[[#This Row],[PPA (24/25)]],LEN(MASTERFILE[[#This Row],[PPA (24/25)]])-FIND("BL7",MASTERFILE[[#This Row],[PPA (24/25)]])+1),10),0)</f>
        <v>0</v>
      </c>
      <c r="EZ64" s="47">
        <f>IFERROR(MASTERFILE[[#This Row],[FPMIS Budget]]*(MID(MASTERFILE[[#This Row],[BP 1 (Percentage)]],FIND("(",MASTERFILE[[#This Row],[BP 1 (Percentage)]])+1, FIND(")",MASTERFILE[[#This Row],[BP 1 (Percentage)]])- FIND("(",MASTERFILE[[#This Row],[BP 1 (Percentage)]])-1)),0)</f>
        <v>1543670.6603999999</v>
      </c>
      <c r="FA64" s="47">
        <f>IFERROR(MASTERFILE[[#This Row],[FPMIS Budget]]*(MID(MASTERFILE[[#This Row],[BP 2 (Percentage)]],FIND("(",MASTERFILE[[#This Row],[BP 2 (Percentage)]])+1, FIND(")",MASTERFILE[[#This Row],[BP 2 (Percentage)]])- FIND("(",MASTERFILE[[#This Row],[BP 2 (Percentage)]])-1)),0)</f>
        <v>0</v>
      </c>
      <c r="FB64" s="47">
        <f>IFERROR(MASTERFILE[[#This Row],[FPMIS Budget]]*(MID(MASTERFILE[[#This Row],[BP 3 (Percentage)]],FIND("(",MASTERFILE[[#This Row],[BP 3 (Percentage)]])+1, FIND(")",MASTERFILE[[#This Row],[BP 3 (Percentage)]])- FIND("(",MASTERFILE[[#This Row],[BP 3 (Percentage)]])-1)),0)</f>
        <v>0</v>
      </c>
      <c r="FC64" s="47">
        <f>IFERROR(MASTERFILE[[#This Row],[FPMIS Budget]]*(MID(MASTERFILE[[#This Row],[BP 4 (Percentage)]],FIND("(",MASTERFILE[[#This Row],[BP 4 (Percentage)]])+1, FIND(")",MASTERFILE[[#This Row],[BP 4 (Percentage)]])- FIND("(",MASTERFILE[[#This Row],[BP 4 (Percentage)]])-1)),0)</f>
        <v>0</v>
      </c>
      <c r="FD64" s="47">
        <f>IFERROR(MASTERFILE[[#This Row],[FPMIS Budget]]*(MID(MASTERFILE[[#This Row],[BP 5 (Percentage)]],FIND("(",MASTERFILE[[#This Row],[BP 5 (Percentage)]])+1, FIND(")",MASTERFILE[[#This Row],[BP 5 (Percentage)]])- FIND("(",MASTERFILE[[#This Row],[BP 5 (Percentage)]])-1)),0)</f>
        <v>0</v>
      </c>
      <c r="FE64" s="47">
        <f>IFERROR(MASTERFILE[[#This Row],[FPMIS Budget]]*(MID(MASTERFILE[[#This Row],[BN 1 (Percentage)]],FIND("(",MASTERFILE[[#This Row],[BN 1 (Percentage)]])+1, FIND(")",MASTERFILE[[#This Row],[BN 1 (Percentage)]])- FIND("(",MASTERFILE[[#This Row],[BN 1 (Percentage)]])-1)),0)</f>
        <v>0</v>
      </c>
      <c r="FF64" s="47">
        <f>IFERROR(MASTERFILE[[#This Row],[FPMIS Budget]]*(MID(MASTERFILE[[#This Row],[BN 2 (Percentage)]],FIND("(",MASTERFILE[[#This Row],[BN 2 (Percentage)]])+1, FIND(")",MASTERFILE[[#This Row],[BN 2 (Percentage)]])- FIND("(",MASTERFILE[[#This Row],[BN 2 (Percentage)]])-1)),0)</f>
        <v>0</v>
      </c>
      <c r="FG64" s="47">
        <f>IFERROR(MASTERFILE[[#This Row],[FPMIS Budget]]*(MID(MASTERFILE[[#This Row],[BN 3 (Percentage)]],FIND("(",MASTERFILE[[#This Row],[BN 3 (Percentage)]])+1, FIND(")",MASTERFILE[[#This Row],[BN 3 (Percentage)]])- FIND("(",MASTERFILE[[#This Row],[BN 3 (Percentage)]])-1)),0)</f>
        <v>0</v>
      </c>
      <c r="FH64" s="47">
        <f>IFERROR(MASTERFILE[[#This Row],[FPMIS Budget]]*(MID(MASTERFILE[[#This Row],[BN 4 (Percentage)]],FIND("(",MASTERFILE[[#This Row],[BN 4 (Percentage)]])+1, FIND(")",MASTERFILE[[#This Row],[BN 4 (Percentage)]])- FIND("(",MASTERFILE[[#This Row],[BN 4 (Percentage)]])-1)),0)</f>
        <v>0</v>
      </c>
      <c r="FI64" s="47">
        <f>IFERROR(MASTERFILE[[#This Row],[FPMIS Budget]]*(MID(MASTERFILE[[#This Row],[BN 5 (Percentage)]],FIND("(",MASTERFILE[[#This Row],[BN 5 (Percentage)]])+1, FIND(")",MASTERFILE[[#This Row],[BN 5 (Percentage)]])- FIND("(",MASTERFILE[[#This Row],[BN 5 (Percentage)]])-1)),0)</f>
        <v>0</v>
      </c>
      <c r="FJ64" s="47">
        <f>IFERROR(MASTERFILE[[#This Row],[FPMIS Budget]]*(MID(MASTERFILE[[#This Row],[BE 1 (Percentage)]],FIND("(",MASTERFILE[[#This Row],[BE 1 (Percentage)]])+1, FIND(")",MASTERFILE[[#This Row],[BE 1 (Percentage)]])- FIND("(",MASTERFILE[[#This Row],[BE 1 (Percentage)]])-1)),0)</f>
        <v>1543670.6603999999</v>
      </c>
      <c r="FK64" s="47">
        <f>IFERROR(MASTERFILE[[#This Row],[FPMIS Budget]]*(MID(MASTERFILE[[#This Row],[BE 2 (Percentage)]],FIND("(",MASTERFILE[[#This Row],[BE 2 (Percentage)]])+1, FIND(")",MASTERFILE[[#This Row],[BE 2 (Percentage)]])- FIND("(",MASTERFILE[[#This Row],[BE 2 (Percentage)]])-1)),0)</f>
        <v>0</v>
      </c>
      <c r="FL64" s="47">
        <f>IFERROR(MASTERFILE[[#This Row],[FPMIS Budget]]*(MID(MASTERFILE[[#This Row],[BE 3 (Percentage)]],FIND("(",MASTERFILE[[#This Row],[BE 3 (Percentage)]])+1, FIND(")",MASTERFILE[[#This Row],[BE 3 (Percentage)]])- FIND("(",MASTERFILE[[#This Row],[BE 3 (Percentage)]])-1)),0)</f>
        <v>0</v>
      </c>
      <c r="FM64" s="47">
        <f>IFERROR(MASTERFILE[[#This Row],[FPMIS Budget]]*(MID(MASTERFILE[[#This Row],[BE 4 (Percentage)]],FIND("(",MASTERFILE[[#This Row],[BE 4 (Percentage)]])+1, FIND(")",MASTERFILE[[#This Row],[BE 4 (Percentage)]])- FIND("(",MASTERFILE[[#This Row],[BE 4 (Percentage)]])-1)),0)</f>
        <v>0</v>
      </c>
      <c r="FN64" s="47">
        <f>IFERROR(MASTERFILE[[#This Row],[FPMIS Budget]]*(MID(MASTERFILE[[#This Row],[BL 1 (Percentage)]],FIND("(",MASTERFILE[[#This Row],[BL 1 (Percentage)]])+1, FIND(")",MASTERFILE[[#This Row],[BL 1 (Percentage)]])- FIND("(",MASTERFILE[[#This Row],[BL 1 (Percentage)]])-1)),0)</f>
        <v>0</v>
      </c>
      <c r="FO64" s="47">
        <f>IFERROR(MASTERFILE[[#This Row],[FPMIS Budget]]*(MID(MASTERFILE[[#This Row],[BL 2 (Percentage)]],FIND("(",MASTERFILE[[#This Row],[BL 2 (Percentage)]])+1, FIND(")",MASTERFILE[[#This Row],[BL 2 (Percentage)]])- FIND("(",MASTERFILE[[#This Row],[BL 2 (Percentage)]])-1)),0)</f>
        <v>0</v>
      </c>
      <c r="FP64" s="47">
        <f>IFERROR(MASTERFILE[[#This Row],[FPMIS Budget]]*(MID(MASTERFILE[[#This Row],[BL 3 (Percentage)]],FIND("(",MASTERFILE[[#This Row],[BL 3 (Percentage)]])+1, FIND(")",MASTERFILE[[#This Row],[BL 3 (Percentage)]])- FIND("(",MASTERFILE[[#This Row],[BL 3 (Percentage)]])-1)),0)</f>
        <v>0</v>
      </c>
      <c r="FQ64" s="47">
        <f>IFERROR(MASTERFILE[[#This Row],[FPMIS Budget]]*(MID(MASTERFILE[[#This Row],[BL 4 (Percentage)]],FIND("(",MASTERFILE[[#This Row],[BL 4 (Percentage)]])+1, FIND(")",MASTERFILE[[#This Row],[BL 4 (Percentage)]])- FIND("(",MASTERFILE[[#This Row],[BL 4 (Percentage)]])-1)),0)</f>
        <v>1590448.5592</v>
      </c>
      <c r="FR64" s="47">
        <f>IFERROR(MASTERFILE[[#This Row],[FPMIS Budget]]*(MID(MASTERFILE[[#This Row],[BL 5 (Percentage)]],FIND("(",MASTERFILE[[#This Row],[BL 5 (Percentage)]])+1, FIND(")",MASTERFILE[[#This Row],[BL 5 (Percentage)]])- FIND("(",MASTERFILE[[#This Row],[BL 5 (Percentage)]])-1)),0)</f>
        <v>0</v>
      </c>
      <c r="FS64" s="47">
        <f>IFERROR(MASTERFILE[[#This Row],[FPMIS Budget]]*(MID(MASTERFILE[[#This Row],[BL 6 (Percentage)]],FIND("(",MASTERFILE[[#This Row],[BL 6 (Percentage)]])+1, FIND(")",MASTERFILE[[#This Row],[BL 6 (Percentage)]])- FIND("(",MASTERFILE[[#This Row],[BL 6 (Percentage)]])-1)),0)</f>
        <v>0</v>
      </c>
      <c r="FT64" s="47">
        <f>IFERROR(MASTERFILE[[#This Row],[FPMIS Budget]]*(MID(MASTERFILE[[#This Row],[BL 7 (Percentage)]],FIND("(",MASTERFILE[[#This Row],[BL 7 (Percentage)]])+1, FIND(")",MASTERFILE[[#This Row],[BL 7 (Percentage)]])- FIND("(",MASTERFILE[[#This Row],[BL 7 (Percentage)]])-1)),0)</f>
        <v>0</v>
      </c>
      <c r="FU64" s="3">
        <f>IF(ISNUMBER(SEARCH("1.",MASTERFILE[[#This Row],[SDG target (24/25)]])),1," ")</f>
        <v>1</v>
      </c>
      <c r="HT64" s="3" t="s">
        <v>1296</v>
      </c>
      <c r="HY64" s="3" t="s">
        <v>1989</v>
      </c>
      <c r="IA64" s="54" t="s">
        <v>435</v>
      </c>
      <c r="IH64" s="3"/>
      <c r="IM64" s="3" t="s">
        <v>1990</v>
      </c>
      <c r="IO64" s="3" t="s">
        <v>1991</v>
      </c>
      <c r="IQ64" s="3" t="s">
        <v>1992</v>
      </c>
      <c r="IX64" s="3"/>
      <c r="JB64" s="3" t="s">
        <v>1993</v>
      </c>
    </row>
    <row r="65" spans="1:263" ht="27.75" customHeight="1" x14ac:dyDescent="0.3">
      <c r="A65" s="9" t="s">
        <v>1994</v>
      </c>
      <c r="B65" s="9" t="s">
        <v>1995</v>
      </c>
      <c r="C65" s="9" t="s">
        <v>1996</v>
      </c>
      <c r="D65" s="9" t="s">
        <v>278</v>
      </c>
      <c r="E65" s="45">
        <v>112268.19</v>
      </c>
      <c r="F65" s="45">
        <v>3543501.8778599999</v>
      </c>
      <c r="G65" s="9" t="s">
        <v>1997</v>
      </c>
      <c r="H65" s="9" t="s">
        <v>280</v>
      </c>
      <c r="I65" s="9" t="s">
        <v>281</v>
      </c>
      <c r="J65" s="9" t="s">
        <v>282</v>
      </c>
      <c r="K65" s="9" t="s">
        <v>333</v>
      </c>
      <c r="L65" s="9" t="s">
        <v>1602</v>
      </c>
      <c r="M65" s="9" t="s">
        <v>1998</v>
      </c>
      <c r="N65" s="45">
        <v>2.997311827956989</v>
      </c>
      <c r="O65" s="9" t="s">
        <v>292</v>
      </c>
      <c r="P65" s="9" t="s">
        <v>281</v>
      </c>
      <c r="Q65" s="9" t="s">
        <v>1788</v>
      </c>
      <c r="R65" s="9" t="s">
        <v>411</v>
      </c>
      <c r="S65" s="9" t="s">
        <v>289</v>
      </c>
      <c r="T65" s="9" t="s">
        <v>290</v>
      </c>
      <c r="U65" s="9" t="s">
        <v>291</v>
      </c>
      <c r="V65" s="9" t="s">
        <v>412</v>
      </c>
      <c r="W65" s="9" t="s">
        <v>293</v>
      </c>
      <c r="X65" s="9" t="s">
        <v>413</v>
      </c>
      <c r="Y65" s="9" t="s">
        <v>1999</v>
      </c>
      <c r="Z65" s="9" t="s">
        <v>2000</v>
      </c>
      <c r="AA65" s="9" t="s">
        <v>2001</v>
      </c>
      <c r="AB65" s="9" t="s">
        <v>2002</v>
      </c>
      <c r="AC65" s="9" t="s">
        <v>2003</v>
      </c>
      <c r="AD65" s="9" t="s">
        <v>2004</v>
      </c>
      <c r="AE65" s="9" t="s">
        <v>292</v>
      </c>
      <c r="AF65" s="9" t="s">
        <v>292</v>
      </c>
      <c r="AG65" s="9" t="s">
        <v>292</v>
      </c>
      <c r="AH65" s="9" t="s">
        <v>292</v>
      </c>
      <c r="AI65" s="9" t="s">
        <v>292</v>
      </c>
      <c r="AJ65" s="9" t="s">
        <v>292</v>
      </c>
      <c r="AK65" s="9" t="s">
        <v>304</v>
      </c>
      <c r="AL65" s="9" t="s">
        <v>305</v>
      </c>
      <c r="AM65" s="9" t="s">
        <v>1541</v>
      </c>
      <c r="AN65" s="9" t="s">
        <v>352</v>
      </c>
      <c r="AO65" s="9" t="s">
        <v>2005</v>
      </c>
      <c r="AP65" s="9" t="s">
        <v>2006</v>
      </c>
      <c r="AQ65" s="9" t="s">
        <v>309</v>
      </c>
      <c r="AR65" s="9" t="s">
        <v>353</v>
      </c>
      <c r="AS65" s="9" t="s">
        <v>353</v>
      </c>
      <c r="AT65" s="45">
        <v>0</v>
      </c>
      <c r="AU65" s="45">
        <v>3543501.87</v>
      </c>
      <c r="AV65" s="9" t="s">
        <v>2007</v>
      </c>
      <c r="AW65" s="9" t="s">
        <v>2008</v>
      </c>
      <c r="AX65" s="9" t="s">
        <v>1612</v>
      </c>
      <c r="AY65" s="9" t="s">
        <v>292</v>
      </c>
      <c r="AZ65" s="9" t="s">
        <v>292</v>
      </c>
      <c r="BA65" s="9" t="s">
        <v>292</v>
      </c>
      <c r="BB65" s="9" t="s">
        <v>2009</v>
      </c>
      <c r="BC65" s="9" t="s">
        <v>2010</v>
      </c>
      <c r="BD65" s="9" t="s">
        <v>1496</v>
      </c>
      <c r="BE65" s="9" t="s">
        <v>2011</v>
      </c>
      <c r="BF65" s="9" t="s">
        <v>292</v>
      </c>
      <c r="BG65" s="9" t="s">
        <v>292</v>
      </c>
      <c r="BH65" s="45">
        <v>0</v>
      </c>
      <c r="BI65" s="9" t="s">
        <v>427</v>
      </c>
      <c r="BJ65" s="9" t="s">
        <v>354</v>
      </c>
      <c r="BK65" s="9" t="s">
        <v>363</v>
      </c>
      <c r="BL65" s="9" t="s">
        <v>363</v>
      </c>
      <c r="BM65" s="9" t="s">
        <v>353</v>
      </c>
      <c r="BN65" s="9" t="s">
        <v>354</v>
      </c>
      <c r="BO65" s="9" t="s">
        <v>353</v>
      </c>
      <c r="BP65" s="9" t="s">
        <v>363</v>
      </c>
      <c r="BQ65" s="9" t="s">
        <v>353</v>
      </c>
      <c r="BR65" s="9" t="s">
        <v>353</v>
      </c>
      <c r="BS65" s="9" t="s">
        <v>2001</v>
      </c>
      <c r="BT65" s="9" t="s">
        <v>2002</v>
      </c>
      <c r="BU65" s="9" t="s">
        <v>2003</v>
      </c>
      <c r="BV65" s="9" t="s">
        <v>2004</v>
      </c>
      <c r="BW65" s="9" t="s">
        <v>2007</v>
      </c>
      <c r="BX65" s="9" t="s">
        <v>2008</v>
      </c>
      <c r="BY65" s="45">
        <v>102985.69</v>
      </c>
      <c r="BZ65" s="45">
        <v>3543501.87</v>
      </c>
      <c r="CA65" s="45">
        <v>9282.5</v>
      </c>
      <c r="CB65" s="45">
        <v>0</v>
      </c>
      <c r="CC65" s="45">
        <v>0</v>
      </c>
      <c r="CD65" s="45">
        <v>0</v>
      </c>
      <c r="CE65" s="45">
        <v>0</v>
      </c>
      <c r="CF65" s="45">
        <v>0</v>
      </c>
      <c r="CG65" s="45">
        <v>0</v>
      </c>
      <c r="CH65" s="9" t="s">
        <v>292</v>
      </c>
      <c r="CI65" s="9" t="s">
        <v>292</v>
      </c>
      <c r="CJ65" s="9" t="s">
        <v>292</v>
      </c>
      <c r="CK65" s="9" t="s">
        <v>292</v>
      </c>
      <c r="CL65" s="45">
        <v>3431233.68</v>
      </c>
      <c r="CM65" s="45">
        <v>39802.54</v>
      </c>
      <c r="CN65" s="45">
        <v>72465.649999999994</v>
      </c>
      <c r="CO65" s="45">
        <v>0</v>
      </c>
      <c r="CP65" s="45">
        <v>3543501.87</v>
      </c>
      <c r="CQ65" s="45">
        <v>108475.19</v>
      </c>
      <c r="CR65" s="9" t="s">
        <v>1998</v>
      </c>
      <c r="CS65" s="45">
        <v>0</v>
      </c>
      <c r="CT65" s="9" t="s">
        <v>292</v>
      </c>
      <c r="CU65" s="9" t="s">
        <v>304</v>
      </c>
      <c r="CV65" s="9" t="s">
        <v>281</v>
      </c>
      <c r="CW65" s="45">
        <v>45113.023280000001</v>
      </c>
      <c r="CX65" s="45">
        <v>2134246.9630999998</v>
      </c>
      <c r="CY65" s="45">
        <v>1064941.0014800001</v>
      </c>
      <c r="CZ65" s="45">
        <v>299200.89</v>
      </c>
      <c r="DA65" s="45">
        <v>9282.5</v>
      </c>
      <c r="DB65" s="45">
        <v>554451.65717271448</v>
      </c>
      <c r="DC65" s="45">
        <v>554451.65717271448</v>
      </c>
      <c r="DD65" s="45">
        <v>0</v>
      </c>
      <c r="DE65" s="45">
        <v>1973358.25</v>
      </c>
      <c r="DF65" s="9" t="s">
        <v>365</v>
      </c>
      <c r="DG65" s="9" t="s">
        <v>1227</v>
      </c>
      <c r="DH65" s="9" t="s">
        <v>1800</v>
      </c>
      <c r="DI65" s="46" t="s">
        <v>2012</v>
      </c>
      <c r="DJ65" s="3">
        <f>IF(ISNUMBER(SEARCH("BP1",MASTERFILE[[#This Row],[PPA (24/25)]])),1,0)</f>
        <v>0</v>
      </c>
      <c r="DK65" s="3">
        <f>IF(ISNUMBER(SEARCH("BP2",MASTERFILE[[#This Row],[PPA (24/25)]])),1,0)</f>
        <v>0</v>
      </c>
      <c r="DL65" s="3">
        <f>IF(ISNUMBER(SEARCH("BP3",MASTERFILE[[#This Row],[PPA (24/25)]])),1,0)</f>
        <v>0</v>
      </c>
      <c r="DM65" s="3">
        <f>IF(ISNUMBER(SEARCH("BP4",MASTERFILE[[#This Row],[PPA (24/25)]])),1,0)</f>
        <v>1</v>
      </c>
      <c r="DN65" s="3">
        <f>IF(ISNUMBER(SEARCH("BP5",MASTERFILE[[#This Row],[PPA (24/25)]])),1,0)</f>
        <v>0</v>
      </c>
      <c r="DO65" s="3">
        <f>IF(ISNUMBER(SEARCH("BN1",MASTERFILE[[#This Row],[PPA (24/25)]])),1,0)</f>
        <v>0</v>
      </c>
      <c r="DP65" s="3">
        <f>IF(ISNUMBER(SEARCH("BN2",MASTERFILE[[#This Row],[PPA (24/25)]])),1,0)</f>
        <v>0</v>
      </c>
      <c r="DQ65" s="3">
        <f>IF(ISNUMBER(SEARCH("BN3",MASTERFILE[[#This Row],[PPA (24/25)]])),1,0)</f>
        <v>0</v>
      </c>
      <c r="DR65" s="3">
        <f>IF(ISNUMBER(SEARCH("BN4",MASTERFILE[[#This Row],[PPA (24/25)]])),1,0)</f>
        <v>0</v>
      </c>
      <c r="DS65" s="3">
        <f>IF(ISNUMBER(SEARCH("BN5",MASTERFILE[[#This Row],[PPA (24/25)]])),1,0)</f>
        <v>0</v>
      </c>
      <c r="DT65" s="3">
        <f>IF(ISNUMBER(SEARCH("BE1",MASTERFILE[[#This Row],[PPA (24/25)]])),1,0)</f>
        <v>1</v>
      </c>
      <c r="DU65" s="3">
        <f>IF(ISNUMBER(SEARCH("BE2",MASTERFILE[[#This Row],[PPA (24/25)]])),1,0)</f>
        <v>0</v>
      </c>
      <c r="DV65" s="3">
        <f>IF(ISNUMBER(SEARCH("BE3",MASTERFILE[[#This Row],[PPA (24/25)]])),1,0)</f>
        <v>0</v>
      </c>
      <c r="DW65" s="3">
        <f>IF(ISNUMBER(SEARCH("BE4",MASTERFILE[[#This Row],[PPA (24/25)]])),1,0)</f>
        <v>0</v>
      </c>
      <c r="DX65" s="3">
        <f>IF(ISNUMBER(SEARCH("BL1",MASTERFILE[[#This Row],[PPA (24/25)]])),1,0)</f>
        <v>0</v>
      </c>
      <c r="DY65" s="3">
        <f>IF(ISNUMBER(SEARCH("BL2",MASTERFILE[[#This Row],[PPA (24/25)]])),1,0)</f>
        <v>0</v>
      </c>
      <c r="DZ65" s="3">
        <f>IF(ISNUMBER(SEARCH("BL3",MASTERFILE[[#This Row],[PPA (24/25)]])),1,0)</f>
        <v>0</v>
      </c>
      <c r="EA65" s="3">
        <f>IF(ISNUMBER(SEARCH("BL4",MASTERFILE[[#This Row],[PPA (24/25)]])),1,0)</f>
        <v>1</v>
      </c>
      <c r="EB65" s="3">
        <f>IF(ISNUMBER(SEARCH("BL5",MASTERFILE[[#This Row],[PPA (24/25)]])),1,0)</f>
        <v>0</v>
      </c>
      <c r="EC65" s="3">
        <f>IF(ISNUMBER(SEARCH("BL6",MASTERFILE[[#This Row],[PPA (24/25)]])),1,0)</f>
        <v>0</v>
      </c>
      <c r="ED65" s="3">
        <f>IF(ISNUMBER(SEARCH("BL7",MASTERFILE[[#This Row],[PPA (24/25)]])),1,0)</f>
        <v>0</v>
      </c>
      <c r="EE65" s="3">
        <f>IFERROR(LEFT(RIGHT(MASTERFILE[[#This Row],[PPA (24/25)]],LEN(MASTERFILE[[#This Row],[PPA (24/25)]])-FIND("BP1",MASTERFILE[[#This Row],[PPA (24/25)]])+1),10), 0)</f>
        <v>0</v>
      </c>
      <c r="EF65" s="3">
        <f>IFERROR(LEFT(RIGHT(MASTERFILE[[#This Row],[PPA (24/25)]],LEN(MASTERFILE[[#This Row],[PPA (24/25)]])-FIND("BP2",MASTERFILE[[#This Row],[PPA (24/25)]])+1),10),0)</f>
        <v>0</v>
      </c>
      <c r="EG65" s="3">
        <f>IFERROR(LEFT(RIGHT(MASTERFILE[[#This Row],[PPA (24/25)]],LEN(MASTERFILE[[#This Row],[PPA (24/25)]])-FIND("BP3",MASTERFILE[[#This Row],[PPA (24/25)]])+1),10),0)</f>
        <v>0</v>
      </c>
      <c r="EH65" s="3" t="str">
        <f>IFERROR(LEFT(RIGHT(MASTERFILE[[#This Row],[PPA (24/25)]],LEN(MASTERFILE[[#This Row],[PPA (24/25)]])-FIND("BP4",MASTERFILE[[#This Row],[PPA (24/25)]])+1),10),0)</f>
        <v>BP4 (40%)</v>
      </c>
      <c r="EI65" s="3">
        <f>IFERROR(LEFT(RIGHT(MASTERFILE[[#This Row],[PPA (24/25)]],LEN(MASTERFILE[[#This Row],[PPA (24/25)]])-FIND("BP5",MASTERFILE[[#This Row],[PPA (24/25)]])+1),10),0)</f>
        <v>0</v>
      </c>
      <c r="EJ65" s="3">
        <f>IFERROR(LEFT(RIGHT(MASTERFILE[[#This Row],[PPA (24/25)]],LEN(MASTERFILE[[#This Row],[PPA (24/25)]])-FIND("BN1",MASTERFILE[[#This Row],[PPA (24/25)]])+1),10),0)</f>
        <v>0</v>
      </c>
      <c r="EK65" s="3">
        <f>IFERROR(LEFT(RIGHT(MASTERFILE[[#This Row],[PPA (24/25)]],LEN(MASTERFILE[[#This Row],[PPA (24/25)]])-FIND("BN2",MASTERFILE[[#This Row],[PPA (24/25)]])+1),10),0)</f>
        <v>0</v>
      </c>
      <c r="EL65" s="3">
        <f>IFERROR(LEFT(RIGHT(MASTERFILE[[#This Row],[PPA (24/25)]],LEN(MASTERFILE[[#This Row],[PPA (24/25)]])-FIND("BN3",MASTERFILE[[#This Row],[PPA (24/25)]])+1),10),0)</f>
        <v>0</v>
      </c>
      <c r="EM65" s="3">
        <f>IFERROR(LEFT(RIGHT(MASTERFILE[[#This Row],[PPA (24/25)]],LEN(MASTERFILE[[#This Row],[PPA (24/25)]])-FIND("BN4",MASTERFILE[[#This Row],[PPA (24/25)]])+1),10),0)</f>
        <v>0</v>
      </c>
      <c r="EN65" s="3">
        <f>IFERROR(LEFT(RIGHT(MASTERFILE[[#This Row],[PPA (24/25)]],LEN(MASTERFILE[[#This Row],[PPA (24/25)]])-FIND("BN5",MASTERFILE[[#This Row],[PPA (24/25)]])+1),10),0)</f>
        <v>0</v>
      </c>
      <c r="EO65" s="3" t="str">
        <f>IFERROR(LEFT(RIGHT(MASTERFILE[[#This Row],[PPA (24/25)]],LEN(MASTERFILE[[#This Row],[PPA (24/25)]])-FIND("BE1",MASTERFILE[[#This Row],[PPA (24/25)]])+1),10),0)</f>
        <v xml:space="preserve">BE1 (30%)
</v>
      </c>
      <c r="EP65" s="3">
        <f>IFERROR(LEFT(RIGHT(MASTERFILE[[#This Row],[PPA (24/25)]],LEN(MASTERFILE[[#This Row],[PPA (24/25)]])-FIND("BE2",MASTERFILE[[#This Row],[PPA (24/25)]])+1),10),0)</f>
        <v>0</v>
      </c>
      <c r="EQ65" s="3">
        <f>IFERROR(LEFT(RIGHT(MASTERFILE[[#This Row],[PPA (24/25)]],LEN(MASTERFILE[[#This Row],[PPA (24/25)]])-FIND("BE3",MASTERFILE[[#This Row],[PPA (24/25)]])+1),10),0)</f>
        <v>0</v>
      </c>
      <c r="ER65" s="3">
        <f>IFERROR(LEFT(RIGHT(MASTERFILE[[#This Row],[PPA (24/25)]],LEN(MASTERFILE[[#This Row],[PPA (24/25)]])-FIND("BE4",MASTERFILE[[#This Row],[PPA (24/25)]])+1),10),0)</f>
        <v>0</v>
      </c>
      <c r="ES65" s="3">
        <f>IFERROR(LEFT(RIGHT(MASTERFILE[[#This Row],[PPA (24/25)]],LEN(MASTERFILE[[#This Row],[PPA (24/25)]])-FIND("BL1",MASTERFILE[[#This Row],[PPA (24/25)]])+1),10),0)</f>
        <v>0</v>
      </c>
      <c r="ET65" s="3">
        <f>IFERROR(LEFT(RIGHT(MASTERFILE[[#This Row],[PPA (24/25)]],LEN(MASTERFILE[[#This Row],[PPA (24/25)]])-FIND("BL2",MASTERFILE[[#This Row],[PPA (24/25)]])+1),10),0)</f>
        <v>0</v>
      </c>
      <c r="EU65" s="3">
        <f>IFERROR(LEFT(RIGHT(MASTERFILE[[#This Row],[PPA (24/25)]],LEN(MASTERFILE[[#This Row],[PPA (24/25)]])-FIND("BL3",MASTERFILE[[#This Row],[PPA (24/25)]])+1),10),0)</f>
        <v>0</v>
      </c>
      <c r="EV65" s="3" t="str">
        <f>IFERROR(LEFT(RIGHT(MASTERFILE[[#This Row],[PPA (24/25)]],LEN(MASTERFILE[[#This Row],[PPA (24/25)]])-FIND("BL4",MASTERFILE[[#This Row],[PPA (24/25)]])+1),10),0)</f>
        <v xml:space="preserve">BL4 (30%)
</v>
      </c>
      <c r="EW65" s="3">
        <f>IFERROR(LEFT(RIGHT(MASTERFILE[[#This Row],[PPA (24/25)]],LEN(MASTERFILE[[#This Row],[PPA (24/25)]])-FIND("BL5",MASTERFILE[[#This Row],[PPA (24/25)]])+1),10),0)</f>
        <v>0</v>
      </c>
      <c r="EX65" s="3">
        <f>IFERROR(LEFT(RIGHT(MASTERFILE[[#This Row],[PPA (24/25)]],LEN(MASTERFILE[[#This Row],[PPA (24/25)]])-FIND("BL6",MASTERFILE[[#This Row],[PPA (24/25)]])+1),10),0)</f>
        <v>0</v>
      </c>
      <c r="EY65" s="3">
        <f>IFERROR(LEFT(RIGHT(MASTERFILE[[#This Row],[PPA (24/25)]],LEN(MASTERFILE[[#This Row],[PPA (24/25)]])-FIND("BL7",MASTERFILE[[#This Row],[PPA (24/25)]])+1),10),0)</f>
        <v>0</v>
      </c>
      <c r="EZ65" s="47">
        <f>IFERROR(MASTERFILE[[#This Row],[FPMIS Budget]]*(MID(MASTERFILE[[#This Row],[BP 1 (Percentage)]],FIND("(",MASTERFILE[[#This Row],[BP 1 (Percentage)]])+1, FIND(")",MASTERFILE[[#This Row],[BP 1 (Percentage)]])- FIND("(",MASTERFILE[[#This Row],[BP 1 (Percentage)]])-1)),0)</f>
        <v>0</v>
      </c>
      <c r="FA65" s="47">
        <f>IFERROR(MASTERFILE[[#This Row],[FPMIS Budget]]*(MID(MASTERFILE[[#This Row],[BP 2 (Percentage)]],FIND("(",MASTERFILE[[#This Row],[BP 2 (Percentage)]])+1, FIND(")",MASTERFILE[[#This Row],[BP 2 (Percentage)]])- FIND("(",MASTERFILE[[#This Row],[BP 2 (Percentage)]])-1)),0)</f>
        <v>0</v>
      </c>
      <c r="FB65" s="47">
        <f>IFERROR(MASTERFILE[[#This Row],[FPMIS Budget]]*(MID(MASTERFILE[[#This Row],[BP 3 (Percentage)]],FIND("(",MASTERFILE[[#This Row],[BP 3 (Percentage)]])+1, FIND(")",MASTERFILE[[#This Row],[BP 3 (Percentage)]])- FIND("(",MASTERFILE[[#This Row],[BP 3 (Percentage)]])-1)),0)</f>
        <v>0</v>
      </c>
      <c r="FC65" s="47">
        <f>IFERROR(MASTERFILE[[#This Row],[FPMIS Budget]]*(MID(MASTERFILE[[#This Row],[BP 4 (Percentage)]],FIND("(",MASTERFILE[[#This Row],[BP 4 (Percentage)]])+1, FIND(")",MASTERFILE[[#This Row],[BP 4 (Percentage)]])- FIND("(",MASTERFILE[[#This Row],[BP 4 (Percentage)]])-1)),0)</f>
        <v>1417400.7511440001</v>
      </c>
      <c r="FD65" s="47">
        <f>IFERROR(MASTERFILE[[#This Row],[FPMIS Budget]]*(MID(MASTERFILE[[#This Row],[BP 5 (Percentage)]],FIND("(",MASTERFILE[[#This Row],[BP 5 (Percentage)]])+1, FIND(")",MASTERFILE[[#This Row],[BP 5 (Percentage)]])- FIND("(",MASTERFILE[[#This Row],[BP 5 (Percentage)]])-1)),0)</f>
        <v>0</v>
      </c>
      <c r="FE65" s="47">
        <f>IFERROR(MASTERFILE[[#This Row],[FPMIS Budget]]*(MID(MASTERFILE[[#This Row],[BN 1 (Percentage)]],FIND("(",MASTERFILE[[#This Row],[BN 1 (Percentage)]])+1, FIND(")",MASTERFILE[[#This Row],[BN 1 (Percentage)]])- FIND("(",MASTERFILE[[#This Row],[BN 1 (Percentage)]])-1)),0)</f>
        <v>0</v>
      </c>
      <c r="FF65" s="47">
        <f>IFERROR(MASTERFILE[[#This Row],[FPMIS Budget]]*(MID(MASTERFILE[[#This Row],[BN 2 (Percentage)]],FIND("(",MASTERFILE[[#This Row],[BN 2 (Percentage)]])+1, FIND(")",MASTERFILE[[#This Row],[BN 2 (Percentage)]])- FIND("(",MASTERFILE[[#This Row],[BN 2 (Percentage)]])-1)),0)</f>
        <v>0</v>
      </c>
      <c r="FG65" s="47">
        <f>IFERROR(MASTERFILE[[#This Row],[FPMIS Budget]]*(MID(MASTERFILE[[#This Row],[BN 3 (Percentage)]],FIND("(",MASTERFILE[[#This Row],[BN 3 (Percentage)]])+1, FIND(")",MASTERFILE[[#This Row],[BN 3 (Percentage)]])- FIND("(",MASTERFILE[[#This Row],[BN 3 (Percentage)]])-1)),0)</f>
        <v>0</v>
      </c>
      <c r="FH65" s="47">
        <f>IFERROR(MASTERFILE[[#This Row],[FPMIS Budget]]*(MID(MASTERFILE[[#This Row],[BN 4 (Percentage)]],FIND("(",MASTERFILE[[#This Row],[BN 4 (Percentage)]])+1, FIND(")",MASTERFILE[[#This Row],[BN 4 (Percentage)]])- FIND("(",MASTERFILE[[#This Row],[BN 4 (Percentage)]])-1)),0)</f>
        <v>0</v>
      </c>
      <c r="FI65" s="47">
        <f>IFERROR(MASTERFILE[[#This Row],[FPMIS Budget]]*(MID(MASTERFILE[[#This Row],[BN 5 (Percentage)]],FIND("(",MASTERFILE[[#This Row],[BN 5 (Percentage)]])+1, FIND(")",MASTERFILE[[#This Row],[BN 5 (Percentage)]])- FIND("(",MASTERFILE[[#This Row],[BN 5 (Percentage)]])-1)),0)</f>
        <v>0</v>
      </c>
      <c r="FJ65" s="47">
        <f>IFERROR(MASTERFILE[[#This Row],[FPMIS Budget]]*(MID(MASTERFILE[[#This Row],[BE 1 (Percentage)]],FIND("(",MASTERFILE[[#This Row],[BE 1 (Percentage)]])+1, FIND(")",MASTERFILE[[#This Row],[BE 1 (Percentage)]])- FIND("(",MASTERFILE[[#This Row],[BE 1 (Percentage)]])-1)),0)</f>
        <v>1063050.563358</v>
      </c>
      <c r="FK65" s="47">
        <f>IFERROR(MASTERFILE[[#This Row],[FPMIS Budget]]*(MID(MASTERFILE[[#This Row],[BE 2 (Percentage)]],FIND("(",MASTERFILE[[#This Row],[BE 2 (Percentage)]])+1, FIND(")",MASTERFILE[[#This Row],[BE 2 (Percentage)]])- FIND("(",MASTERFILE[[#This Row],[BE 2 (Percentage)]])-1)),0)</f>
        <v>0</v>
      </c>
      <c r="FL65" s="47">
        <f>IFERROR(MASTERFILE[[#This Row],[FPMIS Budget]]*(MID(MASTERFILE[[#This Row],[BE 3 (Percentage)]],FIND("(",MASTERFILE[[#This Row],[BE 3 (Percentage)]])+1, FIND(")",MASTERFILE[[#This Row],[BE 3 (Percentage)]])- FIND("(",MASTERFILE[[#This Row],[BE 3 (Percentage)]])-1)),0)</f>
        <v>0</v>
      </c>
      <c r="FM65" s="47">
        <f>IFERROR(MASTERFILE[[#This Row],[FPMIS Budget]]*(MID(MASTERFILE[[#This Row],[BE 4 (Percentage)]],FIND("(",MASTERFILE[[#This Row],[BE 4 (Percentage)]])+1, FIND(")",MASTERFILE[[#This Row],[BE 4 (Percentage)]])- FIND("(",MASTERFILE[[#This Row],[BE 4 (Percentage)]])-1)),0)</f>
        <v>0</v>
      </c>
      <c r="FN65" s="47">
        <f>IFERROR(MASTERFILE[[#This Row],[FPMIS Budget]]*(MID(MASTERFILE[[#This Row],[BL 1 (Percentage)]],FIND("(",MASTERFILE[[#This Row],[BL 1 (Percentage)]])+1, FIND(")",MASTERFILE[[#This Row],[BL 1 (Percentage)]])- FIND("(",MASTERFILE[[#This Row],[BL 1 (Percentage)]])-1)),0)</f>
        <v>0</v>
      </c>
      <c r="FO65" s="47">
        <f>IFERROR(MASTERFILE[[#This Row],[FPMIS Budget]]*(MID(MASTERFILE[[#This Row],[BL 2 (Percentage)]],FIND("(",MASTERFILE[[#This Row],[BL 2 (Percentage)]])+1, FIND(")",MASTERFILE[[#This Row],[BL 2 (Percentage)]])- FIND("(",MASTERFILE[[#This Row],[BL 2 (Percentage)]])-1)),0)</f>
        <v>0</v>
      </c>
      <c r="FP65" s="47">
        <f>IFERROR(MASTERFILE[[#This Row],[FPMIS Budget]]*(MID(MASTERFILE[[#This Row],[BL 3 (Percentage)]],FIND("(",MASTERFILE[[#This Row],[BL 3 (Percentage)]])+1, FIND(")",MASTERFILE[[#This Row],[BL 3 (Percentage)]])- FIND("(",MASTERFILE[[#This Row],[BL 3 (Percentage)]])-1)),0)</f>
        <v>0</v>
      </c>
      <c r="FQ65" s="47">
        <f>IFERROR(MASTERFILE[[#This Row],[FPMIS Budget]]*(MID(MASTERFILE[[#This Row],[BL 4 (Percentage)]],FIND("(",MASTERFILE[[#This Row],[BL 4 (Percentage)]])+1, FIND(")",MASTERFILE[[#This Row],[BL 4 (Percentage)]])- FIND("(",MASTERFILE[[#This Row],[BL 4 (Percentage)]])-1)),0)</f>
        <v>1063050.563358</v>
      </c>
      <c r="FR65" s="47">
        <f>IFERROR(MASTERFILE[[#This Row],[FPMIS Budget]]*(MID(MASTERFILE[[#This Row],[BL 5 (Percentage)]],FIND("(",MASTERFILE[[#This Row],[BL 5 (Percentage)]])+1, FIND(")",MASTERFILE[[#This Row],[BL 5 (Percentage)]])- FIND("(",MASTERFILE[[#This Row],[BL 5 (Percentage)]])-1)),0)</f>
        <v>0</v>
      </c>
      <c r="FS65" s="47">
        <f>IFERROR(MASTERFILE[[#This Row],[FPMIS Budget]]*(MID(MASTERFILE[[#This Row],[BL 6 (Percentage)]],FIND("(",MASTERFILE[[#This Row],[BL 6 (Percentage)]])+1, FIND(")",MASTERFILE[[#This Row],[BL 6 (Percentage)]])- FIND("(",MASTERFILE[[#This Row],[BL 6 (Percentage)]])-1)),0)</f>
        <v>0</v>
      </c>
      <c r="FT65" s="47">
        <f>IFERROR(MASTERFILE[[#This Row],[FPMIS Budget]]*(MID(MASTERFILE[[#This Row],[BL 7 (Percentage)]],FIND("(",MASTERFILE[[#This Row],[BL 7 (Percentage)]])+1, FIND(")",MASTERFILE[[#This Row],[BL 7 (Percentage)]])- FIND("(",MASTERFILE[[#This Row],[BL 7 (Percentage)]])-1)),0)</f>
        <v>0</v>
      </c>
      <c r="FU65" s="3" t="str">
        <f>IF(ISNUMBER(SEARCH("1.",MASTERFILE[[#This Row],[SDG target (24/25)]])),1," ")</f>
        <v xml:space="preserve"> </v>
      </c>
      <c r="HT65" s="3" t="s">
        <v>1296</v>
      </c>
      <c r="IH65" s="3"/>
      <c r="IN65" s="9" t="s">
        <v>2013</v>
      </c>
      <c r="IX65" s="3"/>
      <c r="JB65" s="3" t="s">
        <v>2014</v>
      </c>
    </row>
    <row r="66" spans="1:263" ht="27.75" customHeight="1" x14ac:dyDescent="0.3">
      <c r="A66" s="48" t="s">
        <v>2015</v>
      </c>
      <c r="B66" s="48" t="s">
        <v>2016</v>
      </c>
      <c r="C66" s="48" t="s">
        <v>2017</v>
      </c>
      <c r="D66" s="48" t="s">
        <v>278</v>
      </c>
      <c r="E66" s="49">
        <v>522320.61</v>
      </c>
      <c r="F66" s="49">
        <v>1291710.9978</v>
      </c>
      <c r="G66" s="48" t="s">
        <v>2018</v>
      </c>
      <c r="H66" s="48" t="s">
        <v>280</v>
      </c>
      <c r="I66" s="48" t="s">
        <v>304</v>
      </c>
      <c r="J66" s="48" t="s">
        <v>1178</v>
      </c>
      <c r="K66" s="48" t="s">
        <v>521</v>
      </c>
      <c r="L66" s="48" t="s">
        <v>1861</v>
      </c>
      <c r="M66" s="48" t="s">
        <v>2019</v>
      </c>
      <c r="N66" s="49">
        <v>1.989247311827957</v>
      </c>
      <c r="O66" s="48" t="s">
        <v>1868</v>
      </c>
      <c r="P66" s="48" t="s">
        <v>281</v>
      </c>
      <c r="Q66" s="48" t="s">
        <v>1788</v>
      </c>
      <c r="R66" s="48" t="s">
        <v>411</v>
      </c>
      <c r="S66" s="48" t="s">
        <v>2020</v>
      </c>
      <c r="T66" s="48" t="s">
        <v>677</v>
      </c>
      <c r="U66" s="48" t="s">
        <v>678</v>
      </c>
      <c r="V66" s="48" t="s">
        <v>622</v>
      </c>
      <c r="W66" s="48" t="s">
        <v>2021</v>
      </c>
      <c r="X66" s="48" t="s">
        <v>2022</v>
      </c>
      <c r="Y66" s="48" t="s">
        <v>2023</v>
      </c>
      <c r="Z66" s="48" t="s">
        <v>2024</v>
      </c>
      <c r="AA66" s="48" t="s">
        <v>1089</v>
      </c>
      <c r="AB66" s="48" t="s">
        <v>1508</v>
      </c>
      <c r="AC66" s="48" t="s">
        <v>2025</v>
      </c>
      <c r="AD66" s="48" t="s">
        <v>2026</v>
      </c>
      <c r="AE66" s="48" t="s">
        <v>292</v>
      </c>
      <c r="AF66" s="48" t="s">
        <v>292</v>
      </c>
      <c r="AG66" s="48" t="s">
        <v>292</v>
      </c>
      <c r="AH66" s="48" t="s">
        <v>292</v>
      </c>
      <c r="AI66" s="48" t="s">
        <v>292</v>
      </c>
      <c r="AJ66" s="48" t="s">
        <v>292</v>
      </c>
      <c r="AK66" s="48" t="s">
        <v>304</v>
      </c>
      <c r="AL66" s="48" t="s">
        <v>1189</v>
      </c>
      <c r="AM66" s="48" t="s">
        <v>584</v>
      </c>
      <c r="AN66" s="48" t="s">
        <v>1664</v>
      </c>
      <c r="AO66" s="48" t="s">
        <v>2027</v>
      </c>
      <c r="AP66" s="48" t="s">
        <v>2028</v>
      </c>
      <c r="AQ66" s="48" t="s">
        <v>544</v>
      </c>
      <c r="AR66" s="48" t="s">
        <v>353</v>
      </c>
      <c r="AS66" s="48" t="s">
        <v>353</v>
      </c>
      <c r="AT66" s="49">
        <v>0</v>
      </c>
      <c r="AU66" s="49">
        <v>1291711</v>
      </c>
      <c r="AV66" s="48" t="s">
        <v>2029</v>
      </c>
      <c r="AW66" s="48" t="s">
        <v>2030</v>
      </c>
      <c r="AX66" s="48" t="s">
        <v>292</v>
      </c>
      <c r="AY66" s="48" t="s">
        <v>292</v>
      </c>
      <c r="AZ66" s="48" t="s">
        <v>292</v>
      </c>
      <c r="BA66" s="48" t="s">
        <v>292</v>
      </c>
      <c r="BB66" s="48" t="s">
        <v>2031</v>
      </c>
      <c r="BC66" s="48" t="s">
        <v>1100</v>
      </c>
      <c r="BD66" s="48" t="s">
        <v>1722</v>
      </c>
      <c r="BE66" s="48" t="s">
        <v>2032</v>
      </c>
      <c r="BF66" s="48" t="s">
        <v>292</v>
      </c>
      <c r="BG66" s="48" t="s">
        <v>292</v>
      </c>
      <c r="BH66" s="49">
        <v>0</v>
      </c>
      <c r="BI66" s="48" t="s">
        <v>1350</v>
      </c>
      <c r="BJ66" s="48" t="s">
        <v>354</v>
      </c>
      <c r="BK66" s="48" t="s">
        <v>353</v>
      </c>
      <c r="BL66" s="48" t="s">
        <v>353</v>
      </c>
      <c r="BM66" s="48" t="s">
        <v>353</v>
      </c>
      <c r="BN66" s="48" t="s">
        <v>354</v>
      </c>
      <c r="BO66" s="48" t="s">
        <v>353</v>
      </c>
      <c r="BP66" s="48" t="s">
        <v>353</v>
      </c>
      <c r="BQ66" s="48" t="s">
        <v>354</v>
      </c>
      <c r="BR66" s="48" t="s">
        <v>353</v>
      </c>
      <c r="BS66" s="48" t="s">
        <v>1089</v>
      </c>
      <c r="BT66" s="48" t="s">
        <v>1508</v>
      </c>
      <c r="BU66" s="48" t="s">
        <v>2025</v>
      </c>
      <c r="BV66" s="48" t="s">
        <v>2026</v>
      </c>
      <c r="BW66" s="48" t="s">
        <v>2029</v>
      </c>
      <c r="BX66" s="48" t="s">
        <v>2030</v>
      </c>
      <c r="BY66" s="49">
        <v>196515.21</v>
      </c>
      <c r="BZ66" s="49">
        <v>1291711</v>
      </c>
      <c r="CA66" s="49">
        <v>325805.40000000002</v>
      </c>
      <c r="CB66" s="49">
        <v>0</v>
      </c>
      <c r="CC66" s="49">
        <v>0</v>
      </c>
      <c r="CD66" s="49">
        <v>0</v>
      </c>
      <c r="CE66" s="49">
        <v>0</v>
      </c>
      <c r="CF66" s="49">
        <v>0</v>
      </c>
      <c r="CG66" s="49">
        <v>0</v>
      </c>
      <c r="CH66" s="48" t="s">
        <v>292</v>
      </c>
      <c r="CI66" s="48" t="s">
        <v>292</v>
      </c>
      <c r="CJ66" s="48" t="s">
        <v>292</v>
      </c>
      <c r="CK66" s="48" t="s">
        <v>292</v>
      </c>
      <c r="CL66" s="49">
        <v>769390.39</v>
      </c>
      <c r="CM66" s="49">
        <v>299029.21000000002</v>
      </c>
      <c r="CN66" s="49">
        <v>223291.4</v>
      </c>
      <c r="CO66" s="49">
        <v>6874.19</v>
      </c>
      <c r="CP66" s="49">
        <v>1291711</v>
      </c>
      <c r="CQ66" s="49">
        <v>521247.11</v>
      </c>
      <c r="CR66" s="48" t="s">
        <v>2019</v>
      </c>
      <c r="CS66" s="49">
        <v>0</v>
      </c>
      <c r="CT66" s="48" t="s">
        <v>292</v>
      </c>
      <c r="CU66" s="48" t="s">
        <v>281</v>
      </c>
      <c r="CV66" s="48" t="s">
        <v>281</v>
      </c>
      <c r="CW66" s="49">
        <v>325805.40000000002</v>
      </c>
      <c r="CX66" s="49">
        <v>705226.2313321532</v>
      </c>
      <c r="CY66" s="49">
        <v>109954.62746576582</v>
      </c>
      <c r="CZ66" s="49">
        <v>0</v>
      </c>
      <c r="DA66" s="49">
        <v>325805.40000000002</v>
      </c>
      <c r="DB66" s="49">
        <v>705226.2313321532</v>
      </c>
      <c r="DC66" s="49">
        <v>109954.62746576582</v>
      </c>
      <c r="DD66" s="49">
        <v>0</v>
      </c>
      <c r="DE66" s="49">
        <v>1058759.3799999999</v>
      </c>
      <c r="DF66" s="48" t="s">
        <v>365</v>
      </c>
      <c r="DG66" s="48" t="s">
        <v>1881</v>
      </c>
      <c r="DH66" s="48" t="s">
        <v>2033</v>
      </c>
      <c r="DI66" s="50" t="s">
        <v>2034</v>
      </c>
      <c r="DJ66" s="3">
        <f>IF(ISNUMBER(SEARCH("BP1",MASTERFILE[[#This Row],[PPA (24/25)]])),1,0)</f>
        <v>0</v>
      </c>
      <c r="DK66" s="3">
        <f>IF(ISNUMBER(SEARCH("BP2",MASTERFILE[[#This Row],[PPA (24/25)]])),1,0)</f>
        <v>0</v>
      </c>
      <c r="DL66" s="3">
        <f>IF(ISNUMBER(SEARCH("BP3",MASTERFILE[[#This Row],[PPA (24/25)]])),1,0)</f>
        <v>0</v>
      </c>
      <c r="DM66" s="3">
        <f>IF(ISNUMBER(SEARCH("BP4",MASTERFILE[[#This Row],[PPA (24/25)]])),1,0)</f>
        <v>0</v>
      </c>
      <c r="DN66" s="3">
        <f>IF(ISNUMBER(SEARCH("BP5",MASTERFILE[[#This Row],[PPA (24/25)]])),1,0)</f>
        <v>0</v>
      </c>
      <c r="DO66" s="3">
        <f>IF(ISNUMBER(SEARCH("BN1",MASTERFILE[[#This Row],[PPA (24/25)]])),1,0)</f>
        <v>0</v>
      </c>
      <c r="DP66" s="3">
        <f>IF(ISNUMBER(SEARCH("BN2",MASTERFILE[[#This Row],[PPA (24/25)]])),1,0)</f>
        <v>0</v>
      </c>
      <c r="DQ66" s="3">
        <f>IF(ISNUMBER(SEARCH("BN3",MASTERFILE[[#This Row],[PPA (24/25)]])),1,0)</f>
        <v>0</v>
      </c>
      <c r="DR66" s="3">
        <f>IF(ISNUMBER(SEARCH("BN4",MASTERFILE[[#This Row],[PPA (24/25)]])),1,0)</f>
        <v>0</v>
      </c>
      <c r="DS66" s="3">
        <f>IF(ISNUMBER(SEARCH("BN5",MASTERFILE[[#This Row],[PPA (24/25)]])),1,0)</f>
        <v>0</v>
      </c>
      <c r="DT66" s="3">
        <f>IF(ISNUMBER(SEARCH("BE1",MASTERFILE[[#This Row],[PPA (24/25)]])),1,0)</f>
        <v>0</v>
      </c>
      <c r="DU66" s="3">
        <f>IF(ISNUMBER(SEARCH("BE2",MASTERFILE[[#This Row],[PPA (24/25)]])),1,0)</f>
        <v>0</v>
      </c>
      <c r="DV66" s="3">
        <f>IF(ISNUMBER(SEARCH("BE3",MASTERFILE[[#This Row],[PPA (24/25)]])),1,0)</f>
        <v>0</v>
      </c>
      <c r="DW66" s="3">
        <f>IF(ISNUMBER(SEARCH("BE4",MASTERFILE[[#This Row],[PPA (24/25)]])),1,0)</f>
        <v>0</v>
      </c>
      <c r="DX66" s="3">
        <f>IF(ISNUMBER(SEARCH("BL1",MASTERFILE[[#This Row],[PPA (24/25)]])),1,0)</f>
        <v>0</v>
      </c>
      <c r="DY66" s="3">
        <f>IF(ISNUMBER(SEARCH("BL2",MASTERFILE[[#This Row],[PPA (24/25)]])),1,0)</f>
        <v>0</v>
      </c>
      <c r="DZ66" s="3">
        <f>IF(ISNUMBER(SEARCH("BL3",MASTERFILE[[#This Row],[PPA (24/25)]])),1,0)</f>
        <v>1</v>
      </c>
      <c r="EA66" s="3">
        <f>IF(ISNUMBER(SEARCH("BL4",MASTERFILE[[#This Row],[PPA (24/25)]])),1,0)</f>
        <v>1</v>
      </c>
      <c r="EB66" s="3">
        <f>IF(ISNUMBER(SEARCH("BL5",MASTERFILE[[#This Row],[PPA (24/25)]])),1,0)</f>
        <v>0</v>
      </c>
      <c r="EC66" s="3">
        <f>IF(ISNUMBER(SEARCH("BL6",MASTERFILE[[#This Row],[PPA (24/25)]])),1,0)</f>
        <v>0</v>
      </c>
      <c r="ED66" s="3">
        <f>IF(ISNUMBER(SEARCH("BL7",MASTERFILE[[#This Row],[PPA (24/25)]])),1,0)</f>
        <v>0</v>
      </c>
      <c r="EE66" s="3">
        <f>IFERROR(LEFT(RIGHT(MASTERFILE[[#This Row],[PPA (24/25)]],LEN(MASTERFILE[[#This Row],[PPA (24/25)]])-FIND("BP1",MASTERFILE[[#This Row],[PPA (24/25)]])+1),10), 0)</f>
        <v>0</v>
      </c>
      <c r="EF66" s="3">
        <f>IFERROR(LEFT(RIGHT(MASTERFILE[[#This Row],[PPA (24/25)]],LEN(MASTERFILE[[#This Row],[PPA (24/25)]])-FIND("BP2",MASTERFILE[[#This Row],[PPA (24/25)]])+1),10),0)</f>
        <v>0</v>
      </c>
      <c r="EG66" s="3">
        <f>IFERROR(LEFT(RIGHT(MASTERFILE[[#This Row],[PPA (24/25)]],LEN(MASTERFILE[[#This Row],[PPA (24/25)]])-FIND("BP3",MASTERFILE[[#This Row],[PPA (24/25)]])+1),10),0)</f>
        <v>0</v>
      </c>
      <c r="EH66" s="3">
        <f>IFERROR(LEFT(RIGHT(MASTERFILE[[#This Row],[PPA (24/25)]],LEN(MASTERFILE[[#This Row],[PPA (24/25)]])-FIND("BP4",MASTERFILE[[#This Row],[PPA (24/25)]])+1),10),0)</f>
        <v>0</v>
      </c>
      <c r="EI66" s="3">
        <f>IFERROR(LEFT(RIGHT(MASTERFILE[[#This Row],[PPA (24/25)]],LEN(MASTERFILE[[#This Row],[PPA (24/25)]])-FIND("BP5",MASTERFILE[[#This Row],[PPA (24/25)]])+1),10),0)</f>
        <v>0</v>
      </c>
      <c r="EJ66" s="3">
        <f>IFERROR(LEFT(RIGHT(MASTERFILE[[#This Row],[PPA (24/25)]],LEN(MASTERFILE[[#This Row],[PPA (24/25)]])-FIND("BN1",MASTERFILE[[#This Row],[PPA (24/25)]])+1),10),0)</f>
        <v>0</v>
      </c>
      <c r="EK66" s="3">
        <f>IFERROR(LEFT(RIGHT(MASTERFILE[[#This Row],[PPA (24/25)]],LEN(MASTERFILE[[#This Row],[PPA (24/25)]])-FIND("BN2",MASTERFILE[[#This Row],[PPA (24/25)]])+1),10),0)</f>
        <v>0</v>
      </c>
      <c r="EL66" s="3">
        <f>IFERROR(LEFT(RIGHT(MASTERFILE[[#This Row],[PPA (24/25)]],LEN(MASTERFILE[[#This Row],[PPA (24/25)]])-FIND("BN3",MASTERFILE[[#This Row],[PPA (24/25)]])+1),10),0)</f>
        <v>0</v>
      </c>
      <c r="EM66" s="3">
        <f>IFERROR(LEFT(RIGHT(MASTERFILE[[#This Row],[PPA (24/25)]],LEN(MASTERFILE[[#This Row],[PPA (24/25)]])-FIND("BN4",MASTERFILE[[#This Row],[PPA (24/25)]])+1),10),0)</f>
        <v>0</v>
      </c>
      <c r="EN66" s="3">
        <f>IFERROR(LEFT(RIGHT(MASTERFILE[[#This Row],[PPA (24/25)]],LEN(MASTERFILE[[#This Row],[PPA (24/25)]])-FIND("BN5",MASTERFILE[[#This Row],[PPA (24/25)]])+1),10),0)</f>
        <v>0</v>
      </c>
      <c r="EO66" s="3">
        <f>IFERROR(LEFT(RIGHT(MASTERFILE[[#This Row],[PPA (24/25)]],LEN(MASTERFILE[[#This Row],[PPA (24/25)]])-FIND("BE1",MASTERFILE[[#This Row],[PPA (24/25)]])+1),10),0)</f>
        <v>0</v>
      </c>
      <c r="EP66" s="3">
        <f>IFERROR(LEFT(RIGHT(MASTERFILE[[#This Row],[PPA (24/25)]],LEN(MASTERFILE[[#This Row],[PPA (24/25)]])-FIND("BE2",MASTERFILE[[#This Row],[PPA (24/25)]])+1),10),0)</f>
        <v>0</v>
      </c>
      <c r="EQ66" s="3">
        <f>IFERROR(LEFT(RIGHT(MASTERFILE[[#This Row],[PPA (24/25)]],LEN(MASTERFILE[[#This Row],[PPA (24/25)]])-FIND("BE3",MASTERFILE[[#This Row],[PPA (24/25)]])+1),10),0)</f>
        <v>0</v>
      </c>
      <c r="ER66" s="3">
        <f>IFERROR(LEFT(RIGHT(MASTERFILE[[#This Row],[PPA (24/25)]],LEN(MASTERFILE[[#This Row],[PPA (24/25)]])-FIND("BE4",MASTERFILE[[#This Row],[PPA (24/25)]])+1),10),0)</f>
        <v>0</v>
      </c>
      <c r="ES66" s="3">
        <f>IFERROR(LEFT(RIGHT(MASTERFILE[[#This Row],[PPA (24/25)]],LEN(MASTERFILE[[#This Row],[PPA (24/25)]])-FIND("BL1",MASTERFILE[[#This Row],[PPA (24/25)]])+1),10),0)</f>
        <v>0</v>
      </c>
      <c r="ET66" s="3">
        <f>IFERROR(LEFT(RIGHT(MASTERFILE[[#This Row],[PPA (24/25)]],LEN(MASTERFILE[[#This Row],[PPA (24/25)]])-FIND("BL2",MASTERFILE[[#This Row],[PPA (24/25)]])+1),10),0)</f>
        <v>0</v>
      </c>
      <c r="EU66" s="3" t="str">
        <f>IFERROR(LEFT(RIGHT(MASTERFILE[[#This Row],[PPA (24/25)]],LEN(MASTERFILE[[#This Row],[PPA (24/25)]])-FIND("BL3",MASTERFILE[[#This Row],[PPA (24/25)]])+1),10),0)</f>
        <v xml:space="preserve">BL3 (50%)
</v>
      </c>
      <c r="EV66" s="3" t="str">
        <f>IFERROR(LEFT(RIGHT(MASTERFILE[[#This Row],[PPA (24/25)]],LEN(MASTERFILE[[#This Row],[PPA (24/25)]])-FIND("BL4",MASTERFILE[[#This Row],[PPA (24/25)]])+1),10),0)</f>
        <v>BL4 (50%)</v>
      </c>
      <c r="EW66" s="3">
        <f>IFERROR(LEFT(RIGHT(MASTERFILE[[#This Row],[PPA (24/25)]],LEN(MASTERFILE[[#This Row],[PPA (24/25)]])-FIND("BL5",MASTERFILE[[#This Row],[PPA (24/25)]])+1),10),0)</f>
        <v>0</v>
      </c>
      <c r="EX66" s="3">
        <f>IFERROR(LEFT(RIGHT(MASTERFILE[[#This Row],[PPA (24/25)]],LEN(MASTERFILE[[#This Row],[PPA (24/25)]])-FIND("BL6",MASTERFILE[[#This Row],[PPA (24/25)]])+1),10),0)</f>
        <v>0</v>
      </c>
      <c r="EY66" s="3">
        <f>IFERROR(LEFT(RIGHT(MASTERFILE[[#This Row],[PPA (24/25)]],LEN(MASTERFILE[[#This Row],[PPA (24/25)]])-FIND("BL7",MASTERFILE[[#This Row],[PPA (24/25)]])+1),10),0)</f>
        <v>0</v>
      </c>
      <c r="EZ66" s="47">
        <f>IFERROR(MASTERFILE[[#This Row],[FPMIS Budget]]*(MID(MASTERFILE[[#This Row],[BP 1 (Percentage)]],FIND("(",MASTERFILE[[#This Row],[BP 1 (Percentage)]])+1, FIND(")",MASTERFILE[[#This Row],[BP 1 (Percentage)]])- FIND("(",MASTERFILE[[#This Row],[BP 1 (Percentage)]])-1)),0)</f>
        <v>0</v>
      </c>
      <c r="FA66" s="47">
        <f>IFERROR(MASTERFILE[[#This Row],[FPMIS Budget]]*(MID(MASTERFILE[[#This Row],[BP 2 (Percentage)]],FIND("(",MASTERFILE[[#This Row],[BP 2 (Percentage)]])+1, FIND(")",MASTERFILE[[#This Row],[BP 2 (Percentage)]])- FIND("(",MASTERFILE[[#This Row],[BP 2 (Percentage)]])-1)),0)</f>
        <v>0</v>
      </c>
      <c r="FB66" s="47">
        <f>IFERROR(MASTERFILE[[#This Row],[FPMIS Budget]]*(MID(MASTERFILE[[#This Row],[BP 3 (Percentage)]],FIND("(",MASTERFILE[[#This Row],[BP 3 (Percentage)]])+1, FIND(")",MASTERFILE[[#This Row],[BP 3 (Percentage)]])- FIND("(",MASTERFILE[[#This Row],[BP 3 (Percentage)]])-1)),0)</f>
        <v>0</v>
      </c>
      <c r="FC66" s="47">
        <f>IFERROR(MASTERFILE[[#This Row],[FPMIS Budget]]*(MID(MASTERFILE[[#This Row],[BP 4 (Percentage)]],FIND("(",MASTERFILE[[#This Row],[BP 4 (Percentage)]])+1, FIND(")",MASTERFILE[[#This Row],[BP 4 (Percentage)]])- FIND("(",MASTERFILE[[#This Row],[BP 4 (Percentage)]])-1)),0)</f>
        <v>0</v>
      </c>
      <c r="FD66" s="47">
        <f>IFERROR(MASTERFILE[[#This Row],[FPMIS Budget]]*(MID(MASTERFILE[[#This Row],[BP 5 (Percentage)]],FIND("(",MASTERFILE[[#This Row],[BP 5 (Percentage)]])+1, FIND(")",MASTERFILE[[#This Row],[BP 5 (Percentage)]])- FIND("(",MASTERFILE[[#This Row],[BP 5 (Percentage)]])-1)),0)</f>
        <v>0</v>
      </c>
      <c r="FE66" s="47">
        <f>IFERROR(MASTERFILE[[#This Row],[FPMIS Budget]]*(MID(MASTERFILE[[#This Row],[BN 1 (Percentage)]],FIND("(",MASTERFILE[[#This Row],[BN 1 (Percentage)]])+1, FIND(")",MASTERFILE[[#This Row],[BN 1 (Percentage)]])- FIND("(",MASTERFILE[[#This Row],[BN 1 (Percentage)]])-1)),0)</f>
        <v>0</v>
      </c>
      <c r="FF66" s="47">
        <f>IFERROR(MASTERFILE[[#This Row],[FPMIS Budget]]*(MID(MASTERFILE[[#This Row],[BN 2 (Percentage)]],FIND("(",MASTERFILE[[#This Row],[BN 2 (Percentage)]])+1, FIND(")",MASTERFILE[[#This Row],[BN 2 (Percentage)]])- FIND("(",MASTERFILE[[#This Row],[BN 2 (Percentage)]])-1)),0)</f>
        <v>0</v>
      </c>
      <c r="FG66" s="47">
        <f>IFERROR(MASTERFILE[[#This Row],[FPMIS Budget]]*(MID(MASTERFILE[[#This Row],[BN 3 (Percentage)]],FIND("(",MASTERFILE[[#This Row],[BN 3 (Percentage)]])+1, FIND(")",MASTERFILE[[#This Row],[BN 3 (Percentage)]])- FIND("(",MASTERFILE[[#This Row],[BN 3 (Percentage)]])-1)),0)</f>
        <v>0</v>
      </c>
      <c r="FH66" s="47">
        <f>IFERROR(MASTERFILE[[#This Row],[FPMIS Budget]]*(MID(MASTERFILE[[#This Row],[BN 4 (Percentage)]],FIND("(",MASTERFILE[[#This Row],[BN 4 (Percentage)]])+1, FIND(")",MASTERFILE[[#This Row],[BN 4 (Percentage)]])- FIND("(",MASTERFILE[[#This Row],[BN 4 (Percentage)]])-1)),0)</f>
        <v>0</v>
      </c>
      <c r="FI66" s="47">
        <f>IFERROR(MASTERFILE[[#This Row],[FPMIS Budget]]*(MID(MASTERFILE[[#This Row],[BN 5 (Percentage)]],FIND("(",MASTERFILE[[#This Row],[BN 5 (Percentage)]])+1, FIND(")",MASTERFILE[[#This Row],[BN 5 (Percentage)]])- FIND("(",MASTERFILE[[#This Row],[BN 5 (Percentage)]])-1)),0)</f>
        <v>0</v>
      </c>
      <c r="FJ66" s="47">
        <f>IFERROR(MASTERFILE[[#This Row],[FPMIS Budget]]*(MID(MASTERFILE[[#This Row],[BE 1 (Percentage)]],FIND("(",MASTERFILE[[#This Row],[BE 1 (Percentage)]])+1, FIND(")",MASTERFILE[[#This Row],[BE 1 (Percentage)]])- FIND("(",MASTERFILE[[#This Row],[BE 1 (Percentage)]])-1)),0)</f>
        <v>0</v>
      </c>
      <c r="FK66" s="47">
        <f>IFERROR(MASTERFILE[[#This Row],[FPMIS Budget]]*(MID(MASTERFILE[[#This Row],[BE 2 (Percentage)]],FIND("(",MASTERFILE[[#This Row],[BE 2 (Percentage)]])+1, FIND(")",MASTERFILE[[#This Row],[BE 2 (Percentage)]])- FIND("(",MASTERFILE[[#This Row],[BE 2 (Percentage)]])-1)),0)</f>
        <v>0</v>
      </c>
      <c r="FL66" s="47">
        <f>IFERROR(MASTERFILE[[#This Row],[FPMIS Budget]]*(MID(MASTERFILE[[#This Row],[BE 3 (Percentage)]],FIND("(",MASTERFILE[[#This Row],[BE 3 (Percentage)]])+1, FIND(")",MASTERFILE[[#This Row],[BE 3 (Percentage)]])- FIND("(",MASTERFILE[[#This Row],[BE 3 (Percentage)]])-1)),0)</f>
        <v>0</v>
      </c>
      <c r="FM66" s="47">
        <f>IFERROR(MASTERFILE[[#This Row],[FPMIS Budget]]*(MID(MASTERFILE[[#This Row],[BE 4 (Percentage)]],FIND("(",MASTERFILE[[#This Row],[BE 4 (Percentage)]])+1, FIND(")",MASTERFILE[[#This Row],[BE 4 (Percentage)]])- FIND("(",MASTERFILE[[#This Row],[BE 4 (Percentage)]])-1)),0)</f>
        <v>0</v>
      </c>
      <c r="FN66" s="47">
        <f>IFERROR(MASTERFILE[[#This Row],[FPMIS Budget]]*(MID(MASTERFILE[[#This Row],[BL 1 (Percentage)]],FIND("(",MASTERFILE[[#This Row],[BL 1 (Percentage)]])+1, FIND(")",MASTERFILE[[#This Row],[BL 1 (Percentage)]])- FIND("(",MASTERFILE[[#This Row],[BL 1 (Percentage)]])-1)),0)</f>
        <v>0</v>
      </c>
      <c r="FO66" s="47">
        <f>IFERROR(MASTERFILE[[#This Row],[FPMIS Budget]]*(MID(MASTERFILE[[#This Row],[BL 2 (Percentage)]],FIND("(",MASTERFILE[[#This Row],[BL 2 (Percentage)]])+1, FIND(")",MASTERFILE[[#This Row],[BL 2 (Percentage)]])- FIND("(",MASTERFILE[[#This Row],[BL 2 (Percentage)]])-1)),0)</f>
        <v>0</v>
      </c>
      <c r="FP66" s="47">
        <f>IFERROR(MASTERFILE[[#This Row],[FPMIS Budget]]*(MID(MASTERFILE[[#This Row],[BL 3 (Percentage)]],FIND("(",MASTERFILE[[#This Row],[BL 3 (Percentage)]])+1, FIND(")",MASTERFILE[[#This Row],[BL 3 (Percentage)]])- FIND("(",MASTERFILE[[#This Row],[BL 3 (Percentage)]])-1)),0)</f>
        <v>645855.49890000001</v>
      </c>
      <c r="FQ66" s="47">
        <f>IFERROR(MASTERFILE[[#This Row],[FPMIS Budget]]*(MID(MASTERFILE[[#This Row],[BL 4 (Percentage)]],FIND("(",MASTERFILE[[#This Row],[BL 4 (Percentage)]])+1, FIND(")",MASTERFILE[[#This Row],[BL 4 (Percentage)]])- FIND("(",MASTERFILE[[#This Row],[BL 4 (Percentage)]])-1)),0)</f>
        <v>645855.49890000001</v>
      </c>
      <c r="FR66" s="47">
        <f>IFERROR(MASTERFILE[[#This Row],[FPMIS Budget]]*(MID(MASTERFILE[[#This Row],[BL 5 (Percentage)]],FIND("(",MASTERFILE[[#This Row],[BL 5 (Percentage)]])+1, FIND(")",MASTERFILE[[#This Row],[BL 5 (Percentage)]])- FIND("(",MASTERFILE[[#This Row],[BL 5 (Percentage)]])-1)),0)</f>
        <v>0</v>
      </c>
      <c r="FS66" s="47">
        <f>IFERROR(MASTERFILE[[#This Row],[FPMIS Budget]]*(MID(MASTERFILE[[#This Row],[BL 6 (Percentage)]],FIND("(",MASTERFILE[[#This Row],[BL 6 (Percentage)]])+1, FIND(")",MASTERFILE[[#This Row],[BL 6 (Percentage)]])- FIND("(",MASTERFILE[[#This Row],[BL 6 (Percentage)]])-1)),0)</f>
        <v>0</v>
      </c>
      <c r="FT66" s="47">
        <f>IFERROR(MASTERFILE[[#This Row],[FPMIS Budget]]*(MID(MASTERFILE[[#This Row],[BL 7 (Percentage)]],FIND("(",MASTERFILE[[#This Row],[BL 7 (Percentage)]])+1, FIND(")",MASTERFILE[[#This Row],[BL 7 (Percentage)]])- FIND("(",MASTERFILE[[#This Row],[BL 7 (Percentage)]])-1)),0)</f>
        <v>0</v>
      </c>
      <c r="FU66" s="3">
        <f>IF(ISNUMBER(SEARCH("1.",MASTERFILE[[#This Row],[SDG target (24/25)]])),1," ")</f>
        <v>1</v>
      </c>
      <c r="HT66" s="3" t="s">
        <v>320</v>
      </c>
      <c r="HV66" s="9" t="s">
        <v>2035</v>
      </c>
      <c r="IG66" s="3" t="s">
        <v>2018</v>
      </c>
      <c r="IH66" s="3"/>
      <c r="IX66" s="3"/>
      <c r="JB66" s="3" t="s">
        <v>2036</v>
      </c>
      <c r="JC66" s="3" t="s">
        <v>2037</v>
      </c>
    </row>
    <row r="67" spans="1:263" ht="27.75" customHeight="1" x14ac:dyDescent="0.3">
      <c r="A67" s="9" t="s">
        <v>2038</v>
      </c>
      <c r="B67" s="9" t="s">
        <v>2039</v>
      </c>
      <c r="C67" s="9" t="s">
        <v>2040</v>
      </c>
      <c r="D67" s="9" t="s">
        <v>517</v>
      </c>
      <c r="E67" s="45">
        <v>494159.23</v>
      </c>
      <c r="F67" s="45">
        <v>500000</v>
      </c>
      <c r="G67" s="9" t="s">
        <v>2041</v>
      </c>
      <c r="H67" s="9" t="s">
        <v>519</v>
      </c>
      <c r="I67" s="9" t="s">
        <v>304</v>
      </c>
      <c r="J67" s="9" t="s">
        <v>282</v>
      </c>
      <c r="K67" s="9" t="s">
        <v>476</v>
      </c>
      <c r="L67" s="9" t="s">
        <v>2042</v>
      </c>
      <c r="M67" s="9" t="s">
        <v>2043</v>
      </c>
      <c r="N67" s="45">
        <v>0.99731182795698925</v>
      </c>
      <c r="O67" s="9" t="s">
        <v>2044</v>
      </c>
      <c r="P67" s="9" t="s">
        <v>281</v>
      </c>
      <c r="Q67" s="9" t="s">
        <v>1788</v>
      </c>
      <c r="R67" s="9" t="s">
        <v>480</v>
      </c>
      <c r="S67" s="9" t="s">
        <v>289</v>
      </c>
      <c r="T67" s="9" t="s">
        <v>290</v>
      </c>
      <c r="U67" s="9" t="s">
        <v>291</v>
      </c>
      <c r="V67" s="9" t="s">
        <v>2045</v>
      </c>
      <c r="W67" s="9" t="s">
        <v>293</v>
      </c>
      <c r="X67" s="9" t="s">
        <v>2046</v>
      </c>
      <c r="Y67" s="9" t="s">
        <v>624</v>
      </c>
      <c r="Z67" s="9" t="s">
        <v>2047</v>
      </c>
      <c r="AA67" s="9" t="s">
        <v>2048</v>
      </c>
      <c r="AB67" s="9" t="s">
        <v>2049</v>
      </c>
      <c r="AC67" s="9" t="s">
        <v>1509</v>
      </c>
      <c r="AD67" s="9" t="s">
        <v>1691</v>
      </c>
      <c r="AE67" s="9" t="s">
        <v>292</v>
      </c>
      <c r="AF67" s="9" t="s">
        <v>292</v>
      </c>
      <c r="AG67" s="9" t="s">
        <v>292</v>
      </c>
      <c r="AH67" s="9" t="s">
        <v>292</v>
      </c>
      <c r="AI67" s="9" t="s">
        <v>292</v>
      </c>
      <c r="AJ67" s="9" t="s">
        <v>292</v>
      </c>
      <c r="AK67" s="9" t="s">
        <v>304</v>
      </c>
      <c r="AL67" s="9" t="s">
        <v>305</v>
      </c>
      <c r="AM67" s="9" t="s">
        <v>492</v>
      </c>
      <c r="AN67" s="9" t="s">
        <v>1877</v>
      </c>
      <c r="AO67" s="9" t="s">
        <v>292</v>
      </c>
      <c r="AP67" s="9" t="s">
        <v>292</v>
      </c>
      <c r="AQ67" s="9" t="s">
        <v>309</v>
      </c>
      <c r="AR67" s="9" t="s">
        <v>353</v>
      </c>
      <c r="AS67" s="9" t="s">
        <v>363</v>
      </c>
      <c r="AT67" s="45">
        <v>0</v>
      </c>
      <c r="AU67" s="45">
        <v>500000</v>
      </c>
      <c r="AV67" s="9" t="s">
        <v>2050</v>
      </c>
      <c r="AW67" s="9" t="s">
        <v>2051</v>
      </c>
      <c r="AX67" s="9" t="s">
        <v>2052</v>
      </c>
      <c r="AY67" s="9" t="s">
        <v>292</v>
      </c>
      <c r="AZ67" s="9" t="s">
        <v>292</v>
      </c>
      <c r="BA67" s="9" t="s">
        <v>2053</v>
      </c>
      <c r="BB67" s="9" t="s">
        <v>2042</v>
      </c>
      <c r="BC67" s="9" t="s">
        <v>2054</v>
      </c>
      <c r="BD67" s="9" t="s">
        <v>1191</v>
      </c>
      <c r="BE67" s="9" t="s">
        <v>2055</v>
      </c>
      <c r="BF67" s="9" t="s">
        <v>292</v>
      </c>
      <c r="BG67" s="9" t="s">
        <v>292</v>
      </c>
      <c r="BH67" s="45">
        <v>0</v>
      </c>
      <c r="BI67" s="9" t="s">
        <v>2056</v>
      </c>
      <c r="BJ67" s="9" t="s">
        <v>354</v>
      </c>
      <c r="BK67" s="9" t="s">
        <v>354</v>
      </c>
      <c r="BL67" s="9" t="s">
        <v>354</v>
      </c>
      <c r="BM67" s="9" t="s">
        <v>354</v>
      </c>
      <c r="BN67" s="9" t="s">
        <v>354</v>
      </c>
      <c r="BO67" s="9" t="s">
        <v>354</v>
      </c>
      <c r="BP67" s="9" t="s">
        <v>363</v>
      </c>
      <c r="BQ67" s="9" t="s">
        <v>353</v>
      </c>
      <c r="BR67" s="9" t="s">
        <v>354</v>
      </c>
      <c r="BS67" s="9" t="s">
        <v>2048</v>
      </c>
      <c r="BT67" s="9" t="s">
        <v>2049</v>
      </c>
      <c r="BU67" s="9" t="s">
        <v>1509</v>
      </c>
      <c r="BV67" s="9" t="s">
        <v>1691</v>
      </c>
      <c r="BW67" s="9" t="s">
        <v>2050</v>
      </c>
      <c r="BX67" s="9" t="s">
        <v>2051</v>
      </c>
      <c r="BY67" s="45">
        <v>9531.1</v>
      </c>
      <c r="BZ67" s="45">
        <v>0</v>
      </c>
      <c r="CA67" s="45">
        <v>484628.13</v>
      </c>
      <c r="CB67" s="45">
        <v>500000</v>
      </c>
      <c r="CC67" s="45">
        <v>0</v>
      </c>
      <c r="CD67" s="45">
        <v>0</v>
      </c>
      <c r="CE67" s="45">
        <v>0</v>
      </c>
      <c r="CF67" s="45">
        <v>0</v>
      </c>
      <c r="CG67" s="45">
        <v>0</v>
      </c>
      <c r="CH67" s="9" t="s">
        <v>292</v>
      </c>
      <c r="CI67" s="9" t="s">
        <v>292</v>
      </c>
      <c r="CJ67" s="9" t="s">
        <v>292</v>
      </c>
      <c r="CK67" s="9" t="s">
        <v>292</v>
      </c>
      <c r="CL67" s="45">
        <v>5840.77</v>
      </c>
      <c r="CM67" s="45">
        <v>485976.95</v>
      </c>
      <c r="CN67" s="45">
        <v>8182.28</v>
      </c>
      <c r="CO67" s="45">
        <v>0</v>
      </c>
      <c r="CP67" s="45">
        <v>500000</v>
      </c>
      <c r="CQ67" s="45">
        <v>494159.24</v>
      </c>
      <c r="CR67" s="9" t="s">
        <v>2043</v>
      </c>
      <c r="CS67" s="45">
        <v>0</v>
      </c>
      <c r="CT67" s="9" t="s">
        <v>292</v>
      </c>
      <c r="CU67" s="9" t="s">
        <v>281</v>
      </c>
      <c r="CV67" s="9" t="s">
        <v>281</v>
      </c>
      <c r="CW67" s="45">
        <v>484628.14</v>
      </c>
      <c r="CX67" s="45">
        <v>0</v>
      </c>
      <c r="CY67" s="45">
        <v>0</v>
      </c>
      <c r="CZ67" s="45">
        <v>0</v>
      </c>
      <c r="DA67" s="45">
        <v>484628.14</v>
      </c>
      <c r="DB67" s="45">
        <v>0</v>
      </c>
      <c r="DC67" s="45">
        <v>0</v>
      </c>
      <c r="DD67" s="45">
        <v>0</v>
      </c>
      <c r="DE67" s="45">
        <v>0</v>
      </c>
      <c r="DF67" s="9" t="s">
        <v>2057</v>
      </c>
      <c r="DG67" s="9" t="s">
        <v>2058</v>
      </c>
      <c r="DH67" s="9" t="s">
        <v>2042</v>
      </c>
      <c r="DI67" s="46" t="s">
        <v>2059</v>
      </c>
      <c r="DJ67" s="3">
        <f>IF(ISNUMBER(SEARCH("BP1",MASTERFILE[[#This Row],[PPA (24/25)]])),1,0)</f>
        <v>0</v>
      </c>
      <c r="DK67" s="3">
        <f>IF(ISNUMBER(SEARCH("BP2",MASTERFILE[[#This Row],[PPA (24/25)]])),1,0)</f>
        <v>0</v>
      </c>
      <c r="DL67" s="3">
        <f>IF(ISNUMBER(SEARCH("BP3",MASTERFILE[[#This Row],[PPA (24/25)]])),1,0)</f>
        <v>0</v>
      </c>
      <c r="DM67" s="3">
        <f>IF(ISNUMBER(SEARCH("BP4",MASTERFILE[[#This Row],[PPA (24/25)]])),1,0)</f>
        <v>0</v>
      </c>
      <c r="DN67" s="3">
        <f>IF(ISNUMBER(SEARCH("BP5",MASTERFILE[[#This Row],[PPA (24/25)]])),1,0)</f>
        <v>0</v>
      </c>
      <c r="DO67" s="3">
        <f>IF(ISNUMBER(SEARCH("BN1",MASTERFILE[[#This Row],[PPA (24/25)]])),1,0)</f>
        <v>0</v>
      </c>
      <c r="DP67" s="3">
        <f>IF(ISNUMBER(SEARCH("BN2",MASTERFILE[[#This Row],[PPA (24/25)]])),1,0)</f>
        <v>1</v>
      </c>
      <c r="DQ67" s="3">
        <f>IF(ISNUMBER(SEARCH("BN3",MASTERFILE[[#This Row],[PPA (24/25)]])),1,0)</f>
        <v>0</v>
      </c>
      <c r="DR67" s="3">
        <f>IF(ISNUMBER(SEARCH("BN4",MASTERFILE[[#This Row],[PPA (24/25)]])),1,0)</f>
        <v>0</v>
      </c>
      <c r="DS67" s="3">
        <f>IF(ISNUMBER(SEARCH("BN5",MASTERFILE[[#This Row],[PPA (24/25)]])),1,0)</f>
        <v>0</v>
      </c>
      <c r="DT67" s="3">
        <f>IF(ISNUMBER(SEARCH("BE1",MASTERFILE[[#This Row],[PPA (24/25)]])),1,0)</f>
        <v>0</v>
      </c>
      <c r="DU67" s="3">
        <f>IF(ISNUMBER(SEARCH("BE2",MASTERFILE[[#This Row],[PPA (24/25)]])),1,0)</f>
        <v>0</v>
      </c>
      <c r="DV67" s="3">
        <f>IF(ISNUMBER(SEARCH("BE3",MASTERFILE[[#This Row],[PPA (24/25)]])),1,0)</f>
        <v>0</v>
      </c>
      <c r="DW67" s="3">
        <f>IF(ISNUMBER(SEARCH("BE4",MASTERFILE[[#This Row],[PPA (24/25)]])),1,0)</f>
        <v>0</v>
      </c>
      <c r="DX67" s="3">
        <f>IF(ISNUMBER(SEARCH("BL1",MASTERFILE[[#This Row],[PPA (24/25)]])),1,0)</f>
        <v>0</v>
      </c>
      <c r="DY67" s="3">
        <f>IF(ISNUMBER(SEARCH("BL2",MASTERFILE[[#This Row],[PPA (24/25)]])),1,0)</f>
        <v>0</v>
      </c>
      <c r="DZ67" s="3">
        <f>IF(ISNUMBER(SEARCH("BL3",MASTERFILE[[#This Row],[PPA (24/25)]])),1,0)</f>
        <v>1</v>
      </c>
      <c r="EA67" s="3">
        <f>IF(ISNUMBER(SEARCH("BL4",MASTERFILE[[#This Row],[PPA (24/25)]])),1,0)</f>
        <v>0</v>
      </c>
      <c r="EB67" s="3">
        <f>IF(ISNUMBER(SEARCH("BL5",MASTERFILE[[#This Row],[PPA (24/25)]])),1,0)</f>
        <v>0</v>
      </c>
      <c r="EC67" s="3">
        <f>IF(ISNUMBER(SEARCH("BL6",MASTERFILE[[#This Row],[PPA (24/25)]])),1,0)</f>
        <v>0</v>
      </c>
      <c r="ED67" s="3">
        <f>IF(ISNUMBER(SEARCH("BL7",MASTERFILE[[#This Row],[PPA (24/25)]])),1,0)</f>
        <v>0</v>
      </c>
      <c r="EE67" s="3">
        <f>IFERROR(LEFT(RIGHT(MASTERFILE[[#This Row],[PPA (24/25)]],LEN(MASTERFILE[[#This Row],[PPA (24/25)]])-FIND("BP1",MASTERFILE[[#This Row],[PPA (24/25)]])+1),10), 0)</f>
        <v>0</v>
      </c>
      <c r="EF67" s="3">
        <f>IFERROR(LEFT(RIGHT(MASTERFILE[[#This Row],[PPA (24/25)]],LEN(MASTERFILE[[#This Row],[PPA (24/25)]])-FIND("BP2",MASTERFILE[[#This Row],[PPA (24/25)]])+1),10),0)</f>
        <v>0</v>
      </c>
      <c r="EG67" s="3">
        <f>IFERROR(LEFT(RIGHT(MASTERFILE[[#This Row],[PPA (24/25)]],LEN(MASTERFILE[[#This Row],[PPA (24/25)]])-FIND("BP3",MASTERFILE[[#This Row],[PPA (24/25)]])+1),10),0)</f>
        <v>0</v>
      </c>
      <c r="EH67" s="3">
        <f>IFERROR(LEFT(RIGHT(MASTERFILE[[#This Row],[PPA (24/25)]],LEN(MASTERFILE[[#This Row],[PPA (24/25)]])-FIND("BP4",MASTERFILE[[#This Row],[PPA (24/25)]])+1),10),0)</f>
        <v>0</v>
      </c>
      <c r="EI67" s="3">
        <f>IFERROR(LEFT(RIGHT(MASTERFILE[[#This Row],[PPA (24/25)]],LEN(MASTERFILE[[#This Row],[PPA (24/25)]])-FIND("BP5",MASTERFILE[[#This Row],[PPA (24/25)]])+1),10),0)</f>
        <v>0</v>
      </c>
      <c r="EJ67" s="3">
        <f>IFERROR(LEFT(RIGHT(MASTERFILE[[#This Row],[PPA (24/25)]],LEN(MASTERFILE[[#This Row],[PPA (24/25)]])-FIND("BN1",MASTERFILE[[#This Row],[PPA (24/25)]])+1),10),0)</f>
        <v>0</v>
      </c>
      <c r="EK67" s="3" t="str">
        <f>IFERROR(LEFT(RIGHT(MASTERFILE[[#This Row],[PPA (24/25)]],LEN(MASTERFILE[[#This Row],[PPA (24/25)]])-FIND("BN2",MASTERFILE[[#This Row],[PPA (24/25)]])+1),10),0)</f>
        <v>BN2 (50%)</v>
      </c>
      <c r="EL67" s="3">
        <f>IFERROR(LEFT(RIGHT(MASTERFILE[[#This Row],[PPA (24/25)]],LEN(MASTERFILE[[#This Row],[PPA (24/25)]])-FIND("BN3",MASTERFILE[[#This Row],[PPA (24/25)]])+1),10),0)</f>
        <v>0</v>
      </c>
      <c r="EM67" s="3">
        <f>IFERROR(LEFT(RIGHT(MASTERFILE[[#This Row],[PPA (24/25)]],LEN(MASTERFILE[[#This Row],[PPA (24/25)]])-FIND("BN4",MASTERFILE[[#This Row],[PPA (24/25)]])+1),10),0)</f>
        <v>0</v>
      </c>
      <c r="EN67" s="3">
        <f>IFERROR(LEFT(RIGHT(MASTERFILE[[#This Row],[PPA (24/25)]],LEN(MASTERFILE[[#This Row],[PPA (24/25)]])-FIND("BN5",MASTERFILE[[#This Row],[PPA (24/25)]])+1),10),0)</f>
        <v>0</v>
      </c>
      <c r="EO67" s="3">
        <f>IFERROR(LEFT(RIGHT(MASTERFILE[[#This Row],[PPA (24/25)]],LEN(MASTERFILE[[#This Row],[PPA (24/25)]])-FIND("BE1",MASTERFILE[[#This Row],[PPA (24/25)]])+1),10),0)</f>
        <v>0</v>
      </c>
      <c r="EP67" s="3">
        <f>IFERROR(LEFT(RIGHT(MASTERFILE[[#This Row],[PPA (24/25)]],LEN(MASTERFILE[[#This Row],[PPA (24/25)]])-FIND("BE2",MASTERFILE[[#This Row],[PPA (24/25)]])+1),10),0)</f>
        <v>0</v>
      </c>
      <c r="EQ67" s="3">
        <f>IFERROR(LEFT(RIGHT(MASTERFILE[[#This Row],[PPA (24/25)]],LEN(MASTERFILE[[#This Row],[PPA (24/25)]])-FIND("BE3",MASTERFILE[[#This Row],[PPA (24/25)]])+1),10),0)</f>
        <v>0</v>
      </c>
      <c r="ER67" s="3">
        <f>IFERROR(LEFT(RIGHT(MASTERFILE[[#This Row],[PPA (24/25)]],LEN(MASTERFILE[[#This Row],[PPA (24/25)]])-FIND("BE4",MASTERFILE[[#This Row],[PPA (24/25)]])+1),10),0)</f>
        <v>0</v>
      </c>
      <c r="ES67" s="3">
        <f>IFERROR(LEFT(RIGHT(MASTERFILE[[#This Row],[PPA (24/25)]],LEN(MASTERFILE[[#This Row],[PPA (24/25)]])-FIND("BL1",MASTERFILE[[#This Row],[PPA (24/25)]])+1),10),0)</f>
        <v>0</v>
      </c>
      <c r="ET67" s="3">
        <f>IFERROR(LEFT(RIGHT(MASTERFILE[[#This Row],[PPA (24/25)]],LEN(MASTERFILE[[#This Row],[PPA (24/25)]])-FIND("BL2",MASTERFILE[[#This Row],[PPA (24/25)]])+1),10),0)</f>
        <v>0</v>
      </c>
      <c r="EU67" s="3" t="str">
        <f>IFERROR(LEFT(RIGHT(MASTERFILE[[#This Row],[PPA (24/25)]],LEN(MASTERFILE[[#This Row],[PPA (24/25)]])-FIND("BL3",MASTERFILE[[#This Row],[PPA (24/25)]])+1),10),0)</f>
        <v xml:space="preserve">BL3 (50%)
</v>
      </c>
      <c r="EV67" s="3">
        <f>IFERROR(LEFT(RIGHT(MASTERFILE[[#This Row],[PPA (24/25)]],LEN(MASTERFILE[[#This Row],[PPA (24/25)]])-FIND("BL4",MASTERFILE[[#This Row],[PPA (24/25)]])+1),10),0)</f>
        <v>0</v>
      </c>
      <c r="EW67" s="3">
        <f>IFERROR(LEFT(RIGHT(MASTERFILE[[#This Row],[PPA (24/25)]],LEN(MASTERFILE[[#This Row],[PPA (24/25)]])-FIND("BL5",MASTERFILE[[#This Row],[PPA (24/25)]])+1),10),0)</f>
        <v>0</v>
      </c>
      <c r="EX67" s="3">
        <f>IFERROR(LEFT(RIGHT(MASTERFILE[[#This Row],[PPA (24/25)]],LEN(MASTERFILE[[#This Row],[PPA (24/25)]])-FIND("BL6",MASTERFILE[[#This Row],[PPA (24/25)]])+1),10),0)</f>
        <v>0</v>
      </c>
      <c r="EY67" s="3">
        <f>IFERROR(LEFT(RIGHT(MASTERFILE[[#This Row],[PPA (24/25)]],LEN(MASTERFILE[[#This Row],[PPA (24/25)]])-FIND("BL7",MASTERFILE[[#This Row],[PPA (24/25)]])+1),10),0)</f>
        <v>0</v>
      </c>
      <c r="EZ67" s="47">
        <f>IFERROR(MASTERFILE[[#This Row],[FPMIS Budget]]*(MID(MASTERFILE[[#This Row],[BP 1 (Percentage)]],FIND("(",MASTERFILE[[#This Row],[BP 1 (Percentage)]])+1, FIND(")",MASTERFILE[[#This Row],[BP 1 (Percentage)]])- FIND("(",MASTERFILE[[#This Row],[BP 1 (Percentage)]])-1)),0)</f>
        <v>0</v>
      </c>
      <c r="FA67" s="47">
        <f>IFERROR(MASTERFILE[[#This Row],[FPMIS Budget]]*(MID(MASTERFILE[[#This Row],[BP 2 (Percentage)]],FIND("(",MASTERFILE[[#This Row],[BP 2 (Percentage)]])+1, FIND(")",MASTERFILE[[#This Row],[BP 2 (Percentage)]])- FIND("(",MASTERFILE[[#This Row],[BP 2 (Percentage)]])-1)),0)</f>
        <v>0</v>
      </c>
      <c r="FB67" s="47">
        <f>IFERROR(MASTERFILE[[#This Row],[FPMIS Budget]]*(MID(MASTERFILE[[#This Row],[BP 3 (Percentage)]],FIND("(",MASTERFILE[[#This Row],[BP 3 (Percentage)]])+1, FIND(")",MASTERFILE[[#This Row],[BP 3 (Percentage)]])- FIND("(",MASTERFILE[[#This Row],[BP 3 (Percentage)]])-1)),0)</f>
        <v>0</v>
      </c>
      <c r="FC67" s="47">
        <f>IFERROR(MASTERFILE[[#This Row],[FPMIS Budget]]*(MID(MASTERFILE[[#This Row],[BP 4 (Percentage)]],FIND("(",MASTERFILE[[#This Row],[BP 4 (Percentage)]])+1, FIND(")",MASTERFILE[[#This Row],[BP 4 (Percentage)]])- FIND("(",MASTERFILE[[#This Row],[BP 4 (Percentage)]])-1)),0)</f>
        <v>0</v>
      </c>
      <c r="FD67" s="47">
        <f>IFERROR(MASTERFILE[[#This Row],[FPMIS Budget]]*(MID(MASTERFILE[[#This Row],[BP 5 (Percentage)]],FIND("(",MASTERFILE[[#This Row],[BP 5 (Percentage)]])+1, FIND(")",MASTERFILE[[#This Row],[BP 5 (Percentage)]])- FIND("(",MASTERFILE[[#This Row],[BP 5 (Percentage)]])-1)),0)</f>
        <v>0</v>
      </c>
      <c r="FE67" s="47">
        <f>IFERROR(MASTERFILE[[#This Row],[FPMIS Budget]]*(MID(MASTERFILE[[#This Row],[BN 1 (Percentage)]],FIND("(",MASTERFILE[[#This Row],[BN 1 (Percentage)]])+1, FIND(")",MASTERFILE[[#This Row],[BN 1 (Percentage)]])- FIND("(",MASTERFILE[[#This Row],[BN 1 (Percentage)]])-1)),0)</f>
        <v>0</v>
      </c>
      <c r="FF67" s="47">
        <f>IFERROR(MASTERFILE[[#This Row],[FPMIS Budget]]*(MID(MASTERFILE[[#This Row],[BN 2 (Percentage)]],FIND("(",MASTERFILE[[#This Row],[BN 2 (Percentage)]])+1, FIND(")",MASTERFILE[[#This Row],[BN 2 (Percentage)]])- FIND("(",MASTERFILE[[#This Row],[BN 2 (Percentage)]])-1)),0)</f>
        <v>250000</v>
      </c>
      <c r="FG67" s="47">
        <f>IFERROR(MASTERFILE[[#This Row],[FPMIS Budget]]*(MID(MASTERFILE[[#This Row],[BN 3 (Percentage)]],FIND("(",MASTERFILE[[#This Row],[BN 3 (Percentage)]])+1, FIND(")",MASTERFILE[[#This Row],[BN 3 (Percentage)]])- FIND("(",MASTERFILE[[#This Row],[BN 3 (Percentage)]])-1)),0)</f>
        <v>0</v>
      </c>
      <c r="FH67" s="47">
        <f>IFERROR(MASTERFILE[[#This Row],[FPMIS Budget]]*(MID(MASTERFILE[[#This Row],[BN 4 (Percentage)]],FIND("(",MASTERFILE[[#This Row],[BN 4 (Percentage)]])+1, FIND(")",MASTERFILE[[#This Row],[BN 4 (Percentage)]])- FIND("(",MASTERFILE[[#This Row],[BN 4 (Percentage)]])-1)),0)</f>
        <v>0</v>
      </c>
      <c r="FI67" s="47">
        <f>IFERROR(MASTERFILE[[#This Row],[FPMIS Budget]]*(MID(MASTERFILE[[#This Row],[BN 5 (Percentage)]],FIND("(",MASTERFILE[[#This Row],[BN 5 (Percentage)]])+1, FIND(")",MASTERFILE[[#This Row],[BN 5 (Percentage)]])- FIND("(",MASTERFILE[[#This Row],[BN 5 (Percentage)]])-1)),0)</f>
        <v>0</v>
      </c>
      <c r="FJ67" s="47">
        <f>IFERROR(MASTERFILE[[#This Row],[FPMIS Budget]]*(MID(MASTERFILE[[#This Row],[BE 1 (Percentage)]],FIND("(",MASTERFILE[[#This Row],[BE 1 (Percentage)]])+1, FIND(")",MASTERFILE[[#This Row],[BE 1 (Percentage)]])- FIND("(",MASTERFILE[[#This Row],[BE 1 (Percentage)]])-1)),0)</f>
        <v>0</v>
      </c>
      <c r="FK67" s="47">
        <f>IFERROR(MASTERFILE[[#This Row],[FPMIS Budget]]*(MID(MASTERFILE[[#This Row],[BE 2 (Percentage)]],FIND("(",MASTERFILE[[#This Row],[BE 2 (Percentage)]])+1, FIND(")",MASTERFILE[[#This Row],[BE 2 (Percentage)]])- FIND("(",MASTERFILE[[#This Row],[BE 2 (Percentage)]])-1)),0)</f>
        <v>0</v>
      </c>
      <c r="FL67" s="47">
        <f>IFERROR(MASTERFILE[[#This Row],[FPMIS Budget]]*(MID(MASTERFILE[[#This Row],[BE 3 (Percentage)]],FIND("(",MASTERFILE[[#This Row],[BE 3 (Percentage)]])+1, FIND(")",MASTERFILE[[#This Row],[BE 3 (Percentage)]])- FIND("(",MASTERFILE[[#This Row],[BE 3 (Percentage)]])-1)),0)</f>
        <v>0</v>
      </c>
      <c r="FM67" s="47">
        <f>IFERROR(MASTERFILE[[#This Row],[FPMIS Budget]]*(MID(MASTERFILE[[#This Row],[BE 4 (Percentage)]],FIND("(",MASTERFILE[[#This Row],[BE 4 (Percentage)]])+1, FIND(")",MASTERFILE[[#This Row],[BE 4 (Percentage)]])- FIND("(",MASTERFILE[[#This Row],[BE 4 (Percentage)]])-1)),0)</f>
        <v>0</v>
      </c>
      <c r="FN67" s="47">
        <f>IFERROR(MASTERFILE[[#This Row],[FPMIS Budget]]*(MID(MASTERFILE[[#This Row],[BL 1 (Percentage)]],FIND("(",MASTERFILE[[#This Row],[BL 1 (Percentage)]])+1, FIND(")",MASTERFILE[[#This Row],[BL 1 (Percentage)]])- FIND("(",MASTERFILE[[#This Row],[BL 1 (Percentage)]])-1)),0)</f>
        <v>0</v>
      </c>
      <c r="FO67" s="47">
        <f>IFERROR(MASTERFILE[[#This Row],[FPMIS Budget]]*(MID(MASTERFILE[[#This Row],[BL 2 (Percentage)]],FIND("(",MASTERFILE[[#This Row],[BL 2 (Percentage)]])+1, FIND(")",MASTERFILE[[#This Row],[BL 2 (Percentage)]])- FIND("(",MASTERFILE[[#This Row],[BL 2 (Percentage)]])-1)),0)</f>
        <v>0</v>
      </c>
      <c r="FP67" s="47">
        <f>IFERROR(MASTERFILE[[#This Row],[FPMIS Budget]]*(MID(MASTERFILE[[#This Row],[BL 3 (Percentage)]],FIND("(",MASTERFILE[[#This Row],[BL 3 (Percentage)]])+1, FIND(")",MASTERFILE[[#This Row],[BL 3 (Percentage)]])- FIND("(",MASTERFILE[[#This Row],[BL 3 (Percentage)]])-1)),0)</f>
        <v>250000</v>
      </c>
      <c r="FQ67" s="47">
        <f>IFERROR(MASTERFILE[[#This Row],[FPMIS Budget]]*(MID(MASTERFILE[[#This Row],[BL 4 (Percentage)]],FIND("(",MASTERFILE[[#This Row],[BL 4 (Percentage)]])+1, FIND(")",MASTERFILE[[#This Row],[BL 4 (Percentage)]])- FIND("(",MASTERFILE[[#This Row],[BL 4 (Percentage)]])-1)),0)</f>
        <v>0</v>
      </c>
      <c r="FR67" s="47">
        <f>IFERROR(MASTERFILE[[#This Row],[FPMIS Budget]]*(MID(MASTERFILE[[#This Row],[BL 5 (Percentage)]],FIND("(",MASTERFILE[[#This Row],[BL 5 (Percentage)]])+1, FIND(")",MASTERFILE[[#This Row],[BL 5 (Percentage)]])- FIND("(",MASTERFILE[[#This Row],[BL 5 (Percentage)]])-1)),0)</f>
        <v>0</v>
      </c>
      <c r="FS67" s="47">
        <f>IFERROR(MASTERFILE[[#This Row],[FPMIS Budget]]*(MID(MASTERFILE[[#This Row],[BL 6 (Percentage)]],FIND("(",MASTERFILE[[#This Row],[BL 6 (Percentage)]])+1, FIND(")",MASTERFILE[[#This Row],[BL 6 (Percentage)]])- FIND("(",MASTERFILE[[#This Row],[BL 6 (Percentage)]])-1)),0)</f>
        <v>0</v>
      </c>
      <c r="FT67" s="47">
        <f>IFERROR(MASTERFILE[[#This Row],[FPMIS Budget]]*(MID(MASTERFILE[[#This Row],[BL 7 (Percentage)]],FIND("(",MASTERFILE[[#This Row],[BL 7 (Percentage)]])+1, FIND(")",MASTERFILE[[#This Row],[BL 7 (Percentage)]])- FIND("(",MASTERFILE[[#This Row],[BL 7 (Percentage)]])-1)),0)</f>
        <v>0</v>
      </c>
      <c r="FU67" s="3">
        <f>IF(ISNUMBER(SEARCH("1.",MASTERFILE[[#This Row],[SDG target (24/25)]])),1," ")</f>
        <v>1</v>
      </c>
      <c r="HT67" s="3" t="s">
        <v>320</v>
      </c>
      <c r="HW67" s="3" t="s">
        <v>435</v>
      </c>
      <c r="ID67" s="3"/>
      <c r="IG67" s="3" t="s">
        <v>2041</v>
      </c>
      <c r="IH67" s="3"/>
      <c r="IU67" s="3"/>
      <c r="IV67" s="3"/>
      <c r="IW67" s="3" t="s">
        <v>2060</v>
      </c>
      <c r="IX67" s="3"/>
      <c r="JB67" s="3" t="s">
        <v>2061</v>
      </c>
      <c r="JC67" s="9" t="s">
        <v>2062</v>
      </c>
    </row>
    <row r="68" spans="1:263" ht="27.75" customHeight="1" x14ac:dyDescent="0.3">
      <c r="A68" s="48" t="s">
        <v>2063</v>
      </c>
      <c r="B68" s="48" t="s">
        <v>2064</v>
      </c>
      <c r="C68" s="48" t="s">
        <v>2065</v>
      </c>
      <c r="D68" s="48" t="s">
        <v>278</v>
      </c>
      <c r="E68" s="49">
        <v>81143.86</v>
      </c>
      <c r="F68" s="49">
        <v>408455.91307399998</v>
      </c>
      <c r="G68" s="48" t="s">
        <v>2066</v>
      </c>
      <c r="H68" s="48" t="s">
        <v>280</v>
      </c>
      <c r="I68" s="48" t="s">
        <v>304</v>
      </c>
      <c r="J68" s="48" t="s">
        <v>282</v>
      </c>
      <c r="K68" s="48" t="s">
        <v>521</v>
      </c>
      <c r="L68" s="48" t="s">
        <v>2010</v>
      </c>
      <c r="M68" s="48" t="s">
        <v>2067</v>
      </c>
      <c r="N68" s="49">
        <v>1.9973118279569892</v>
      </c>
      <c r="O68" s="48" t="s">
        <v>2068</v>
      </c>
      <c r="P68" s="48" t="s">
        <v>281</v>
      </c>
      <c r="Q68" s="48" t="s">
        <v>1788</v>
      </c>
      <c r="R68" s="48" t="s">
        <v>1687</v>
      </c>
      <c r="S68" s="48" t="s">
        <v>289</v>
      </c>
      <c r="T68" s="48" t="s">
        <v>290</v>
      </c>
      <c r="U68" s="48" t="s">
        <v>291</v>
      </c>
      <c r="V68" s="48" t="s">
        <v>412</v>
      </c>
      <c r="W68" s="48" t="s">
        <v>293</v>
      </c>
      <c r="X68" s="48" t="s">
        <v>2069</v>
      </c>
      <c r="Y68" s="48" t="s">
        <v>2070</v>
      </c>
      <c r="Z68" s="48" t="s">
        <v>2071</v>
      </c>
      <c r="AA68" s="48" t="s">
        <v>1089</v>
      </c>
      <c r="AB68" s="48" t="s">
        <v>1508</v>
      </c>
      <c r="AC68" s="48" t="s">
        <v>774</v>
      </c>
      <c r="AD68" s="48" t="s">
        <v>2072</v>
      </c>
      <c r="AE68" s="48" t="s">
        <v>292</v>
      </c>
      <c r="AF68" s="48" t="s">
        <v>292</v>
      </c>
      <c r="AG68" s="48" t="s">
        <v>292</v>
      </c>
      <c r="AH68" s="48" t="s">
        <v>292</v>
      </c>
      <c r="AI68" s="48" t="s">
        <v>292</v>
      </c>
      <c r="AJ68" s="48" t="s">
        <v>292</v>
      </c>
      <c r="AK68" s="48" t="s">
        <v>304</v>
      </c>
      <c r="AL68" s="48" t="s">
        <v>305</v>
      </c>
      <c r="AM68" s="48" t="s">
        <v>584</v>
      </c>
      <c r="AN68" s="48" t="s">
        <v>1064</v>
      </c>
      <c r="AO68" s="48" t="s">
        <v>292</v>
      </c>
      <c r="AP68" s="48" t="s">
        <v>292</v>
      </c>
      <c r="AQ68" s="48" t="s">
        <v>309</v>
      </c>
      <c r="AR68" s="48" t="s">
        <v>353</v>
      </c>
      <c r="AS68" s="48" t="s">
        <v>354</v>
      </c>
      <c r="AT68" s="49">
        <v>0</v>
      </c>
      <c r="AU68" s="49">
        <v>408455.91</v>
      </c>
      <c r="AV68" s="48" t="s">
        <v>2073</v>
      </c>
      <c r="AW68" s="48" t="s">
        <v>2074</v>
      </c>
      <c r="AX68" s="48" t="s">
        <v>292</v>
      </c>
      <c r="AY68" s="48" t="s">
        <v>2075</v>
      </c>
      <c r="AZ68" s="48" t="s">
        <v>292</v>
      </c>
      <c r="BA68" s="48" t="s">
        <v>292</v>
      </c>
      <c r="BB68" s="48" t="s">
        <v>1797</v>
      </c>
      <c r="BC68" s="48" t="s">
        <v>2076</v>
      </c>
      <c r="BD68" s="48" t="s">
        <v>2077</v>
      </c>
      <c r="BE68" s="48" t="s">
        <v>1786</v>
      </c>
      <c r="BF68" s="48" t="s">
        <v>292</v>
      </c>
      <c r="BG68" s="48" t="s">
        <v>292</v>
      </c>
      <c r="BH68" s="49">
        <v>0</v>
      </c>
      <c r="BI68" s="48" t="s">
        <v>427</v>
      </c>
      <c r="BJ68" s="48" t="s">
        <v>354</v>
      </c>
      <c r="BK68" s="48" t="s">
        <v>353</v>
      </c>
      <c r="BL68" s="48" t="s">
        <v>354</v>
      </c>
      <c r="BM68" s="48" t="s">
        <v>353</v>
      </c>
      <c r="BN68" s="48" t="s">
        <v>354</v>
      </c>
      <c r="BO68" s="48" t="s">
        <v>354</v>
      </c>
      <c r="BP68" s="48" t="s">
        <v>353</v>
      </c>
      <c r="BQ68" s="48" t="s">
        <v>363</v>
      </c>
      <c r="BR68" s="48" t="s">
        <v>353</v>
      </c>
      <c r="BS68" s="48" t="s">
        <v>1089</v>
      </c>
      <c r="BT68" s="48" t="s">
        <v>1508</v>
      </c>
      <c r="BU68" s="48" t="s">
        <v>774</v>
      </c>
      <c r="BV68" s="48" t="s">
        <v>2072</v>
      </c>
      <c r="BW68" s="48" t="s">
        <v>2073</v>
      </c>
      <c r="BX68" s="48" t="s">
        <v>2074</v>
      </c>
      <c r="BY68" s="49">
        <v>75343.48</v>
      </c>
      <c r="BZ68" s="49">
        <v>0</v>
      </c>
      <c r="CA68" s="49">
        <v>5800.38</v>
      </c>
      <c r="CB68" s="49">
        <v>408455.91</v>
      </c>
      <c r="CC68" s="49">
        <v>0</v>
      </c>
      <c r="CD68" s="49">
        <v>0</v>
      </c>
      <c r="CE68" s="49">
        <v>0</v>
      </c>
      <c r="CF68" s="49">
        <v>0</v>
      </c>
      <c r="CG68" s="49">
        <v>0</v>
      </c>
      <c r="CH68" s="48" t="s">
        <v>292</v>
      </c>
      <c r="CI68" s="48" t="s">
        <v>292</v>
      </c>
      <c r="CJ68" s="48" t="s">
        <v>292</v>
      </c>
      <c r="CK68" s="48" t="s">
        <v>292</v>
      </c>
      <c r="CL68" s="49">
        <v>327312.05</v>
      </c>
      <c r="CM68" s="49">
        <v>4844.26</v>
      </c>
      <c r="CN68" s="49">
        <v>76299.600000000006</v>
      </c>
      <c r="CO68" s="49">
        <v>200000</v>
      </c>
      <c r="CP68" s="49">
        <v>408455.91</v>
      </c>
      <c r="CQ68" s="49">
        <v>7850.59</v>
      </c>
      <c r="CR68" s="48" t="s">
        <v>2067</v>
      </c>
      <c r="CS68" s="49">
        <v>0</v>
      </c>
      <c r="CT68" s="48" t="s">
        <v>292</v>
      </c>
      <c r="CU68" s="48" t="s">
        <v>281</v>
      </c>
      <c r="CV68" s="48" t="s">
        <v>281</v>
      </c>
      <c r="CW68" s="49">
        <v>5800.38</v>
      </c>
      <c r="CX68" s="49">
        <v>194754.71433209325</v>
      </c>
      <c r="CY68" s="49">
        <v>0</v>
      </c>
      <c r="CZ68" s="49">
        <v>0</v>
      </c>
      <c r="DA68" s="49">
        <v>5800.38</v>
      </c>
      <c r="DB68" s="49">
        <v>194754.71433209325</v>
      </c>
      <c r="DC68" s="49">
        <v>0</v>
      </c>
      <c r="DD68" s="49">
        <v>0</v>
      </c>
      <c r="DE68" s="49">
        <v>414252.35</v>
      </c>
      <c r="DF68" s="48" t="s">
        <v>2078</v>
      </c>
      <c r="DG68" s="48" t="s">
        <v>1797</v>
      </c>
      <c r="DH68" s="48" t="s">
        <v>2010</v>
      </c>
      <c r="DI68" s="50" t="s">
        <v>2079</v>
      </c>
      <c r="DJ68" s="3">
        <f>IF(ISNUMBER(SEARCH("BP1",MASTERFILE[[#This Row],[PPA (24/25)]])),1,0)</f>
        <v>0</v>
      </c>
      <c r="DK68" s="3">
        <f>IF(ISNUMBER(SEARCH("BP2",MASTERFILE[[#This Row],[PPA (24/25)]])),1,0)</f>
        <v>0</v>
      </c>
      <c r="DL68" s="3">
        <f>IF(ISNUMBER(SEARCH("BP3",MASTERFILE[[#This Row],[PPA (24/25)]])),1,0)</f>
        <v>0</v>
      </c>
      <c r="DM68" s="3">
        <f>IF(ISNUMBER(SEARCH("BP4",MASTERFILE[[#This Row],[PPA (24/25)]])),1,0)</f>
        <v>0</v>
      </c>
      <c r="DN68" s="3">
        <f>IF(ISNUMBER(SEARCH("BP5",MASTERFILE[[#This Row],[PPA (24/25)]])),1,0)</f>
        <v>0</v>
      </c>
      <c r="DO68" s="3">
        <f>IF(ISNUMBER(SEARCH("BN1",MASTERFILE[[#This Row],[PPA (24/25)]])),1,0)</f>
        <v>0</v>
      </c>
      <c r="DP68" s="3">
        <f>IF(ISNUMBER(SEARCH("BN2",MASTERFILE[[#This Row],[PPA (24/25)]])),1,0)</f>
        <v>0</v>
      </c>
      <c r="DQ68" s="3">
        <f>IF(ISNUMBER(SEARCH("BN3",MASTERFILE[[#This Row],[PPA (24/25)]])),1,0)</f>
        <v>0</v>
      </c>
      <c r="DR68" s="3">
        <f>IF(ISNUMBER(SEARCH("BN4",MASTERFILE[[#This Row],[PPA (24/25)]])),1,0)</f>
        <v>0</v>
      </c>
      <c r="DS68" s="3">
        <f>IF(ISNUMBER(SEARCH("BN5",MASTERFILE[[#This Row],[PPA (24/25)]])),1,0)</f>
        <v>0</v>
      </c>
      <c r="DT68" s="3">
        <f>IF(ISNUMBER(SEARCH("BE1",MASTERFILE[[#This Row],[PPA (24/25)]])),1,0)</f>
        <v>0</v>
      </c>
      <c r="DU68" s="3">
        <f>IF(ISNUMBER(SEARCH("BE2",MASTERFILE[[#This Row],[PPA (24/25)]])),1,0)</f>
        <v>0</v>
      </c>
      <c r="DV68" s="3">
        <f>IF(ISNUMBER(SEARCH("BE3",MASTERFILE[[#This Row],[PPA (24/25)]])),1,0)</f>
        <v>0</v>
      </c>
      <c r="DW68" s="3">
        <f>IF(ISNUMBER(SEARCH("BE4",MASTERFILE[[#This Row],[PPA (24/25)]])),1,0)</f>
        <v>0</v>
      </c>
      <c r="DX68" s="3">
        <f>IF(ISNUMBER(SEARCH("BL1",MASTERFILE[[#This Row],[PPA (24/25)]])),1,0)</f>
        <v>0</v>
      </c>
      <c r="DY68" s="3">
        <f>IF(ISNUMBER(SEARCH("BL2",MASTERFILE[[#This Row],[PPA (24/25)]])),1,0)</f>
        <v>0</v>
      </c>
      <c r="DZ68" s="3">
        <f>IF(ISNUMBER(SEARCH("BL3",MASTERFILE[[#This Row],[PPA (24/25)]])),1,0)</f>
        <v>1</v>
      </c>
      <c r="EA68" s="3">
        <f>IF(ISNUMBER(SEARCH("BL4",MASTERFILE[[#This Row],[PPA (24/25)]])),1,0)</f>
        <v>1</v>
      </c>
      <c r="EB68" s="3">
        <f>IF(ISNUMBER(SEARCH("BL5",MASTERFILE[[#This Row],[PPA (24/25)]])),1,0)</f>
        <v>0</v>
      </c>
      <c r="EC68" s="3">
        <f>IF(ISNUMBER(SEARCH("BL6",MASTERFILE[[#This Row],[PPA (24/25)]])),1,0)</f>
        <v>0</v>
      </c>
      <c r="ED68" s="3">
        <f>IF(ISNUMBER(SEARCH("BL7",MASTERFILE[[#This Row],[PPA (24/25)]])),1,0)</f>
        <v>0</v>
      </c>
      <c r="EE68" s="3">
        <f>IFERROR(LEFT(RIGHT(MASTERFILE[[#This Row],[PPA (24/25)]],LEN(MASTERFILE[[#This Row],[PPA (24/25)]])-FIND("BP1",MASTERFILE[[#This Row],[PPA (24/25)]])+1),10), 0)</f>
        <v>0</v>
      </c>
      <c r="EF68" s="3">
        <f>IFERROR(LEFT(RIGHT(MASTERFILE[[#This Row],[PPA (24/25)]],LEN(MASTERFILE[[#This Row],[PPA (24/25)]])-FIND("BP2",MASTERFILE[[#This Row],[PPA (24/25)]])+1),10),0)</f>
        <v>0</v>
      </c>
      <c r="EG68" s="3">
        <f>IFERROR(LEFT(RIGHT(MASTERFILE[[#This Row],[PPA (24/25)]],LEN(MASTERFILE[[#This Row],[PPA (24/25)]])-FIND("BP3",MASTERFILE[[#This Row],[PPA (24/25)]])+1),10),0)</f>
        <v>0</v>
      </c>
      <c r="EH68" s="3">
        <f>IFERROR(LEFT(RIGHT(MASTERFILE[[#This Row],[PPA (24/25)]],LEN(MASTERFILE[[#This Row],[PPA (24/25)]])-FIND("BP4",MASTERFILE[[#This Row],[PPA (24/25)]])+1),10),0)</f>
        <v>0</v>
      </c>
      <c r="EI68" s="3">
        <f>IFERROR(LEFT(RIGHT(MASTERFILE[[#This Row],[PPA (24/25)]],LEN(MASTERFILE[[#This Row],[PPA (24/25)]])-FIND("BP5",MASTERFILE[[#This Row],[PPA (24/25)]])+1),10),0)</f>
        <v>0</v>
      </c>
      <c r="EJ68" s="3">
        <f>IFERROR(LEFT(RIGHT(MASTERFILE[[#This Row],[PPA (24/25)]],LEN(MASTERFILE[[#This Row],[PPA (24/25)]])-FIND("BN1",MASTERFILE[[#This Row],[PPA (24/25)]])+1),10),0)</f>
        <v>0</v>
      </c>
      <c r="EK68" s="3">
        <f>IFERROR(LEFT(RIGHT(MASTERFILE[[#This Row],[PPA (24/25)]],LEN(MASTERFILE[[#This Row],[PPA (24/25)]])-FIND("BN2",MASTERFILE[[#This Row],[PPA (24/25)]])+1),10),0)</f>
        <v>0</v>
      </c>
      <c r="EL68" s="3">
        <f>IFERROR(LEFT(RIGHT(MASTERFILE[[#This Row],[PPA (24/25)]],LEN(MASTERFILE[[#This Row],[PPA (24/25)]])-FIND("BN3",MASTERFILE[[#This Row],[PPA (24/25)]])+1),10),0)</f>
        <v>0</v>
      </c>
      <c r="EM68" s="3">
        <f>IFERROR(LEFT(RIGHT(MASTERFILE[[#This Row],[PPA (24/25)]],LEN(MASTERFILE[[#This Row],[PPA (24/25)]])-FIND("BN4",MASTERFILE[[#This Row],[PPA (24/25)]])+1),10),0)</f>
        <v>0</v>
      </c>
      <c r="EN68" s="3">
        <f>IFERROR(LEFT(RIGHT(MASTERFILE[[#This Row],[PPA (24/25)]],LEN(MASTERFILE[[#This Row],[PPA (24/25)]])-FIND("BN5",MASTERFILE[[#This Row],[PPA (24/25)]])+1),10),0)</f>
        <v>0</v>
      </c>
      <c r="EO68" s="3">
        <f>IFERROR(LEFT(RIGHT(MASTERFILE[[#This Row],[PPA (24/25)]],LEN(MASTERFILE[[#This Row],[PPA (24/25)]])-FIND("BE1",MASTERFILE[[#This Row],[PPA (24/25)]])+1),10),0)</f>
        <v>0</v>
      </c>
      <c r="EP68" s="3">
        <f>IFERROR(LEFT(RIGHT(MASTERFILE[[#This Row],[PPA (24/25)]],LEN(MASTERFILE[[#This Row],[PPA (24/25)]])-FIND("BE2",MASTERFILE[[#This Row],[PPA (24/25)]])+1),10),0)</f>
        <v>0</v>
      </c>
      <c r="EQ68" s="3">
        <f>IFERROR(LEFT(RIGHT(MASTERFILE[[#This Row],[PPA (24/25)]],LEN(MASTERFILE[[#This Row],[PPA (24/25)]])-FIND("BE3",MASTERFILE[[#This Row],[PPA (24/25)]])+1),10),0)</f>
        <v>0</v>
      </c>
      <c r="ER68" s="3">
        <f>IFERROR(LEFT(RIGHT(MASTERFILE[[#This Row],[PPA (24/25)]],LEN(MASTERFILE[[#This Row],[PPA (24/25)]])-FIND("BE4",MASTERFILE[[#This Row],[PPA (24/25)]])+1),10),0)</f>
        <v>0</v>
      </c>
      <c r="ES68" s="3">
        <f>IFERROR(LEFT(RIGHT(MASTERFILE[[#This Row],[PPA (24/25)]],LEN(MASTERFILE[[#This Row],[PPA (24/25)]])-FIND("BL1",MASTERFILE[[#This Row],[PPA (24/25)]])+1),10),0)</f>
        <v>0</v>
      </c>
      <c r="ET68" s="3">
        <f>IFERROR(LEFT(RIGHT(MASTERFILE[[#This Row],[PPA (24/25)]],LEN(MASTERFILE[[#This Row],[PPA (24/25)]])-FIND("BL2",MASTERFILE[[#This Row],[PPA (24/25)]])+1),10),0)</f>
        <v>0</v>
      </c>
      <c r="EU68" s="3" t="str">
        <f>IFERROR(LEFT(RIGHT(MASTERFILE[[#This Row],[PPA (24/25)]],LEN(MASTERFILE[[#This Row],[PPA (24/25)]])-FIND("BL3",MASTERFILE[[#This Row],[PPA (24/25)]])+1),10),0)</f>
        <v xml:space="preserve">BL3 (50%)
</v>
      </c>
      <c r="EV68" s="3" t="str">
        <f>IFERROR(LEFT(RIGHT(MASTERFILE[[#This Row],[PPA (24/25)]],LEN(MASTERFILE[[#This Row],[PPA (24/25)]])-FIND("BL4",MASTERFILE[[#This Row],[PPA (24/25)]])+1),10),0)</f>
        <v>BL4 (50%)</v>
      </c>
      <c r="EW68" s="3">
        <f>IFERROR(LEFT(RIGHT(MASTERFILE[[#This Row],[PPA (24/25)]],LEN(MASTERFILE[[#This Row],[PPA (24/25)]])-FIND("BL5",MASTERFILE[[#This Row],[PPA (24/25)]])+1),10),0)</f>
        <v>0</v>
      </c>
      <c r="EX68" s="3">
        <f>IFERROR(LEFT(RIGHT(MASTERFILE[[#This Row],[PPA (24/25)]],LEN(MASTERFILE[[#This Row],[PPA (24/25)]])-FIND("BL6",MASTERFILE[[#This Row],[PPA (24/25)]])+1),10),0)</f>
        <v>0</v>
      </c>
      <c r="EY68" s="3">
        <f>IFERROR(LEFT(RIGHT(MASTERFILE[[#This Row],[PPA (24/25)]],LEN(MASTERFILE[[#This Row],[PPA (24/25)]])-FIND("BL7",MASTERFILE[[#This Row],[PPA (24/25)]])+1),10),0)</f>
        <v>0</v>
      </c>
      <c r="EZ68" s="47">
        <f>IFERROR(MASTERFILE[[#This Row],[FPMIS Budget]]*(MID(MASTERFILE[[#This Row],[BP 1 (Percentage)]],FIND("(",MASTERFILE[[#This Row],[BP 1 (Percentage)]])+1, FIND(")",MASTERFILE[[#This Row],[BP 1 (Percentage)]])- FIND("(",MASTERFILE[[#This Row],[BP 1 (Percentage)]])-1)),0)</f>
        <v>0</v>
      </c>
      <c r="FA68" s="47">
        <f>IFERROR(MASTERFILE[[#This Row],[FPMIS Budget]]*(MID(MASTERFILE[[#This Row],[BP 2 (Percentage)]],FIND("(",MASTERFILE[[#This Row],[BP 2 (Percentage)]])+1, FIND(")",MASTERFILE[[#This Row],[BP 2 (Percentage)]])- FIND("(",MASTERFILE[[#This Row],[BP 2 (Percentage)]])-1)),0)</f>
        <v>0</v>
      </c>
      <c r="FB68" s="47">
        <f>IFERROR(MASTERFILE[[#This Row],[FPMIS Budget]]*(MID(MASTERFILE[[#This Row],[BP 3 (Percentage)]],FIND("(",MASTERFILE[[#This Row],[BP 3 (Percentage)]])+1, FIND(")",MASTERFILE[[#This Row],[BP 3 (Percentage)]])- FIND("(",MASTERFILE[[#This Row],[BP 3 (Percentage)]])-1)),0)</f>
        <v>0</v>
      </c>
      <c r="FC68" s="47">
        <f>IFERROR(MASTERFILE[[#This Row],[FPMIS Budget]]*(MID(MASTERFILE[[#This Row],[BP 4 (Percentage)]],FIND("(",MASTERFILE[[#This Row],[BP 4 (Percentage)]])+1, FIND(")",MASTERFILE[[#This Row],[BP 4 (Percentage)]])- FIND("(",MASTERFILE[[#This Row],[BP 4 (Percentage)]])-1)),0)</f>
        <v>0</v>
      </c>
      <c r="FD68" s="47">
        <f>IFERROR(MASTERFILE[[#This Row],[FPMIS Budget]]*(MID(MASTERFILE[[#This Row],[BP 5 (Percentage)]],FIND("(",MASTERFILE[[#This Row],[BP 5 (Percentage)]])+1, FIND(")",MASTERFILE[[#This Row],[BP 5 (Percentage)]])- FIND("(",MASTERFILE[[#This Row],[BP 5 (Percentage)]])-1)),0)</f>
        <v>0</v>
      </c>
      <c r="FE68" s="47">
        <f>IFERROR(MASTERFILE[[#This Row],[FPMIS Budget]]*(MID(MASTERFILE[[#This Row],[BN 1 (Percentage)]],FIND("(",MASTERFILE[[#This Row],[BN 1 (Percentage)]])+1, FIND(")",MASTERFILE[[#This Row],[BN 1 (Percentage)]])- FIND("(",MASTERFILE[[#This Row],[BN 1 (Percentage)]])-1)),0)</f>
        <v>0</v>
      </c>
      <c r="FF68" s="47">
        <f>IFERROR(MASTERFILE[[#This Row],[FPMIS Budget]]*(MID(MASTERFILE[[#This Row],[BN 2 (Percentage)]],FIND("(",MASTERFILE[[#This Row],[BN 2 (Percentage)]])+1, FIND(")",MASTERFILE[[#This Row],[BN 2 (Percentage)]])- FIND("(",MASTERFILE[[#This Row],[BN 2 (Percentage)]])-1)),0)</f>
        <v>0</v>
      </c>
      <c r="FG68" s="47">
        <f>IFERROR(MASTERFILE[[#This Row],[FPMIS Budget]]*(MID(MASTERFILE[[#This Row],[BN 3 (Percentage)]],FIND("(",MASTERFILE[[#This Row],[BN 3 (Percentage)]])+1, FIND(")",MASTERFILE[[#This Row],[BN 3 (Percentage)]])- FIND("(",MASTERFILE[[#This Row],[BN 3 (Percentage)]])-1)),0)</f>
        <v>0</v>
      </c>
      <c r="FH68" s="47">
        <f>IFERROR(MASTERFILE[[#This Row],[FPMIS Budget]]*(MID(MASTERFILE[[#This Row],[BN 4 (Percentage)]],FIND("(",MASTERFILE[[#This Row],[BN 4 (Percentage)]])+1, FIND(")",MASTERFILE[[#This Row],[BN 4 (Percentage)]])- FIND("(",MASTERFILE[[#This Row],[BN 4 (Percentage)]])-1)),0)</f>
        <v>0</v>
      </c>
      <c r="FI68" s="47">
        <f>IFERROR(MASTERFILE[[#This Row],[FPMIS Budget]]*(MID(MASTERFILE[[#This Row],[BN 5 (Percentage)]],FIND("(",MASTERFILE[[#This Row],[BN 5 (Percentage)]])+1, FIND(")",MASTERFILE[[#This Row],[BN 5 (Percentage)]])- FIND("(",MASTERFILE[[#This Row],[BN 5 (Percentage)]])-1)),0)</f>
        <v>0</v>
      </c>
      <c r="FJ68" s="47">
        <f>IFERROR(MASTERFILE[[#This Row],[FPMIS Budget]]*(MID(MASTERFILE[[#This Row],[BE 1 (Percentage)]],FIND("(",MASTERFILE[[#This Row],[BE 1 (Percentage)]])+1, FIND(")",MASTERFILE[[#This Row],[BE 1 (Percentage)]])- FIND("(",MASTERFILE[[#This Row],[BE 1 (Percentage)]])-1)),0)</f>
        <v>0</v>
      </c>
      <c r="FK68" s="47">
        <f>IFERROR(MASTERFILE[[#This Row],[FPMIS Budget]]*(MID(MASTERFILE[[#This Row],[BE 2 (Percentage)]],FIND("(",MASTERFILE[[#This Row],[BE 2 (Percentage)]])+1, FIND(")",MASTERFILE[[#This Row],[BE 2 (Percentage)]])- FIND("(",MASTERFILE[[#This Row],[BE 2 (Percentage)]])-1)),0)</f>
        <v>0</v>
      </c>
      <c r="FL68" s="47">
        <f>IFERROR(MASTERFILE[[#This Row],[FPMIS Budget]]*(MID(MASTERFILE[[#This Row],[BE 3 (Percentage)]],FIND("(",MASTERFILE[[#This Row],[BE 3 (Percentage)]])+1, FIND(")",MASTERFILE[[#This Row],[BE 3 (Percentage)]])- FIND("(",MASTERFILE[[#This Row],[BE 3 (Percentage)]])-1)),0)</f>
        <v>0</v>
      </c>
      <c r="FM68" s="47">
        <f>IFERROR(MASTERFILE[[#This Row],[FPMIS Budget]]*(MID(MASTERFILE[[#This Row],[BE 4 (Percentage)]],FIND("(",MASTERFILE[[#This Row],[BE 4 (Percentage)]])+1, FIND(")",MASTERFILE[[#This Row],[BE 4 (Percentage)]])- FIND("(",MASTERFILE[[#This Row],[BE 4 (Percentage)]])-1)),0)</f>
        <v>0</v>
      </c>
      <c r="FN68" s="47">
        <f>IFERROR(MASTERFILE[[#This Row],[FPMIS Budget]]*(MID(MASTERFILE[[#This Row],[BL 1 (Percentage)]],FIND("(",MASTERFILE[[#This Row],[BL 1 (Percentage)]])+1, FIND(")",MASTERFILE[[#This Row],[BL 1 (Percentage)]])- FIND("(",MASTERFILE[[#This Row],[BL 1 (Percentage)]])-1)),0)</f>
        <v>0</v>
      </c>
      <c r="FO68" s="47">
        <f>IFERROR(MASTERFILE[[#This Row],[FPMIS Budget]]*(MID(MASTERFILE[[#This Row],[BL 2 (Percentage)]],FIND("(",MASTERFILE[[#This Row],[BL 2 (Percentage)]])+1, FIND(")",MASTERFILE[[#This Row],[BL 2 (Percentage)]])- FIND("(",MASTERFILE[[#This Row],[BL 2 (Percentage)]])-1)),0)</f>
        <v>0</v>
      </c>
      <c r="FP68" s="47">
        <f>IFERROR(MASTERFILE[[#This Row],[FPMIS Budget]]*(MID(MASTERFILE[[#This Row],[BL 3 (Percentage)]],FIND("(",MASTERFILE[[#This Row],[BL 3 (Percentage)]])+1, FIND(")",MASTERFILE[[#This Row],[BL 3 (Percentage)]])- FIND("(",MASTERFILE[[#This Row],[BL 3 (Percentage)]])-1)),0)</f>
        <v>204227.95653699999</v>
      </c>
      <c r="FQ68" s="47">
        <f>IFERROR(MASTERFILE[[#This Row],[FPMIS Budget]]*(MID(MASTERFILE[[#This Row],[BL 4 (Percentage)]],FIND("(",MASTERFILE[[#This Row],[BL 4 (Percentage)]])+1, FIND(")",MASTERFILE[[#This Row],[BL 4 (Percentage)]])- FIND("(",MASTERFILE[[#This Row],[BL 4 (Percentage)]])-1)),0)</f>
        <v>204227.95653699999</v>
      </c>
      <c r="FR68" s="47">
        <f>IFERROR(MASTERFILE[[#This Row],[FPMIS Budget]]*(MID(MASTERFILE[[#This Row],[BL 5 (Percentage)]],FIND("(",MASTERFILE[[#This Row],[BL 5 (Percentage)]])+1, FIND(")",MASTERFILE[[#This Row],[BL 5 (Percentage)]])- FIND("(",MASTERFILE[[#This Row],[BL 5 (Percentage)]])-1)),0)</f>
        <v>0</v>
      </c>
      <c r="FS68" s="47">
        <f>IFERROR(MASTERFILE[[#This Row],[FPMIS Budget]]*(MID(MASTERFILE[[#This Row],[BL 6 (Percentage)]],FIND("(",MASTERFILE[[#This Row],[BL 6 (Percentage)]])+1, FIND(")",MASTERFILE[[#This Row],[BL 6 (Percentage)]])- FIND("(",MASTERFILE[[#This Row],[BL 6 (Percentage)]])-1)),0)</f>
        <v>0</v>
      </c>
      <c r="FT68" s="47">
        <f>IFERROR(MASTERFILE[[#This Row],[FPMIS Budget]]*(MID(MASTERFILE[[#This Row],[BL 7 (Percentage)]],FIND("(",MASTERFILE[[#This Row],[BL 7 (Percentage)]])+1, FIND(")",MASTERFILE[[#This Row],[BL 7 (Percentage)]])- FIND("(",MASTERFILE[[#This Row],[BL 7 (Percentage)]])-1)),0)</f>
        <v>0</v>
      </c>
      <c r="FU68" s="3" t="str">
        <f>IF(ISNUMBER(SEARCH("1.",MASTERFILE[[#This Row],[SDG target (24/25)]])),1," ")</f>
        <v xml:space="preserve"> </v>
      </c>
      <c r="HT68" s="3" t="s">
        <v>320</v>
      </c>
      <c r="IG68" s="3" t="s">
        <v>2080</v>
      </c>
      <c r="IH68" s="3"/>
      <c r="IL68" s="3" t="s">
        <v>2080</v>
      </c>
      <c r="IM68" s="3" t="s">
        <v>2080</v>
      </c>
      <c r="IO68" s="3" t="s">
        <v>2080</v>
      </c>
      <c r="IX68" s="3"/>
      <c r="JB68" s="3" t="s">
        <v>2081</v>
      </c>
      <c r="JC68" s="3" t="s">
        <v>2082</v>
      </c>
    </row>
    <row r="69" spans="1:263" ht="27.75" customHeight="1" x14ac:dyDescent="0.3">
      <c r="A69" s="9" t="s">
        <v>2083</v>
      </c>
      <c r="B69" s="9" t="s">
        <v>2084</v>
      </c>
      <c r="C69" s="9" t="s">
        <v>2085</v>
      </c>
      <c r="D69" s="9" t="s">
        <v>278</v>
      </c>
      <c r="E69" s="45">
        <v>7685867.0800000001</v>
      </c>
      <c r="F69" s="45">
        <v>7269999.9749999996</v>
      </c>
      <c r="G69" s="9" t="s">
        <v>2086</v>
      </c>
      <c r="H69" s="9" t="s">
        <v>280</v>
      </c>
      <c r="I69" s="9" t="s">
        <v>304</v>
      </c>
      <c r="J69" s="9" t="s">
        <v>1377</v>
      </c>
      <c r="K69" s="9" t="s">
        <v>521</v>
      </c>
      <c r="L69" s="9" t="s">
        <v>1921</v>
      </c>
      <c r="M69" s="9" t="s">
        <v>2087</v>
      </c>
      <c r="N69" s="45">
        <v>4.9946236559139781</v>
      </c>
      <c r="O69" s="9" t="s">
        <v>2088</v>
      </c>
      <c r="P69" s="9" t="s">
        <v>281</v>
      </c>
      <c r="Q69" s="9" t="s">
        <v>1788</v>
      </c>
      <c r="R69" s="9" t="s">
        <v>571</v>
      </c>
      <c r="S69" s="9" t="s">
        <v>2089</v>
      </c>
      <c r="T69" s="9" t="s">
        <v>677</v>
      </c>
      <c r="U69" s="9" t="s">
        <v>678</v>
      </c>
      <c r="V69" s="9" t="s">
        <v>412</v>
      </c>
      <c r="W69" s="9" t="s">
        <v>1382</v>
      </c>
      <c r="X69" s="9" t="s">
        <v>2090</v>
      </c>
      <c r="Y69" s="9" t="s">
        <v>2091</v>
      </c>
      <c r="Z69" s="9" t="s">
        <v>2092</v>
      </c>
      <c r="AA69" s="9" t="s">
        <v>578</v>
      </c>
      <c r="AB69" s="9" t="s">
        <v>579</v>
      </c>
      <c r="AC69" s="9" t="s">
        <v>580</v>
      </c>
      <c r="AD69" s="9" t="s">
        <v>581</v>
      </c>
      <c r="AE69" s="9" t="s">
        <v>292</v>
      </c>
      <c r="AF69" s="9" t="s">
        <v>292</v>
      </c>
      <c r="AG69" s="9" t="s">
        <v>292</v>
      </c>
      <c r="AH69" s="9" t="s">
        <v>292</v>
      </c>
      <c r="AI69" s="9" t="s">
        <v>292</v>
      </c>
      <c r="AJ69" s="9" t="s">
        <v>292</v>
      </c>
      <c r="AK69" s="9" t="s">
        <v>304</v>
      </c>
      <c r="AL69" s="9" t="s">
        <v>1189</v>
      </c>
      <c r="AM69" s="9" t="s">
        <v>584</v>
      </c>
      <c r="AN69" s="9" t="s">
        <v>2093</v>
      </c>
      <c r="AO69" s="9" t="s">
        <v>2094</v>
      </c>
      <c r="AP69" s="9" t="s">
        <v>2095</v>
      </c>
      <c r="AQ69" s="9" t="s">
        <v>544</v>
      </c>
      <c r="AR69" s="9" t="s">
        <v>353</v>
      </c>
      <c r="AS69" s="9" t="s">
        <v>354</v>
      </c>
      <c r="AT69" s="45">
        <v>0</v>
      </c>
      <c r="AU69" s="45">
        <v>7269999.9699999997</v>
      </c>
      <c r="AV69" s="9" t="s">
        <v>588</v>
      </c>
      <c r="AW69" s="9" t="s">
        <v>589</v>
      </c>
      <c r="AX69" s="9" t="s">
        <v>2091</v>
      </c>
      <c r="AY69" s="9" t="s">
        <v>292</v>
      </c>
      <c r="AZ69" s="9" t="s">
        <v>292</v>
      </c>
      <c r="BA69" s="9" t="s">
        <v>292</v>
      </c>
      <c r="BB69" s="9" t="s">
        <v>2096</v>
      </c>
      <c r="BC69" s="9" t="s">
        <v>2097</v>
      </c>
      <c r="BD69" s="9" t="s">
        <v>1909</v>
      </c>
      <c r="BE69" s="9" t="s">
        <v>2054</v>
      </c>
      <c r="BF69" s="9" t="s">
        <v>292</v>
      </c>
      <c r="BG69" s="9" t="s">
        <v>292</v>
      </c>
      <c r="BH69" s="45">
        <v>0</v>
      </c>
      <c r="BI69" s="9" t="s">
        <v>2098</v>
      </c>
      <c r="BJ69" s="9" t="s">
        <v>354</v>
      </c>
      <c r="BK69" s="9" t="s">
        <v>354</v>
      </c>
      <c r="BL69" s="9" t="s">
        <v>354</v>
      </c>
      <c r="BM69" s="9" t="s">
        <v>354</v>
      </c>
      <c r="BN69" s="9" t="s">
        <v>354</v>
      </c>
      <c r="BO69" s="9" t="s">
        <v>354</v>
      </c>
      <c r="BP69" s="9" t="s">
        <v>354</v>
      </c>
      <c r="BQ69" s="9" t="s">
        <v>354</v>
      </c>
      <c r="BR69" s="9" t="s">
        <v>354</v>
      </c>
      <c r="BS69" s="9" t="s">
        <v>578</v>
      </c>
      <c r="BT69" s="9" t="s">
        <v>579</v>
      </c>
      <c r="BU69" s="9" t="s">
        <v>580</v>
      </c>
      <c r="BV69" s="9" t="s">
        <v>581</v>
      </c>
      <c r="BW69" s="9" t="s">
        <v>588</v>
      </c>
      <c r="BX69" s="9" t="s">
        <v>589</v>
      </c>
      <c r="BY69" s="45">
        <v>2650839.2999999998</v>
      </c>
      <c r="BZ69" s="45">
        <v>7269999.9699999997</v>
      </c>
      <c r="CA69" s="45">
        <v>5035027.78</v>
      </c>
      <c r="CB69" s="45">
        <v>0</v>
      </c>
      <c r="CC69" s="45">
        <v>0</v>
      </c>
      <c r="CD69" s="45">
        <v>0</v>
      </c>
      <c r="CE69" s="45">
        <v>0</v>
      </c>
      <c r="CF69" s="45">
        <v>0</v>
      </c>
      <c r="CG69" s="45">
        <v>0</v>
      </c>
      <c r="CH69" s="9" t="s">
        <v>292</v>
      </c>
      <c r="CI69" s="9" t="s">
        <v>292</v>
      </c>
      <c r="CJ69" s="9" t="s">
        <v>292</v>
      </c>
      <c r="CK69" s="9" t="s">
        <v>292</v>
      </c>
      <c r="CL69" s="45">
        <v>-415867.11</v>
      </c>
      <c r="CM69" s="45">
        <v>5459919.1699999999</v>
      </c>
      <c r="CN69" s="45">
        <v>2225947.91</v>
      </c>
      <c r="CO69" s="45">
        <v>337554.18</v>
      </c>
      <c r="CP69" s="45">
        <v>7269999.9699999997</v>
      </c>
      <c r="CQ69" s="45">
        <v>7333085.96</v>
      </c>
      <c r="CR69" s="9" t="s">
        <v>2087</v>
      </c>
      <c r="CS69" s="45">
        <v>0</v>
      </c>
      <c r="CT69" s="9" t="s">
        <v>292</v>
      </c>
      <c r="CU69" s="9" t="s">
        <v>281</v>
      </c>
      <c r="CV69" s="9" t="s">
        <v>281</v>
      </c>
      <c r="CW69" s="45">
        <v>5037984.32</v>
      </c>
      <c r="CX69" s="45">
        <v>511216.90092775668</v>
      </c>
      <c r="CY69" s="45">
        <v>511216.90092775668</v>
      </c>
      <c r="CZ69" s="45">
        <v>511216.90092775668</v>
      </c>
      <c r="DA69" s="45">
        <v>5037984.32</v>
      </c>
      <c r="DB69" s="45">
        <v>511216.90092775668</v>
      </c>
      <c r="DC69" s="45">
        <v>511216.90092775668</v>
      </c>
      <c r="DD69" s="45">
        <v>0</v>
      </c>
      <c r="DE69" s="45">
        <v>5200000</v>
      </c>
      <c r="DF69" s="9" t="s">
        <v>2099</v>
      </c>
      <c r="DG69" s="9" t="s">
        <v>1880</v>
      </c>
      <c r="DH69" s="9" t="s">
        <v>997</v>
      </c>
      <c r="DI69" s="46" t="s">
        <v>2100</v>
      </c>
      <c r="DJ69" s="3">
        <f>IF(ISNUMBER(SEARCH("BP1",MASTERFILE[[#This Row],[PPA (24/25)]])),1,0)</f>
        <v>0</v>
      </c>
      <c r="DK69" s="3">
        <f>IF(ISNUMBER(SEARCH("BP2",MASTERFILE[[#This Row],[PPA (24/25)]])),1,0)</f>
        <v>0</v>
      </c>
      <c r="DL69" s="3">
        <f>IF(ISNUMBER(SEARCH("BP3",MASTERFILE[[#This Row],[PPA (24/25)]])),1,0)</f>
        <v>1</v>
      </c>
      <c r="DM69" s="3">
        <f>IF(ISNUMBER(SEARCH("BP4",MASTERFILE[[#This Row],[PPA (24/25)]])),1,0)</f>
        <v>0</v>
      </c>
      <c r="DN69" s="3">
        <f>IF(ISNUMBER(SEARCH("BP5",MASTERFILE[[#This Row],[PPA (24/25)]])),1,0)</f>
        <v>0</v>
      </c>
      <c r="DO69" s="3">
        <f>IF(ISNUMBER(SEARCH("BN1",MASTERFILE[[#This Row],[PPA (24/25)]])),1,0)</f>
        <v>0</v>
      </c>
      <c r="DP69" s="3">
        <f>IF(ISNUMBER(SEARCH("BN2",MASTERFILE[[#This Row],[PPA (24/25)]])),1,0)</f>
        <v>0</v>
      </c>
      <c r="DQ69" s="3">
        <f>IF(ISNUMBER(SEARCH("BN3",MASTERFILE[[#This Row],[PPA (24/25)]])),1,0)</f>
        <v>0</v>
      </c>
      <c r="DR69" s="3">
        <f>IF(ISNUMBER(SEARCH("BN4",MASTERFILE[[#This Row],[PPA (24/25)]])),1,0)</f>
        <v>0</v>
      </c>
      <c r="DS69" s="3">
        <f>IF(ISNUMBER(SEARCH("BN5",MASTERFILE[[#This Row],[PPA (24/25)]])),1,0)</f>
        <v>0</v>
      </c>
      <c r="DT69" s="3">
        <f>IF(ISNUMBER(SEARCH("BE1",MASTERFILE[[#This Row],[PPA (24/25)]])),1,0)</f>
        <v>0</v>
      </c>
      <c r="DU69" s="3">
        <f>IF(ISNUMBER(SEARCH("BE2",MASTERFILE[[#This Row],[PPA (24/25)]])),1,0)</f>
        <v>0</v>
      </c>
      <c r="DV69" s="3">
        <f>IF(ISNUMBER(SEARCH("BE3",MASTERFILE[[#This Row],[PPA (24/25)]])),1,0)</f>
        <v>0</v>
      </c>
      <c r="DW69" s="3">
        <f>IF(ISNUMBER(SEARCH("BE4",MASTERFILE[[#This Row],[PPA (24/25)]])),1,0)</f>
        <v>0</v>
      </c>
      <c r="DX69" s="3">
        <f>IF(ISNUMBER(SEARCH("BL1",MASTERFILE[[#This Row],[PPA (24/25)]])),1,0)</f>
        <v>0</v>
      </c>
      <c r="DY69" s="3">
        <f>IF(ISNUMBER(SEARCH("BL2",MASTERFILE[[#This Row],[PPA (24/25)]])),1,0)</f>
        <v>0</v>
      </c>
      <c r="DZ69" s="3">
        <f>IF(ISNUMBER(SEARCH("BL3",MASTERFILE[[#This Row],[PPA (24/25)]])),1,0)</f>
        <v>1</v>
      </c>
      <c r="EA69" s="3">
        <f>IF(ISNUMBER(SEARCH("BL4",MASTERFILE[[#This Row],[PPA (24/25)]])),1,0)</f>
        <v>0</v>
      </c>
      <c r="EB69" s="3">
        <f>IF(ISNUMBER(SEARCH("BL5",MASTERFILE[[#This Row],[PPA (24/25)]])),1,0)</f>
        <v>0</v>
      </c>
      <c r="EC69" s="3">
        <f>IF(ISNUMBER(SEARCH("BL6",MASTERFILE[[#This Row],[PPA (24/25)]])),1,0)</f>
        <v>0</v>
      </c>
      <c r="ED69" s="3">
        <f>IF(ISNUMBER(SEARCH("BL7",MASTERFILE[[#This Row],[PPA (24/25)]])),1,0)</f>
        <v>0</v>
      </c>
      <c r="EE69" s="3">
        <f>IFERROR(LEFT(RIGHT(MASTERFILE[[#This Row],[PPA (24/25)]],LEN(MASTERFILE[[#This Row],[PPA (24/25)]])-FIND("BP1",MASTERFILE[[#This Row],[PPA (24/25)]])+1),10), 0)</f>
        <v>0</v>
      </c>
      <c r="EF69" s="3">
        <f>IFERROR(LEFT(RIGHT(MASTERFILE[[#This Row],[PPA (24/25)]],LEN(MASTERFILE[[#This Row],[PPA (24/25)]])-FIND("BP2",MASTERFILE[[#This Row],[PPA (24/25)]])+1),10),0)</f>
        <v>0</v>
      </c>
      <c r="EG69" s="3" t="str">
        <f>IFERROR(LEFT(RIGHT(MASTERFILE[[#This Row],[PPA (24/25)]],LEN(MASTERFILE[[#This Row],[PPA (24/25)]])-FIND("BP3",MASTERFILE[[#This Row],[PPA (24/25)]])+1),10),0)</f>
        <v>BP3 (50%)</v>
      </c>
      <c r="EH69" s="3">
        <f>IFERROR(LEFT(RIGHT(MASTERFILE[[#This Row],[PPA (24/25)]],LEN(MASTERFILE[[#This Row],[PPA (24/25)]])-FIND("BP4",MASTERFILE[[#This Row],[PPA (24/25)]])+1),10),0)</f>
        <v>0</v>
      </c>
      <c r="EI69" s="3">
        <f>IFERROR(LEFT(RIGHT(MASTERFILE[[#This Row],[PPA (24/25)]],LEN(MASTERFILE[[#This Row],[PPA (24/25)]])-FIND("BP5",MASTERFILE[[#This Row],[PPA (24/25)]])+1),10),0)</f>
        <v>0</v>
      </c>
      <c r="EJ69" s="3">
        <f>IFERROR(LEFT(RIGHT(MASTERFILE[[#This Row],[PPA (24/25)]],LEN(MASTERFILE[[#This Row],[PPA (24/25)]])-FIND("BN1",MASTERFILE[[#This Row],[PPA (24/25)]])+1),10),0)</f>
        <v>0</v>
      </c>
      <c r="EK69" s="3">
        <f>IFERROR(LEFT(RIGHT(MASTERFILE[[#This Row],[PPA (24/25)]],LEN(MASTERFILE[[#This Row],[PPA (24/25)]])-FIND("BN2",MASTERFILE[[#This Row],[PPA (24/25)]])+1),10),0)</f>
        <v>0</v>
      </c>
      <c r="EL69" s="3">
        <f>IFERROR(LEFT(RIGHT(MASTERFILE[[#This Row],[PPA (24/25)]],LEN(MASTERFILE[[#This Row],[PPA (24/25)]])-FIND("BN3",MASTERFILE[[#This Row],[PPA (24/25)]])+1),10),0)</f>
        <v>0</v>
      </c>
      <c r="EM69" s="3">
        <f>IFERROR(LEFT(RIGHT(MASTERFILE[[#This Row],[PPA (24/25)]],LEN(MASTERFILE[[#This Row],[PPA (24/25)]])-FIND("BN4",MASTERFILE[[#This Row],[PPA (24/25)]])+1),10),0)</f>
        <v>0</v>
      </c>
      <c r="EN69" s="3">
        <f>IFERROR(LEFT(RIGHT(MASTERFILE[[#This Row],[PPA (24/25)]],LEN(MASTERFILE[[#This Row],[PPA (24/25)]])-FIND("BN5",MASTERFILE[[#This Row],[PPA (24/25)]])+1),10),0)</f>
        <v>0</v>
      </c>
      <c r="EO69" s="3">
        <f>IFERROR(LEFT(RIGHT(MASTERFILE[[#This Row],[PPA (24/25)]],LEN(MASTERFILE[[#This Row],[PPA (24/25)]])-FIND("BE1",MASTERFILE[[#This Row],[PPA (24/25)]])+1),10),0)</f>
        <v>0</v>
      </c>
      <c r="EP69" s="3">
        <f>IFERROR(LEFT(RIGHT(MASTERFILE[[#This Row],[PPA (24/25)]],LEN(MASTERFILE[[#This Row],[PPA (24/25)]])-FIND("BE2",MASTERFILE[[#This Row],[PPA (24/25)]])+1),10),0)</f>
        <v>0</v>
      </c>
      <c r="EQ69" s="3">
        <f>IFERROR(LEFT(RIGHT(MASTERFILE[[#This Row],[PPA (24/25)]],LEN(MASTERFILE[[#This Row],[PPA (24/25)]])-FIND("BE3",MASTERFILE[[#This Row],[PPA (24/25)]])+1),10),0)</f>
        <v>0</v>
      </c>
      <c r="ER69" s="3">
        <f>IFERROR(LEFT(RIGHT(MASTERFILE[[#This Row],[PPA (24/25)]],LEN(MASTERFILE[[#This Row],[PPA (24/25)]])-FIND("BE4",MASTERFILE[[#This Row],[PPA (24/25)]])+1),10),0)</f>
        <v>0</v>
      </c>
      <c r="ES69" s="3">
        <f>IFERROR(LEFT(RIGHT(MASTERFILE[[#This Row],[PPA (24/25)]],LEN(MASTERFILE[[#This Row],[PPA (24/25)]])-FIND("BL1",MASTERFILE[[#This Row],[PPA (24/25)]])+1),10),0)</f>
        <v>0</v>
      </c>
      <c r="ET69" s="3">
        <f>IFERROR(LEFT(RIGHT(MASTERFILE[[#This Row],[PPA (24/25)]],LEN(MASTERFILE[[#This Row],[PPA (24/25)]])-FIND("BL2",MASTERFILE[[#This Row],[PPA (24/25)]])+1),10),0)</f>
        <v>0</v>
      </c>
      <c r="EU69" s="3" t="str">
        <f>IFERROR(LEFT(RIGHT(MASTERFILE[[#This Row],[PPA (24/25)]],LEN(MASTERFILE[[#This Row],[PPA (24/25)]])-FIND("BL3",MASTERFILE[[#This Row],[PPA (24/25)]])+1),10),0)</f>
        <v xml:space="preserve">BL3 (50%)
</v>
      </c>
      <c r="EV69" s="3">
        <f>IFERROR(LEFT(RIGHT(MASTERFILE[[#This Row],[PPA (24/25)]],LEN(MASTERFILE[[#This Row],[PPA (24/25)]])-FIND("BL4",MASTERFILE[[#This Row],[PPA (24/25)]])+1),10),0)</f>
        <v>0</v>
      </c>
      <c r="EW69" s="3">
        <f>IFERROR(LEFT(RIGHT(MASTERFILE[[#This Row],[PPA (24/25)]],LEN(MASTERFILE[[#This Row],[PPA (24/25)]])-FIND("BL5",MASTERFILE[[#This Row],[PPA (24/25)]])+1),10),0)</f>
        <v>0</v>
      </c>
      <c r="EX69" s="3">
        <f>IFERROR(LEFT(RIGHT(MASTERFILE[[#This Row],[PPA (24/25)]],LEN(MASTERFILE[[#This Row],[PPA (24/25)]])-FIND("BL6",MASTERFILE[[#This Row],[PPA (24/25)]])+1),10),0)</f>
        <v>0</v>
      </c>
      <c r="EY69" s="3">
        <f>IFERROR(LEFT(RIGHT(MASTERFILE[[#This Row],[PPA (24/25)]],LEN(MASTERFILE[[#This Row],[PPA (24/25)]])-FIND("BL7",MASTERFILE[[#This Row],[PPA (24/25)]])+1),10),0)</f>
        <v>0</v>
      </c>
      <c r="EZ69" s="47">
        <f>IFERROR(MASTERFILE[[#This Row],[FPMIS Budget]]*(MID(MASTERFILE[[#This Row],[BP 1 (Percentage)]],FIND("(",MASTERFILE[[#This Row],[BP 1 (Percentage)]])+1, FIND(")",MASTERFILE[[#This Row],[BP 1 (Percentage)]])- FIND("(",MASTERFILE[[#This Row],[BP 1 (Percentage)]])-1)),0)</f>
        <v>0</v>
      </c>
      <c r="FA69" s="47">
        <f>IFERROR(MASTERFILE[[#This Row],[FPMIS Budget]]*(MID(MASTERFILE[[#This Row],[BP 2 (Percentage)]],FIND("(",MASTERFILE[[#This Row],[BP 2 (Percentage)]])+1, FIND(")",MASTERFILE[[#This Row],[BP 2 (Percentage)]])- FIND("(",MASTERFILE[[#This Row],[BP 2 (Percentage)]])-1)),0)</f>
        <v>0</v>
      </c>
      <c r="FB69" s="47">
        <f>IFERROR(MASTERFILE[[#This Row],[FPMIS Budget]]*(MID(MASTERFILE[[#This Row],[BP 3 (Percentage)]],FIND("(",MASTERFILE[[#This Row],[BP 3 (Percentage)]])+1, FIND(")",MASTERFILE[[#This Row],[BP 3 (Percentage)]])- FIND("(",MASTERFILE[[#This Row],[BP 3 (Percentage)]])-1)),0)</f>
        <v>3634999.9874999998</v>
      </c>
      <c r="FC69" s="47">
        <f>IFERROR(MASTERFILE[[#This Row],[FPMIS Budget]]*(MID(MASTERFILE[[#This Row],[BP 4 (Percentage)]],FIND("(",MASTERFILE[[#This Row],[BP 4 (Percentage)]])+1, FIND(")",MASTERFILE[[#This Row],[BP 4 (Percentage)]])- FIND("(",MASTERFILE[[#This Row],[BP 4 (Percentage)]])-1)),0)</f>
        <v>0</v>
      </c>
      <c r="FD69" s="47">
        <f>IFERROR(MASTERFILE[[#This Row],[FPMIS Budget]]*(MID(MASTERFILE[[#This Row],[BP 5 (Percentage)]],FIND("(",MASTERFILE[[#This Row],[BP 5 (Percentage)]])+1, FIND(")",MASTERFILE[[#This Row],[BP 5 (Percentage)]])- FIND("(",MASTERFILE[[#This Row],[BP 5 (Percentage)]])-1)),0)</f>
        <v>0</v>
      </c>
      <c r="FE69" s="47">
        <f>IFERROR(MASTERFILE[[#This Row],[FPMIS Budget]]*(MID(MASTERFILE[[#This Row],[BN 1 (Percentage)]],FIND("(",MASTERFILE[[#This Row],[BN 1 (Percentage)]])+1, FIND(")",MASTERFILE[[#This Row],[BN 1 (Percentage)]])- FIND("(",MASTERFILE[[#This Row],[BN 1 (Percentage)]])-1)),0)</f>
        <v>0</v>
      </c>
      <c r="FF69" s="47">
        <f>IFERROR(MASTERFILE[[#This Row],[FPMIS Budget]]*(MID(MASTERFILE[[#This Row],[BN 2 (Percentage)]],FIND("(",MASTERFILE[[#This Row],[BN 2 (Percentage)]])+1, FIND(")",MASTERFILE[[#This Row],[BN 2 (Percentage)]])- FIND("(",MASTERFILE[[#This Row],[BN 2 (Percentage)]])-1)),0)</f>
        <v>0</v>
      </c>
      <c r="FG69" s="47">
        <f>IFERROR(MASTERFILE[[#This Row],[FPMIS Budget]]*(MID(MASTERFILE[[#This Row],[BN 3 (Percentage)]],FIND("(",MASTERFILE[[#This Row],[BN 3 (Percentage)]])+1, FIND(")",MASTERFILE[[#This Row],[BN 3 (Percentage)]])- FIND("(",MASTERFILE[[#This Row],[BN 3 (Percentage)]])-1)),0)</f>
        <v>0</v>
      </c>
      <c r="FH69" s="47">
        <f>IFERROR(MASTERFILE[[#This Row],[FPMIS Budget]]*(MID(MASTERFILE[[#This Row],[BN 4 (Percentage)]],FIND("(",MASTERFILE[[#This Row],[BN 4 (Percentage)]])+1, FIND(")",MASTERFILE[[#This Row],[BN 4 (Percentage)]])- FIND("(",MASTERFILE[[#This Row],[BN 4 (Percentage)]])-1)),0)</f>
        <v>0</v>
      </c>
      <c r="FI69" s="47">
        <f>IFERROR(MASTERFILE[[#This Row],[FPMIS Budget]]*(MID(MASTERFILE[[#This Row],[BN 5 (Percentage)]],FIND("(",MASTERFILE[[#This Row],[BN 5 (Percentage)]])+1, FIND(")",MASTERFILE[[#This Row],[BN 5 (Percentage)]])- FIND("(",MASTERFILE[[#This Row],[BN 5 (Percentage)]])-1)),0)</f>
        <v>0</v>
      </c>
      <c r="FJ69" s="47">
        <f>IFERROR(MASTERFILE[[#This Row],[FPMIS Budget]]*(MID(MASTERFILE[[#This Row],[BE 1 (Percentage)]],FIND("(",MASTERFILE[[#This Row],[BE 1 (Percentage)]])+1, FIND(")",MASTERFILE[[#This Row],[BE 1 (Percentage)]])- FIND("(",MASTERFILE[[#This Row],[BE 1 (Percentage)]])-1)),0)</f>
        <v>0</v>
      </c>
      <c r="FK69" s="47">
        <f>IFERROR(MASTERFILE[[#This Row],[FPMIS Budget]]*(MID(MASTERFILE[[#This Row],[BE 2 (Percentage)]],FIND("(",MASTERFILE[[#This Row],[BE 2 (Percentage)]])+1, FIND(")",MASTERFILE[[#This Row],[BE 2 (Percentage)]])- FIND("(",MASTERFILE[[#This Row],[BE 2 (Percentage)]])-1)),0)</f>
        <v>0</v>
      </c>
      <c r="FL69" s="47">
        <f>IFERROR(MASTERFILE[[#This Row],[FPMIS Budget]]*(MID(MASTERFILE[[#This Row],[BE 3 (Percentage)]],FIND("(",MASTERFILE[[#This Row],[BE 3 (Percentage)]])+1, FIND(")",MASTERFILE[[#This Row],[BE 3 (Percentage)]])- FIND("(",MASTERFILE[[#This Row],[BE 3 (Percentage)]])-1)),0)</f>
        <v>0</v>
      </c>
      <c r="FM69" s="47">
        <f>IFERROR(MASTERFILE[[#This Row],[FPMIS Budget]]*(MID(MASTERFILE[[#This Row],[BE 4 (Percentage)]],FIND("(",MASTERFILE[[#This Row],[BE 4 (Percentage)]])+1, FIND(")",MASTERFILE[[#This Row],[BE 4 (Percentage)]])- FIND("(",MASTERFILE[[#This Row],[BE 4 (Percentage)]])-1)),0)</f>
        <v>0</v>
      </c>
      <c r="FN69" s="47">
        <f>IFERROR(MASTERFILE[[#This Row],[FPMIS Budget]]*(MID(MASTERFILE[[#This Row],[BL 1 (Percentage)]],FIND("(",MASTERFILE[[#This Row],[BL 1 (Percentage)]])+1, FIND(")",MASTERFILE[[#This Row],[BL 1 (Percentage)]])- FIND("(",MASTERFILE[[#This Row],[BL 1 (Percentage)]])-1)),0)</f>
        <v>0</v>
      </c>
      <c r="FO69" s="47">
        <f>IFERROR(MASTERFILE[[#This Row],[FPMIS Budget]]*(MID(MASTERFILE[[#This Row],[BL 2 (Percentage)]],FIND("(",MASTERFILE[[#This Row],[BL 2 (Percentage)]])+1, FIND(")",MASTERFILE[[#This Row],[BL 2 (Percentage)]])- FIND("(",MASTERFILE[[#This Row],[BL 2 (Percentage)]])-1)),0)</f>
        <v>0</v>
      </c>
      <c r="FP69" s="47">
        <f>IFERROR(MASTERFILE[[#This Row],[FPMIS Budget]]*(MID(MASTERFILE[[#This Row],[BL 3 (Percentage)]],FIND("(",MASTERFILE[[#This Row],[BL 3 (Percentage)]])+1, FIND(")",MASTERFILE[[#This Row],[BL 3 (Percentage)]])- FIND("(",MASTERFILE[[#This Row],[BL 3 (Percentage)]])-1)),0)</f>
        <v>3634999.9874999998</v>
      </c>
      <c r="FQ69" s="47">
        <f>IFERROR(MASTERFILE[[#This Row],[FPMIS Budget]]*(MID(MASTERFILE[[#This Row],[BL 4 (Percentage)]],FIND("(",MASTERFILE[[#This Row],[BL 4 (Percentage)]])+1, FIND(")",MASTERFILE[[#This Row],[BL 4 (Percentage)]])- FIND("(",MASTERFILE[[#This Row],[BL 4 (Percentage)]])-1)),0)</f>
        <v>0</v>
      </c>
      <c r="FR69" s="47">
        <f>IFERROR(MASTERFILE[[#This Row],[FPMIS Budget]]*(MID(MASTERFILE[[#This Row],[BL 5 (Percentage)]],FIND("(",MASTERFILE[[#This Row],[BL 5 (Percentage)]])+1, FIND(")",MASTERFILE[[#This Row],[BL 5 (Percentage)]])- FIND("(",MASTERFILE[[#This Row],[BL 5 (Percentage)]])-1)),0)</f>
        <v>0</v>
      </c>
      <c r="FS69" s="47">
        <f>IFERROR(MASTERFILE[[#This Row],[FPMIS Budget]]*(MID(MASTERFILE[[#This Row],[BL 6 (Percentage)]],FIND("(",MASTERFILE[[#This Row],[BL 6 (Percentage)]])+1, FIND(")",MASTERFILE[[#This Row],[BL 6 (Percentage)]])- FIND("(",MASTERFILE[[#This Row],[BL 6 (Percentage)]])-1)),0)</f>
        <v>0</v>
      </c>
      <c r="FT69" s="47">
        <f>IFERROR(MASTERFILE[[#This Row],[FPMIS Budget]]*(MID(MASTERFILE[[#This Row],[BL 7 (Percentage)]],FIND("(",MASTERFILE[[#This Row],[BL 7 (Percentage)]])+1, FIND(")",MASTERFILE[[#This Row],[BL 7 (Percentage)]])- FIND("(",MASTERFILE[[#This Row],[BL 7 (Percentage)]])-1)),0)</f>
        <v>0</v>
      </c>
      <c r="FU69" s="3">
        <f>IF(ISNUMBER(SEARCH("1.",MASTERFILE[[#This Row],[SDG target (24/25)]])),1," ")</f>
        <v>1</v>
      </c>
      <c r="HT69" s="3" t="s">
        <v>320</v>
      </c>
      <c r="HU69" s="3" t="s">
        <v>2101</v>
      </c>
      <c r="HX69" s="3" t="s">
        <v>2101</v>
      </c>
      <c r="HY69" s="3" t="s">
        <v>2101</v>
      </c>
      <c r="ID69" s="3"/>
      <c r="IH69" s="3"/>
      <c r="IK69" s="3" t="s">
        <v>2101</v>
      </c>
      <c r="IQ69" s="3" t="s">
        <v>2101</v>
      </c>
      <c r="IU69" s="3"/>
      <c r="IV69" s="3"/>
      <c r="IW69" s="3"/>
      <c r="IX69" s="3"/>
      <c r="JA69" s="9" t="s">
        <v>2102</v>
      </c>
      <c r="JC69" s="3" t="s">
        <v>2103</v>
      </c>
    </row>
    <row r="70" spans="1:263" ht="27.75" customHeight="1" x14ac:dyDescent="0.3">
      <c r="A70" s="48" t="s">
        <v>2105</v>
      </c>
      <c r="B70" s="48" t="s">
        <v>2106</v>
      </c>
      <c r="C70" s="48" t="s">
        <v>2107</v>
      </c>
      <c r="D70" s="48" t="s">
        <v>517</v>
      </c>
      <c r="E70" s="49">
        <v>485871</v>
      </c>
      <c r="F70" s="49">
        <v>499999.87199999997</v>
      </c>
      <c r="G70" s="48" t="s">
        <v>2108</v>
      </c>
      <c r="H70" s="48" t="s">
        <v>519</v>
      </c>
      <c r="I70" s="48" t="s">
        <v>304</v>
      </c>
      <c r="J70" s="48" t="s">
        <v>282</v>
      </c>
      <c r="K70" s="48" t="s">
        <v>521</v>
      </c>
      <c r="L70" s="48" t="s">
        <v>1909</v>
      </c>
      <c r="M70" s="48" t="s">
        <v>2109</v>
      </c>
      <c r="N70" s="49">
        <v>0.49731182795698925</v>
      </c>
      <c r="O70" s="48" t="s">
        <v>2110</v>
      </c>
      <c r="P70" s="48" t="s">
        <v>281</v>
      </c>
      <c r="Q70" s="48" t="s">
        <v>1738</v>
      </c>
      <c r="R70" s="48" t="s">
        <v>1400</v>
      </c>
      <c r="S70" s="48" t="s">
        <v>289</v>
      </c>
      <c r="T70" s="48" t="s">
        <v>290</v>
      </c>
      <c r="U70" s="48" t="s">
        <v>291</v>
      </c>
      <c r="V70" s="48" t="s">
        <v>339</v>
      </c>
      <c r="W70" s="48" t="s">
        <v>293</v>
      </c>
      <c r="X70" s="48" t="s">
        <v>1184</v>
      </c>
      <c r="Y70" s="48" t="s">
        <v>2111</v>
      </c>
      <c r="Z70" s="48" t="s">
        <v>2112</v>
      </c>
      <c r="AA70" s="48" t="s">
        <v>578</v>
      </c>
      <c r="AB70" s="48" t="s">
        <v>579</v>
      </c>
      <c r="AC70" s="48" t="s">
        <v>580</v>
      </c>
      <c r="AD70" s="48" t="s">
        <v>581</v>
      </c>
      <c r="AE70" s="48" t="s">
        <v>292</v>
      </c>
      <c r="AF70" s="48" t="s">
        <v>292</v>
      </c>
      <c r="AG70" s="48" t="s">
        <v>292</v>
      </c>
      <c r="AH70" s="48" t="s">
        <v>292</v>
      </c>
      <c r="AI70" s="48" t="s">
        <v>292</v>
      </c>
      <c r="AJ70" s="48" t="s">
        <v>292</v>
      </c>
      <c r="AK70" s="48" t="s">
        <v>304</v>
      </c>
      <c r="AL70" s="48" t="s">
        <v>305</v>
      </c>
      <c r="AM70" s="48" t="s">
        <v>584</v>
      </c>
      <c r="AN70" s="48" t="s">
        <v>2113</v>
      </c>
      <c r="AO70" s="48" t="s">
        <v>2114</v>
      </c>
      <c r="AP70" s="48" t="s">
        <v>292</v>
      </c>
      <c r="AQ70" s="48" t="s">
        <v>309</v>
      </c>
      <c r="AR70" s="48" t="s">
        <v>354</v>
      </c>
      <c r="AS70" s="48" t="s">
        <v>353</v>
      </c>
      <c r="AT70" s="49">
        <v>0</v>
      </c>
      <c r="AU70" s="49">
        <v>499999.87</v>
      </c>
      <c r="AV70" s="48" t="s">
        <v>588</v>
      </c>
      <c r="AW70" s="48" t="s">
        <v>589</v>
      </c>
      <c r="AX70" s="48" t="s">
        <v>2115</v>
      </c>
      <c r="AY70" s="48" t="s">
        <v>2116</v>
      </c>
      <c r="AZ70" s="48" t="s">
        <v>292</v>
      </c>
      <c r="BA70" s="48" t="s">
        <v>2117</v>
      </c>
      <c r="BB70" s="48" t="s">
        <v>2118</v>
      </c>
      <c r="BC70" s="48" t="s">
        <v>2119</v>
      </c>
      <c r="BD70" s="48" t="s">
        <v>2120</v>
      </c>
      <c r="BE70" s="48" t="s">
        <v>1909</v>
      </c>
      <c r="BF70" s="48" t="s">
        <v>292</v>
      </c>
      <c r="BG70" s="48" t="s">
        <v>292</v>
      </c>
      <c r="BH70" s="49">
        <v>0</v>
      </c>
      <c r="BI70" s="48" t="s">
        <v>362</v>
      </c>
      <c r="BJ70" s="48" t="s">
        <v>354</v>
      </c>
      <c r="BK70" s="48" t="s">
        <v>354</v>
      </c>
      <c r="BL70" s="48" t="s">
        <v>354</v>
      </c>
      <c r="BM70" s="48" t="s">
        <v>354</v>
      </c>
      <c r="BN70" s="48" t="s">
        <v>354</v>
      </c>
      <c r="BO70" s="48" t="s">
        <v>363</v>
      </c>
      <c r="BP70" s="48" t="s">
        <v>363</v>
      </c>
      <c r="BQ70" s="48" t="s">
        <v>363</v>
      </c>
      <c r="BR70" s="48" t="s">
        <v>353</v>
      </c>
      <c r="BS70" s="48" t="s">
        <v>578</v>
      </c>
      <c r="BT70" s="48" t="s">
        <v>579</v>
      </c>
      <c r="BU70" s="48" t="s">
        <v>580</v>
      </c>
      <c r="BV70" s="48" t="s">
        <v>581</v>
      </c>
      <c r="BW70" s="48" t="s">
        <v>588</v>
      </c>
      <c r="BX70" s="48" t="s">
        <v>589</v>
      </c>
      <c r="BY70" s="49">
        <v>-15818.99</v>
      </c>
      <c r="BZ70" s="49">
        <v>499999.87</v>
      </c>
      <c r="CA70" s="49">
        <v>501689.99</v>
      </c>
      <c r="CB70" s="49">
        <v>0</v>
      </c>
      <c r="CC70" s="49">
        <v>0</v>
      </c>
      <c r="CD70" s="49">
        <v>0</v>
      </c>
      <c r="CE70" s="49">
        <v>0</v>
      </c>
      <c r="CF70" s="49">
        <v>0</v>
      </c>
      <c r="CG70" s="49">
        <v>0</v>
      </c>
      <c r="CH70" s="48" t="s">
        <v>292</v>
      </c>
      <c r="CI70" s="48" t="s">
        <v>292</v>
      </c>
      <c r="CJ70" s="48" t="s">
        <v>292</v>
      </c>
      <c r="CK70" s="48" t="s">
        <v>292</v>
      </c>
      <c r="CL70" s="49">
        <v>14128.87</v>
      </c>
      <c r="CM70" s="49">
        <v>485870.19</v>
      </c>
      <c r="CN70" s="49">
        <v>0.81</v>
      </c>
      <c r="CO70" s="49">
        <v>0</v>
      </c>
      <c r="CP70" s="49">
        <v>499999.87</v>
      </c>
      <c r="CQ70" s="49">
        <v>485818.2</v>
      </c>
      <c r="CR70" s="48" t="s">
        <v>2109</v>
      </c>
      <c r="CS70" s="49">
        <v>0</v>
      </c>
      <c r="CT70" s="48" t="s">
        <v>292</v>
      </c>
      <c r="CU70" s="48" t="s">
        <v>281</v>
      </c>
      <c r="CV70" s="48" t="s">
        <v>281</v>
      </c>
      <c r="CW70" s="49">
        <v>501689.19</v>
      </c>
      <c r="CX70" s="49">
        <v>0</v>
      </c>
      <c r="CY70" s="49">
        <v>0</v>
      </c>
      <c r="CZ70" s="49">
        <v>0</v>
      </c>
      <c r="DA70" s="49">
        <v>501689.19</v>
      </c>
      <c r="DB70" s="49">
        <v>0</v>
      </c>
      <c r="DC70" s="49">
        <v>0</v>
      </c>
      <c r="DD70" s="49">
        <v>0</v>
      </c>
      <c r="DE70" s="49">
        <v>510876.87</v>
      </c>
      <c r="DF70" s="48" t="s">
        <v>2121</v>
      </c>
      <c r="DG70" s="48" t="s">
        <v>1936</v>
      </c>
      <c r="DH70" s="48" t="s">
        <v>2122</v>
      </c>
      <c r="DI70" s="50" t="s">
        <v>2123</v>
      </c>
      <c r="DJ70" s="3">
        <f>IF(ISNUMBER(SEARCH("BP1",MASTERFILE[[#This Row],[PPA (24/25)]])),1,0)</f>
        <v>0</v>
      </c>
      <c r="DK70" s="3">
        <f>IF(ISNUMBER(SEARCH("BP2",MASTERFILE[[#This Row],[PPA (24/25)]])),1,0)</f>
        <v>0</v>
      </c>
      <c r="DL70" s="3">
        <f>IF(ISNUMBER(SEARCH("BP3",MASTERFILE[[#This Row],[PPA (24/25)]])),1,0)</f>
        <v>1</v>
      </c>
      <c r="DM70" s="3">
        <f>IF(ISNUMBER(SEARCH("BP4",MASTERFILE[[#This Row],[PPA (24/25)]])),1,0)</f>
        <v>0</v>
      </c>
      <c r="DN70" s="3">
        <f>IF(ISNUMBER(SEARCH("BP5",MASTERFILE[[#This Row],[PPA (24/25)]])),1,0)</f>
        <v>0</v>
      </c>
      <c r="DO70" s="3">
        <f>IF(ISNUMBER(SEARCH("BN1",MASTERFILE[[#This Row],[PPA (24/25)]])),1,0)</f>
        <v>0</v>
      </c>
      <c r="DP70" s="3">
        <f>IF(ISNUMBER(SEARCH("BN2",MASTERFILE[[#This Row],[PPA (24/25)]])),1,0)</f>
        <v>0</v>
      </c>
      <c r="DQ70" s="3">
        <f>IF(ISNUMBER(SEARCH("BN3",MASTERFILE[[#This Row],[PPA (24/25)]])),1,0)</f>
        <v>0</v>
      </c>
      <c r="DR70" s="3">
        <f>IF(ISNUMBER(SEARCH("BN4",MASTERFILE[[#This Row],[PPA (24/25)]])),1,0)</f>
        <v>0</v>
      </c>
      <c r="DS70" s="3">
        <f>IF(ISNUMBER(SEARCH("BN5",MASTERFILE[[#This Row],[PPA (24/25)]])),1,0)</f>
        <v>0</v>
      </c>
      <c r="DT70" s="3">
        <f>IF(ISNUMBER(SEARCH("BE1",MASTERFILE[[#This Row],[PPA (24/25)]])),1,0)</f>
        <v>0</v>
      </c>
      <c r="DU70" s="3">
        <f>IF(ISNUMBER(SEARCH("BE2",MASTERFILE[[#This Row],[PPA (24/25)]])),1,0)</f>
        <v>0</v>
      </c>
      <c r="DV70" s="3">
        <f>IF(ISNUMBER(SEARCH("BE3",MASTERFILE[[#This Row],[PPA (24/25)]])),1,0)</f>
        <v>0</v>
      </c>
      <c r="DW70" s="3">
        <f>IF(ISNUMBER(SEARCH("BE4",MASTERFILE[[#This Row],[PPA (24/25)]])),1,0)</f>
        <v>0</v>
      </c>
      <c r="DX70" s="3">
        <f>IF(ISNUMBER(SEARCH("BL1",MASTERFILE[[#This Row],[PPA (24/25)]])),1,0)</f>
        <v>0</v>
      </c>
      <c r="DY70" s="3">
        <f>IF(ISNUMBER(SEARCH("BL2",MASTERFILE[[#This Row],[PPA (24/25)]])),1,0)</f>
        <v>0</v>
      </c>
      <c r="DZ70" s="3">
        <f>IF(ISNUMBER(SEARCH("BL3",MASTERFILE[[#This Row],[PPA (24/25)]])),1,0)</f>
        <v>1</v>
      </c>
      <c r="EA70" s="3">
        <f>IF(ISNUMBER(SEARCH("BL4",MASTERFILE[[#This Row],[PPA (24/25)]])),1,0)</f>
        <v>0</v>
      </c>
      <c r="EB70" s="3">
        <f>IF(ISNUMBER(SEARCH("BL5",MASTERFILE[[#This Row],[PPA (24/25)]])),1,0)</f>
        <v>0</v>
      </c>
      <c r="EC70" s="3">
        <f>IF(ISNUMBER(SEARCH("BL6",MASTERFILE[[#This Row],[PPA (24/25)]])),1,0)</f>
        <v>0</v>
      </c>
      <c r="ED70" s="3">
        <f>IF(ISNUMBER(SEARCH("BL7",MASTERFILE[[#This Row],[PPA (24/25)]])),1,0)</f>
        <v>0</v>
      </c>
      <c r="EE70" s="3">
        <f>IFERROR(LEFT(RIGHT(MASTERFILE[[#This Row],[PPA (24/25)]],LEN(MASTERFILE[[#This Row],[PPA (24/25)]])-FIND("BP1",MASTERFILE[[#This Row],[PPA (24/25)]])+1),10), 0)</f>
        <v>0</v>
      </c>
      <c r="EF70" s="3">
        <f>IFERROR(LEFT(RIGHT(MASTERFILE[[#This Row],[PPA (24/25)]],LEN(MASTERFILE[[#This Row],[PPA (24/25)]])-FIND("BP2",MASTERFILE[[#This Row],[PPA (24/25)]])+1),10),0)</f>
        <v>0</v>
      </c>
      <c r="EG70" s="3" t="str">
        <f>IFERROR(LEFT(RIGHT(MASTERFILE[[#This Row],[PPA (24/25)]],LEN(MASTERFILE[[#This Row],[PPA (24/25)]])-FIND("BP3",MASTERFILE[[#This Row],[PPA (24/25)]])+1),10),0)</f>
        <v>BP3 (50%)</v>
      </c>
      <c r="EH70" s="3">
        <f>IFERROR(LEFT(RIGHT(MASTERFILE[[#This Row],[PPA (24/25)]],LEN(MASTERFILE[[#This Row],[PPA (24/25)]])-FIND("BP4",MASTERFILE[[#This Row],[PPA (24/25)]])+1),10),0)</f>
        <v>0</v>
      </c>
      <c r="EI70" s="3">
        <f>IFERROR(LEFT(RIGHT(MASTERFILE[[#This Row],[PPA (24/25)]],LEN(MASTERFILE[[#This Row],[PPA (24/25)]])-FIND("BP5",MASTERFILE[[#This Row],[PPA (24/25)]])+1),10),0)</f>
        <v>0</v>
      </c>
      <c r="EJ70" s="3">
        <f>IFERROR(LEFT(RIGHT(MASTERFILE[[#This Row],[PPA (24/25)]],LEN(MASTERFILE[[#This Row],[PPA (24/25)]])-FIND("BN1",MASTERFILE[[#This Row],[PPA (24/25)]])+1),10),0)</f>
        <v>0</v>
      </c>
      <c r="EK70" s="3">
        <f>IFERROR(LEFT(RIGHT(MASTERFILE[[#This Row],[PPA (24/25)]],LEN(MASTERFILE[[#This Row],[PPA (24/25)]])-FIND("BN2",MASTERFILE[[#This Row],[PPA (24/25)]])+1),10),0)</f>
        <v>0</v>
      </c>
      <c r="EL70" s="3">
        <f>IFERROR(LEFT(RIGHT(MASTERFILE[[#This Row],[PPA (24/25)]],LEN(MASTERFILE[[#This Row],[PPA (24/25)]])-FIND("BN3",MASTERFILE[[#This Row],[PPA (24/25)]])+1),10),0)</f>
        <v>0</v>
      </c>
      <c r="EM70" s="3">
        <f>IFERROR(LEFT(RIGHT(MASTERFILE[[#This Row],[PPA (24/25)]],LEN(MASTERFILE[[#This Row],[PPA (24/25)]])-FIND("BN4",MASTERFILE[[#This Row],[PPA (24/25)]])+1),10),0)</f>
        <v>0</v>
      </c>
      <c r="EN70" s="3">
        <f>IFERROR(LEFT(RIGHT(MASTERFILE[[#This Row],[PPA (24/25)]],LEN(MASTERFILE[[#This Row],[PPA (24/25)]])-FIND("BN5",MASTERFILE[[#This Row],[PPA (24/25)]])+1),10),0)</f>
        <v>0</v>
      </c>
      <c r="EO70" s="3">
        <f>IFERROR(LEFT(RIGHT(MASTERFILE[[#This Row],[PPA (24/25)]],LEN(MASTERFILE[[#This Row],[PPA (24/25)]])-FIND("BE1",MASTERFILE[[#This Row],[PPA (24/25)]])+1),10),0)</f>
        <v>0</v>
      </c>
      <c r="EP70" s="3">
        <f>IFERROR(LEFT(RIGHT(MASTERFILE[[#This Row],[PPA (24/25)]],LEN(MASTERFILE[[#This Row],[PPA (24/25)]])-FIND("BE2",MASTERFILE[[#This Row],[PPA (24/25)]])+1),10),0)</f>
        <v>0</v>
      </c>
      <c r="EQ70" s="3">
        <f>IFERROR(LEFT(RIGHT(MASTERFILE[[#This Row],[PPA (24/25)]],LEN(MASTERFILE[[#This Row],[PPA (24/25)]])-FIND("BE3",MASTERFILE[[#This Row],[PPA (24/25)]])+1),10),0)</f>
        <v>0</v>
      </c>
      <c r="ER70" s="3">
        <f>IFERROR(LEFT(RIGHT(MASTERFILE[[#This Row],[PPA (24/25)]],LEN(MASTERFILE[[#This Row],[PPA (24/25)]])-FIND("BE4",MASTERFILE[[#This Row],[PPA (24/25)]])+1),10),0)</f>
        <v>0</v>
      </c>
      <c r="ES70" s="3">
        <f>IFERROR(LEFT(RIGHT(MASTERFILE[[#This Row],[PPA (24/25)]],LEN(MASTERFILE[[#This Row],[PPA (24/25)]])-FIND("BL1",MASTERFILE[[#This Row],[PPA (24/25)]])+1),10),0)</f>
        <v>0</v>
      </c>
      <c r="ET70" s="3">
        <f>IFERROR(LEFT(RIGHT(MASTERFILE[[#This Row],[PPA (24/25)]],LEN(MASTERFILE[[#This Row],[PPA (24/25)]])-FIND("BL2",MASTERFILE[[#This Row],[PPA (24/25)]])+1),10),0)</f>
        <v>0</v>
      </c>
      <c r="EU70" s="3" t="str">
        <f>IFERROR(LEFT(RIGHT(MASTERFILE[[#This Row],[PPA (24/25)]],LEN(MASTERFILE[[#This Row],[PPA (24/25)]])-FIND("BL3",MASTERFILE[[#This Row],[PPA (24/25)]])+1),10),0)</f>
        <v xml:space="preserve">BL3 (50%)
</v>
      </c>
      <c r="EV70" s="3">
        <f>IFERROR(LEFT(RIGHT(MASTERFILE[[#This Row],[PPA (24/25)]],LEN(MASTERFILE[[#This Row],[PPA (24/25)]])-FIND("BL4",MASTERFILE[[#This Row],[PPA (24/25)]])+1),10),0)</f>
        <v>0</v>
      </c>
      <c r="EW70" s="3">
        <f>IFERROR(LEFT(RIGHT(MASTERFILE[[#This Row],[PPA (24/25)]],LEN(MASTERFILE[[#This Row],[PPA (24/25)]])-FIND("BL5",MASTERFILE[[#This Row],[PPA (24/25)]])+1),10),0)</f>
        <v>0</v>
      </c>
      <c r="EX70" s="3">
        <f>IFERROR(LEFT(RIGHT(MASTERFILE[[#This Row],[PPA (24/25)]],LEN(MASTERFILE[[#This Row],[PPA (24/25)]])-FIND("BL6",MASTERFILE[[#This Row],[PPA (24/25)]])+1),10),0)</f>
        <v>0</v>
      </c>
      <c r="EY70" s="3">
        <f>IFERROR(LEFT(RIGHT(MASTERFILE[[#This Row],[PPA (24/25)]],LEN(MASTERFILE[[#This Row],[PPA (24/25)]])-FIND("BL7",MASTERFILE[[#This Row],[PPA (24/25)]])+1),10),0)</f>
        <v>0</v>
      </c>
      <c r="EZ70" s="47">
        <f>IFERROR(MASTERFILE[[#This Row],[FPMIS Budget]]*(MID(MASTERFILE[[#This Row],[BP 1 (Percentage)]],FIND("(",MASTERFILE[[#This Row],[BP 1 (Percentage)]])+1, FIND(")",MASTERFILE[[#This Row],[BP 1 (Percentage)]])- FIND("(",MASTERFILE[[#This Row],[BP 1 (Percentage)]])-1)),0)</f>
        <v>0</v>
      </c>
      <c r="FA70" s="47">
        <f>IFERROR(MASTERFILE[[#This Row],[FPMIS Budget]]*(MID(MASTERFILE[[#This Row],[BP 2 (Percentage)]],FIND("(",MASTERFILE[[#This Row],[BP 2 (Percentage)]])+1, FIND(")",MASTERFILE[[#This Row],[BP 2 (Percentage)]])- FIND("(",MASTERFILE[[#This Row],[BP 2 (Percentage)]])-1)),0)</f>
        <v>0</v>
      </c>
      <c r="FB70" s="47">
        <f>IFERROR(MASTERFILE[[#This Row],[FPMIS Budget]]*(MID(MASTERFILE[[#This Row],[BP 3 (Percentage)]],FIND("(",MASTERFILE[[#This Row],[BP 3 (Percentage)]])+1, FIND(")",MASTERFILE[[#This Row],[BP 3 (Percentage)]])- FIND("(",MASTERFILE[[#This Row],[BP 3 (Percentage)]])-1)),0)</f>
        <v>249999.93599999999</v>
      </c>
      <c r="FC70" s="47">
        <f>IFERROR(MASTERFILE[[#This Row],[FPMIS Budget]]*(MID(MASTERFILE[[#This Row],[BP 4 (Percentage)]],FIND("(",MASTERFILE[[#This Row],[BP 4 (Percentage)]])+1, FIND(")",MASTERFILE[[#This Row],[BP 4 (Percentage)]])- FIND("(",MASTERFILE[[#This Row],[BP 4 (Percentage)]])-1)),0)</f>
        <v>0</v>
      </c>
      <c r="FD70" s="47">
        <f>IFERROR(MASTERFILE[[#This Row],[FPMIS Budget]]*(MID(MASTERFILE[[#This Row],[BP 5 (Percentage)]],FIND("(",MASTERFILE[[#This Row],[BP 5 (Percentage)]])+1, FIND(")",MASTERFILE[[#This Row],[BP 5 (Percentage)]])- FIND("(",MASTERFILE[[#This Row],[BP 5 (Percentage)]])-1)),0)</f>
        <v>0</v>
      </c>
      <c r="FE70" s="47">
        <f>IFERROR(MASTERFILE[[#This Row],[FPMIS Budget]]*(MID(MASTERFILE[[#This Row],[BN 1 (Percentage)]],FIND("(",MASTERFILE[[#This Row],[BN 1 (Percentage)]])+1, FIND(")",MASTERFILE[[#This Row],[BN 1 (Percentage)]])- FIND("(",MASTERFILE[[#This Row],[BN 1 (Percentage)]])-1)),0)</f>
        <v>0</v>
      </c>
      <c r="FF70" s="47">
        <f>IFERROR(MASTERFILE[[#This Row],[FPMIS Budget]]*(MID(MASTERFILE[[#This Row],[BN 2 (Percentage)]],FIND("(",MASTERFILE[[#This Row],[BN 2 (Percentage)]])+1, FIND(")",MASTERFILE[[#This Row],[BN 2 (Percentage)]])- FIND("(",MASTERFILE[[#This Row],[BN 2 (Percentage)]])-1)),0)</f>
        <v>0</v>
      </c>
      <c r="FG70" s="47">
        <f>IFERROR(MASTERFILE[[#This Row],[FPMIS Budget]]*(MID(MASTERFILE[[#This Row],[BN 3 (Percentage)]],FIND("(",MASTERFILE[[#This Row],[BN 3 (Percentage)]])+1, FIND(")",MASTERFILE[[#This Row],[BN 3 (Percentage)]])- FIND("(",MASTERFILE[[#This Row],[BN 3 (Percentage)]])-1)),0)</f>
        <v>0</v>
      </c>
      <c r="FH70" s="47">
        <f>IFERROR(MASTERFILE[[#This Row],[FPMIS Budget]]*(MID(MASTERFILE[[#This Row],[BN 4 (Percentage)]],FIND("(",MASTERFILE[[#This Row],[BN 4 (Percentage)]])+1, FIND(")",MASTERFILE[[#This Row],[BN 4 (Percentage)]])- FIND("(",MASTERFILE[[#This Row],[BN 4 (Percentage)]])-1)),0)</f>
        <v>0</v>
      </c>
      <c r="FI70" s="47">
        <f>IFERROR(MASTERFILE[[#This Row],[FPMIS Budget]]*(MID(MASTERFILE[[#This Row],[BN 5 (Percentage)]],FIND("(",MASTERFILE[[#This Row],[BN 5 (Percentage)]])+1, FIND(")",MASTERFILE[[#This Row],[BN 5 (Percentage)]])- FIND("(",MASTERFILE[[#This Row],[BN 5 (Percentage)]])-1)),0)</f>
        <v>0</v>
      </c>
      <c r="FJ70" s="47">
        <f>IFERROR(MASTERFILE[[#This Row],[FPMIS Budget]]*(MID(MASTERFILE[[#This Row],[BE 1 (Percentage)]],FIND("(",MASTERFILE[[#This Row],[BE 1 (Percentage)]])+1, FIND(")",MASTERFILE[[#This Row],[BE 1 (Percentage)]])- FIND("(",MASTERFILE[[#This Row],[BE 1 (Percentage)]])-1)),0)</f>
        <v>0</v>
      </c>
      <c r="FK70" s="47">
        <f>IFERROR(MASTERFILE[[#This Row],[FPMIS Budget]]*(MID(MASTERFILE[[#This Row],[BE 2 (Percentage)]],FIND("(",MASTERFILE[[#This Row],[BE 2 (Percentage)]])+1, FIND(")",MASTERFILE[[#This Row],[BE 2 (Percentage)]])- FIND("(",MASTERFILE[[#This Row],[BE 2 (Percentage)]])-1)),0)</f>
        <v>0</v>
      </c>
      <c r="FL70" s="47">
        <f>IFERROR(MASTERFILE[[#This Row],[FPMIS Budget]]*(MID(MASTERFILE[[#This Row],[BE 3 (Percentage)]],FIND("(",MASTERFILE[[#This Row],[BE 3 (Percentage)]])+1, FIND(")",MASTERFILE[[#This Row],[BE 3 (Percentage)]])- FIND("(",MASTERFILE[[#This Row],[BE 3 (Percentage)]])-1)),0)</f>
        <v>0</v>
      </c>
      <c r="FM70" s="47">
        <f>IFERROR(MASTERFILE[[#This Row],[FPMIS Budget]]*(MID(MASTERFILE[[#This Row],[BE 4 (Percentage)]],FIND("(",MASTERFILE[[#This Row],[BE 4 (Percentage)]])+1, FIND(")",MASTERFILE[[#This Row],[BE 4 (Percentage)]])- FIND("(",MASTERFILE[[#This Row],[BE 4 (Percentage)]])-1)),0)</f>
        <v>0</v>
      </c>
      <c r="FN70" s="47">
        <f>IFERROR(MASTERFILE[[#This Row],[FPMIS Budget]]*(MID(MASTERFILE[[#This Row],[BL 1 (Percentage)]],FIND("(",MASTERFILE[[#This Row],[BL 1 (Percentage)]])+1, FIND(")",MASTERFILE[[#This Row],[BL 1 (Percentage)]])- FIND("(",MASTERFILE[[#This Row],[BL 1 (Percentage)]])-1)),0)</f>
        <v>0</v>
      </c>
      <c r="FO70" s="47">
        <f>IFERROR(MASTERFILE[[#This Row],[FPMIS Budget]]*(MID(MASTERFILE[[#This Row],[BL 2 (Percentage)]],FIND("(",MASTERFILE[[#This Row],[BL 2 (Percentage)]])+1, FIND(")",MASTERFILE[[#This Row],[BL 2 (Percentage)]])- FIND("(",MASTERFILE[[#This Row],[BL 2 (Percentage)]])-1)),0)</f>
        <v>0</v>
      </c>
      <c r="FP70" s="47">
        <f>IFERROR(MASTERFILE[[#This Row],[FPMIS Budget]]*(MID(MASTERFILE[[#This Row],[BL 3 (Percentage)]],FIND("(",MASTERFILE[[#This Row],[BL 3 (Percentage)]])+1, FIND(")",MASTERFILE[[#This Row],[BL 3 (Percentage)]])- FIND("(",MASTERFILE[[#This Row],[BL 3 (Percentage)]])-1)),0)</f>
        <v>249999.93599999999</v>
      </c>
      <c r="FQ70" s="47">
        <f>IFERROR(MASTERFILE[[#This Row],[FPMIS Budget]]*(MID(MASTERFILE[[#This Row],[BL 4 (Percentage)]],FIND("(",MASTERFILE[[#This Row],[BL 4 (Percentage)]])+1, FIND(")",MASTERFILE[[#This Row],[BL 4 (Percentage)]])- FIND("(",MASTERFILE[[#This Row],[BL 4 (Percentage)]])-1)),0)</f>
        <v>0</v>
      </c>
      <c r="FR70" s="47">
        <f>IFERROR(MASTERFILE[[#This Row],[FPMIS Budget]]*(MID(MASTERFILE[[#This Row],[BL 5 (Percentage)]],FIND("(",MASTERFILE[[#This Row],[BL 5 (Percentage)]])+1, FIND(")",MASTERFILE[[#This Row],[BL 5 (Percentage)]])- FIND("(",MASTERFILE[[#This Row],[BL 5 (Percentage)]])-1)),0)</f>
        <v>0</v>
      </c>
      <c r="FS70" s="47">
        <f>IFERROR(MASTERFILE[[#This Row],[FPMIS Budget]]*(MID(MASTERFILE[[#This Row],[BL 6 (Percentage)]],FIND("(",MASTERFILE[[#This Row],[BL 6 (Percentage)]])+1, FIND(")",MASTERFILE[[#This Row],[BL 6 (Percentage)]])- FIND("(",MASTERFILE[[#This Row],[BL 6 (Percentage)]])-1)),0)</f>
        <v>0</v>
      </c>
      <c r="FT70" s="47">
        <f>IFERROR(MASTERFILE[[#This Row],[FPMIS Budget]]*(MID(MASTERFILE[[#This Row],[BL 7 (Percentage)]],FIND("(",MASTERFILE[[#This Row],[BL 7 (Percentage)]])+1, FIND(")",MASTERFILE[[#This Row],[BL 7 (Percentage)]])- FIND("(",MASTERFILE[[#This Row],[BL 7 (Percentage)]])-1)),0)</f>
        <v>0</v>
      </c>
      <c r="FU70" s="3">
        <f>IF(ISNUMBER(SEARCH("1.",MASTERFILE[[#This Row],[SDG target (24/25)]])),1," ")</f>
        <v>1</v>
      </c>
      <c r="HT70" s="3" t="s">
        <v>320</v>
      </c>
      <c r="HU70" s="3" t="s">
        <v>2124</v>
      </c>
      <c r="HW70" s="3" t="s">
        <v>2125</v>
      </c>
      <c r="ID70" s="3"/>
      <c r="IH70" s="3"/>
      <c r="IQ70" s="3">
        <v>1</v>
      </c>
      <c r="IU70" s="3"/>
      <c r="IV70" s="3"/>
      <c r="IW70" s="3" t="s">
        <v>2126</v>
      </c>
      <c r="IX70" s="3"/>
      <c r="JB70" s="3" t="s">
        <v>2127</v>
      </c>
    </row>
    <row r="71" spans="1:263" ht="27.75" customHeight="1" x14ac:dyDescent="0.3">
      <c r="A71" s="9" t="s">
        <v>2128</v>
      </c>
      <c r="B71" s="9" t="s">
        <v>2129</v>
      </c>
      <c r="C71" s="9" t="s">
        <v>2130</v>
      </c>
      <c r="D71" s="9" t="s">
        <v>278</v>
      </c>
      <c r="E71" s="45">
        <v>8531.58</v>
      </c>
      <c r="F71" s="45">
        <v>200000</v>
      </c>
      <c r="G71" s="9" t="s">
        <v>2131</v>
      </c>
      <c r="H71" s="9" t="s">
        <v>280</v>
      </c>
      <c r="I71" s="9" t="s">
        <v>281</v>
      </c>
      <c r="J71" s="9" t="s">
        <v>282</v>
      </c>
      <c r="K71" s="9" t="s">
        <v>476</v>
      </c>
      <c r="L71" s="9" t="s">
        <v>2132</v>
      </c>
      <c r="M71" s="9" t="s">
        <v>2133</v>
      </c>
      <c r="N71" s="45">
        <v>1.9973118279569892</v>
      </c>
      <c r="O71" s="9" t="s">
        <v>479</v>
      </c>
      <c r="P71" s="9" t="s">
        <v>281</v>
      </c>
      <c r="Q71" s="9" t="s">
        <v>1788</v>
      </c>
      <c r="R71" s="9" t="s">
        <v>480</v>
      </c>
      <c r="S71" s="9" t="s">
        <v>289</v>
      </c>
      <c r="T71" s="9" t="s">
        <v>290</v>
      </c>
      <c r="U71" s="9" t="s">
        <v>291</v>
      </c>
      <c r="V71" s="9" t="s">
        <v>412</v>
      </c>
      <c r="W71" s="9" t="s">
        <v>293</v>
      </c>
      <c r="X71" s="9" t="s">
        <v>482</v>
      </c>
      <c r="Y71" s="9" t="s">
        <v>2134</v>
      </c>
      <c r="Z71" s="9" t="s">
        <v>2135</v>
      </c>
      <c r="AA71" s="9" t="s">
        <v>1212</v>
      </c>
      <c r="AB71" s="9" t="s">
        <v>1742</v>
      </c>
      <c r="AC71" s="9" t="s">
        <v>774</v>
      </c>
      <c r="AD71" s="9" t="s">
        <v>1091</v>
      </c>
      <c r="AE71" s="9" t="s">
        <v>292</v>
      </c>
      <c r="AF71" s="9" t="s">
        <v>292</v>
      </c>
      <c r="AG71" s="9" t="s">
        <v>292</v>
      </c>
      <c r="AH71" s="9" t="s">
        <v>292</v>
      </c>
      <c r="AI71" s="9" t="s">
        <v>292</v>
      </c>
      <c r="AJ71" s="9" t="s">
        <v>292</v>
      </c>
      <c r="AK71" s="9" t="s">
        <v>304</v>
      </c>
      <c r="AL71" s="9" t="s">
        <v>305</v>
      </c>
      <c r="AM71" s="9" t="s">
        <v>492</v>
      </c>
      <c r="AN71" s="9" t="s">
        <v>1877</v>
      </c>
      <c r="AO71" s="9" t="s">
        <v>292</v>
      </c>
      <c r="AP71" s="9" t="s">
        <v>292</v>
      </c>
      <c r="AQ71" s="9" t="s">
        <v>309</v>
      </c>
      <c r="AR71" s="9" t="s">
        <v>353</v>
      </c>
      <c r="AS71" s="9" t="s">
        <v>354</v>
      </c>
      <c r="AT71" s="45">
        <v>0</v>
      </c>
      <c r="AU71" s="45">
        <v>200000</v>
      </c>
      <c r="AV71" s="9" t="s">
        <v>1743</v>
      </c>
      <c r="AW71" s="9" t="s">
        <v>1744</v>
      </c>
      <c r="AX71" s="9" t="s">
        <v>1934</v>
      </c>
      <c r="AY71" s="9" t="s">
        <v>292</v>
      </c>
      <c r="AZ71" s="9" t="s">
        <v>292</v>
      </c>
      <c r="BA71" s="9" t="s">
        <v>292</v>
      </c>
      <c r="BB71" s="9" t="s">
        <v>2132</v>
      </c>
      <c r="BC71" s="9" t="s">
        <v>2132</v>
      </c>
      <c r="BD71" s="9" t="s">
        <v>2136</v>
      </c>
      <c r="BE71" s="9" t="s">
        <v>2137</v>
      </c>
      <c r="BF71" s="9" t="s">
        <v>292</v>
      </c>
      <c r="BG71" s="9" t="s">
        <v>292</v>
      </c>
      <c r="BH71" s="45">
        <v>0</v>
      </c>
      <c r="BI71" s="9" t="s">
        <v>1938</v>
      </c>
      <c r="BJ71" s="9" t="s">
        <v>353</v>
      </c>
      <c r="BK71" s="9" t="s">
        <v>353</v>
      </c>
      <c r="BL71" s="9" t="s">
        <v>353</v>
      </c>
      <c r="BM71" s="9" t="s">
        <v>354</v>
      </c>
      <c r="BN71" s="9" t="s">
        <v>354</v>
      </c>
      <c r="BO71" s="9" t="s">
        <v>353</v>
      </c>
      <c r="BP71" s="9" t="s">
        <v>363</v>
      </c>
      <c r="BQ71" s="9" t="s">
        <v>353</v>
      </c>
      <c r="BR71" s="9" t="s">
        <v>354</v>
      </c>
      <c r="BS71" s="9" t="s">
        <v>1212</v>
      </c>
      <c r="BT71" s="9" t="s">
        <v>1742</v>
      </c>
      <c r="BU71" s="9" t="s">
        <v>774</v>
      </c>
      <c r="BV71" s="9" t="s">
        <v>1091</v>
      </c>
      <c r="BW71" s="9" t="s">
        <v>1743</v>
      </c>
      <c r="BX71" s="9" t="s">
        <v>1744</v>
      </c>
      <c r="BY71" s="45">
        <v>5729.09</v>
      </c>
      <c r="BZ71" s="45">
        <v>200000</v>
      </c>
      <c r="CA71" s="45">
        <v>2802.49</v>
      </c>
      <c r="CB71" s="45">
        <v>0</v>
      </c>
      <c r="CC71" s="45">
        <v>0</v>
      </c>
      <c r="CD71" s="45">
        <v>0</v>
      </c>
      <c r="CE71" s="45">
        <v>0</v>
      </c>
      <c r="CF71" s="45">
        <v>0</v>
      </c>
      <c r="CG71" s="45">
        <v>0</v>
      </c>
      <c r="CH71" s="9" t="s">
        <v>292</v>
      </c>
      <c r="CI71" s="9" t="s">
        <v>292</v>
      </c>
      <c r="CJ71" s="9" t="s">
        <v>292</v>
      </c>
      <c r="CK71" s="9" t="s">
        <v>292</v>
      </c>
      <c r="CL71" s="45">
        <v>191468.42</v>
      </c>
      <c r="CM71" s="45">
        <v>6717.61</v>
      </c>
      <c r="CN71" s="45">
        <v>1813.97</v>
      </c>
      <c r="CO71" s="45">
        <v>0</v>
      </c>
      <c r="CP71" s="45">
        <v>200000</v>
      </c>
      <c r="CQ71" s="45">
        <v>8538.2199999999993</v>
      </c>
      <c r="CR71" s="9" t="s">
        <v>2133</v>
      </c>
      <c r="CS71" s="45">
        <v>0</v>
      </c>
      <c r="CT71" s="9" t="s">
        <v>292</v>
      </c>
      <c r="CU71" s="9" t="s">
        <v>281</v>
      </c>
      <c r="CV71" s="9" t="s">
        <v>281</v>
      </c>
      <c r="CW71" s="45">
        <v>2802.49</v>
      </c>
      <c r="CX71" s="45">
        <v>48940.308644160978</v>
      </c>
      <c r="CY71" s="45">
        <v>21049.595115768163</v>
      </c>
      <c r="CZ71" s="45">
        <v>0</v>
      </c>
      <c r="DA71" s="45">
        <v>2802.49</v>
      </c>
      <c r="DB71" s="45">
        <v>48940.308644160978</v>
      </c>
      <c r="DC71" s="45">
        <v>21049.595115768163</v>
      </c>
      <c r="DD71" s="45">
        <v>0</v>
      </c>
      <c r="DE71" s="45">
        <v>0</v>
      </c>
      <c r="DF71" s="9" t="s">
        <v>365</v>
      </c>
      <c r="DG71" s="9" t="s">
        <v>2138</v>
      </c>
      <c r="DH71" s="9" t="s">
        <v>2139</v>
      </c>
      <c r="DI71" s="46" t="s">
        <v>2140</v>
      </c>
      <c r="DJ71" s="3">
        <f>IF(ISNUMBER(SEARCH("BP1",MASTERFILE[[#This Row],[PPA (24/25)]])),1,0)</f>
        <v>0</v>
      </c>
      <c r="DK71" s="3">
        <f>IF(ISNUMBER(SEARCH("BP2",MASTERFILE[[#This Row],[PPA (24/25)]])),1,0)</f>
        <v>0</v>
      </c>
      <c r="DL71" s="3">
        <f>IF(ISNUMBER(SEARCH("BP3",MASTERFILE[[#This Row],[PPA (24/25)]])),1,0)</f>
        <v>0</v>
      </c>
      <c r="DM71" s="3">
        <f>IF(ISNUMBER(SEARCH("BP4",MASTERFILE[[#This Row],[PPA (24/25)]])),1,0)</f>
        <v>0</v>
      </c>
      <c r="DN71" s="3">
        <f>IF(ISNUMBER(SEARCH("BP5",MASTERFILE[[#This Row],[PPA (24/25)]])),1,0)</f>
        <v>0</v>
      </c>
      <c r="DO71" s="3">
        <f>IF(ISNUMBER(SEARCH("BN1",MASTERFILE[[#This Row],[PPA (24/25)]])),1,0)</f>
        <v>0</v>
      </c>
      <c r="DP71" s="3">
        <f>IF(ISNUMBER(SEARCH("BN2",MASTERFILE[[#This Row],[PPA (24/25)]])),1,0)</f>
        <v>0</v>
      </c>
      <c r="DQ71" s="3">
        <f>IF(ISNUMBER(SEARCH("BN3",MASTERFILE[[#This Row],[PPA (24/25)]])),1,0)</f>
        <v>0</v>
      </c>
      <c r="DR71" s="3">
        <f>IF(ISNUMBER(SEARCH("BN4",MASTERFILE[[#This Row],[PPA (24/25)]])),1,0)</f>
        <v>1</v>
      </c>
      <c r="DS71" s="3">
        <f>IF(ISNUMBER(SEARCH("BN5",MASTERFILE[[#This Row],[PPA (24/25)]])),1,0)</f>
        <v>0</v>
      </c>
      <c r="DT71" s="3">
        <f>IF(ISNUMBER(SEARCH("BE1",MASTERFILE[[#This Row],[PPA (24/25)]])),1,0)</f>
        <v>0</v>
      </c>
      <c r="DU71" s="3">
        <f>IF(ISNUMBER(SEARCH("BE2",MASTERFILE[[#This Row],[PPA (24/25)]])),1,0)</f>
        <v>0</v>
      </c>
      <c r="DV71" s="3">
        <f>IF(ISNUMBER(SEARCH("BE3",MASTERFILE[[#This Row],[PPA (24/25)]])),1,0)</f>
        <v>0</v>
      </c>
      <c r="DW71" s="3">
        <f>IF(ISNUMBER(SEARCH("BE4",MASTERFILE[[#This Row],[PPA (24/25)]])),1,0)</f>
        <v>0</v>
      </c>
      <c r="DX71" s="3">
        <f>IF(ISNUMBER(SEARCH("BL1",MASTERFILE[[#This Row],[PPA (24/25)]])),1,0)</f>
        <v>0</v>
      </c>
      <c r="DY71" s="3">
        <f>IF(ISNUMBER(SEARCH("BL2",MASTERFILE[[#This Row],[PPA (24/25)]])),1,0)</f>
        <v>0</v>
      </c>
      <c r="DZ71" s="3">
        <f>IF(ISNUMBER(SEARCH("BL3",MASTERFILE[[#This Row],[PPA (24/25)]])),1,0)</f>
        <v>0</v>
      </c>
      <c r="EA71" s="3">
        <f>IF(ISNUMBER(SEARCH("BL4",MASTERFILE[[#This Row],[PPA (24/25)]])),1,0)</f>
        <v>0</v>
      </c>
      <c r="EB71" s="3">
        <f>IF(ISNUMBER(SEARCH("BL5",MASTERFILE[[#This Row],[PPA (24/25)]])),1,0)</f>
        <v>0</v>
      </c>
      <c r="EC71" s="3">
        <f>IF(ISNUMBER(SEARCH("BL6",MASTERFILE[[#This Row],[PPA (24/25)]])),1,0)</f>
        <v>0</v>
      </c>
      <c r="ED71" s="3">
        <f>IF(ISNUMBER(SEARCH("BL7",MASTERFILE[[#This Row],[PPA (24/25)]])),1,0)</f>
        <v>0</v>
      </c>
      <c r="EE71" s="3">
        <f>IFERROR(LEFT(RIGHT(MASTERFILE[[#This Row],[PPA (24/25)]],LEN(MASTERFILE[[#This Row],[PPA (24/25)]])-FIND("BP1",MASTERFILE[[#This Row],[PPA (24/25)]])+1),10), 0)</f>
        <v>0</v>
      </c>
      <c r="EF71" s="3">
        <f>IFERROR(LEFT(RIGHT(MASTERFILE[[#This Row],[PPA (24/25)]],LEN(MASTERFILE[[#This Row],[PPA (24/25)]])-FIND("BP2",MASTERFILE[[#This Row],[PPA (24/25)]])+1),10),0)</f>
        <v>0</v>
      </c>
      <c r="EG71" s="3">
        <f>IFERROR(LEFT(RIGHT(MASTERFILE[[#This Row],[PPA (24/25)]],LEN(MASTERFILE[[#This Row],[PPA (24/25)]])-FIND("BP3",MASTERFILE[[#This Row],[PPA (24/25)]])+1),10),0)</f>
        <v>0</v>
      </c>
      <c r="EH71" s="3">
        <f>IFERROR(LEFT(RIGHT(MASTERFILE[[#This Row],[PPA (24/25)]],LEN(MASTERFILE[[#This Row],[PPA (24/25)]])-FIND("BP4",MASTERFILE[[#This Row],[PPA (24/25)]])+1),10),0)</f>
        <v>0</v>
      </c>
      <c r="EI71" s="3">
        <f>IFERROR(LEFT(RIGHT(MASTERFILE[[#This Row],[PPA (24/25)]],LEN(MASTERFILE[[#This Row],[PPA (24/25)]])-FIND("BP5",MASTERFILE[[#This Row],[PPA (24/25)]])+1),10),0)</f>
        <v>0</v>
      </c>
      <c r="EJ71" s="3">
        <f>IFERROR(LEFT(RIGHT(MASTERFILE[[#This Row],[PPA (24/25)]],LEN(MASTERFILE[[#This Row],[PPA (24/25)]])-FIND("BN1",MASTERFILE[[#This Row],[PPA (24/25)]])+1),10),0)</f>
        <v>0</v>
      </c>
      <c r="EK71" s="3">
        <f>IFERROR(LEFT(RIGHT(MASTERFILE[[#This Row],[PPA (24/25)]],LEN(MASTERFILE[[#This Row],[PPA (24/25)]])-FIND("BN2",MASTERFILE[[#This Row],[PPA (24/25)]])+1),10),0)</f>
        <v>0</v>
      </c>
      <c r="EL71" s="3">
        <f>IFERROR(LEFT(RIGHT(MASTERFILE[[#This Row],[PPA (24/25)]],LEN(MASTERFILE[[#This Row],[PPA (24/25)]])-FIND("BN3",MASTERFILE[[#This Row],[PPA (24/25)]])+1),10),0)</f>
        <v>0</v>
      </c>
      <c r="EM71" s="3" t="str">
        <f>IFERROR(LEFT(RIGHT(MASTERFILE[[#This Row],[PPA (24/25)]],LEN(MASTERFILE[[#This Row],[PPA (24/25)]])-FIND("BN4",MASTERFILE[[#This Row],[PPA (24/25)]])+1),10),0)</f>
        <v>BN4 (100%)</v>
      </c>
      <c r="EN71" s="3">
        <f>IFERROR(LEFT(RIGHT(MASTERFILE[[#This Row],[PPA (24/25)]],LEN(MASTERFILE[[#This Row],[PPA (24/25)]])-FIND("BN5",MASTERFILE[[#This Row],[PPA (24/25)]])+1),10),0)</f>
        <v>0</v>
      </c>
      <c r="EO71" s="3">
        <f>IFERROR(LEFT(RIGHT(MASTERFILE[[#This Row],[PPA (24/25)]],LEN(MASTERFILE[[#This Row],[PPA (24/25)]])-FIND("BE1",MASTERFILE[[#This Row],[PPA (24/25)]])+1),10),0)</f>
        <v>0</v>
      </c>
      <c r="EP71" s="3">
        <f>IFERROR(LEFT(RIGHT(MASTERFILE[[#This Row],[PPA (24/25)]],LEN(MASTERFILE[[#This Row],[PPA (24/25)]])-FIND("BE2",MASTERFILE[[#This Row],[PPA (24/25)]])+1),10),0)</f>
        <v>0</v>
      </c>
      <c r="EQ71" s="3">
        <f>IFERROR(LEFT(RIGHT(MASTERFILE[[#This Row],[PPA (24/25)]],LEN(MASTERFILE[[#This Row],[PPA (24/25)]])-FIND("BE3",MASTERFILE[[#This Row],[PPA (24/25)]])+1),10),0)</f>
        <v>0</v>
      </c>
      <c r="ER71" s="3">
        <f>IFERROR(LEFT(RIGHT(MASTERFILE[[#This Row],[PPA (24/25)]],LEN(MASTERFILE[[#This Row],[PPA (24/25)]])-FIND("BE4",MASTERFILE[[#This Row],[PPA (24/25)]])+1),10),0)</f>
        <v>0</v>
      </c>
      <c r="ES71" s="3">
        <f>IFERROR(LEFT(RIGHT(MASTERFILE[[#This Row],[PPA (24/25)]],LEN(MASTERFILE[[#This Row],[PPA (24/25)]])-FIND("BL1",MASTERFILE[[#This Row],[PPA (24/25)]])+1),10),0)</f>
        <v>0</v>
      </c>
      <c r="ET71" s="3">
        <f>IFERROR(LEFT(RIGHT(MASTERFILE[[#This Row],[PPA (24/25)]],LEN(MASTERFILE[[#This Row],[PPA (24/25)]])-FIND("BL2",MASTERFILE[[#This Row],[PPA (24/25)]])+1),10),0)</f>
        <v>0</v>
      </c>
      <c r="EU71" s="3">
        <f>IFERROR(LEFT(RIGHT(MASTERFILE[[#This Row],[PPA (24/25)]],LEN(MASTERFILE[[#This Row],[PPA (24/25)]])-FIND("BL3",MASTERFILE[[#This Row],[PPA (24/25)]])+1),10),0)</f>
        <v>0</v>
      </c>
      <c r="EV71" s="3">
        <f>IFERROR(LEFT(RIGHT(MASTERFILE[[#This Row],[PPA (24/25)]],LEN(MASTERFILE[[#This Row],[PPA (24/25)]])-FIND("BL4",MASTERFILE[[#This Row],[PPA (24/25)]])+1),10),0)</f>
        <v>0</v>
      </c>
      <c r="EW71" s="3">
        <f>IFERROR(LEFT(RIGHT(MASTERFILE[[#This Row],[PPA (24/25)]],LEN(MASTERFILE[[#This Row],[PPA (24/25)]])-FIND("BL5",MASTERFILE[[#This Row],[PPA (24/25)]])+1),10),0)</f>
        <v>0</v>
      </c>
      <c r="EX71" s="3">
        <f>IFERROR(LEFT(RIGHT(MASTERFILE[[#This Row],[PPA (24/25)]],LEN(MASTERFILE[[#This Row],[PPA (24/25)]])-FIND("BL6",MASTERFILE[[#This Row],[PPA (24/25)]])+1),10),0)</f>
        <v>0</v>
      </c>
      <c r="EY71" s="3">
        <f>IFERROR(LEFT(RIGHT(MASTERFILE[[#This Row],[PPA (24/25)]],LEN(MASTERFILE[[#This Row],[PPA (24/25)]])-FIND("BL7",MASTERFILE[[#This Row],[PPA (24/25)]])+1),10),0)</f>
        <v>0</v>
      </c>
      <c r="EZ71" s="47">
        <f>IFERROR(MASTERFILE[[#This Row],[FPMIS Budget]]*(MID(MASTERFILE[[#This Row],[BP 1 (Percentage)]],FIND("(",MASTERFILE[[#This Row],[BP 1 (Percentage)]])+1, FIND(")",MASTERFILE[[#This Row],[BP 1 (Percentage)]])- FIND("(",MASTERFILE[[#This Row],[BP 1 (Percentage)]])-1)),0)</f>
        <v>0</v>
      </c>
      <c r="FA71" s="47">
        <f>IFERROR(MASTERFILE[[#This Row],[FPMIS Budget]]*(MID(MASTERFILE[[#This Row],[BP 2 (Percentage)]],FIND("(",MASTERFILE[[#This Row],[BP 2 (Percentage)]])+1, FIND(")",MASTERFILE[[#This Row],[BP 2 (Percentage)]])- FIND("(",MASTERFILE[[#This Row],[BP 2 (Percentage)]])-1)),0)</f>
        <v>0</v>
      </c>
      <c r="FB71" s="47">
        <f>IFERROR(MASTERFILE[[#This Row],[FPMIS Budget]]*(MID(MASTERFILE[[#This Row],[BP 3 (Percentage)]],FIND("(",MASTERFILE[[#This Row],[BP 3 (Percentage)]])+1, FIND(")",MASTERFILE[[#This Row],[BP 3 (Percentage)]])- FIND("(",MASTERFILE[[#This Row],[BP 3 (Percentage)]])-1)),0)</f>
        <v>0</v>
      </c>
      <c r="FC71" s="47">
        <f>IFERROR(MASTERFILE[[#This Row],[FPMIS Budget]]*(MID(MASTERFILE[[#This Row],[BP 4 (Percentage)]],FIND("(",MASTERFILE[[#This Row],[BP 4 (Percentage)]])+1, FIND(")",MASTERFILE[[#This Row],[BP 4 (Percentage)]])- FIND("(",MASTERFILE[[#This Row],[BP 4 (Percentage)]])-1)),0)</f>
        <v>0</v>
      </c>
      <c r="FD71" s="47">
        <f>IFERROR(MASTERFILE[[#This Row],[FPMIS Budget]]*(MID(MASTERFILE[[#This Row],[BP 5 (Percentage)]],FIND("(",MASTERFILE[[#This Row],[BP 5 (Percentage)]])+1, FIND(")",MASTERFILE[[#This Row],[BP 5 (Percentage)]])- FIND("(",MASTERFILE[[#This Row],[BP 5 (Percentage)]])-1)),0)</f>
        <v>0</v>
      </c>
      <c r="FE71" s="47">
        <f>IFERROR(MASTERFILE[[#This Row],[FPMIS Budget]]*(MID(MASTERFILE[[#This Row],[BN 1 (Percentage)]],FIND("(",MASTERFILE[[#This Row],[BN 1 (Percentage)]])+1, FIND(")",MASTERFILE[[#This Row],[BN 1 (Percentage)]])- FIND("(",MASTERFILE[[#This Row],[BN 1 (Percentage)]])-1)),0)</f>
        <v>0</v>
      </c>
      <c r="FF71" s="47">
        <f>IFERROR(MASTERFILE[[#This Row],[FPMIS Budget]]*(MID(MASTERFILE[[#This Row],[BN 2 (Percentage)]],FIND("(",MASTERFILE[[#This Row],[BN 2 (Percentage)]])+1, FIND(")",MASTERFILE[[#This Row],[BN 2 (Percentage)]])- FIND("(",MASTERFILE[[#This Row],[BN 2 (Percentage)]])-1)),0)</f>
        <v>0</v>
      </c>
      <c r="FG71" s="47">
        <f>IFERROR(MASTERFILE[[#This Row],[FPMIS Budget]]*(MID(MASTERFILE[[#This Row],[BN 3 (Percentage)]],FIND("(",MASTERFILE[[#This Row],[BN 3 (Percentage)]])+1, FIND(")",MASTERFILE[[#This Row],[BN 3 (Percentage)]])- FIND("(",MASTERFILE[[#This Row],[BN 3 (Percentage)]])-1)),0)</f>
        <v>0</v>
      </c>
      <c r="FH71" s="47">
        <f>IFERROR(MASTERFILE[[#This Row],[FPMIS Budget]]*(MID(MASTERFILE[[#This Row],[BN 4 (Percentage)]],FIND("(",MASTERFILE[[#This Row],[BN 4 (Percentage)]])+1, FIND(")",MASTERFILE[[#This Row],[BN 4 (Percentage)]])- FIND("(",MASTERFILE[[#This Row],[BN 4 (Percentage)]])-1)),0)</f>
        <v>200000</v>
      </c>
      <c r="FI71" s="47">
        <f>IFERROR(MASTERFILE[[#This Row],[FPMIS Budget]]*(MID(MASTERFILE[[#This Row],[BN 5 (Percentage)]],FIND("(",MASTERFILE[[#This Row],[BN 5 (Percentage)]])+1, FIND(")",MASTERFILE[[#This Row],[BN 5 (Percentage)]])- FIND("(",MASTERFILE[[#This Row],[BN 5 (Percentage)]])-1)),0)</f>
        <v>0</v>
      </c>
      <c r="FJ71" s="47">
        <f>IFERROR(MASTERFILE[[#This Row],[FPMIS Budget]]*(MID(MASTERFILE[[#This Row],[BE 1 (Percentage)]],FIND("(",MASTERFILE[[#This Row],[BE 1 (Percentage)]])+1, FIND(")",MASTERFILE[[#This Row],[BE 1 (Percentage)]])- FIND("(",MASTERFILE[[#This Row],[BE 1 (Percentage)]])-1)),0)</f>
        <v>0</v>
      </c>
      <c r="FK71" s="47">
        <f>IFERROR(MASTERFILE[[#This Row],[FPMIS Budget]]*(MID(MASTERFILE[[#This Row],[BE 2 (Percentage)]],FIND("(",MASTERFILE[[#This Row],[BE 2 (Percentage)]])+1, FIND(")",MASTERFILE[[#This Row],[BE 2 (Percentage)]])- FIND("(",MASTERFILE[[#This Row],[BE 2 (Percentage)]])-1)),0)</f>
        <v>0</v>
      </c>
      <c r="FL71" s="47">
        <f>IFERROR(MASTERFILE[[#This Row],[FPMIS Budget]]*(MID(MASTERFILE[[#This Row],[BE 3 (Percentage)]],FIND("(",MASTERFILE[[#This Row],[BE 3 (Percentage)]])+1, FIND(")",MASTERFILE[[#This Row],[BE 3 (Percentage)]])- FIND("(",MASTERFILE[[#This Row],[BE 3 (Percentage)]])-1)),0)</f>
        <v>0</v>
      </c>
      <c r="FM71" s="47">
        <f>IFERROR(MASTERFILE[[#This Row],[FPMIS Budget]]*(MID(MASTERFILE[[#This Row],[BE 4 (Percentage)]],FIND("(",MASTERFILE[[#This Row],[BE 4 (Percentage)]])+1, FIND(")",MASTERFILE[[#This Row],[BE 4 (Percentage)]])- FIND("(",MASTERFILE[[#This Row],[BE 4 (Percentage)]])-1)),0)</f>
        <v>0</v>
      </c>
      <c r="FN71" s="47">
        <f>IFERROR(MASTERFILE[[#This Row],[FPMIS Budget]]*(MID(MASTERFILE[[#This Row],[BL 1 (Percentage)]],FIND("(",MASTERFILE[[#This Row],[BL 1 (Percentage)]])+1, FIND(")",MASTERFILE[[#This Row],[BL 1 (Percentage)]])- FIND("(",MASTERFILE[[#This Row],[BL 1 (Percentage)]])-1)),0)</f>
        <v>0</v>
      </c>
      <c r="FO71" s="47">
        <f>IFERROR(MASTERFILE[[#This Row],[FPMIS Budget]]*(MID(MASTERFILE[[#This Row],[BL 2 (Percentage)]],FIND("(",MASTERFILE[[#This Row],[BL 2 (Percentage)]])+1, FIND(")",MASTERFILE[[#This Row],[BL 2 (Percentage)]])- FIND("(",MASTERFILE[[#This Row],[BL 2 (Percentage)]])-1)),0)</f>
        <v>0</v>
      </c>
      <c r="FP71" s="47">
        <f>IFERROR(MASTERFILE[[#This Row],[FPMIS Budget]]*(MID(MASTERFILE[[#This Row],[BL 3 (Percentage)]],FIND("(",MASTERFILE[[#This Row],[BL 3 (Percentage)]])+1, FIND(")",MASTERFILE[[#This Row],[BL 3 (Percentage)]])- FIND("(",MASTERFILE[[#This Row],[BL 3 (Percentage)]])-1)),0)</f>
        <v>0</v>
      </c>
      <c r="FQ71" s="47">
        <f>IFERROR(MASTERFILE[[#This Row],[FPMIS Budget]]*(MID(MASTERFILE[[#This Row],[BL 4 (Percentage)]],FIND("(",MASTERFILE[[#This Row],[BL 4 (Percentage)]])+1, FIND(")",MASTERFILE[[#This Row],[BL 4 (Percentage)]])- FIND("(",MASTERFILE[[#This Row],[BL 4 (Percentage)]])-1)),0)</f>
        <v>0</v>
      </c>
      <c r="FR71" s="47">
        <f>IFERROR(MASTERFILE[[#This Row],[FPMIS Budget]]*(MID(MASTERFILE[[#This Row],[BL 5 (Percentage)]],FIND("(",MASTERFILE[[#This Row],[BL 5 (Percentage)]])+1, FIND(")",MASTERFILE[[#This Row],[BL 5 (Percentage)]])- FIND("(",MASTERFILE[[#This Row],[BL 5 (Percentage)]])-1)),0)</f>
        <v>0</v>
      </c>
      <c r="FS71" s="47">
        <f>IFERROR(MASTERFILE[[#This Row],[FPMIS Budget]]*(MID(MASTERFILE[[#This Row],[BL 6 (Percentage)]],FIND("(",MASTERFILE[[#This Row],[BL 6 (Percentage)]])+1, FIND(")",MASTERFILE[[#This Row],[BL 6 (Percentage)]])- FIND("(",MASTERFILE[[#This Row],[BL 6 (Percentage)]])-1)),0)</f>
        <v>0</v>
      </c>
      <c r="FT71" s="47">
        <f>IFERROR(MASTERFILE[[#This Row],[FPMIS Budget]]*(MID(MASTERFILE[[#This Row],[BL 7 (Percentage)]],FIND("(",MASTERFILE[[#This Row],[BL 7 (Percentage)]])+1, FIND(")",MASTERFILE[[#This Row],[BL 7 (Percentage)]])- FIND("(",MASTERFILE[[#This Row],[BL 7 (Percentage)]])-1)),0)</f>
        <v>0</v>
      </c>
      <c r="FU71" s="3" t="str">
        <f>IF(ISNUMBER(SEARCH("1.",MASTERFILE[[#This Row],[SDG target (24/25)]])),1," ")</f>
        <v xml:space="preserve"> </v>
      </c>
      <c r="HT71" s="3" t="s">
        <v>320</v>
      </c>
      <c r="HU71" s="54" t="s">
        <v>2141</v>
      </c>
      <c r="IH71" s="3"/>
      <c r="IP71" s="3" t="s">
        <v>2141</v>
      </c>
      <c r="IQ71" s="3" t="s">
        <v>2141</v>
      </c>
      <c r="IU71" s="9" t="s">
        <v>2142</v>
      </c>
      <c r="IX71" s="3"/>
      <c r="JC71" s="3" t="s">
        <v>877</v>
      </c>
    </row>
    <row r="72" spans="1:263" ht="27.75" customHeight="1" x14ac:dyDescent="0.3">
      <c r="A72" s="9" t="s">
        <v>2145</v>
      </c>
      <c r="B72" s="9" t="s">
        <v>2146</v>
      </c>
      <c r="C72" s="9" t="s">
        <v>2147</v>
      </c>
      <c r="D72" s="9" t="s">
        <v>278</v>
      </c>
      <c r="E72" s="45">
        <v>69003.08</v>
      </c>
      <c r="F72" s="45">
        <v>250000</v>
      </c>
      <c r="G72" s="9" t="s">
        <v>2148</v>
      </c>
      <c r="H72" s="9" t="s">
        <v>280</v>
      </c>
      <c r="I72" s="9" t="s">
        <v>281</v>
      </c>
      <c r="J72" s="9" t="s">
        <v>282</v>
      </c>
      <c r="K72" s="9" t="s">
        <v>476</v>
      </c>
      <c r="L72" s="9" t="s">
        <v>2149</v>
      </c>
      <c r="M72" s="9" t="s">
        <v>2150</v>
      </c>
      <c r="N72" s="45">
        <v>1.989247311827957</v>
      </c>
      <c r="O72" s="9" t="s">
        <v>479</v>
      </c>
      <c r="P72" s="9" t="s">
        <v>281</v>
      </c>
      <c r="Q72" s="9" t="s">
        <v>1788</v>
      </c>
      <c r="R72" s="9" t="s">
        <v>480</v>
      </c>
      <c r="S72" s="9" t="s">
        <v>289</v>
      </c>
      <c r="T72" s="9" t="s">
        <v>290</v>
      </c>
      <c r="U72" s="9" t="s">
        <v>291</v>
      </c>
      <c r="V72" s="9" t="s">
        <v>412</v>
      </c>
      <c r="W72" s="9" t="s">
        <v>293</v>
      </c>
      <c r="X72" s="9" t="s">
        <v>738</v>
      </c>
      <c r="Y72" s="9" t="s">
        <v>2134</v>
      </c>
      <c r="Z72" s="9" t="s">
        <v>2151</v>
      </c>
      <c r="AA72" s="9" t="s">
        <v>1089</v>
      </c>
      <c r="AB72" s="9" t="s">
        <v>2152</v>
      </c>
      <c r="AC72" s="9" t="s">
        <v>774</v>
      </c>
      <c r="AD72" s="9" t="s">
        <v>2072</v>
      </c>
      <c r="AE72" s="9" t="s">
        <v>292</v>
      </c>
      <c r="AF72" s="9" t="s">
        <v>292</v>
      </c>
      <c r="AG72" s="9" t="s">
        <v>292</v>
      </c>
      <c r="AH72" s="9" t="s">
        <v>292</v>
      </c>
      <c r="AI72" s="9" t="s">
        <v>292</v>
      </c>
      <c r="AJ72" s="9" t="s">
        <v>292</v>
      </c>
      <c r="AK72" s="9" t="s">
        <v>304</v>
      </c>
      <c r="AL72" s="9" t="s">
        <v>305</v>
      </c>
      <c r="AM72" s="9" t="s">
        <v>492</v>
      </c>
      <c r="AN72" s="9" t="s">
        <v>419</v>
      </c>
      <c r="AO72" s="9" t="s">
        <v>292</v>
      </c>
      <c r="AP72" s="9" t="s">
        <v>292</v>
      </c>
      <c r="AQ72" s="9" t="s">
        <v>309</v>
      </c>
      <c r="AR72" s="9" t="s">
        <v>354</v>
      </c>
      <c r="AS72" s="9" t="s">
        <v>354</v>
      </c>
      <c r="AT72" s="45">
        <v>0</v>
      </c>
      <c r="AU72" s="45">
        <v>250000</v>
      </c>
      <c r="AV72" s="9" t="s">
        <v>2153</v>
      </c>
      <c r="AW72" s="9" t="s">
        <v>2154</v>
      </c>
      <c r="AX72" s="9" t="s">
        <v>1245</v>
      </c>
      <c r="AY72" s="9" t="s">
        <v>292</v>
      </c>
      <c r="AZ72" s="9" t="s">
        <v>292</v>
      </c>
      <c r="BA72" s="9" t="s">
        <v>292</v>
      </c>
      <c r="BB72" s="9" t="s">
        <v>523</v>
      </c>
      <c r="BC72" s="9" t="s">
        <v>523</v>
      </c>
      <c r="BD72" s="9" t="s">
        <v>2155</v>
      </c>
      <c r="BE72" s="9" t="s">
        <v>2156</v>
      </c>
      <c r="BF72" s="9" t="s">
        <v>292</v>
      </c>
      <c r="BG72" s="9" t="s">
        <v>292</v>
      </c>
      <c r="BH72" s="45">
        <v>0</v>
      </c>
      <c r="BI72" s="9" t="s">
        <v>786</v>
      </c>
      <c r="BJ72" s="9" t="s">
        <v>354</v>
      </c>
      <c r="BK72" s="9" t="s">
        <v>363</v>
      </c>
      <c r="BL72" s="9" t="s">
        <v>353</v>
      </c>
      <c r="BM72" s="9" t="s">
        <v>363</v>
      </c>
      <c r="BN72" s="9" t="s">
        <v>354</v>
      </c>
      <c r="BO72" s="9" t="s">
        <v>354</v>
      </c>
      <c r="BP72" s="9" t="s">
        <v>354</v>
      </c>
      <c r="BQ72" s="9" t="s">
        <v>353</v>
      </c>
      <c r="BR72" s="9" t="s">
        <v>354</v>
      </c>
      <c r="BS72" s="9" t="s">
        <v>1089</v>
      </c>
      <c r="BT72" s="9" t="s">
        <v>2152</v>
      </c>
      <c r="BU72" s="9" t="s">
        <v>774</v>
      </c>
      <c r="BV72" s="9" t="s">
        <v>2072</v>
      </c>
      <c r="BW72" s="9" t="s">
        <v>2153</v>
      </c>
      <c r="BX72" s="9" t="s">
        <v>2154</v>
      </c>
      <c r="BY72" s="45">
        <v>61909.3</v>
      </c>
      <c r="BZ72" s="45">
        <v>250000</v>
      </c>
      <c r="CA72" s="45">
        <v>7093.78</v>
      </c>
      <c r="CB72" s="45">
        <v>0</v>
      </c>
      <c r="CC72" s="45">
        <v>0</v>
      </c>
      <c r="CD72" s="45">
        <v>0</v>
      </c>
      <c r="CE72" s="45">
        <v>0</v>
      </c>
      <c r="CF72" s="45">
        <v>0</v>
      </c>
      <c r="CG72" s="45">
        <v>0</v>
      </c>
      <c r="CH72" s="9" t="s">
        <v>292</v>
      </c>
      <c r="CI72" s="9" t="s">
        <v>292</v>
      </c>
      <c r="CJ72" s="9" t="s">
        <v>292</v>
      </c>
      <c r="CK72" s="9" t="s">
        <v>292</v>
      </c>
      <c r="CL72" s="45">
        <v>180996.92</v>
      </c>
      <c r="CM72" s="45">
        <v>24213.64</v>
      </c>
      <c r="CN72" s="45">
        <v>44789.440000000002</v>
      </c>
      <c r="CO72" s="45">
        <v>0</v>
      </c>
      <c r="CP72" s="45">
        <v>250000</v>
      </c>
      <c r="CQ72" s="45">
        <v>68931.73</v>
      </c>
      <c r="CR72" s="9" t="s">
        <v>2150</v>
      </c>
      <c r="CS72" s="45">
        <v>0</v>
      </c>
      <c r="CT72" s="9" t="s">
        <v>292</v>
      </c>
      <c r="CU72" s="9" t="s">
        <v>281</v>
      </c>
      <c r="CV72" s="9" t="s">
        <v>281</v>
      </c>
      <c r="CW72" s="45">
        <v>7093.78</v>
      </c>
      <c r="CX72" s="45">
        <v>175716.58142259414</v>
      </c>
      <c r="CY72" s="45">
        <v>86913.577907949788</v>
      </c>
      <c r="CZ72" s="45">
        <v>0</v>
      </c>
      <c r="DA72" s="45">
        <v>7093.78</v>
      </c>
      <c r="DB72" s="45">
        <v>175716.58142259414</v>
      </c>
      <c r="DC72" s="45">
        <v>86913.577907949788</v>
      </c>
      <c r="DD72" s="45">
        <v>0</v>
      </c>
      <c r="DE72" s="45">
        <v>0</v>
      </c>
      <c r="DF72" s="9" t="s">
        <v>365</v>
      </c>
      <c r="DG72" s="9" t="s">
        <v>2149</v>
      </c>
      <c r="DH72" s="9" t="s">
        <v>523</v>
      </c>
      <c r="DI72" s="46" t="s">
        <v>2157</v>
      </c>
      <c r="DJ72" s="3">
        <f>IF(ISNUMBER(SEARCH("BP1",MASTERFILE[[#This Row],[PPA (24/25)]])),1,0)</f>
        <v>0</v>
      </c>
      <c r="DK72" s="3">
        <f>IF(ISNUMBER(SEARCH("BP2",MASTERFILE[[#This Row],[PPA (24/25)]])),1,0)</f>
        <v>0</v>
      </c>
      <c r="DL72" s="3">
        <f>IF(ISNUMBER(SEARCH("BP3",MASTERFILE[[#This Row],[PPA (24/25)]])),1,0)</f>
        <v>0</v>
      </c>
      <c r="DM72" s="3">
        <f>IF(ISNUMBER(SEARCH("BP4",MASTERFILE[[#This Row],[PPA (24/25)]])),1,0)</f>
        <v>0</v>
      </c>
      <c r="DN72" s="3">
        <f>IF(ISNUMBER(SEARCH("BP5",MASTERFILE[[#This Row],[PPA (24/25)]])),1,0)</f>
        <v>0</v>
      </c>
      <c r="DO72" s="3">
        <f>IF(ISNUMBER(SEARCH("BN1",MASTERFILE[[#This Row],[PPA (24/25)]])),1,0)</f>
        <v>0</v>
      </c>
      <c r="DP72" s="3">
        <f>IF(ISNUMBER(SEARCH("BN2",MASTERFILE[[#This Row],[PPA (24/25)]])),1,0)</f>
        <v>0</v>
      </c>
      <c r="DQ72" s="3">
        <f>IF(ISNUMBER(SEARCH("BN3",MASTERFILE[[#This Row],[PPA (24/25)]])),1,0)</f>
        <v>0</v>
      </c>
      <c r="DR72" s="3">
        <f>IF(ISNUMBER(SEARCH("BN4",MASTERFILE[[#This Row],[PPA (24/25)]])),1,0)</f>
        <v>0</v>
      </c>
      <c r="DS72" s="3">
        <f>IF(ISNUMBER(SEARCH("BN5",MASTERFILE[[#This Row],[PPA (24/25)]])),1,0)</f>
        <v>0</v>
      </c>
      <c r="DT72" s="3">
        <f>IF(ISNUMBER(SEARCH("BE1",MASTERFILE[[#This Row],[PPA (24/25)]])),1,0)</f>
        <v>0</v>
      </c>
      <c r="DU72" s="3">
        <f>IF(ISNUMBER(SEARCH("BE2",MASTERFILE[[#This Row],[PPA (24/25)]])),1,0)</f>
        <v>0</v>
      </c>
      <c r="DV72" s="3">
        <f>IF(ISNUMBER(SEARCH("BE3",MASTERFILE[[#This Row],[PPA (24/25)]])),1,0)</f>
        <v>0</v>
      </c>
      <c r="DW72" s="3">
        <f>IF(ISNUMBER(SEARCH("BE4",MASTERFILE[[#This Row],[PPA (24/25)]])),1,0)</f>
        <v>0</v>
      </c>
      <c r="DX72" s="3">
        <f>IF(ISNUMBER(SEARCH("BL1",MASTERFILE[[#This Row],[PPA (24/25)]])),1,0)</f>
        <v>0</v>
      </c>
      <c r="DY72" s="3">
        <f>IF(ISNUMBER(SEARCH("BL2",MASTERFILE[[#This Row],[PPA (24/25)]])),1,0)</f>
        <v>1</v>
      </c>
      <c r="DZ72" s="3">
        <f>IF(ISNUMBER(SEARCH("BL3",MASTERFILE[[#This Row],[PPA (24/25)]])),1,0)</f>
        <v>0</v>
      </c>
      <c r="EA72" s="3">
        <f>IF(ISNUMBER(SEARCH("BL4",MASTERFILE[[#This Row],[PPA (24/25)]])),1,0)</f>
        <v>0</v>
      </c>
      <c r="EB72" s="3">
        <f>IF(ISNUMBER(SEARCH("BL5",MASTERFILE[[#This Row],[PPA (24/25)]])),1,0)</f>
        <v>0</v>
      </c>
      <c r="EC72" s="3">
        <f>IF(ISNUMBER(SEARCH("BL6",MASTERFILE[[#This Row],[PPA (24/25)]])),1,0)</f>
        <v>0</v>
      </c>
      <c r="ED72" s="3">
        <f>IF(ISNUMBER(SEARCH("BL7",MASTERFILE[[#This Row],[PPA (24/25)]])),1,0)</f>
        <v>0</v>
      </c>
      <c r="EE72" s="3">
        <f>IFERROR(LEFT(RIGHT(MASTERFILE[[#This Row],[PPA (24/25)]],LEN(MASTERFILE[[#This Row],[PPA (24/25)]])-FIND("BP1",MASTERFILE[[#This Row],[PPA (24/25)]])+1),10), 0)</f>
        <v>0</v>
      </c>
      <c r="EF72" s="3">
        <f>IFERROR(LEFT(RIGHT(MASTERFILE[[#This Row],[PPA (24/25)]],LEN(MASTERFILE[[#This Row],[PPA (24/25)]])-FIND("BP2",MASTERFILE[[#This Row],[PPA (24/25)]])+1),10),0)</f>
        <v>0</v>
      </c>
      <c r="EG72" s="3">
        <f>IFERROR(LEFT(RIGHT(MASTERFILE[[#This Row],[PPA (24/25)]],LEN(MASTERFILE[[#This Row],[PPA (24/25)]])-FIND("BP3",MASTERFILE[[#This Row],[PPA (24/25)]])+1),10),0)</f>
        <v>0</v>
      </c>
      <c r="EH72" s="3">
        <f>IFERROR(LEFT(RIGHT(MASTERFILE[[#This Row],[PPA (24/25)]],LEN(MASTERFILE[[#This Row],[PPA (24/25)]])-FIND("BP4",MASTERFILE[[#This Row],[PPA (24/25)]])+1),10),0)</f>
        <v>0</v>
      </c>
      <c r="EI72" s="3">
        <f>IFERROR(LEFT(RIGHT(MASTERFILE[[#This Row],[PPA (24/25)]],LEN(MASTERFILE[[#This Row],[PPA (24/25)]])-FIND("BP5",MASTERFILE[[#This Row],[PPA (24/25)]])+1),10),0)</f>
        <v>0</v>
      </c>
      <c r="EJ72" s="3">
        <f>IFERROR(LEFT(RIGHT(MASTERFILE[[#This Row],[PPA (24/25)]],LEN(MASTERFILE[[#This Row],[PPA (24/25)]])-FIND("BN1",MASTERFILE[[#This Row],[PPA (24/25)]])+1),10),0)</f>
        <v>0</v>
      </c>
      <c r="EK72" s="3">
        <f>IFERROR(LEFT(RIGHT(MASTERFILE[[#This Row],[PPA (24/25)]],LEN(MASTERFILE[[#This Row],[PPA (24/25)]])-FIND("BN2",MASTERFILE[[#This Row],[PPA (24/25)]])+1),10),0)</f>
        <v>0</v>
      </c>
      <c r="EL72" s="3">
        <f>IFERROR(LEFT(RIGHT(MASTERFILE[[#This Row],[PPA (24/25)]],LEN(MASTERFILE[[#This Row],[PPA (24/25)]])-FIND("BN3",MASTERFILE[[#This Row],[PPA (24/25)]])+1),10),0)</f>
        <v>0</v>
      </c>
      <c r="EM72" s="3">
        <f>IFERROR(LEFT(RIGHT(MASTERFILE[[#This Row],[PPA (24/25)]],LEN(MASTERFILE[[#This Row],[PPA (24/25)]])-FIND("BN4",MASTERFILE[[#This Row],[PPA (24/25)]])+1),10),0)</f>
        <v>0</v>
      </c>
      <c r="EN72" s="3">
        <f>IFERROR(LEFT(RIGHT(MASTERFILE[[#This Row],[PPA (24/25)]],LEN(MASTERFILE[[#This Row],[PPA (24/25)]])-FIND("BN5",MASTERFILE[[#This Row],[PPA (24/25)]])+1),10),0)</f>
        <v>0</v>
      </c>
      <c r="EO72" s="3">
        <f>IFERROR(LEFT(RIGHT(MASTERFILE[[#This Row],[PPA (24/25)]],LEN(MASTERFILE[[#This Row],[PPA (24/25)]])-FIND("BE1",MASTERFILE[[#This Row],[PPA (24/25)]])+1),10),0)</f>
        <v>0</v>
      </c>
      <c r="EP72" s="3">
        <f>IFERROR(LEFT(RIGHT(MASTERFILE[[#This Row],[PPA (24/25)]],LEN(MASTERFILE[[#This Row],[PPA (24/25)]])-FIND("BE2",MASTERFILE[[#This Row],[PPA (24/25)]])+1),10),0)</f>
        <v>0</v>
      </c>
      <c r="EQ72" s="3">
        <f>IFERROR(LEFT(RIGHT(MASTERFILE[[#This Row],[PPA (24/25)]],LEN(MASTERFILE[[#This Row],[PPA (24/25)]])-FIND("BE3",MASTERFILE[[#This Row],[PPA (24/25)]])+1),10),0)</f>
        <v>0</v>
      </c>
      <c r="ER72" s="3">
        <f>IFERROR(LEFT(RIGHT(MASTERFILE[[#This Row],[PPA (24/25)]],LEN(MASTERFILE[[#This Row],[PPA (24/25)]])-FIND("BE4",MASTERFILE[[#This Row],[PPA (24/25)]])+1),10),0)</f>
        <v>0</v>
      </c>
      <c r="ES72" s="3">
        <f>IFERROR(LEFT(RIGHT(MASTERFILE[[#This Row],[PPA (24/25)]],LEN(MASTERFILE[[#This Row],[PPA (24/25)]])-FIND("BL1",MASTERFILE[[#This Row],[PPA (24/25)]])+1),10),0)</f>
        <v>0</v>
      </c>
      <c r="ET72" s="3" t="str">
        <f>IFERROR(LEFT(RIGHT(MASTERFILE[[#This Row],[PPA (24/25)]],LEN(MASTERFILE[[#This Row],[PPA (24/25)]])-FIND("BL2",MASTERFILE[[#This Row],[PPA (24/25)]])+1),10),0)</f>
        <v>BL2 (100%)</v>
      </c>
      <c r="EU72" s="3">
        <f>IFERROR(LEFT(RIGHT(MASTERFILE[[#This Row],[PPA (24/25)]],LEN(MASTERFILE[[#This Row],[PPA (24/25)]])-FIND("BL3",MASTERFILE[[#This Row],[PPA (24/25)]])+1),10),0)</f>
        <v>0</v>
      </c>
      <c r="EV72" s="3">
        <f>IFERROR(LEFT(RIGHT(MASTERFILE[[#This Row],[PPA (24/25)]],LEN(MASTERFILE[[#This Row],[PPA (24/25)]])-FIND("BL4",MASTERFILE[[#This Row],[PPA (24/25)]])+1),10),0)</f>
        <v>0</v>
      </c>
      <c r="EW72" s="3">
        <f>IFERROR(LEFT(RIGHT(MASTERFILE[[#This Row],[PPA (24/25)]],LEN(MASTERFILE[[#This Row],[PPA (24/25)]])-FIND("BL5",MASTERFILE[[#This Row],[PPA (24/25)]])+1),10),0)</f>
        <v>0</v>
      </c>
      <c r="EX72" s="3">
        <f>IFERROR(LEFT(RIGHT(MASTERFILE[[#This Row],[PPA (24/25)]],LEN(MASTERFILE[[#This Row],[PPA (24/25)]])-FIND("BL6",MASTERFILE[[#This Row],[PPA (24/25)]])+1),10),0)</f>
        <v>0</v>
      </c>
      <c r="EY72" s="3">
        <f>IFERROR(LEFT(RIGHT(MASTERFILE[[#This Row],[PPA (24/25)]],LEN(MASTERFILE[[#This Row],[PPA (24/25)]])-FIND("BL7",MASTERFILE[[#This Row],[PPA (24/25)]])+1),10),0)</f>
        <v>0</v>
      </c>
      <c r="EZ72" s="47">
        <f>IFERROR(MASTERFILE[[#This Row],[FPMIS Budget]]*(MID(MASTERFILE[[#This Row],[BP 1 (Percentage)]],FIND("(",MASTERFILE[[#This Row],[BP 1 (Percentage)]])+1, FIND(")",MASTERFILE[[#This Row],[BP 1 (Percentage)]])- FIND("(",MASTERFILE[[#This Row],[BP 1 (Percentage)]])-1)),0)</f>
        <v>0</v>
      </c>
      <c r="FA72" s="47">
        <f>IFERROR(MASTERFILE[[#This Row],[FPMIS Budget]]*(MID(MASTERFILE[[#This Row],[BP 2 (Percentage)]],FIND("(",MASTERFILE[[#This Row],[BP 2 (Percentage)]])+1, FIND(")",MASTERFILE[[#This Row],[BP 2 (Percentage)]])- FIND("(",MASTERFILE[[#This Row],[BP 2 (Percentage)]])-1)),0)</f>
        <v>0</v>
      </c>
      <c r="FB72" s="47">
        <f>IFERROR(MASTERFILE[[#This Row],[FPMIS Budget]]*(MID(MASTERFILE[[#This Row],[BP 3 (Percentage)]],FIND("(",MASTERFILE[[#This Row],[BP 3 (Percentage)]])+1, FIND(")",MASTERFILE[[#This Row],[BP 3 (Percentage)]])- FIND("(",MASTERFILE[[#This Row],[BP 3 (Percentage)]])-1)),0)</f>
        <v>0</v>
      </c>
      <c r="FC72" s="47">
        <f>IFERROR(MASTERFILE[[#This Row],[FPMIS Budget]]*(MID(MASTERFILE[[#This Row],[BP 4 (Percentage)]],FIND("(",MASTERFILE[[#This Row],[BP 4 (Percentage)]])+1, FIND(")",MASTERFILE[[#This Row],[BP 4 (Percentage)]])- FIND("(",MASTERFILE[[#This Row],[BP 4 (Percentage)]])-1)),0)</f>
        <v>0</v>
      </c>
      <c r="FD72" s="47">
        <f>IFERROR(MASTERFILE[[#This Row],[FPMIS Budget]]*(MID(MASTERFILE[[#This Row],[BP 5 (Percentage)]],FIND("(",MASTERFILE[[#This Row],[BP 5 (Percentage)]])+1, FIND(")",MASTERFILE[[#This Row],[BP 5 (Percentage)]])- FIND("(",MASTERFILE[[#This Row],[BP 5 (Percentage)]])-1)),0)</f>
        <v>0</v>
      </c>
      <c r="FE72" s="47">
        <f>IFERROR(MASTERFILE[[#This Row],[FPMIS Budget]]*(MID(MASTERFILE[[#This Row],[BN 1 (Percentage)]],FIND("(",MASTERFILE[[#This Row],[BN 1 (Percentage)]])+1, FIND(")",MASTERFILE[[#This Row],[BN 1 (Percentage)]])- FIND("(",MASTERFILE[[#This Row],[BN 1 (Percentage)]])-1)),0)</f>
        <v>0</v>
      </c>
      <c r="FF72" s="47">
        <f>IFERROR(MASTERFILE[[#This Row],[FPMIS Budget]]*(MID(MASTERFILE[[#This Row],[BN 2 (Percentage)]],FIND("(",MASTERFILE[[#This Row],[BN 2 (Percentage)]])+1, FIND(")",MASTERFILE[[#This Row],[BN 2 (Percentage)]])- FIND("(",MASTERFILE[[#This Row],[BN 2 (Percentage)]])-1)),0)</f>
        <v>0</v>
      </c>
      <c r="FG72" s="47">
        <f>IFERROR(MASTERFILE[[#This Row],[FPMIS Budget]]*(MID(MASTERFILE[[#This Row],[BN 3 (Percentage)]],FIND("(",MASTERFILE[[#This Row],[BN 3 (Percentage)]])+1, FIND(")",MASTERFILE[[#This Row],[BN 3 (Percentage)]])- FIND("(",MASTERFILE[[#This Row],[BN 3 (Percentage)]])-1)),0)</f>
        <v>0</v>
      </c>
      <c r="FH72" s="47">
        <f>IFERROR(MASTERFILE[[#This Row],[FPMIS Budget]]*(MID(MASTERFILE[[#This Row],[BN 4 (Percentage)]],FIND("(",MASTERFILE[[#This Row],[BN 4 (Percentage)]])+1, FIND(")",MASTERFILE[[#This Row],[BN 4 (Percentage)]])- FIND("(",MASTERFILE[[#This Row],[BN 4 (Percentage)]])-1)),0)</f>
        <v>0</v>
      </c>
      <c r="FI72" s="47">
        <f>IFERROR(MASTERFILE[[#This Row],[FPMIS Budget]]*(MID(MASTERFILE[[#This Row],[BN 5 (Percentage)]],FIND("(",MASTERFILE[[#This Row],[BN 5 (Percentage)]])+1, FIND(")",MASTERFILE[[#This Row],[BN 5 (Percentage)]])- FIND("(",MASTERFILE[[#This Row],[BN 5 (Percentage)]])-1)),0)</f>
        <v>0</v>
      </c>
      <c r="FJ72" s="47">
        <f>IFERROR(MASTERFILE[[#This Row],[FPMIS Budget]]*(MID(MASTERFILE[[#This Row],[BE 1 (Percentage)]],FIND("(",MASTERFILE[[#This Row],[BE 1 (Percentage)]])+1, FIND(")",MASTERFILE[[#This Row],[BE 1 (Percentage)]])- FIND("(",MASTERFILE[[#This Row],[BE 1 (Percentage)]])-1)),0)</f>
        <v>0</v>
      </c>
      <c r="FK72" s="47">
        <f>IFERROR(MASTERFILE[[#This Row],[FPMIS Budget]]*(MID(MASTERFILE[[#This Row],[BE 2 (Percentage)]],FIND("(",MASTERFILE[[#This Row],[BE 2 (Percentage)]])+1, FIND(")",MASTERFILE[[#This Row],[BE 2 (Percentage)]])- FIND("(",MASTERFILE[[#This Row],[BE 2 (Percentage)]])-1)),0)</f>
        <v>0</v>
      </c>
      <c r="FL72" s="47">
        <f>IFERROR(MASTERFILE[[#This Row],[FPMIS Budget]]*(MID(MASTERFILE[[#This Row],[BE 3 (Percentage)]],FIND("(",MASTERFILE[[#This Row],[BE 3 (Percentage)]])+1, FIND(")",MASTERFILE[[#This Row],[BE 3 (Percentage)]])- FIND("(",MASTERFILE[[#This Row],[BE 3 (Percentage)]])-1)),0)</f>
        <v>0</v>
      </c>
      <c r="FM72" s="47">
        <f>IFERROR(MASTERFILE[[#This Row],[FPMIS Budget]]*(MID(MASTERFILE[[#This Row],[BE 4 (Percentage)]],FIND("(",MASTERFILE[[#This Row],[BE 4 (Percentage)]])+1, FIND(")",MASTERFILE[[#This Row],[BE 4 (Percentage)]])- FIND("(",MASTERFILE[[#This Row],[BE 4 (Percentage)]])-1)),0)</f>
        <v>0</v>
      </c>
      <c r="FN72" s="47">
        <f>IFERROR(MASTERFILE[[#This Row],[FPMIS Budget]]*(MID(MASTERFILE[[#This Row],[BL 1 (Percentage)]],FIND("(",MASTERFILE[[#This Row],[BL 1 (Percentage)]])+1, FIND(")",MASTERFILE[[#This Row],[BL 1 (Percentage)]])- FIND("(",MASTERFILE[[#This Row],[BL 1 (Percentage)]])-1)),0)</f>
        <v>0</v>
      </c>
      <c r="FO72" s="47">
        <f>IFERROR(MASTERFILE[[#This Row],[FPMIS Budget]]*(MID(MASTERFILE[[#This Row],[BL 2 (Percentage)]],FIND("(",MASTERFILE[[#This Row],[BL 2 (Percentage)]])+1, FIND(")",MASTERFILE[[#This Row],[BL 2 (Percentage)]])- FIND("(",MASTERFILE[[#This Row],[BL 2 (Percentage)]])-1)),0)</f>
        <v>250000</v>
      </c>
      <c r="FP72" s="47">
        <f>IFERROR(MASTERFILE[[#This Row],[FPMIS Budget]]*(MID(MASTERFILE[[#This Row],[BL 3 (Percentage)]],FIND("(",MASTERFILE[[#This Row],[BL 3 (Percentage)]])+1, FIND(")",MASTERFILE[[#This Row],[BL 3 (Percentage)]])- FIND("(",MASTERFILE[[#This Row],[BL 3 (Percentage)]])-1)),0)</f>
        <v>0</v>
      </c>
      <c r="FQ72" s="47">
        <f>IFERROR(MASTERFILE[[#This Row],[FPMIS Budget]]*(MID(MASTERFILE[[#This Row],[BL 4 (Percentage)]],FIND("(",MASTERFILE[[#This Row],[BL 4 (Percentage)]])+1, FIND(")",MASTERFILE[[#This Row],[BL 4 (Percentage)]])- FIND("(",MASTERFILE[[#This Row],[BL 4 (Percentage)]])-1)),0)</f>
        <v>0</v>
      </c>
      <c r="FR72" s="47">
        <f>IFERROR(MASTERFILE[[#This Row],[FPMIS Budget]]*(MID(MASTERFILE[[#This Row],[BL 5 (Percentage)]],FIND("(",MASTERFILE[[#This Row],[BL 5 (Percentage)]])+1, FIND(")",MASTERFILE[[#This Row],[BL 5 (Percentage)]])- FIND("(",MASTERFILE[[#This Row],[BL 5 (Percentage)]])-1)),0)</f>
        <v>0</v>
      </c>
      <c r="FS72" s="47">
        <f>IFERROR(MASTERFILE[[#This Row],[FPMIS Budget]]*(MID(MASTERFILE[[#This Row],[BL 6 (Percentage)]],FIND("(",MASTERFILE[[#This Row],[BL 6 (Percentage)]])+1, FIND(")",MASTERFILE[[#This Row],[BL 6 (Percentage)]])- FIND("(",MASTERFILE[[#This Row],[BL 6 (Percentage)]])-1)),0)</f>
        <v>0</v>
      </c>
      <c r="FT72" s="47">
        <f>IFERROR(MASTERFILE[[#This Row],[FPMIS Budget]]*(MID(MASTERFILE[[#This Row],[BL 7 (Percentage)]],FIND("(",MASTERFILE[[#This Row],[BL 7 (Percentage)]])+1, FIND(")",MASTERFILE[[#This Row],[BL 7 (Percentage)]])- FIND("(",MASTERFILE[[#This Row],[BL 7 (Percentage)]])-1)),0)</f>
        <v>0</v>
      </c>
      <c r="FU72" s="3" t="str">
        <f>IF(ISNUMBER(SEARCH("1.",MASTERFILE[[#This Row],[SDG target (24/25)]])),1," ")</f>
        <v xml:space="preserve"> </v>
      </c>
      <c r="HT72" s="3" t="s">
        <v>320</v>
      </c>
      <c r="IB72" s="56" t="s">
        <v>2158</v>
      </c>
      <c r="IH72" s="3"/>
      <c r="IM72" s="9" t="s">
        <v>2158</v>
      </c>
      <c r="IO72" s="9" t="s">
        <v>2158</v>
      </c>
      <c r="IR72" s="9" t="s">
        <v>2158</v>
      </c>
      <c r="IW72" s="9" t="s">
        <v>2159</v>
      </c>
      <c r="IX72" s="3"/>
      <c r="JC72" s="3" t="s">
        <v>1235</v>
      </c>
    </row>
    <row r="73" spans="1:263" ht="27.75" customHeight="1" x14ac:dyDescent="0.3">
      <c r="A73" s="48" t="s">
        <v>2160</v>
      </c>
      <c r="B73" s="48" t="s">
        <v>2161</v>
      </c>
      <c r="C73" s="48" t="s">
        <v>2162</v>
      </c>
      <c r="D73" s="48" t="s">
        <v>278</v>
      </c>
      <c r="E73" s="49">
        <v>568610.81000000006</v>
      </c>
      <c r="F73" s="49">
        <v>27382257.220880352</v>
      </c>
      <c r="G73" s="48" t="s">
        <v>2163</v>
      </c>
      <c r="H73" s="48" t="s">
        <v>280</v>
      </c>
      <c r="I73" s="48" t="s">
        <v>281</v>
      </c>
      <c r="J73" s="48" t="s">
        <v>1664</v>
      </c>
      <c r="K73" s="48" t="s">
        <v>283</v>
      </c>
      <c r="L73" s="48" t="s">
        <v>1746</v>
      </c>
      <c r="M73" s="48" t="s">
        <v>2164</v>
      </c>
      <c r="N73" s="49">
        <v>4.997311827956989</v>
      </c>
      <c r="O73" s="48" t="s">
        <v>524</v>
      </c>
      <c r="P73" s="48" t="s">
        <v>281</v>
      </c>
      <c r="Q73" s="48" t="s">
        <v>1788</v>
      </c>
      <c r="R73" s="48" t="s">
        <v>411</v>
      </c>
      <c r="S73" s="48" t="s">
        <v>2165</v>
      </c>
      <c r="T73" s="48" t="s">
        <v>677</v>
      </c>
      <c r="U73" s="48" t="s">
        <v>678</v>
      </c>
      <c r="V73" s="48" t="s">
        <v>242</v>
      </c>
      <c r="W73" s="48" t="s">
        <v>2166</v>
      </c>
      <c r="X73" s="48" t="s">
        <v>1078</v>
      </c>
      <c r="Y73" s="48" t="s">
        <v>2167</v>
      </c>
      <c r="Z73" s="48" t="s">
        <v>2168</v>
      </c>
      <c r="AA73" s="48" t="s">
        <v>2169</v>
      </c>
      <c r="AB73" s="48" t="s">
        <v>2170</v>
      </c>
      <c r="AC73" s="48" t="s">
        <v>2171</v>
      </c>
      <c r="AD73" s="48" t="s">
        <v>2172</v>
      </c>
      <c r="AE73" s="48" t="s">
        <v>292</v>
      </c>
      <c r="AF73" s="48" t="s">
        <v>292</v>
      </c>
      <c r="AG73" s="48" t="s">
        <v>292</v>
      </c>
      <c r="AH73" s="48" t="s">
        <v>292</v>
      </c>
      <c r="AI73" s="48" t="s">
        <v>292</v>
      </c>
      <c r="AJ73" s="48" t="s">
        <v>292</v>
      </c>
      <c r="AK73" s="48" t="s">
        <v>304</v>
      </c>
      <c r="AL73" s="48" t="s">
        <v>2173</v>
      </c>
      <c r="AM73" s="48" t="s">
        <v>418</v>
      </c>
      <c r="AN73" s="48" t="s">
        <v>1664</v>
      </c>
      <c r="AO73" s="48" t="s">
        <v>2174</v>
      </c>
      <c r="AP73" s="48" t="s">
        <v>2006</v>
      </c>
      <c r="AQ73" s="48" t="s">
        <v>544</v>
      </c>
      <c r="AR73" s="48" t="s">
        <v>354</v>
      </c>
      <c r="AS73" s="48" t="s">
        <v>354</v>
      </c>
      <c r="AT73" s="49">
        <v>0</v>
      </c>
      <c r="AU73" s="49">
        <v>27382257.219999999</v>
      </c>
      <c r="AV73" s="48" t="s">
        <v>2175</v>
      </c>
      <c r="AW73" s="48" t="s">
        <v>2176</v>
      </c>
      <c r="AX73" s="48" t="s">
        <v>2166</v>
      </c>
      <c r="AY73" s="48" t="s">
        <v>292</v>
      </c>
      <c r="AZ73" s="48" t="s">
        <v>292</v>
      </c>
      <c r="BA73" s="48" t="s">
        <v>292</v>
      </c>
      <c r="BB73" s="48" t="s">
        <v>1224</v>
      </c>
      <c r="BC73" s="48" t="s">
        <v>2177</v>
      </c>
      <c r="BD73" s="48" t="s">
        <v>2178</v>
      </c>
      <c r="BE73" s="48" t="s">
        <v>2179</v>
      </c>
      <c r="BF73" s="48" t="s">
        <v>292</v>
      </c>
      <c r="BG73" s="48" t="s">
        <v>292</v>
      </c>
      <c r="BH73" s="49">
        <v>0</v>
      </c>
      <c r="BI73" s="48" t="s">
        <v>396</v>
      </c>
      <c r="BJ73" s="48" t="s">
        <v>354</v>
      </c>
      <c r="BK73" s="48" t="s">
        <v>354</v>
      </c>
      <c r="BL73" s="48" t="s">
        <v>354</v>
      </c>
      <c r="BM73" s="48" t="s">
        <v>354</v>
      </c>
      <c r="BN73" s="48" t="s">
        <v>354</v>
      </c>
      <c r="BO73" s="48" t="s">
        <v>354</v>
      </c>
      <c r="BP73" s="48" t="s">
        <v>354</v>
      </c>
      <c r="BQ73" s="48" t="s">
        <v>353</v>
      </c>
      <c r="BR73" s="48" t="s">
        <v>354</v>
      </c>
      <c r="BS73" s="48" t="s">
        <v>2169</v>
      </c>
      <c r="BT73" s="48" t="s">
        <v>2170</v>
      </c>
      <c r="BU73" s="48" t="s">
        <v>2171</v>
      </c>
      <c r="BV73" s="48" t="s">
        <v>2172</v>
      </c>
      <c r="BW73" s="48" t="s">
        <v>2175</v>
      </c>
      <c r="BX73" s="48" t="s">
        <v>2176</v>
      </c>
      <c r="BY73" s="49">
        <v>441310.95</v>
      </c>
      <c r="BZ73" s="49">
        <v>27382257.219999999</v>
      </c>
      <c r="CA73" s="49">
        <v>127299.86</v>
      </c>
      <c r="CB73" s="49">
        <v>0</v>
      </c>
      <c r="CC73" s="49">
        <v>0</v>
      </c>
      <c r="CD73" s="49">
        <v>0</v>
      </c>
      <c r="CE73" s="49">
        <v>0</v>
      </c>
      <c r="CF73" s="49">
        <v>0</v>
      </c>
      <c r="CG73" s="49">
        <v>0</v>
      </c>
      <c r="CH73" s="48" t="s">
        <v>292</v>
      </c>
      <c r="CI73" s="48" t="s">
        <v>292</v>
      </c>
      <c r="CJ73" s="48" t="s">
        <v>292</v>
      </c>
      <c r="CK73" s="48" t="s">
        <v>292</v>
      </c>
      <c r="CL73" s="49">
        <v>26813646.41</v>
      </c>
      <c r="CM73" s="49">
        <v>205678.71</v>
      </c>
      <c r="CN73" s="49">
        <v>362932.1</v>
      </c>
      <c r="CO73" s="49">
        <v>0</v>
      </c>
      <c r="CP73" s="49">
        <v>27382257.219999999</v>
      </c>
      <c r="CQ73" s="49">
        <v>576787.24</v>
      </c>
      <c r="CR73" s="48" t="s">
        <v>2164</v>
      </c>
      <c r="CS73" s="49">
        <v>0</v>
      </c>
      <c r="CT73" s="48" t="s">
        <v>292</v>
      </c>
      <c r="CU73" s="48" t="s">
        <v>281</v>
      </c>
      <c r="CV73" s="48" t="s">
        <v>281</v>
      </c>
      <c r="CW73" s="49">
        <v>127299.86</v>
      </c>
      <c r="CX73" s="49">
        <v>2345892.9926123149</v>
      </c>
      <c r="CY73" s="49">
        <v>2345892.9926123149</v>
      </c>
      <c r="CZ73" s="49">
        <v>2345892.9926123149</v>
      </c>
      <c r="DA73" s="49">
        <v>127299.86</v>
      </c>
      <c r="DB73" s="49">
        <v>2345892.9926123149</v>
      </c>
      <c r="DC73" s="49">
        <v>2345892.9926123149</v>
      </c>
      <c r="DD73" s="49">
        <v>0</v>
      </c>
      <c r="DE73" s="49">
        <v>5004235.2699999996</v>
      </c>
      <c r="DF73" s="48" t="s">
        <v>365</v>
      </c>
      <c r="DG73" s="48" t="s">
        <v>2180</v>
      </c>
      <c r="DH73" s="48" t="s">
        <v>2181</v>
      </c>
      <c r="DI73" s="50" t="s">
        <v>2182</v>
      </c>
      <c r="DJ73" s="3">
        <f>IF(ISNUMBER(SEARCH("BP1",MASTERFILE[[#This Row],[PPA (24/25)]])),1,0)</f>
        <v>1</v>
      </c>
      <c r="DK73" s="3">
        <f>IF(ISNUMBER(SEARCH("BP2",MASTERFILE[[#This Row],[PPA (24/25)]])),1,0)</f>
        <v>0</v>
      </c>
      <c r="DL73" s="3">
        <f>IF(ISNUMBER(SEARCH("BP3",MASTERFILE[[#This Row],[PPA (24/25)]])),1,0)</f>
        <v>0</v>
      </c>
      <c r="DM73" s="3">
        <f>IF(ISNUMBER(SEARCH("BP4",MASTERFILE[[#This Row],[PPA (24/25)]])),1,0)</f>
        <v>0</v>
      </c>
      <c r="DN73" s="3">
        <f>IF(ISNUMBER(SEARCH("BP5",MASTERFILE[[#This Row],[PPA (24/25)]])),1,0)</f>
        <v>0</v>
      </c>
      <c r="DO73" s="3">
        <f>IF(ISNUMBER(SEARCH("BN1",MASTERFILE[[#This Row],[PPA (24/25)]])),1,0)</f>
        <v>0</v>
      </c>
      <c r="DP73" s="3">
        <f>IF(ISNUMBER(SEARCH("BN2",MASTERFILE[[#This Row],[PPA (24/25)]])),1,0)</f>
        <v>0</v>
      </c>
      <c r="DQ73" s="3">
        <f>IF(ISNUMBER(SEARCH("BN3",MASTERFILE[[#This Row],[PPA (24/25)]])),1,0)</f>
        <v>0</v>
      </c>
      <c r="DR73" s="3">
        <f>IF(ISNUMBER(SEARCH("BN4",MASTERFILE[[#This Row],[PPA (24/25)]])),1,0)</f>
        <v>0</v>
      </c>
      <c r="DS73" s="3">
        <f>IF(ISNUMBER(SEARCH("BN5",MASTERFILE[[#This Row],[PPA (24/25)]])),1,0)</f>
        <v>1</v>
      </c>
      <c r="DT73" s="3">
        <f>IF(ISNUMBER(SEARCH("BE1",MASTERFILE[[#This Row],[PPA (24/25)]])),1,0)</f>
        <v>0</v>
      </c>
      <c r="DU73" s="3">
        <f>IF(ISNUMBER(SEARCH("BE2",MASTERFILE[[#This Row],[PPA (24/25)]])),1,0)</f>
        <v>1</v>
      </c>
      <c r="DV73" s="3">
        <f>IF(ISNUMBER(SEARCH("BE3",MASTERFILE[[#This Row],[PPA (24/25)]])),1,0)</f>
        <v>0</v>
      </c>
      <c r="DW73" s="3">
        <f>IF(ISNUMBER(SEARCH("BE4",MASTERFILE[[#This Row],[PPA (24/25)]])),1,0)</f>
        <v>0</v>
      </c>
      <c r="DX73" s="3">
        <f>IF(ISNUMBER(SEARCH("BL1",MASTERFILE[[#This Row],[PPA (24/25)]])),1,0)</f>
        <v>0</v>
      </c>
      <c r="DY73" s="3">
        <f>IF(ISNUMBER(SEARCH("BL2",MASTERFILE[[#This Row],[PPA (24/25)]])),1,0)</f>
        <v>0</v>
      </c>
      <c r="DZ73" s="3">
        <f>IF(ISNUMBER(SEARCH("BL3",MASTERFILE[[#This Row],[PPA (24/25)]])),1,0)</f>
        <v>0</v>
      </c>
      <c r="EA73" s="3">
        <f>IF(ISNUMBER(SEARCH("BL4",MASTERFILE[[#This Row],[PPA (24/25)]])),1,0)</f>
        <v>0</v>
      </c>
      <c r="EB73" s="3">
        <f>IF(ISNUMBER(SEARCH("BL5",MASTERFILE[[#This Row],[PPA (24/25)]])),1,0)</f>
        <v>0</v>
      </c>
      <c r="EC73" s="3">
        <f>IF(ISNUMBER(SEARCH("BL6",MASTERFILE[[#This Row],[PPA (24/25)]])),1,0)</f>
        <v>0</v>
      </c>
      <c r="ED73" s="3">
        <f>IF(ISNUMBER(SEARCH("BL7",MASTERFILE[[#This Row],[PPA (24/25)]])),1,0)</f>
        <v>0</v>
      </c>
      <c r="EE73" s="3" t="str">
        <f>IFERROR(LEFT(RIGHT(MASTERFILE[[#This Row],[PPA (24/25)]],LEN(MASTERFILE[[#This Row],[PPA (24/25)]])-FIND("BP1",MASTERFILE[[#This Row],[PPA (24/25)]])+1),10), 0)</f>
        <v>BP1 (34%)</v>
      </c>
      <c r="EF73" s="3">
        <f>IFERROR(LEFT(RIGHT(MASTERFILE[[#This Row],[PPA (24/25)]],LEN(MASTERFILE[[#This Row],[PPA (24/25)]])-FIND("BP2",MASTERFILE[[#This Row],[PPA (24/25)]])+1),10),0)</f>
        <v>0</v>
      </c>
      <c r="EG73" s="3">
        <f>IFERROR(LEFT(RIGHT(MASTERFILE[[#This Row],[PPA (24/25)]],LEN(MASTERFILE[[#This Row],[PPA (24/25)]])-FIND("BP3",MASTERFILE[[#This Row],[PPA (24/25)]])+1),10),0)</f>
        <v>0</v>
      </c>
      <c r="EH73" s="3">
        <f>IFERROR(LEFT(RIGHT(MASTERFILE[[#This Row],[PPA (24/25)]],LEN(MASTERFILE[[#This Row],[PPA (24/25)]])-FIND("BP4",MASTERFILE[[#This Row],[PPA (24/25)]])+1),10),0)</f>
        <v>0</v>
      </c>
      <c r="EI73" s="3">
        <f>IFERROR(LEFT(RIGHT(MASTERFILE[[#This Row],[PPA (24/25)]],LEN(MASTERFILE[[#This Row],[PPA (24/25)]])-FIND("BP5",MASTERFILE[[#This Row],[PPA (24/25)]])+1),10),0)</f>
        <v>0</v>
      </c>
      <c r="EJ73" s="3">
        <f>IFERROR(LEFT(RIGHT(MASTERFILE[[#This Row],[PPA (24/25)]],LEN(MASTERFILE[[#This Row],[PPA (24/25)]])-FIND("BN1",MASTERFILE[[#This Row],[PPA (24/25)]])+1),10),0)</f>
        <v>0</v>
      </c>
      <c r="EK73" s="3">
        <f>IFERROR(LEFT(RIGHT(MASTERFILE[[#This Row],[PPA (24/25)]],LEN(MASTERFILE[[#This Row],[PPA (24/25)]])-FIND("BN2",MASTERFILE[[#This Row],[PPA (24/25)]])+1),10),0)</f>
        <v>0</v>
      </c>
      <c r="EL73" s="3">
        <f>IFERROR(LEFT(RIGHT(MASTERFILE[[#This Row],[PPA (24/25)]],LEN(MASTERFILE[[#This Row],[PPA (24/25)]])-FIND("BN3",MASTERFILE[[#This Row],[PPA (24/25)]])+1),10),0)</f>
        <v>0</v>
      </c>
      <c r="EM73" s="3">
        <f>IFERROR(LEFT(RIGHT(MASTERFILE[[#This Row],[PPA (24/25)]],LEN(MASTERFILE[[#This Row],[PPA (24/25)]])-FIND("BN4",MASTERFILE[[#This Row],[PPA (24/25)]])+1),10),0)</f>
        <v>0</v>
      </c>
      <c r="EN73" s="3" t="str">
        <f>IFERROR(LEFT(RIGHT(MASTERFILE[[#This Row],[PPA (24/25)]],LEN(MASTERFILE[[#This Row],[PPA (24/25)]])-FIND("BN5",MASTERFILE[[#This Row],[PPA (24/25)]])+1),10),0)</f>
        <v xml:space="preserve">BN5 (33%)
</v>
      </c>
      <c r="EO73" s="3">
        <f>IFERROR(LEFT(RIGHT(MASTERFILE[[#This Row],[PPA (24/25)]],LEN(MASTERFILE[[#This Row],[PPA (24/25)]])-FIND("BE1",MASTERFILE[[#This Row],[PPA (24/25)]])+1),10),0)</f>
        <v>0</v>
      </c>
      <c r="EP73" s="3" t="str">
        <f>IFERROR(LEFT(RIGHT(MASTERFILE[[#This Row],[PPA (24/25)]],LEN(MASTERFILE[[#This Row],[PPA (24/25)]])-FIND("BE2",MASTERFILE[[#This Row],[PPA (24/25)]])+1),10),0)</f>
        <v xml:space="preserve">BE2 (33%)
</v>
      </c>
      <c r="EQ73" s="3">
        <f>IFERROR(LEFT(RIGHT(MASTERFILE[[#This Row],[PPA (24/25)]],LEN(MASTERFILE[[#This Row],[PPA (24/25)]])-FIND("BE3",MASTERFILE[[#This Row],[PPA (24/25)]])+1),10),0)</f>
        <v>0</v>
      </c>
      <c r="ER73" s="3">
        <f>IFERROR(LEFT(RIGHT(MASTERFILE[[#This Row],[PPA (24/25)]],LEN(MASTERFILE[[#This Row],[PPA (24/25)]])-FIND("BE4",MASTERFILE[[#This Row],[PPA (24/25)]])+1),10),0)</f>
        <v>0</v>
      </c>
      <c r="ES73" s="3">
        <f>IFERROR(LEFT(RIGHT(MASTERFILE[[#This Row],[PPA (24/25)]],LEN(MASTERFILE[[#This Row],[PPA (24/25)]])-FIND("BL1",MASTERFILE[[#This Row],[PPA (24/25)]])+1),10),0)</f>
        <v>0</v>
      </c>
      <c r="ET73" s="3">
        <f>IFERROR(LEFT(RIGHT(MASTERFILE[[#This Row],[PPA (24/25)]],LEN(MASTERFILE[[#This Row],[PPA (24/25)]])-FIND("BL2",MASTERFILE[[#This Row],[PPA (24/25)]])+1),10),0)</f>
        <v>0</v>
      </c>
      <c r="EU73" s="3">
        <f>IFERROR(LEFT(RIGHT(MASTERFILE[[#This Row],[PPA (24/25)]],LEN(MASTERFILE[[#This Row],[PPA (24/25)]])-FIND("BL3",MASTERFILE[[#This Row],[PPA (24/25)]])+1),10),0)</f>
        <v>0</v>
      </c>
      <c r="EV73" s="3">
        <f>IFERROR(LEFT(RIGHT(MASTERFILE[[#This Row],[PPA (24/25)]],LEN(MASTERFILE[[#This Row],[PPA (24/25)]])-FIND("BL4",MASTERFILE[[#This Row],[PPA (24/25)]])+1),10),0)</f>
        <v>0</v>
      </c>
      <c r="EW73" s="3">
        <f>IFERROR(LEFT(RIGHT(MASTERFILE[[#This Row],[PPA (24/25)]],LEN(MASTERFILE[[#This Row],[PPA (24/25)]])-FIND("BL5",MASTERFILE[[#This Row],[PPA (24/25)]])+1),10),0)</f>
        <v>0</v>
      </c>
      <c r="EX73" s="3">
        <f>IFERROR(LEFT(RIGHT(MASTERFILE[[#This Row],[PPA (24/25)]],LEN(MASTERFILE[[#This Row],[PPA (24/25)]])-FIND("BL6",MASTERFILE[[#This Row],[PPA (24/25)]])+1),10),0)</f>
        <v>0</v>
      </c>
      <c r="EY73" s="3">
        <f>IFERROR(LEFT(RIGHT(MASTERFILE[[#This Row],[PPA (24/25)]],LEN(MASTERFILE[[#This Row],[PPA (24/25)]])-FIND("BL7",MASTERFILE[[#This Row],[PPA (24/25)]])+1),10),0)</f>
        <v>0</v>
      </c>
      <c r="EZ73" s="47">
        <f>IFERROR(MASTERFILE[[#This Row],[FPMIS Budget]]*(MID(MASTERFILE[[#This Row],[BP 1 (Percentage)]],FIND("(",MASTERFILE[[#This Row],[BP 1 (Percentage)]])+1, FIND(")",MASTERFILE[[#This Row],[BP 1 (Percentage)]])- FIND("(",MASTERFILE[[#This Row],[BP 1 (Percentage)]])-1)),0)</f>
        <v>9309967.45509932</v>
      </c>
      <c r="FA73" s="47">
        <f>IFERROR(MASTERFILE[[#This Row],[FPMIS Budget]]*(MID(MASTERFILE[[#This Row],[BP 2 (Percentage)]],FIND("(",MASTERFILE[[#This Row],[BP 2 (Percentage)]])+1, FIND(")",MASTERFILE[[#This Row],[BP 2 (Percentage)]])- FIND("(",MASTERFILE[[#This Row],[BP 2 (Percentage)]])-1)),0)</f>
        <v>0</v>
      </c>
      <c r="FB73" s="47">
        <f>IFERROR(MASTERFILE[[#This Row],[FPMIS Budget]]*(MID(MASTERFILE[[#This Row],[BP 3 (Percentage)]],FIND("(",MASTERFILE[[#This Row],[BP 3 (Percentage)]])+1, FIND(")",MASTERFILE[[#This Row],[BP 3 (Percentage)]])- FIND("(",MASTERFILE[[#This Row],[BP 3 (Percentage)]])-1)),0)</f>
        <v>0</v>
      </c>
      <c r="FC73" s="47">
        <f>IFERROR(MASTERFILE[[#This Row],[FPMIS Budget]]*(MID(MASTERFILE[[#This Row],[BP 4 (Percentage)]],FIND("(",MASTERFILE[[#This Row],[BP 4 (Percentage)]])+1, FIND(")",MASTERFILE[[#This Row],[BP 4 (Percentage)]])- FIND("(",MASTERFILE[[#This Row],[BP 4 (Percentage)]])-1)),0)</f>
        <v>0</v>
      </c>
      <c r="FD73" s="47">
        <f>IFERROR(MASTERFILE[[#This Row],[FPMIS Budget]]*(MID(MASTERFILE[[#This Row],[BP 5 (Percentage)]],FIND("(",MASTERFILE[[#This Row],[BP 5 (Percentage)]])+1, FIND(")",MASTERFILE[[#This Row],[BP 5 (Percentage)]])- FIND("(",MASTERFILE[[#This Row],[BP 5 (Percentage)]])-1)),0)</f>
        <v>0</v>
      </c>
      <c r="FE73" s="47">
        <f>IFERROR(MASTERFILE[[#This Row],[FPMIS Budget]]*(MID(MASTERFILE[[#This Row],[BN 1 (Percentage)]],FIND("(",MASTERFILE[[#This Row],[BN 1 (Percentage)]])+1, FIND(")",MASTERFILE[[#This Row],[BN 1 (Percentage)]])- FIND("(",MASTERFILE[[#This Row],[BN 1 (Percentage)]])-1)),0)</f>
        <v>0</v>
      </c>
      <c r="FF73" s="47">
        <f>IFERROR(MASTERFILE[[#This Row],[FPMIS Budget]]*(MID(MASTERFILE[[#This Row],[BN 2 (Percentage)]],FIND("(",MASTERFILE[[#This Row],[BN 2 (Percentage)]])+1, FIND(")",MASTERFILE[[#This Row],[BN 2 (Percentage)]])- FIND("(",MASTERFILE[[#This Row],[BN 2 (Percentage)]])-1)),0)</f>
        <v>0</v>
      </c>
      <c r="FG73" s="47">
        <f>IFERROR(MASTERFILE[[#This Row],[FPMIS Budget]]*(MID(MASTERFILE[[#This Row],[BN 3 (Percentage)]],FIND("(",MASTERFILE[[#This Row],[BN 3 (Percentage)]])+1, FIND(")",MASTERFILE[[#This Row],[BN 3 (Percentage)]])- FIND("(",MASTERFILE[[#This Row],[BN 3 (Percentage)]])-1)),0)</f>
        <v>0</v>
      </c>
      <c r="FH73" s="47">
        <f>IFERROR(MASTERFILE[[#This Row],[FPMIS Budget]]*(MID(MASTERFILE[[#This Row],[BN 4 (Percentage)]],FIND("(",MASTERFILE[[#This Row],[BN 4 (Percentage)]])+1, FIND(")",MASTERFILE[[#This Row],[BN 4 (Percentage)]])- FIND("(",MASTERFILE[[#This Row],[BN 4 (Percentage)]])-1)),0)</f>
        <v>0</v>
      </c>
      <c r="FI73" s="47">
        <f>IFERROR(MASTERFILE[[#This Row],[FPMIS Budget]]*(MID(MASTERFILE[[#This Row],[BN 5 (Percentage)]],FIND("(",MASTERFILE[[#This Row],[BN 5 (Percentage)]])+1, FIND(")",MASTERFILE[[#This Row],[BN 5 (Percentage)]])- FIND("(",MASTERFILE[[#This Row],[BN 5 (Percentage)]])-1)),0)</f>
        <v>9036144.8828905169</v>
      </c>
      <c r="FJ73" s="47">
        <f>IFERROR(MASTERFILE[[#This Row],[FPMIS Budget]]*(MID(MASTERFILE[[#This Row],[BE 1 (Percentage)]],FIND("(",MASTERFILE[[#This Row],[BE 1 (Percentage)]])+1, FIND(")",MASTERFILE[[#This Row],[BE 1 (Percentage)]])- FIND("(",MASTERFILE[[#This Row],[BE 1 (Percentage)]])-1)),0)</f>
        <v>0</v>
      </c>
      <c r="FK73" s="47">
        <f>IFERROR(MASTERFILE[[#This Row],[FPMIS Budget]]*(MID(MASTERFILE[[#This Row],[BE 2 (Percentage)]],FIND("(",MASTERFILE[[#This Row],[BE 2 (Percentage)]])+1, FIND(")",MASTERFILE[[#This Row],[BE 2 (Percentage)]])- FIND("(",MASTERFILE[[#This Row],[BE 2 (Percentage)]])-1)),0)</f>
        <v>9036144.8828905169</v>
      </c>
      <c r="FL73" s="47">
        <f>IFERROR(MASTERFILE[[#This Row],[FPMIS Budget]]*(MID(MASTERFILE[[#This Row],[BE 3 (Percentage)]],FIND("(",MASTERFILE[[#This Row],[BE 3 (Percentage)]])+1, FIND(")",MASTERFILE[[#This Row],[BE 3 (Percentage)]])- FIND("(",MASTERFILE[[#This Row],[BE 3 (Percentage)]])-1)),0)</f>
        <v>0</v>
      </c>
      <c r="FM73" s="47">
        <f>IFERROR(MASTERFILE[[#This Row],[FPMIS Budget]]*(MID(MASTERFILE[[#This Row],[BE 4 (Percentage)]],FIND("(",MASTERFILE[[#This Row],[BE 4 (Percentage)]])+1, FIND(")",MASTERFILE[[#This Row],[BE 4 (Percentage)]])- FIND("(",MASTERFILE[[#This Row],[BE 4 (Percentage)]])-1)),0)</f>
        <v>0</v>
      </c>
      <c r="FN73" s="47">
        <f>IFERROR(MASTERFILE[[#This Row],[FPMIS Budget]]*(MID(MASTERFILE[[#This Row],[BL 1 (Percentage)]],FIND("(",MASTERFILE[[#This Row],[BL 1 (Percentage)]])+1, FIND(")",MASTERFILE[[#This Row],[BL 1 (Percentage)]])- FIND("(",MASTERFILE[[#This Row],[BL 1 (Percentage)]])-1)),0)</f>
        <v>0</v>
      </c>
      <c r="FO73" s="47">
        <f>IFERROR(MASTERFILE[[#This Row],[FPMIS Budget]]*(MID(MASTERFILE[[#This Row],[BL 2 (Percentage)]],FIND("(",MASTERFILE[[#This Row],[BL 2 (Percentage)]])+1, FIND(")",MASTERFILE[[#This Row],[BL 2 (Percentage)]])- FIND("(",MASTERFILE[[#This Row],[BL 2 (Percentage)]])-1)),0)</f>
        <v>0</v>
      </c>
      <c r="FP73" s="47">
        <f>IFERROR(MASTERFILE[[#This Row],[FPMIS Budget]]*(MID(MASTERFILE[[#This Row],[BL 3 (Percentage)]],FIND("(",MASTERFILE[[#This Row],[BL 3 (Percentage)]])+1, FIND(")",MASTERFILE[[#This Row],[BL 3 (Percentage)]])- FIND("(",MASTERFILE[[#This Row],[BL 3 (Percentage)]])-1)),0)</f>
        <v>0</v>
      </c>
      <c r="FQ73" s="47">
        <f>IFERROR(MASTERFILE[[#This Row],[FPMIS Budget]]*(MID(MASTERFILE[[#This Row],[BL 4 (Percentage)]],FIND("(",MASTERFILE[[#This Row],[BL 4 (Percentage)]])+1, FIND(")",MASTERFILE[[#This Row],[BL 4 (Percentage)]])- FIND("(",MASTERFILE[[#This Row],[BL 4 (Percentage)]])-1)),0)</f>
        <v>0</v>
      </c>
      <c r="FR73" s="47">
        <f>IFERROR(MASTERFILE[[#This Row],[FPMIS Budget]]*(MID(MASTERFILE[[#This Row],[BL 5 (Percentage)]],FIND("(",MASTERFILE[[#This Row],[BL 5 (Percentage)]])+1, FIND(")",MASTERFILE[[#This Row],[BL 5 (Percentage)]])- FIND("(",MASTERFILE[[#This Row],[BL 5 (Percentage)]])-1)),0)</f>
        <v>0</v>
      </c>
      <c r="FS73" s="47">
        <f>IFERROR(MASTERFILE[[#This Row],[FPMIS Budget]]*(MID(MASTERFILE[[#This Row],[BL 6 (Percentage)]],FIND("(",MASTERFILE[[#This Row],[BL 6 (Percentage)]])+1, FIND(")",MASTERFILE[[#This Row],[BL 6 (Percentage)]])- FIND("(",MASTERFILE[[#This Row],[BL 6 (Percentage)]])-1)),0)</f>
        <v>0</v>
      </c>
      <c r="FT73" s="47">
        <f>IFERROR(MASTERFILE[[#This Row],[FPMIS Budget]]*(MID(MASTERFILE[[#This Row],[BL 7 (Percentage)]],FIND("(",MASTERFILE[[#This Row],[BL 7 (Percentage)]])+1, FIND(")",MASTERFILE[[#This Row],[BL 7 (Percentage)]])- FIND("(",MASTERFILE[[#This Row],[BL 7 (Percentage)]])-1)),0)</f>
        <v>0</v>
      </c>
      <c r="FU73" s="3" t="str">
        <f>IF(ISNUMBER(SEARCH("1.",MASTERFILE[[#This Row],[SDG target (24/25)]])),1," ")</f>
        <v xml:space="preserve"> </v>
      </c>
      <c r="HT73" s="3" t="s">
        <v>320</v>
      </c>
      <c r="HV73" s="3" t="s">
        <v>2183</v>
      </c>
      <c r="HX73" s="3" t="s">
        <v>2183</v>
      </c>
      <c r="ID73" s="3"/>
      <c r="IH73" s="3"/>
      <c r="IK73" s="3" t="s">
        <v>2183</v>
      </c>
      <c r="IM73" s="3" t="s">
        <v>2183</v>
      </c>
      <c r="IU73" s="3" t="s">
        <v>2184</v>
      </c>
      <c r="IV73" s="3"/>
      <c r="IW73" s="3" t="s">
        <v>2185</v>
      </c>
      <c r="IX73" s="3"/>
      <c r="JA73" s="3" t="s">
        <v>2186</v>
      </c>
    </row>
    <row r="74" spans="1:263" ht="27.75" customHeight="1" x14ac:dyDescent="0.3">
      <c r="A74" s="9" t="s">
        <v>2187</v>
      </c>
      <c r="B74" s="9" t="s">
        <v>2188</v>
      </c>
      <c r="C74" s="9" t="s">
        <v>2189</v>
      </c>
      <c r="D74" s="9" t="s">
        <v>278</v>
      </c>
      <c r="E74" s="45">
        <v>30352.89</v>
      </c>
      <c r="F74" s="45">
        <v>100000</v>
      </c>
      <c r="G74" s="9" t="s">
        <v>2190</v>
      </c>
      <c r="H74" s="9" t="s">
        <v>280</v>
      </c>
      <c r="I74" s="9" t="s">
        <v>281</v>
      </c>
      <c r="J74" s="9" t="s">
        <v>282</v>
      </c>
      <c r="K74" s="9" t="s">
        <v>476</v>
      </c>
      <c r="L74" s="9" t="s">
        <v>2117</v>
      </c>
      <c r="M74" s="9" t="s">
        <v>2191</v>
      </c>
      <c r="N74" s="45">
        <v>0.99731182795698925</v>
      </c>
      <c r="O74" s="9" t="s">
        <v>835</v>
      </c>
      <c r="P74" s="9" t="s">
        <v>281</v>
      </c>
      <c r="Q74" s="9" t="s">
        <v>1788</v>
      </c>
      <c r="R74" s="9" t="s">
        <v>480</v>
      </c>
      <c r="S74" s="9" t="s">
        <v>289</v>
      </c>
      <c r="T74" s="9" t="s">
        <v>290</v>
      </c>
      <c r="U74" s="9" t="s">
        <v>291</v>
      </c>
      <c r="V74" s="9" t="s">
        <v>412</v>
      </c>
      <c r="W74" s="9" t="s">
        <v>293</v>
      </c>
      <c r="X74" s="9" t="s">
        <v>482</v>
      </c>
      <c r="Y74" s="9" t="s">
        <v>2111</v>
      </c>
      <c r="Z74" s="9" t="s">
        <v>2192</v>
      </c>
      <c r="AA74" s="9" t="s">
        <v>485</v>
      </c>
      <c r="AB74" s="9" t="s">
        <v>741</v>
      </c>
      <c r="AC74" s="9" t="s">
        <v>2193</v>
      </c>
      <c r="AD74" s="9" t="s">
        <v>2194</v>
      </c>
      <c r="AE74" s="9" t="s">
        <v>292</v>
      </c>
      <c r="AF74" s="9" t="s">
        <v>292</v>
      </c>
      <c r="AG74" s="9" t="s">
        <v>292</v>
      </c>
      <c r="AH74" s="9" t="s">
        <v>292</v>
      </c>
      <c r="AI74" s="9" t="s">
        <v>292</v>
      </c>
      <c r="AJ74" s="9" t="s">
        <v>292</v>
      </c>
      <c r="AK74" s="9" t="s">
        <v>304</v>
      </c>
      <c r="AL74" s="9" t="s">
        <v>305</v>
      </c>
      <c r="AM74" s="9" t="s">
        <v>841</v>
      </c>
      <c r="AN74" s="9" t="s">
        <v>352</v>
      </c>
      <c r="AO74" s="9" t="s">
        <v>292</v>
      </c>
      <c r="AP74" s="9" t="s">
        <v>292</v>
      </c>
      <c r="AQ74" s="9" t="s">
        <v>309</v>
      </c>
      <c r="AR74" s="9" t="s">
        <v>353</v>
      </c>
      <c r="AS74" s="9" t="s">
        <v>354</v>
      </c>
      <c r="AT74" s="45">
        <v>0</v>
      </c>
      <c r="AU74" s="45">
        <v>100000</v>
      </c>
      <c r="AV74" s="9" t="s">
        <v>2195</v>
      </c>
      <c r="AW74" s="9" t="s">
        <v>2196</v>
      </c>
      <c r="AX74" s="9" t="s">
        <v>2197</v>
      </c>
      <c r="AY74" s="9" t="s">
        <v>292</v>
      </c>
      <c r="AZ74" s="9" t="s">
        <v>292</v>
      </c>
      <c r="BA74" s="9" t="s">
        <v>292</v>
      </c>
      <c r="BB74" s="9" t="s">
        <v>2198</v>
      </c>
      <c r="BC74" s="9" t="s">
        <v>2198</v>
      </c>
      <c r="BD74" s="9" t="s">
        <v>2199</v>
      </c>
      <c r="BE74" s="9" t="s">
        <v>2200</v>
      </c>
      <c r="BF74" s="9" t="s">
        <v>292</v>
      </c>
      <c r="BG74" s="9" t="s">
        <v>292</v>
      </c>
      <c r="BH74" s="45">
        <v>0</v>
      </c>
      <c r="BI74" s="9" t="s">
        <v>1101</v>
      </c>
      <c r="BJ74" s="9" t="s">
        <v>354</v>
      </c>
      <c r="BK74" s="9" t="s">
        <v>354</v>
      </c>
      <c r="BL74" s="9" t="s">
        <v>354</v>
      </c>
      <c r="BM74" s="9" t="s">
        <v>354</v>
      </c>
      <c r="BN74" s="9" t="s">
        <v>354</v>
      </c>
      <c r="BO74" s="9" t="s">
        <v>353</v>
      </c>
      <c r="BP74" s="9" t="s">
        <v>354</v>
      </c>
      <c r="BQ74" s="9" t="s">
        <v>354</v>
      </c>
      <c r="BR74" s="9" t="s">
        <v>354</v>
      </c>
      <c r="BS74" s="9" t="s">
        <v>485</v>
      </c>
      <c r="BT74" s="9" t="s">
        <v>741</v>
      </c>
      <c r="BU74" s="9" t="s">
        <v>2193</v>
      </c>
      <c r="BV74" s="9" t="s">
        <v>2194</v>
      </c>
      <c r="BW74" s="9" t="s">
        <v>2195</v>
      </c>
      <c r="BX74" s="9" t="s">
        <v>2196</v>
      </c>
      <c r="BY74" s="45">
        <v>23864.98</v>
      </c>
      <c r="BZ74" s="45">
        <v>100000</v>
      </c>
      <c r="CA74" s="45">
        <v>6487.91</v>
      </c>
      <c r="CB74" s="45">
        <v>0</v>
      </c>
      <c r="CC74" s="45">
        <v>0</v>
      </c>
      <c r="CD74" s="45">
        <v>0</v>
      </c>
      <c r="CE74" s="45">
        <v>0</v>
      </c>
      <c r="CF74" s="45">
        <v>0</v>
      </c>
      <c r="CG74" s="45">
        <v>0</v>
      </c>
      <c r="CH74" s="9" t="s">
        <v>292</v>
      </c>
      <c r="CI74" s="9" t="s">
        <v>292</v>
      </c>
      <c r="CJ74" s="9" t="s">
        <v>292</v>
      </c>
      <c r="CK74" s="9" t="s">
        <v>292</v>
      </c>
      <c r="CL74" s="45">
        <v>69647.11</v>
      </c>
      <c r="CM74" s="45">
        <v>11839.66</v>
      </c>
      <c r="CN74" s="45">
        <v>18513.23</v>
      </c>
      <c r="CO74" s="45">
        <v>0</v>
      </c>
      <c r="CP74" s="45">
        <v>100000</v>
      </c>
      <c r="CQ74" s="45">
        <v>27318.48</v>
      </c>
      <c r="CR74" s="9" t="s">
        <v>2191</v>
      </c>
      <c r="CS74" s="45">
        <v>0</v>
      </c>
      <c r="CT74" s="9" t="s">
        <v>292</v>
      </c>
      <c r="CU74" s="9" t="s">
        <v>281</v>
      </c>
      <c r="CV74" s="9" t="s">
        <v>281</v>
      </c>
      <c r="CW74" s="45">
        <v>6487.91</v>
      </c>
      <c r="CX74" s="45">
        <v>140652.7561832061</v>
      </c>
      <c r="CY74" s="45">
        <v>0</v>
      </c>
      <c r="CZ74" s="45">
        <v>0</v>
      </c>
      <c r="DA74" s="45">
        <v>6487.91</v>
      </c>
      <c r="DB74" s="45">
        <v>140652.7561832061</v>
      </c>
      <c r="DC74" s="45">
        <v>0</v>
      </c>
      <c r="DD74" s="45">
        <v>0</v>
      </c>
      <c r="DE74" s="45">
        <v>0</v>
      </c>
      <c r="DF74" s="9" t="s">
        <v>365</v>
      </c>
      <c r="DG74" s="9" t="s">
        <v>2117</v>
      </c>
      <c r="DH74" s="9" t="s">
        <v>2201</v>
      </c>
      <c r="DI74" s="46" t="s">
        <v>2202</v>
      </c>
      <c r="DJ74" s="3">
        <f>IF(ISNUMBER(SEARCH("BP1",MASTERFILE[[#This Row],[PPA (24/25)]])),1,0)</f>
        <v>0</v>
      </c>
      <c r="DK74" s="3">
        <f>IF(ISNUMBER(SEARCH("BP2",MASTERFILE[[#This Row],[PPA (24/25)]])),1,0)</f>
        <v>0</v>
      </c>
      <c r="DL74" s="3">
        <f>IF(ISNUMBER(SEARCH("BP3",MASTERFILE[[#This Row],[PPA (24/25)]])),1,0)</f>
        <v>1</v>
      </c>
      <c r="DM74" s="3">
        <f>IF(ISNUMBER(SEARCH("BP4",MASTERFILE[[#This Row],[PPA (24/25)]])),1,0)</f>
        <v>0</v>
      </c>
      <c r="DN74" s="3">
        <f>IF(ISNUMBER(SEARCH("BP5",MASTERFILE[[#This Row],[PPA (24/25)]])),1,0)</f>
        <v>0</v>
      </c>
      <c r="DO74" s="3">
        <f>IF(ISNUMBER(SEARCH("BN1",MASTERFILE[[#This Row],[PPA (24/25)]])),1,0)</f>
        <v>0</v>
      </c>
      <c r="DP74" s="3">
        <f>IF(ISNUMBER(SEARCH("BN2",MASTERFILE[[#This Row],[PPA (24/25)]])),1,0)</f>
        <v>0</v>
      </c>
      <c r="DQ74" s="3">
        <f>IF(ISNUMBER(SEARCH("BN3",MASTERFILE[[#This Row],[PPA (24/25)]])),1,0)</f>
        <v>0</v>
      </c>
      <c r="DR74" s="3">
        <f>IF(ISNUMBER(SEARCH("BN4",MASTERFILE[[#This Row],[PPA (24/25)]])),1,0)</f>
        <v>0</v>
      </c>
      <c r="DS74" s="3">
        <f>IF(ISNUMBER(SEARCH("BN5",MASTERFILE[[#This Row],[PPA (24/25)]])),1,0)</f>
        <v>0</v>
      </c>
      <c r="DT74" s="3">
        <f>IF(ISNUMBER(SEARCH("BE1",MASTERFILE[[#This Row],[PPA (24/25)]])),1,0)</f>
        <v>0</v>
      </c>
      <c r="DU74" s="3">
        <f>IF(ISNUMBER(SEARCH("BE2",MASTERFILE[[#This Row],[PPA (24/25)]])),1,0)</f>
        <v>0</v>
      </c>
      <c r="DV74" s="3">
        <f>IF(ISNUMBER(SEARCH("BE3",MASTERFILE[[#This Row],[PPA (24/25)]])),1,0)</f>
        <v>0</v>
      </c>
      <c r="DW74" s="3">
        <f>IF(ISNUMBER(SEARCH("BE4",MASTERFILE[[#This Row],[PPA (24/25)]])),1,0)</f>
        <v>0</v>
      </c>
      <c r="DX74" s="3">
        <f>IF(ISNUMBER(SEARCH("BL1",MASTERFILE[[#This Row],[PPA (24/25)]])),1,0)</f>
        <v>0</v>
      </c>
      <c r="DY74" s="3">
        <f>IF(ISNUMBER(SEARCH("BL2",MASTERFILE[[#This Row],[PPA (24/25)]])),1,0)</f>
        <v>0</v>
      </c>
      <c r="DZ74" s="3">
        <f>IF(ISNUMBER(SEARCH("BL3",MASTERFILE[[#This Row],[PPA (24/25)]])),1,0)</f>
        <v>0</v>
      </c>
      <c r="EA74" s="3">
        <f>IF(ISNUMBER(SEARCH("BL4",MASTERFILE[[#This Row],[PPA (24/25)]])),1,0)</f>
        <v>0</v>
      </c>
      <c r="EB74" s="3">
        <f>IF(ISNUMBER(SEARCH("BL5",MASTERFILE[[#This Row],[PPA (24/25)]])),1,0)</f>
        <v>0</v>
      </c>
      <c r="EC74" s="3">
        <f>IF(ISNUMBER(SEARCH("BL6",MASTERFILE[[#This Row],[PPA (24/25)]])),1,0)</f>
        <v>0</v>
      </c>
      <c r="ED74" s="3">
        <f>IF(ISNUMBER(SEARCH("BL7",MASTERFILE[[#This Row],[PPA (24/25)]])),1,0)</f>
        <v>0</v>
      </c>
      <c r="EE74" s="3">
        <f>IFERROR(LEFT(RIGHT(MASTERFILE[[#This Row],[PPA (24/25)]],LEN(MASTERFILE[[#This Row],[PPA (24/25)]])-FIND("BP1",MASTERFILE[[#This Row],[PPA (24/25)]])+1),10), 0)</f>
        <v>0</v>
      </c>
      <c r="EF74" s="3">
        <f>IFERROR(LEFT(RIGHT(MASTERFILE[[#This Row],[PPA (24/25)]],LEN(MASTERFILE[[#This Row],[PPA (24/25)]])-FIND("BP2",MASTERFILE[[#This Row],[PPA (24/25)]])+1),10),0)</f>
        <v>0</v>
      </c>
      <c r="EG74" s="3" t="str">
        <f>IFERROR(LEFT(RIGHT(MASTERFILE[[#This Row],[PPA (24/25)]],LEN(MASTERFILE[[#This Row],[PPA (24/25)]])-FIND("BP3",MASTERFILE[[#This Row],[PPA (24/25)]])+1),10),0)</f>
        <v>BP3 (100%)</v>
      </c>
      <c r="EH74" s="3">
        <f>IFERROR(LEFT(RIGHT(MASTERFILE[[#This Row],[PPA (24/25)]],LEN(MASTERFILE[[#This Row],[PPA (24/25)]])-FIND("BP4",MASTERFILE[[#This Row],[PPA (24/25)]])+1),10),0)</f>
        <v>0</v>
      </c>
      <c r="EI74" s="3">
        <f>IFERROR(LEFT(RIGHT(MASTERFILE[[#This Row],[PPA (24/25)]],LEN(MASTERFILE[[#This Row],[PPA (24/25)]])-FIND("BP5",MASTERFILE[[#This Row],[PPA (24/25)]])+1),10),0)</f>
        <v>0</v>
      </c>
      <c r="EJ74" s="3">
        <f>IFERROR(LEFT(RIGHT(MASTERFILE[[#This Row],[PPA (24/25)]],LEN(MASTERFILE[[#This Row],[PPA (24/25)]])-FIND("BN1",MASTERFILE[[#This Row],[PPA (24/25)]])+1),10),0)</f>
        <v>0</v>
      </c>
      <c r="EK74" s="3">
        <f>IFERROR(LEFT(RIGHT(MASTERFILE[[#This Row],[PPA (24/25)]],LEN(MASTERFILE[[#This Row],[PPA (24/25)]])-FIND("BN2",MASTERFILE[[#This Row],[PPA (24/25)]])+1),10),0)</f>
        <v>0</v>
      </c>
      <c r="EL74" s="3">
        <f>IFERROR(LEFT(RIGHT(MASTERFILE[[#This Row],[PPA (24/25)]],LEN(MASTERFILE[[#This Row],[PPA (24/25)]])-FIND("BN3",MASTERFILE[[#This Row],[PPA (24/25)]])+1),10),0)</f>
        <v>0</v>
      </c>
      <c r="EM74" s="3">
        <f>IFERROR(LEFT(RIGHT(MASTERFILE[[#This Row],[PPA (24/25)]],LEN(MASTERFILE[[#This Row],[PPA (24/25)]])-FIND("BN4",MASTERFILE[[#This Row],[PPA (24/25)]])+1),10),0)</f>
        <v>0</v>
      </c>
      <c r="EN74" s="3">
        <f>IFERROR(LEFT(RIGHT(MASTERFILE[[#This Row],[PPA (24/25)]],LEN(MASTERFILE[[#This Row],[PPA (24/25)]])-FIND("BN5",MASTERFILE[[#This Row],[PPA (24/25)]])+1),10),0)</f>
        <v>0</v>
      </c>
      <c r="EO74" s="3">
        <f>IFERROR(LEFT(RIGHT(MASTERFILE[[#This Row],[PPA (24/25)]],LEN(MASTERFILE[[#This Row],[PPA (24/25)]])-FIND("BE1",MASTERFILE[[#This Row],[PPA (24/25)]])+1),10),0)</f>
        <v>0</v>
      </c>
      <c r="EP74" s="3">
        <f>IFERROR(LEFT(RIGHT(MASTERFILE[[#This Row],[PPA (24/25)]],LEN(MASTERFILE[[#This Row],[PPA (24/25)]])-FIND("BE2",MASTERFILE[[#This Row],[PPA (24/25)]])+1),10),0)</f>
        <v>0</v>
      </c>
      <c r="EQ74" s="3">
        <f>IFERROR(LEFT(RIGHT(MASTERFILE[[#This Row],[PPA (24/25)]],LEN(MASTERFILE[[#This Row],[PPA (24/25)]])-FIND("BE3",MASTERFILE[[#This Row],[PPA (24/25)]])+1),10),0)</f>
        <v>0</v>
      </c>
      <c r="ER74" s="3">
        <f>IFERROR(LEFT(RIGHT(MASTERFILE[[#This Row],[PPA (24/25)]],LEN(MASTERFILE[[#This Row],[PPA (24/25)]])-FIND("BE4",MASTERFILE[[#This Row],[PPA (24/25)]])+1),10),0)</f>
        <v>0</v>
      </c>
      <c r="ES74" s="3">
        <f>IFERROR(LEFT(RIGHT(MASTERFILE[[#This Row],[PPA (24/25)]],LEN(MASTERFILE[[#This Row],[PPA (24/25)]])-FIND("BL1",MASTERFILE[[#This Row],[PPA (24/25)]])+1),10),0)</f>
        <v>0</v>
      </c>
      <c r="ET74" s="3">
        <f>IFERROR(LEFT(RIGHT(MASTERFILE[[#This Row],[PPA (24/25)]],LEN(MASTERFILE[[#This Row],[PPA (24/25)]])-FIND("BL2",MASTERFILE[[#This Row],[PPA (24/25)]])+1),10),0)</f>
        <v>0</v>
      </c>
      <c r="EU74" s="3">
        <f>IFERROR(LEFT(RIGHT(MASTERFILE[[#This Row],[PPA (24/25)]],LEN(MASTERFILE[[#This Row],[PPA (24/25)]])-FIND("BL3",MASTERFILE[[#This Row],[PPA (24/25)]])+1),10),0)</f>
        <v>0</v>
      </c>
      <c r="EV74" s="3">
        <f>IFERROR(LEFT(RIGHT(MASTERFILE[[#This Row],[PPA (24/25)]],LEN(MASTERFILE[[#This Row],[PPA (24/25)]])-FIND("BL4",MASTERFILE[[#This Row],[PPA (24/25)]])+1),10),0)</f>
        <v>0</v>
      </c>
      <c r="EW74" s="3">
        <f>IFERROR(LEFT(RIGHT(MASTERFILE[[#This Row],[PPA (24/25)]],LEN(MASTERFILE[[#This Row],[PPA (24/25)]])-FIND("BL5",MASTERFILE[[#This Row],[PPA (24/25)]])+1),10),0)</f>
        <v>0</v>
      </c>
      <c r="EX74" s="3">
        <f>IFERROR(LEFT(RIGHT(MASTERFILE[[#This Row],[PPA (24/25)]],LEN(MASTERFILE[[#This Row],[PPA (24/25)]])-FIND("BL6",MASTERFILE[[#This Row],[PPA (24/25)]])+1),10),0)</f>
        <v>0</v>
      </c>
      <c r="EY74" s="3">
        <f>IFERROR(LEFT(RIGHT(MASTERFILE[[#This Row],[PPA (24/25)]],LEN(MASTERFILE[[#This Row],[PPA (24/25)]])-FIND("BL7",MASTERFILE[[#This Row],[PPA (24/25)]])+1),10),0)</f>
        <v>0</v>
      </c>
      <c r="EZ74" s="47">
        <f>IFERROR(MASTERFILE[[#This Row],[FPMIS Budget]]*(MID(MASTERFILE[[#This Row],[BP 1 (Percentage)]],FIND("(",MASTERFILE[[#This Row],[BP 1 (Percentage)]])+1, FIND(")",MASTERFILE[[#This Row],[BP 1 (Percentage)]])- FIND("(",MASTERFILE[[#This Row],[BP 1 (Percentage)]])-1)),0)</f>
        <v>0</v>
      </c>
      <c r="FA74" s="47">
        <f>IFERROR(MASTERFILE[[#This Row],[FPMIS Budget]]*(MID(MASTERFILE[[#This Row],[BP 2 (Percentage)]],FIND("(",MASTERFILE[[#This Row],[BP 2 (Percentage)]])+1, FIND(")",MASTERFILE[[#This Row],[BP 2 (Percentage)]])- FIND("(",MASTERFILE[[#This Row],[BP 2 (Percentage)]])-1)),0)</f>
        <v>0</v>
      </c>
      <c r="FB74" s="47">
        <f>IFERROR(MASTERFILE[[#This Row],[FPMIS Budget]]*(MID(MASTERFILE[[#This Row],[BP 3 (Percentage)]],FIND("(",MASTERFILE[[#This Row],[BP 3 (Percentage)]])+1, FIND(")",MASTERFILE[[#This Row],[BP 3 (Percentage)]])- FIND("(",MASTERFILE[[#This Row],[BP 3 (Percentage)]])-1)),0)</f>
        <v>100000</v>
      </c>
      <c r="FC74" s="47">
        <f>IFERROR(MASTERFILE[[#This Row],[FPMIS Budget]]*(MID(MASTERFILE[[#This Row],[BP 4 (Percentage)]],FIND("(",MASTERFILE[[#This Row],[BP 4 (Percentage)]])+1, FIND(")",MASTERFILE[[#This Row],[BP 4 (Percentage)]])- FIND("(",MASTERFILE[[#This Row],[BP 4 (Percentage)]])-1)),0)</f>
        <v>0</v>
      </c>
      <c r="FD74" s="47">
        <f>IFERROR(MASTERFILE[[#This Row],[FPMIS Budget]]*(MID(MASTERFILE[[#This Row],[BP 5 (Percentage)]],FIND("(",MASTERFILE[[#This Row],[BP 5 (Percentage)]])+1, FIND(")",MASTERFILE[[#This Row],[BP 5 (Percentage)]])- FIND("(",MASTERFILE[[#This Row],[BP 5 (Percentage)]])-1)),0)</f>
        <v>0</v>
      </c>
      <c r="FE74" s="47">
        <f>IFERROR(MASTERFILE[[#This Row],[FPMIS Budget]]*(MID(MASTERFILE[[#This Row],[BN 1 (Percentage)]],FIND("(",MASTERFILE[[#This Row],[BN 1 (Percentage)]])+1, FIND(")",MASTERFILE[[#This Row],[BN 1 (Percentage)]])- FIND("(",MASTERFILE[[#This Row],[BN 1 (Percentage)]])-1)),0)</f>
        <v>0</v>
      </c>
      <c r="FF74" s="47">
        <f>IFERROR(MASTERFILE[[#This Row],[FPMIS Budget]]*(MID(MASTERFILE[[#This Row],[BN 2 (Percentage)]],FIND("(",MASTERFILE[[#This Row],[BN 2 (Percentage)]])+1, FIND(")",MASTERFILE[[#This Row],[BN 2 (Percentage)]])- FIND("(",MASTERFILE[[#This Row],[BN 2 (Percentage)]])-1)),0)</f>
        <v>0</v>
      </c>
      <c r="FG74" s="47">
        <f>IFERROR(MASTERFILE[[#This Row],[FPMIS Budget]]*(MID(MASTERFILE[[#This Row],[BN 3 (Percentage)]],FIND("(",MASTERFILE[[#This Row],[BN 3 (Percentage)]])+1, FIND(")",MASTERFILE[[#This Row],[BN 3 (Percentage)]])- FIND("(",MASTERFILE[[#This Row],[BN 3 (Percentage)]])-1)),0)</f>
        <v>0</v>
      </c>
      <c r="FH74" s="47">
        <f>IFERROR(MASTERFILE[[#This Row],[FPMIS Budget]]*(MID(MASTERFILE[[#This Row],[BN 4 (Percentage)]],FIND("(",MASTERFILE[[#This Row],[BN 4 (Percentage)]])+1, FIND(")",MASTERFILE[[#This Row],[BN 4 (Percentage)]])- FIND("(",MASTERFILE[[#This Row],[BN 4 (Percentage)]])-1)),0)</f>
        <v>0</v>
      </c>
      <c r="FI74" s="47">
        <f>IFERROR(MASTERFILE[[#This Row],[FPMIS Budget]]*(MID(MASTERFILE[[#This Row],[BN 5 (Percentage)]],FIND("(",MASTERFILE[[#This Row],[BN 5 (Percentage)]])+1, FIND(")",MASTERFILE[[#This Row],[BN 5 (Percentage)]])- FIND("(",MASTERFILE[[#This Row],[BN 5 (Percentage)]])-1)),0)</f>
        <v>0</v>
      </c>
      <c r="FJ74" s="47">
        <f>IFERROR(MASTERFILE[[#This Row],[FPMIS Budget]]*(MID(MASTERFILE[[#This Row],[BE 1 (Percentage)]],FIND("(",MASTERFILE[[#This Row],[BE 1 (Percentage)]])+1, FIND(")",MASTERFILE[[#This Row],[BE 1 (Percentage)]])- FIND("(",MASTERFILE[[#This Row],[BE 1 (Percentage)]])-1)),0)</f>
        <v>0</v>
      </c>
      <c r="FK74" s="47">
        <f>IFERROR(MASTERFILE[[#This Row],[FPMIS Budget]]*(MID(MASTERFILE[[#This Row],[BE 2 (Percentage)]],FIND("(",MASTERFILE[[#This Row],[BE 2 (Percentage)]])+1, FIND(")",MASTERFILE[[#This Row],[BE 2 (Percentage)]])- FIND("(",MASTERFILE[[#This Row],[BE 2 (Percentage)]])-1)),0)</f>
        <v>0</v>
      </c>
      <c r="FL74" s="47">
        <f>IFERROR(MASTERFILE[[#This Row],[FPMIS Budget]]*(MID(MASTERFILE[[#This Row],[BE 3 (Percentage)]],FIND("(",MASTERFILE[[#This Row],[BE 3 (Percentage)]])+1, FIND(")",MASTERFILE[[#This Row],[BE 3 (Percentage)]])- FIND("(",MASTERFILE[[#This Row],[BE 3 (Percentage)]])-1)),0)</f>
        <v>0</v>
      </c>
      <c r="FM74" s="47">
        <f>IFERROR(MASTERFILE[[#This Row],[FPMIS Budget]]*(MID(MASTERFILE[[#This Row],[BE 4 (Percentage)]],FIND("(",MASTERFILE[[#This Row],[BE 4 (Percentage)]])+1, FIND(")",MASTERFILE[[#This Row],[BE 4 (Percentage)]])- FIND("(",MASTERFILE[[#This Row],[BE 4 (Percentage)]])-1)),0)</f>
        <v>0</v>
      </c>
      <c r="FN74" s="47">
        <f>IFERROR(MASTERFILE[[#This Row],[FPMIS Budget]]*(MID(MASTERFILE[[#This Row],[BL 1 (Percentage)]],FIND("(",MASTERFILE[[#This Row],[BL 1 (Percentage)]])+1, FIND(")",MASTERFILE[[#This Row],[BL 1 (Percentage)]])- FIND("(",MASTERFILE[[#This Row],[BL 1 (Percentage)]])-1)),0)</f>
        <v>0</v>
      </c>
      <c r="FO74" s="47">
        <f>IFERROR(MASTERFILE[[#This Row],[FPMIS Budget]]*(MID(MASTERFILE[[#This Row],[BL 2 (Percentage)]],FIND("(",MASTERFILE[[#This Row],[BL 2 (Percentage)]])+1, FIND(")",MASTERFILE[[#This Row],[BL 2 (Percentage)]])- FIND("(",MASTERFILE[[#This Row],[BL 2 (Percentage)]])-1)),0)</f>
        <v>0</v>
      </c>
      <c r="FP74" s="47">
        <f>IFERROR(MASTERFILE[[#This Row],[FPMIS Budget]]*(MID(MASTERFILE[[#This Row],[BL 3 (Percentage)]],FIND("(",MASTERFILE[[#This Row],[BL 3 (Percentage)]])+1, FIND(")",MASTERFILE[[#This Row],[BL 3 (Percentage)]])- FIND("(",MASTERFILE[[#This Row],[BL 3 (Percentage)]])-1)),0)</f>
        <v>0</v>
      </c>
      <c r="FQ74" s="47">
        <f>IFERROR(MASTERFILE[[#This Row],[FPMIS Budget]]*(MID(MASTERFILE[[#This Row],[BL 4 (Percentage)]],FIND("(",MASTERFILE[[#This Row],[BL 4 (Percentage)]])+1, FIND(")",MASTERFILE[[#This Row],[BL 4 (Percentage)]])- FIND("(",MASTERFILE[[#This Row],[BL 4 (Percentage)]])-1)),0)</f>
        <v>0</v>
      </c>
      <c r="FR74" s="47">
        <f>IFERROR(MASTERFILE[[#This Row],[FPMIS Budget]]*(MID(MASTERFILE[[#This Row],[BL 5 (Percentage)]],FIND("(",MASTERFILE[[#This Row],[BL 5 (Percentage)]])+1, FIND(")",MASTERFILE[[#This Row],[BL 5 (Percentage)]])- FIND("(",MASTERFILE[[#This Row],[BL 5 (Percentage)]])-1)),0)</f>
        <v>0</v>
      </c>
      <c r="FS74" s="47">
        <f>IFERROR(MASTERFILE[[#This Row],[FPMIS Budget]]*(MID(MASTERFILE[[#This Row],[BL 6 (Percentage)]],FIND("(",MASTERFILE[[#This Row],[BL 6 (Percentage)]])+1, FIND(")",MASTERFILE[[#This Row],[BL 6 (Percentage)]])- FIND("(",MASTERFILE[[#This Row],[BL 6 (Percentage)]])-1)),0)</f>
        <v>0</v>
      </c>
      <c r="FT74" s="47">
        <f>IFERROR(MASTERFILE[[#This Row],[FPMIS Budget]]*(MID(MASTERFILE[[#This Row],[BL 7 (Percentage)]],FIND("(",MASTERFILE[[#This Row],[BL 7 (Percentage)]])+1, FIND(")",MASTERFILE[[#This Row],[BL 7 (Percentage)]])- FIND("(",MASTERFILE[[#This Row],[BL 7 (Percentage)]])-1)),0)</f>
        <v>0</v>
      </c>
      <c r="FU74" s="3" t="str">
        <f>IF(ISNUMBER(SEARCH("1.",MASTERFILE[[#This Row],[SDG target (24/25)]])),1," ")</f>
        <v xml:space="preserve"> </v>
      </c>
      <c r="HT74" s="3" t="s">
        <v>320</v>
      </c>
      <c r="HU74" s="3" t="s">
        <v>2203</v>
      </c>
      <c r="ID74" s="3"/>
      <c r="IH74" s="3"/>
      <c r="IU74" s="3" t="s">
        <v>2142</v>
      </c>
      <c r="IV74" s="3"/>
      <c r="IW74" s="3"/>
      <c r="IX74" s="3"/>
      <c r="JA74" s="3" t="s">
        <v>2204</v>
      </c>
    </row>
    <row r="75" spans="1:263" ht="27.75" customHeight="1" x14ac:dyDescent="0.3">
      <c r="A75" s="48" t="s">
        <v>2205</v>
      </c>
      <c r="B75" s="48" t="s">
        <v>2206</v>
      </c>
      <c r="C75" s="48" t="s">
        <v>2207</v>
      </c>
      <c r="D75" s="48" t="s">
        <v>278</v>
      </c>
      <c r="E75" s="49">
        <v>0</v>
      </c>
      <c r="F75" s="49">
        <v>400000.00459999999</v>
      </c>
      <c r="G75" s="48" t="s">
        <v>2208</v>
      </c>
      <c r="H75" s="48" t="s">
        <v>280</v>
      </c>
      <c r="I75" s="48" t="s">
        <v>304</v>
      </c>
      <c r="J75" s="48" t="s">
        <v>2209</v>
      </c>
      <c r="K75" s="48" t="s">
        <v>333</v>
      </c>
      <c r="L75" s="48" t="s">
        <v>2210</v>
      </c>
      <c r="M75" s="48" t="s">
        <v>2211</v>
      </c>
      <c r="N75" s="49">
        <v>0.94623655913978499</v>
      </c>
      <c r="O75" s="48" t="s">
        <v>2212</v>
      </c>
      <c r="P75" s="48" t="s">
        <v>281</v>
      </c>
      <c r="Q75" s="48" t="s">
        <v>1738</v>
      </c>
      <c r="R75" s="48" t="s">
        <v>2213</v>
      </c>
      <c r="S75" s="48" t="s">
        <v>2214</v>
      </c>
      <c r="T75" s="48" t="s">
        <v>290</v>
      </c>
      <c r="U75" s="48" t="s">
        <v>338</v>
      </c>
      <c r="V75" s="48" t="s">
        <v>412</v>
      </c>
      <c r="W75" s="48" t="s">
        <v>340</v>
      </c>
      <c r="X75" s="48" t="s">
        <v>2215</v>
      </c>
      <c r="Y75" s="48" t="s">
        <v>2216</v>
      </c>
      <c r="Z75" s="48" t="s">
        <v>2217</v>
      </c>
      <c r="AA75" s="48" t="s">
        <v>1089</v>
      </c>
      <c r="AB75" s="48" t="s">
        <v>1090</v>
      </c>
      <c r="AC75" s="48" t="s">
        <v>580</v>
      </c>
      <c r="AD75" s="48" t="s">
        <v>581</v>
      </c>
      <c r="AE75" s="48" t="s">
        <v>292</v>
      </c>
      <c r="AF75" s="48" t="s">
        <v>292</v>
      </c>
      <c r="AG75" s="48" t="s">
        <v>292</v>
      </c>
      <c r="AH75" s="48" t="s">
        <v>292</v>
      </c>
      <c r="AI75" s="48" t="s">
        <v>292</v>
      </c>
      <c r="AJ75" s="48" t="s">
        <v>292</v>
      </c>
      <c r="AK75" s="48" t="s">
        <v>304</v>
      </c>
      <c r="AL75" s="48" t="s">
        <v>351</v>
      </c>
      <c r="AM75" s="48" t="s">
        <v>1541</v>
      </c>
      <c r="AN75" s="48" t="s">
        <v>1178</v>
      </c>
      <c r="AO75" s="48" t="s">
        <v>292</v>
      </c>
      <c r="AP75" s="48" t="s">
        <v>292</v>
      </c>
      <c r="AQ75" s="48" t="s">
        <v>309</v>
      </c>
      <c r="AR75" s="48" t="s">
        <v>354</v>
      </c>
      <c r="AS75" s="48" t="s">
        <v>354</v>
      </c>
      <c r="AT75" s="48" t="s">
        <v>292</v>
      </c>
      <c r="AU75" s="49">
        <v>0</v>
      </c>
      <c r="AV75" s="48" t="s">
        <v>1793</v>
      </c>
      <c r="AW75" s="48" t="s">
        <v>1794</v>
      </c>
      <c r="AX75" s="48" t="s">
        <v>292</v>
      </c>
      <c r="AY75" s="48" t="s">
        <v>292</v>
      </c>
      <c r="AZ75" s="48" t="s">
        <v>292</v>
      </c>
      <c r="BA75" s="48" t="s">
        <v>292</v>
      </c>
      <c r="BB75" s="48" t="s">
        <v>2218</v>
      </c>
      <c r="BC75" s="48" t="s">
        <v>2219</v>
      </c>
      <c r="BD75" s="48" t="s">
        <v>2220</v>
      </c>
      <c r="BE75" s="48" t="s">
        <v>2221</v>
      </c>
      <c r="BF75" s="48" t="s">
        <v>292</v>
      </c>
      <c r="BG75" s="48" t="s">
        <v>292</v>
      </c>
      <c r="BH75" s="49">
        <v>0</v>
      </c>
      <c r="BI75" s="48" t="s">
        <v>2222</v>
      </c>
      <c r="BJ75" s="48" t="s">
        <v>354</v>
      </c>
      <c r="BK75" s="48" t="s">
        <v>354</v>
      </c>
      <c r="BL75" s="48" t="s">
        <v>354</v>
      </c>
      <c r="BM75" s="48" t="s">
        <v>354</v>
      </c>
      <c r="BN75" s="48" t="s">
        <v>354</v>
      </c>
      <c r="BO75" s="48" t="s">
        <v>353</v>
      </c>
      <c r="BP75" s="48" t="s">
        <v>363</v>
      </c>
      <c r="BQ75" s="48" t="s">
        <v>353</v>
      </c>
      <c r="BR75" s="48" t="s">
        <v>353</v>
      </c>
      <c r="BS75" s="48" t="s">
        <v>1089</v>
      </c>
      <c r="BT75" s="48" t="s">
        <v>1090</v>
      </c>
      <c r="BU75" s="48" t="s">
        <v>580</v>
      </c>
      <c r="BV75" s="48" t="s">
        <v>581</v>
      </c>
      <c r="BW75" s="48" t="s">
        <v>1793</v>
      </c>
      <c r="BX75" s="48" t="s">
        <v>1794</v>
      </c>
      <c r="BY75" s="48" t="s">
        <v>292</v>
      </c>
      <c r="BZ75" s="48" t="s">
        <v>292</v>
      </c>
      <c r="CA75" s="48" t="s">
        <v>292</v>
      </c>
      <c r="CB75" s="48" t="s">
        <v>292</v>
      </c>
      <c r="CC75" s="48" t="s">
        <v>292</v>
      </c>
      <c r="CD75" s="48" t="s">
        <v>292</v>
      </c>
      <c r="CE75" s="48" t="s">
        <v>292</v>
      </c>
      <c r="CF75" s="48" t="s">
        <v>292</v>
      </c>
      <c r="CG75" s="48" t="s">
        <v>292</v>
      </c>
      <c r="CH75" s="48" t="s">
        <v>292</v>
      </c>
      <c r="CI75" s="48" t="s">
        <v>292</v>
      </c>
      <c r="CJ75" s="48" t="s">
        <v>292</v>
      </c>
      <c r="CK75" s="48" t="s">
        <v>292</v>
      </c>
      <c r="CL75" s="49">
        <v>0</v>
      </c>
      <c r="CM75" s="49">
        <v>0</v>
      </c>
      <c r="CN75" s="49">
        <v>0</v>
      </c>
      <c r="CO75" s="49">
        <v>0</v>
      </c>
      <c r="CP75" s="49">
        <v>400000.24</v>
      </c>
      <c r="CQ75" s="49">
        <v>0</v>
      </c>
      <c r="CR75" s="48" t="s">
        <v>2211</v>
      </c>
      <c r="CS75" s="49">
        <v>0</v>
      </c>
      <c r="CT75" s="48" t="s">
        <v>292</v>
      </c>
      <c r="CU75" s="48" t="s">
        <v>304</v>
      </c>
      <c r="CV75" s="48" t="s">
        <v>281</v>
      </c>
      <c r="CW75" s="48" t="s">
        <v>292</v>
      </c>
      <c r="CX75" s="48" t="s">
        <v>292</v>
      </c>
      <c r="CY75" s="48" t="s">
        <v>292</v>
      </c>
      <c r="CZ75" s="48" t="s">
        <v>292</v>
      </c>
      <c r="DA75" s="48" t="s">
        <v>292</v>
      </c>
      <c r="DB75" s="48" t="s">
        <v>292</v>
      </c>
      <c r="DC75" s="48" t="s">
        <v>292</v>
      </c>
      <c r="DD75" s="49">
        <v>0</v>
      </c>
      <c r="DE75" s="49">
        <v>400000.24</v>
      </c>
      <c r="DF75" s="48" t="s">
        <v>365</v>
      </c>
      <c r="DG75" s="48" t="s">
        <v>2223</v>
      </c>
      <c r="DH75" s="48" t="s">
        <v>2210</v>
      </c>
      <c r="DI75" s="50" t="s">
        <v>2224</v>
      </c>
      <c r="DJ75" s="3">
        <f>IF(ISNUMBER(SEARCH("BP1",MASTERFILE[[#This Row],[PPA (24/25)]])),1,0)</f>
        <v>0</v>
      </c>
      <c r="DK75" s="3">
        <f>IF(ISNUMBER(SEARCH("BP2",MASTERFILE[[#This Row],[PPA (24/25)]])),1,0)</f>
        <v>0</v>
      </c>
      <c r="DL75" s="3">
        <f>IF(ISNUMBER(SEARCH("BP3",MASTERFILE[[#This Row],[PPA (24/25)]])),1,0)</f>
        <v>0</v>
      </c>
      <c r="DM75" s="3">
        <f>IF(ISNUMBER(SEARCH("BP4",MASTERFILE[[#This Row],[PPA (24/25)]])),1,0)</f>
        <v>0</v>
      </c>
      <c r="DN75" s="3">
        <f>IF(ISNUMBER(SEARCH("BP5",MASTERFILE[[#This Row],[PPA (24/25)]])),1,0)</f>
        <v>0</v>
      </c>
      <c r="DO75" s="3">
        <f>IF(ISNUMBER(SEARCH("BN1",MASTERFILE[[#This Row],[PPA (24/25)]])),1,0)</f>
        <v>0</v>
      </c>
      <c r="DP75" s="3">
        <f>IF(ISNUMBER(SEARCH("BN2",MASTERFILE[[#This Row],[PPA (24/25)]])),1,0)</f>
        <v>0</v>
      </c>
      <c r="DQ75" s="3">
        <f>IF(ISNUMBER(SEARCH("BN3",MASTERFILE[[#This Row],[PPA (24/25)]])),1,0)</f>
        <v>0</v>
      </c>
      <c r="DR75" s="3">
        <f>IF(ISNUMBER(SEARCH("BN4",MASTERFILE[[#This Row],[PPA (24/25)]])),1,0)</f>
        <v>0</v>
      </c>
      <c r="DS75" s="3">
        <f>IF(ISNUMBER(SEARCH("BN5",MASTERFILE[[#This Row],[PPA (24/25)]])),1,0)</f>
        <v>0</v>
      </c>
      <c r="DT75" s="3">
        <f>IF(ISNUMBER(SEARCH("BE1",MASTERFILE[[#This Row],[PPA (24/25)]])),1,0)</f>
        <v>0</v>
      </c>
      <c r="DU75" s="3">
        <f>IF(ISNUMBER(SEARCH("BE2",MASTERFILE[[#This Row],[PPA (24/25)]])),1,0)</f>
        <v>0</v>
      </c>
      <c r="DV75" s="3">
        <f>IF(ISNUMBER(SEARCH("BE3",MASTERFILE[[#This Row],[PPA (24/25)]])),1,0)</f>
        <v>0</v>
      </c>
      <c r="DW75" s="3">
        <f>IF(ISNUMBER(SEARCH("BE4",MASTERFILE[[#This Row],[PPA (24/25)]])),1,0)</f>
        <v>0</v>
      </c>
      <c r="DX75" s="3">
        <f>IF(ISNUMBER(SEARCH("BL1",MASTERFILE[[#This Row],[PPA (24/25)]])),1,0)</f>
        <v>0</v>
      </c>
      <c r="DY75" s="3">
        <f>IF(ISNUMBER(SEARCH("BL2",MASTERFILE[[#This Row],[PPA (24/25)]])),1,0)</f>
        <v>0</v>
      </c>
      <c r="DZ75" s="3">
        <f>IF(ISNUMBER(SEARCH("BL3",MASTERFILE[[#This Row],[PPA (24/25)]])),1,0)</f>
        <v>1</v>
      </c>
      <c r="EA75" s="3">
        <f>IF(ISNUMBER(SEARCH("BL4",MASTERFILE[[#This Row],[PPA (24/25)]])),1,0)</f>
        <v>0</v>
      </c>
      <c r="EB75" s="3">
        <f>IF(ISNUMBER(SEARCH("BL5",MASTERFILE[[#This Row],[PPA (24/25)]])),1,0)</f>
        <v>0</v>
      </c>
      <c r="EC75" s="3">
        <f>IF(ISNUMBER(SEARCH("BL6",MASTERFILE[[#This Row],[PPA (24/25)]])),1,0)</f>
        <v>0</v>
      </c>
      <c r="ED75" s="3">
        <f>IF(ISNUMBER(SEARCH("BL7",MASTERFILE[[#This Row],[PPA (24/25)]])),1,0)</f>
        <v>0</v>
      </c>
      <c r="EE75" s="3">
        <f>IFERROR(LEFT(RIGHT(MASTERFILE[[#This Row],[PPA (24/25)]],LEN(MASTERFILE[[#This Row],[PPA (24/25)]])-FIND("BP1",MASTERFILE[[#This Row],[PPA (24/25)]])+1),10), 0)</f>
        <v>0</v>
      </c>
      <c r="EF75" s="3">
        <f>IFERROR(LEFT(RIGHT(MASTERFILE[[#This Row],[PPA (24/25)]],LEN(MASTERFILE[[#This Row],[PPA (24/25)]])-FIND("BP2",MASTERFILE[[#This Row],[PPA (24/25)]])+1),10),0)</f>
        <v>0</v>
      </c>
      <c r="EG75" s="3">
        <f>IFERROR(LEFT(RIGHT(MASTERFILE[[#This Row],[PPA (24/25)]],LEN(MASTERFILE[[#This Row],[PPA (24/25)]])-FIND("BP3",MASTERFILE[[#This Row],[PPA (24/25)]])+1),10),0)</f>
        <v>0</v>
      </c>
      <c r="EH75" s="3">
        <f>IFERROR(LEFT(RIGHT(MASTERFILE[[#This Row],[PPA (24/25)]],LEN(MASTERFILE[[#This Row],[PPA (24/25)]])-FIND("BP4",MASTERFILE[[#This Row],[PPA (24/25)]])+1),10),0)</f>
        <v>0</v>
      </c>
      <c r="EI75" s="3">
        <f>IFERROR(LEFT(RIGHT(MASTERFILE[[#This Row],[PPA (24/25)]],LEN(MASTERFILE[[#This Row],[PPA (24/25)]])-FIND("BP5",MASTERFILE[[#This Row],[PPA (24/25)]])+1),10),0)</f>
        <v>0</v>
      </c>
      <c r="EJ75" s="3">
        <f>IFERROR(LEFT(RIGHT(MASTERFILE[[#This Row],[PPA (24/25)]],LEN(MASTERFILE[[#This Row],[PPA (24/25)]])-FIND("BN1",MASTERFILE[[#This Row],[PPA (24/25)]])+1),10),0)</f>
        <v>0</v>
      </c>
      <c r="EK75" s="3">
        <f>IFERROR(LEFT(RIGHT(MASTERFILE[[#This Row],[PPA (24/25)]],LEN(MASTERFILE[[#This Row],[PPA (24/25)]])-FIND("BN2",MASTERFILE[[#This Row],[PPA (24/25)]])+1),10),0)</f>
        <v>0</v>
      </c>
      <c r="EL75" s="3">
        <f>IFERROR(LEFT(RIGHT(MASTERFILE[[#This Row],[PPA (24/25)]],LEN(MASTERFILE[[#This Row],[PPA (24/25)]])-FIND("BN3",MASTERFILE[[#This Row],[PPA (24/25)]])+1),10),0)</f>
        <v>0</v>
      </c>
      <c r="EM75" s="3">
        <f>IFERROR(LEFT(RIGHT(MASTERFILE[[#This Row],[PPA (24/25)]],LEN(MASTERFILE[[#This Row],[PPA (24/25)]])-FIND("BN4",MASTERFILE[[#This Row],[PPA (24/25)]])+1),10),0)</f>
        <v>0</v>
      </c>
      <c r="EN75" s="3">
        <f>IFERROR(LEFT(RIGHT(MASTERFILE[[#This Row],[PPA (24/25)]],LEN(MASTERFILE[[#This Row],[PPA (24/25)]])-FIND("BN5",MASTERFILE[[#This Row],[PPA (24/25)]])+1),10),0)</f>
        <v>0</v>
      </c>
      <c r="EO75" s="3">
        <f>IFERROR(LEFT(RIGHT(MASTERFILE[[#This Row],[PPA (24/25)]],LEN(MASTERFILE[[#This Row],[PPA (24/25)]])-FIND("BE1",MASTERFILE[[#This Row],[PPA (24/25)]])+1),10),0)</f>
        <v>0</v>
      </c>
      <c r="EP75" s="3">
        <f>IFERROR(LEFT(RIGHT(MASTERFILE[[#This Row],[PPA (24/25)]],LEN(MASTERFILE[[#This Row],[PPA (24/25)]])-FIND("BE2",MASTERFILE[[#This Row],[PPA (24/25)]])+1),10),0)</f>
        <v>0</v>
      </c>
      <c r="EQ75" s="3">
        <f>IFERROR(LEFT(RIGHT(MASTERFILE[[#This Row],[PPA (24/25)]],LEN(MASTERFILE[[#This Row],[PPA (24/25)]])-FIND("BE3",MASTERFILE[[#This Row],[PPA (24/25)]])+1),10),0)</f>
        <v>0</v>
      </c>
      <c r="ER75" s="3">
        <f>IFERROR(LEFT(RIGHT(MASTERFILE[[#This Row],[PPA (24/25)]],LEN(MASTERFILE[[#This Row],[PPA (24/25)]])-FIND("BE4",MASTERFILE[[#This Row],[PPA (24/25)]])+1),10),0)</f>
        <v>0</v>
      </c>
      <c r="ES75" s="3">
        <f>IFERROR(LEFT(RIGHT(MASTERFILE[[#This Row],[PPA (24/25)]],LEN(MASTERFILE[[#This Row],[PPA (24/25)]])-FIND("BL1",MASTERFILE[[#This Row],[PPA (24/25)]])+1),10),0)</f>
        <v>0</v>
      </c>
      <c r="ET75" s="3">
        <f>IFERROR(LEFT(RIGHT(MASTERFILE[[#This Row],[PPA (24/25)]],LEN(MASTERFILE[[#This Row],[PPA (24/25)]])-FIND("BL2",MASTERFILE[[#This Row],[PPA (24/25)]])+1),10),0)</f>
        <v>0</v>
      </c>
      <c r="EU75" s="3" t="str">
        <f>IFERROR(LEFT(RIGHT(MASTERFILE[[#This Row],[PPA (24/25)]],LEN(MASTERFILE[[#This Row],[PPA (24/25)]])-FIND("BL3",MASTERFILE[[#This Row],[PPA (24/25)]])+1),10),0)</f>
        <v>BL3 (100%)</v>
      </c>
      <c r="EV75" s="3">
        <f>IFERROR(LEFT(RIGHT(MASTERFILE[[#This Row],[PPA (24/25)]],LEN(MASTERFILE[[#This Row],[PPA (24/25)]])-FIND("BL4",MASTERFILE[[#This Row],[PPA (24/25)]])+1),10),0)</f>
        <v>0</v>
      </c>
      <c r="EW75" s="3">
        <f>IFERROR(LEFT(RIGHT(MASTERFILE[[#This Row],[PPA (24/25)]],LEN(MASTERFILE[[#This Row],[PPA (24/25)]])-FIND("BL5",MASTERFILE[[#This Row],[PPA (24/25)]])+1),10),0)</f>
        <v>0</v>
      </c>
      <c r="EX75" s="3">
        <f>IFERROR(LEFT(RIGHT(MASTERFILE[[#This Row],[PPA (24/25)]],LEN(MASTERFILE[[#This Row],[PPA (24/25)]])-FIND("BL6",MASTERFILE[[#This Row],[PPA (24/25)]])+1),10),0)</f>
        <v>0</v>
      </c>
      <c r="EY75" s="3">
        <f>IFERROR(LEFT(RIGHT(MASTERFILE[[#This Row],[PPA (24/25)]],LEN(MASTERFILE[[#This Row],[PPA (24/25)]])-FIND("BL7",MASTERFILE[[#This Row],[PPA (24/25)]])+1),10),0)</f>
        <v>0</v>
      </c>
      <c r="EZ75" s="47">
        <f>IFERROR(MASTERFILE[[#This Row],[FPMIS Budget]]*(MID(MASTERFILE[[#This Row],[BP 1 (Percentage)]],FIND("(",MASTERFILE[[#This Row],[BP 1 (Percentage)]])+1, FIND(")",MASTERFILE[[#This Row],[BP 1 (Percentage)]])- FIND("(",MASTERFILE[[#This Row],[BP 1 (Percentage)]])-1)),0)</f>
        <v>0</v>
      </c>
      <c r="FA75" s="47">
        <f>IFERROR(MASTERFILE[[#This Row],[FPMIS Budget]]*(MID(MASTERFILE[[#This Row],[BP 2 (Percentage)]],FIND("(",MASTERFILE[[#This Row],[BP 2 (Percentage)]])+1, FIND(")",MASTERFILE[[#This Row],[BP 2 (Percentage)]])- FIND("(",MASTERFILE[[#This Row],[BP 2 (Percentage)]])-1)),0)</f>
        <v>0</v>
      </c>
      <c r="FB75" s="47">
        <f>IFERROR(MASTERFILE[[#This Row],[FPMIS Budget]]*(MID(MASTERFILE[[#This Row],[BP 3 (Percentage)]],FIND("(",MASTERFILE[[#This Row],[BP 3 (Percentage)]])+1, FIND(")",MASTERFILE[[#This Row],[BP 3 (Percentage)]])- FIND("(",MASTERFILE[[#This Row],[BP 3 (Percentage)]])-1)),0)</f>
        <v>0</v>
      </c>
      <c r="FC75" s="47">
        <f>IFERROR(MASTERFILE[[#This Row],[FPMIS Budget]]*(MID(MASTERFILE[[#This Row],[BP 4 (Percentage)]],FIND("(",MASTERFILE[[#This Row],[BP 4 (Percentage)]])+1, FIND(")",MASTERFILE[[#This Row],[BP 4 (Percentage)]])- FIND("(",MASTERFILE[[#This Row],[BP 4 (Percentage)]])-1)),0)</f>
        <v>0</v>
      </c>
      <c r="FD75" s="47">
        <f>IFERROR(MASTERFILE[[#This Row],[FPMIS Budget]]*(MID(MASTERFILE[[#This Row],[BP 5 (Percentage)]],FIND("(",MASTERFILE[[#This Row],[BP 5 (Percentage)]])+1, FIND(")",MASTERFILE[[#This Row],[BP 5 (Percentage)]])- FIND("(",MASTERFILE[[#This Row],[BP 5 (Percentage)]])-1)),0)</f>
        <v>0</v>
      </c>
      <c r="FE75" s="47">
        <f>IFERROR(MASTERFILE[[#This Row],[FPMIS Budget]]*(MID(MASTERFILE[[#This Row],[BN 1 (Percentage)]],FIND("(",MASTERFILE[[#This Row],[BN 1 (Percentage)]])+1, FIND(")",MASTERFILE[[#This Row],[BN 1 (Percentage)]])- FIND("(",MASTERFILE[[#This Row],[BN 1 (Percentage)]])-1)),0)</f>
        <v>0</v>
      </c>
      <c r="FF75" s="47">
        <f>IFERROR(MASTERFILE[[#This Row],[FPMIS Budget]]*(MID(MASTERFILE[[#This Row],[BN 2 (Percentage)]],FIND("(",MASTERFILE[[#This Row],[BN 2 (Percentage)]])+1, FIND(")",MASTERFILE[[#This Row],[BN 2 (Percentage)]])- FIND("(",MASTERFILE[[#This Row],[BN 2 (Percentage)]])-1)),0)</f>
        <v>0</v>
      </c>
      <c r="FG75" s="47">
        <f>IFERROR(MASTERFILE[[#This Row],[FPMIS Budget]]*(MID(MASTERFILE[[#This Row],[BN 3 (Percentage)]],FIND("(",MASTERFILE[[#This Row],[BN 3 (Percentage)]])+1, FIND(")",MASTERFILE[[#This Row],[BN 3 (Percentage)]])- FIND("(",MASTERFILE[[#This Row],[BN 3 (Percentage)]])-1)),0)</f>
        <v>0</v>
      </c>
      <c r="FH75" s="47">
        <f>IFERROR(MASTERFILE[[#This Row],[FPMIS Budget]]*(MID(MASTERFILE[[#This Row],[BN 4 (Percentage)]],FIND("(",MASTERFILE[[#This Row],[BN 4 (Percentage)]])+1, FIND(")",MASTERFILE[[#This Row],[BN 4 (Percentage)]])- FIND("(",MASTERFILE[[#This Row],[BN 4 (Percentage)]])-1)),0)</f>
        <v>0</v>
      </c>
      <c r="FI75" s="47">
        <f>IFERROR(MASTERFILE[[#This Row],[FPMIS Budget]]*(MID(MASTERFILE[[#This Row],[BN 5 (Percentage)]],FIND("(",MASTERFILE[[#This Row],[BN 5 (Percentage)]])+1, FIND(")",MASTERFILE[[#This Row],[BN 5 (Percentage)]])- FIND("(",MASTERFILE[[#This Row],[BN 5 (Percentage)]])-1)),0)</f>
        <v>0</v>
      </c>
      <c r="FJ75" s="47">
        <f>IFERROR(MASTERFILE[[#This Row],[FPMIS Budget]]*(MID(MASTERFILE[[#This Row],[BE 1 (Percentage)]],FIND("(",MASTERFILE[[#This Row],[BE 1 (Percentage)]])+1, FIND(")",MASTERFILE[[#This Row],[BE 1 (Percentage)]])- FIND("(",MASTERFILE[[#This Row],[BE 1 (Percentage)]])-1)),0)</f>
        <v>0</v>
      </c>
      <c r="FK75" s="47">
        <f>IFERROR(MASTERFILE[[#This Row],[FPMIS Budget]]*(MID(MASTERFILE[[#This Row],[BE 2 (Percentage)]],FIND("(",MASTERFILE[[#This Row],[BE 2 (Percentage)]])+1, FIND(")",MASTERFILE[[#This Row],[BE 2 (Percentage)]])- FIND("(",MASTERFILE[[#This Row],[BE 2 (Percentage)]])-1)),0)</f>
        <v>0</v>
      </c>
      <c r="FL75" s="47">
        <f>IFERROR(MASTERFILE[[#This Row],[FPMIS Budget]]*(MID(MASTERFILE[[#This Row],[BE 3 (Percentage)]],FIND("(",MASTERFILE[[#This Row],[BE 3 (Percentage)]])+1, FIND(")",MASTERFILE[[#This Row],[BE 3 (Percentage)]])- FIND("(",MASTERFILE[[#This Row],[BE 3 (Percentage)]])-1)),0)</f>
        <v>0</v>
      </c>
      <c r="FM75" s="47">
        <f>IFERROR(MASTERFILE[[#This Row],[FPMIS Budget]]*(MID(MASTERFILE[[#This Row],[BE 4 (Percentage)]],FIND("(",MASTERFILE[[#This Row],[BE 4 (Percentage)]])+1, FIND(")",MASTERFILE[[#This Row],[BE 4 (Percentage)]])- FIND("(",MASTERFILE[[#This Row],[BE 4 (Percentage)]])-1)),0)</f>
        <v>0</v>
      </c>
      <c r="FN75" s="47">
        <f>IFERROR(MASTERFILE[[#This Row],[FPMIS Budget]]*(MID(MASTERFILE[[#This Row],[BL 1 (Percentage)]],FIND("(",MASTERFILE[[#This Row],[BL 1 (Percentage)]])+1, FIND(")",MASTERFILE[[#This Row],[BL 1 (Percentage)]])- FIND("(",MASTERFILE[[#This Row],[BL 1 (Percentage)]])-1)),0)</f>
        <v>0</v>
      </c>
      <c r="FO75" s="47">
        <f>IFERROR(MASTERFILE[[#This Row],[FPMIS Budget]]*(MID(MASTERFILE[[#This Row],[BL 2 (Percentage)]],FIND("(",MASTERFILE[[#This Row],[BL 2 (Percentage)]])+1, FIND(")",MASTERFILE[[#This Row],[BL 2 (Percentage)]])- FIND("(",MASTERFILE[[#This Row],[BL 2 (Percentage)]])-1)),0)</f>
        <v>0</v>
      </c>
      <c r="FP75" s="47">
        <f>IFERROR(MASTERFILE[[#This Row],[FPMIS Budget]]*(MID(MASTERFILE[[#This Row],[BL 3 (Percentage)]],FIND("(",MASTERFILE[[#This Row],[BL 3 (Percentage)]])+1, FIND(")",MASTERFILE[[#This Row],[BL 3 (Percentage)]])- FIND("(",MASTERFILE[[#This Row],[BL 3 (Percentage)]])-1)),0)</f>
        <v>400000.00459999999</v>
      </c>
      <c r="FQ75" s="47">
        <f>IFERROR(MASTERFILE[[#This Row],[FPMIS Budget]]*(MID(MASTERFILE[[#This Row],[BL 4 (Percentage)]],FIND("(",MASTERFILE[[#This Row],[BL 4 (Percentage)]])+1, FIND(")",MASTERFILE[[#This Row],[BL 4 (Percentage)]])- FIND("(",MASTERFILE[[#This Row],[BL 4 (Percentage)]])-1)),0)</f>
        <v>0</v>
      </c>
      <c r="FR75" s="47">
        <f>IFERROR(MASTERFILE[[#This Row],[FPMIS Budget]]*(MID(MASTERFILE[[#This Row],[BL 5 (Percentage)]],FIND("(",MASTERFILE[[#This Row],[BL 5 (Percentage)]])+1, FIND(")",MASTERFILE[[#This Row],[BL 5 (Percentage)]])- FIND("(",MASTERFILE[[#This Row],[BL 5 (Percentage)]])-1)),0)</f>
        <v>0</v>
      </c>
      <c r="FS75" s="47">
        <f>IFERROR(MASTERFILE[[#This Row],[FPMIS Budget]]*(MID(MASTERFILE[[#This Row],[BL 6 (Percentage)]],FIND("(",MASTERFILE[[#This Row],[BL 6 (Percentage)]])+1, FIND(")",MASTERFILE[[#This Row],[BL 6 (Percentage)]])- FIND("(",MASTERFILE[[#This Row],[BL 6 (Percentage)]])-1)),0)</f>
        <v>0</v>
      </c>
      <c r="FT75" s="47">
        <f>IFERROR(MASTERFILE[[#This Row],[FPMIS Budget]]*(MID(MASTERFILE[[#This Row],[BL 7 (Percentage)]],FIND("(",MASTERFILE[[#This Row],[BL 7 (Percentage)]])+1, FIND(")",MASTERFILE[[#This Row],[BL 7 (Percentage)]])- FIND("(",MASTERFILE[[#This Row],[BL 7 (Percentage)]])-1)),0)</f>
        <v>0</v>
      </c>
      <c r="FU75" s="3">
        <f>IF(ISNUMBER(SEARCH("1.",MASTERFILE[[#This Row],[SDG target (24/25)]])),1," ")</f>
        <v>1</v>
      </c>
      <c r="HT75" s="3" t="s">
        <v>320</v>
      </c>
      <c r="ID75" s="3"/>
      <c r="IH75" s="3"/>
      <c r="IQ75" s="3" t="s">
        <v>2225</v>
      </c>
      <c r="IU75" s="3"/>
      <c r="IV75" s="3"/>
      <c r="IW75" s="3"/>
      <c r="IX75" s="3"/>
      <c r="JA75" s="9" t="s">
        <v>2226</v>
      </c>
    </row>
    <row r="76" spans="1:263" ht="27.75" customHeight="1" x14ac:dyDescent="0.3">
      <c r="A76" s="9" t="s">
        <v>2227</v>
      </c>
      <c r="B76" s="9" t="s">
        <v>2228</v>
      </c>
      <c r="C76" s="9" t="s">
        <v>2229</v>
      </c>
      <c r="D76" s="9" t="s">
        <v>278</v>
      </c>
      <c r="E76" s="45">
        <v>51168.74</v>
      </c>
      <c r="F76" s="45">
        <v>999633.99989560002</v>
      </c>
      <c r="G76" s="9" t="s">
        <v>2230</v>
      </c>
      <c r="H76" s="9" t="s">
        <v>280</v>
      </c>
      <c r="I76" s="9" t="s">
        <v>281</v>
      </c>
      <c r="J76" s="9" t="s">
        <v>520</v>
      </c>
      <c r="K76" s="9" t="s">
        <v>521</v>
      </c>
      <c r="L76" s="9" t="s">
        <v>2231</v>
      </c>
      <c r="M76" s="9" t="s">
        <v>2232</v>
      </c>
      <c r="N76" s="45">
        <v>2.997311827956989</v>
      </c>
      <c r="O76" s="9" t="s">
        <v>292</v>
      </c>
      <c r="P76" s="9" t="s">
        <v>281</v>
      </c>
      <c r="Q76" s="9" t="s">
        <v>1788</v>
      </c>
      <c r="R76" s="9" t="s">
        <v>2233</v>
      </c>
      <c r="S76" s="9" t="s">
        <v>2234</v>
      </c>
      <c r="T76" s="9" t="s">
        <v>290</v>
      </c>
      <c r="U76" s="9" t="s">
        <v>528</v>
      </c>
      <c r="V76" s="9" t="s">
        <v>412</v>
      </c>
      <c r="W76" s="9" t="s">
        <v>2235</v>
      </c>
      <c r="X76" s="9" t="s">
        <v>2236</v>
      </c>
      <c r="Y76" s="9" t="s">
        <v>2134</v>
      </c>
      <c r="Z76" s="9" t="s">
        <v>2237</v>
      </c>
      <c r="AA76" s="9" t="s">
        <v>485</v>
      </c>
      <c r="AB76" s="9" t="s">
        <v>2238</v>
      </c>
      <c r="AC76" s="9" t="s">
        <v>2239</v>
      </c>
      <c r="AD76" s="9" t="s">
        <v>2240</v>
      </c>
      <c r="AE76" s="9" t="s">
        <v>292</v>
      </c>
      <c r="AF76" s="9" t="s">
        <v>292</v>
      </c>
      <c r="AG76" s="9" t="s">
        <v>292</v>
      </c>
      <c r="AH76" s="9" t="s">
        <v>292</v>
      </c>
      <c r="AI76" s="9" t="s">
        <v>292</v>
      </c>
      <c r="AJ76" s="9" t="s">
        <v>292</v>
      </c>
      <c r="AK76" s="9" t="s">
        <v>304</v>
      </c>
      <c r="AL76" s="9" t="s">
        <v>540</v>
      </c>
      <c r="AM76" s="9" t="s">
        <v>541</v>
      </c>
      <c r="AN76" s="9" t="s">
        <v>1160</v>
      </c>
      <c r="AO76" s="9" t="s">
        <v>292</v>
      </c>
      <c r="AP76" s="9" t="s">
        <v>292</v>
      </c>
      <c r="AQ76" s="9" t="s">
        <v>544</v>
      </c>
      <c r="AR76" s="9" t="s">
        <v>354</v>
      </c>
      <c r="AS76" s="9" t="s">
        <v>353</v>
      </c>
      <c r="AT76" s="45">
        <v>0</v>
      </c>
      <c r="AU76" s="45">
        <v>999634.01</v>
      </c>
      <c r="AV76" s="9" t="s">
        <v>2241</v>
      </c>
      <c r="AW76" s="9" t="s">
        <v>2242</v>
      </c>
      <c r="AX76" s="9" t="s">
        <v>2243</v>
      </c>
      <c r="AY76" s="9" t="s">
        <v>292</v>
      </c>
      <c r="AZ76" s="9" t="s">
        <v>292</v>
      </c>
      <c r="BA76" s="9" t="s">
        <v>292</v>
      </c>
      <c r="BB76" s="9" t="s">
        <v>2244</v>
      </c>
      <c r="BC76" s="9" t="s">
        <v>2245</v>
      </c>
      <c r="BD76" s="9" t="s">
        <v>2246</v>
      </c>
      <c r="BE76" s="9" t="s">
        <v>1131</v>
      </c>
      <c r="BF76" s="9" t="s">
        <v>292</v>
      </c>
      <c r="BG76" s="9" t="s">
        <v>292</v>
      </c>
      <c r="BH76" s="45">
        <v>0</v>
      </c>
      <c r="BI76" s="9" t="s">
        <v>1938</v>
      </c>
      <c r="BJ76" s="9" t="s">
        <v>353</v>
      </c>
      <c r="BK76" s="9" t="s">
        <v>354</v>
      </c>
      <c r="BL76" s="9" t="s">
        <v>354</v>
      </c>
      <c r="BM76" s="9" t="s">
        <v>354</v>
      </c>
      <c r="BN76" s="9" t="s">
        <v>354</v>
      </c>
      <c r="BO76" s="9" t="s">
        <v>363</v>
      </c>
      <c r="BP76" s="9" t="s">
        <v>363</v>
      </c>
      <c r="BQ76" s="9" t="s">
        <v>353</v>
      </c>
      <c r="BR76" s="9" t="s">
        <v>353</v>
      </c>
      <c r="BS76" s="9" t="s">
        <v>485</v>
      </c>
      <c r="BT76" s="9" t="s">
        <v>2238</v>
      </c>
      <c r="BU76" s="9" t="s">
        <v>2239</v>
      </c>
      <c r="BV76" s="9" t="s">
        <v>2240</v>
      </c>
      <c r="BW76" s="9" t="s">
        <v>2241</v>
      </c>
      <c r="BX76" s="9" t="s">
        <v>2242</v>
      </c>
      <c r="BY76" s="45">
        <v>51168.74</v>
      </c>
      <c r="BZ76" s="45">
        <v>999634.01</v>
      </c>
      <c r="CA76" s="45">
        <v>0</v>
      </c>
      <c r="CB76" s="45">
        <v>0</v>
      </c>
      <c r="CC76" s="45">
        <v>0</v>
      </c>
      <c r="CD76" s="45">
        <v>0</v>
      </c>
      <c r="CE76" s="45">
        <v>0</v>
      </c>
      <c r="CF76" s="45">
        <v>0</v>
      </c>
      <c r="CG76" s="45">
        <v>0</v>
      </c>
      <c r="CH76" s="9" t="s">
        <v>292</v>
      </c>
      <c r="CI76" s="9" t="s">
        <v>292</v>
      </c>
      <c r="CJ76" s="9" t="s">
        <v>292</v>
      </c>
      <c r="CK76" s="9" t="s">
        <v>292</v>
      </c>
      <c r="CL76" s="45">
        <v>948465.27</v>
      </c>
      <c r="CM76" s="45">
        <v>32249.87</v>
      </c>
      <c r="CN76" s="45">
        <v>18918.87</v>
      </c>
      <c r="CO76" s="45">
        <v>0</v>
      </c>
      <c r="CP76" s="45">
        <v>999634.01</v>
      </c>
      <c r="CQ76" s="45">
        <v>51168.74</v>
      </c>
      <c r="CR76" s="9" t="s">
        <v>2232</v>
      </c>
      <c r="CS76" s="45">
        <v>0</v>
      </c>
      <c r="CT76" s="9" t="s">
        <v>292</v>
      </c>
      <c r="CU76" s="9" t="s">
        <v>281</v>
      </c>
      <c r="CV76" s="9" t="s">
        <v>281</v>
      </c>
      <c r="CW76" s="45">
        <v>421455.04869560001</v>
      </c>
      <c r="CX76" s="45">
        <v>286666.61040000001</v>
      </c>
      <c r="CY76" s="45">
        <v>251844.53039999999</v>
      </c>
      <c r="CZ76" s="45">
        <v>39667.810400000002</v>
      </c>
      <c r="DA76" s="45">
        <v>0</v>
      </c>
      <c r="DB76" s="45">
        <v>369094.2564923077</v>
      </c>
      <c r="DC76" s="45">
        <v>369094.2564923077</v>
      </c>
      <c r="DD76" s="45">
        <v>0</v>
      </c>
      <c r="DE76" s="45">
        <v>533978.07999999996</v>
      </c>
      <c r="DF76" s="9" t="s">
        <v>365</v>
      </c>
      <c r="DG76" s="9" t="s">
        <v>1077</v>
      </c>
      <c r="DH76" s="9" t="s">
        <v>1700</v>
      </c>
      <c r="DI76" s="46" t="s">
        <v>2247</v>
      </c>
      <c r="DJ76" s="3">
        <f>IF(ISNUMBER(SEARCH("BP1",MASTERFILE[[#This Row],[PPA (24/25)]])),1,0)</f>
        <v>1</v>
      </c>
      <c r="DK76" s="3">
        <f>IF(ISNUMBER(SEARCH("BP2",MASTERFILE[[#This Row],[PPA (24/25)]])),1,0)</f>
        <v>0</v>
      </c>
      <c r="DL76" s="3">
        <f>IF(ISNUMBER(SEARCH("BP3",MASTERFILE[[#This Row],[PPA (24/25)]])),1,0)</f>
        <v>1</v>
      </c>
      <c r="DM76" s="3">
        <f>IF(ISNUMBER(SEARCH("BP4",MASTERFILE[[#This Row],[PPA (24/25)]])),1,0)</f>
        <v>1</v>
      </c>
      <c r="DN76" s="3">
        <f>IF(ISNUMBER(SEARCH("BP5",MASTERFILE[[#This Row],[PPA (24/25)]])),1,0)</f>
        <v>0</v>
      </c>
      <c r="DO76" s="3">
        <f>IF(ISNUMBER(SEARCH("BN1",MASTERFILE[[#This Row],[PPA (24/25)]])),1,0)</f>
        <v>0</v>
      </c>
      <c r="DP76" s="3">
        <f>IF(ISNUMBER(SEARCH("BN2",MASTERFILE[[#This Row],[PPA (24/25)]])),1,0)</f>
        <v>0</v>
      </c>
      <c r="DQ76" s="3">
        <f>IF(ISNUMBER(SEARCH("BN3",MASTERFILE[[#This Row],[PPA (24/25)]])),1,0)</f>
        <v>0</v>
      </c>
      <c r="DR76" s="3">
        <f>IF(ISNUMBER(SEARCH("BN4",MASTERFILE[[#This Row],[PPA (24/25)]])),1,0)</f>
        <v>0</v>
      </c>
      <c r="DS76" s="3">
        <f>IF(ISNUMBER(SEARCH("BN5",MASTERFILE[[#This Row],[PPA (24/25)]])),1,0)</f>
        <v>0</v>
      </c>
      <c r="DT76" s="3">
        <f>IF(ISNUMBER(SEARCH("BE1",MASTERFILE[[#This Row],[PPA (24/25)]])),1,0)</f>
        <v>0</v>
      </c>
      <c r="DU76" s="3">
        <f>IF(ISNUMBER(SEARCH("BE2",MASTERFILE[[#This Row],[PPA (24/25)]])),1,0)</f>
        <v>0</v>
      </c>
      <c r="DV76" s="3">
        <f>IF(ISNUMBER(SEARCH("BE3",MASTERFILE[[#This Row],[PPA (24/25)]])),1,0)</f>
        <v>0</v>
      </c>
      <c r="DW76" s="3">
        <f>IF(ISNUMBER(SEARCH("BE4",MASTERFILE[[#This Row],[PPA (24/25)]])),1,0)</f>
        <v>0</v>
      </c>
      <c r="DX76" s="3">
        <f>IF(ISNUMBER(SEARCH("BL1",MASTERFILE[[#This Row],[PPA (24/25)]])),1,0)</f>
        <v>0</v>
      </c>
      <c r="DY76" s="3">
        <f>IF(ISNUMBER(SEARCH("BL2",MASTERFILE[[#This Row],[PPA (24/25)]])),1,0)</f>
        <v>0</v>
      </c>
      <c r="DZ76" s="3">
        <f>IF(ISNUMBER(SEARCH("BL3",MASTERFILE[[#This Row],[PPA (24/25)]])),1,0)</f>
        <v>0</v>
      </c>
      <c r="EA76" s="3">
        <f>IF(ISNUMBER(SEARCH("BL4",MASTERFILE[[#This Row],[PPA (24/25)]])),1,0)</f>
        <v>0</v>
      </c>
      <c r="EB76" s="3">
        <f>IF(ISNUMBER(SEARCH("BL5",MASTERFILE[[#This Row],[PPA (24/25)]])),1,0)</f>
        <v>0</v>
      </c>
      <c r="EC76" s="3">
        <f>IF(ISNUMBER(SEARCH("BL6",MASTERFILE[[#This Row],[PPA (24/25)]])),1,0)</f>
        <v>0</v>
      </c>
      <c r="ED76" s="3">
        <f>IF(ISNUMBER(SEARCH("BL7",MASTERFILE[[#This Row],[PPA (24/25)]])),1,0)</f>
        <v>0</v>
      </c>
      <c r="EE76" s="3" t="str">
        <f>IFERROR(LEFT(RIGHT(MASTERFILE[[#This Row],[PPA (24/25)]],LEN(MASTERFILE[[#This Row],[PPA (24/25)]])-FIND("BP1",MASTERFILE[[#This Row],[PPA (24/25)]])+1),10), 0)</f>
        <v xml:space="preserve">BP1 (40%)
</v>
      </c>
      <c r="EF76" s="3">
        <f>IFERROR(LEFT(RIGHT(MASTERFILE[[#This Row],[PPA (24/25)]],LEN(MASTERFILE[[#This Row],[PPA (24/25)]])-FIND("BP2",MASTERFILE[[#This Row],[PPA (24/25)]])+1),10),0)</f>
        <v>0</v>
      </c>
      <c r="EG76" s="3" t="str">
        <f>IFERROR(LEFT(RIGHT(MASTERFILE[[#This Row],[PPA (24/25)]],LEN(MASTERFILE[[#This Row],[PPA (24/25)]])-FIND("BP3",MASTERFILE[[#This Row],[PPA (24/25)]])+1),10),0)</f>
        <v xml:space="preserve">BP3 (40%)
</v>
      </c>
      <c r="EH76" s="3" t="str">
        <f>IFERROR(LEFT(RIGHT(MASTERFILE[[#This Row],[PPA (24/25)]],LEN(MASTERFILE[[#This Row],[PPA (24/25)]])-FIND("BP4",MASTERFILE[[#This Row],[PPA (24/25)]])+1),10),0)</f>
        <v>BP4 (20%)</v>
      </c>
      <c r="EI76" s="3">
        <f>IFERROR(LEFT(RIGHT(MASTERFILE[[#This Row],[PPA (24/25)]],LEN(MASTERFILE[[#This Row],[PPA (24/25)]])-FIND("BP5",MASTERFILE[[#This Row],[PPA (24/25)]])+1),10),0)</f>
        <v>0</v>
      </c>
      <c r="EJ76" s="3">
        <f>IFERROR(LEFT(RIGHT(MASTERFILE[[#This Row],[PPA (24/25)]],LEN(MASTERFILE[[#This Row],[PPA (24/25)]])-FIND("BN1",MASTERFILE[[#This Row],[PPA (24/25)]])+1),10),0)</f>
        <v>0</v>
      </c>
      <c r="EK76" s="3">
        <f>IFERROR(LEFT(RIGHT(MASTERFILE[[#This Row],[PPA (24/25)]],LEN(MASTERFILE[[#This Row],[PPA (24/25)]])-FIND("BN2",MASTERFILE[[#This Row],[PPA (24/25)]])+1),10),0)</f>
        <v>0</v>
      </c>
      <c r="EL76" s="3">
        <f>IFERROR(LEFT(RIGHT(MASTERFILE[[#This Row],[PPA (24/25)]],LEN(MASTERFILE[[#This Row],[PPA (24/25)]])-FIND("BN3",MASTERFILE[[#This Row],[PPA (24/25)]])+1),10),0)</f>
        <v>0</v>
      </c>
      <c r="EM76" s="3">
        <f>IFERROR(LEFT(RIGHT(MASTERFILE[[#This Row],[PPA (24/25)]],LEN(MASTERFILE[[#This Row],[PPA (24/25)]])-FIND("BN4",MASTERFILE[[#This Row],[PPA (24/25)]])+1),10),0)</f>
        <v>0</v>
      </c>
      <c r="EN76" s="3">
        <f>IFERROR(LEFT(RIGHT(MASTERFILE[[#This Row],[PPA (24/25)]],LEN(MASTERFILE[[#This Row],[PPA (24/25)]])-FIND("BN5",MASTERFILE[[#This Row],[PPA (24/25)]])+1),10),0)</f>
        <v>0</v>
      </c>
      <c r="EO76" s="3">
        <f>IFERROR(LEFT(RIGHT(MASTERFILE[[#This Row],[PPA (24/25)]],LEN(MASTERFILE[[#This Row],[PPA (24/25)]])-FIND("BE1",MASTERFILE[[#This Row],[PPA (24/25)]])+1),10),0)</f>
        <v>0</v>
      </c>
      <c r="EP76" s="3">
        <f>IFERROR(LEFT(RIGHT(MASTERFILE[[#This Row],[PPA (24/25)]],LEN(MASTERFILE[[#This Row],[PPA (24/25)]])-FIND("BE2",MASTERFILE[[#This Row],[PPA (24/25)]])+1),10),0)</f>
        <v>0</v>
      </c>
      <c r="EQ76" s="3">
        <f>IFERROR(LEFT(RIGHT(MASTERFILE[[#This Row],[PPA (24/25)]],LEN(MASTERFILE[[#This Row],[PPA (24/25)]])-FIND("BE3",MASTERFILE[[#This Row],[PPA (24/25)]])+1),10),0)</f>
        <v>0</v>
      </c>
      <c r="ER76" s="3">
        <f>IFERROR(LEFT(RIGHT(MASTERFILE[[#This Row],[PPA (24/25)]],LEN(MASTERFILE[[#This Row],[PPA (24/25)]])-FIND("BE4",MASTERFILE[[#This Row],[PPA (24/25)]])+1),10),0)</f>
        <v>0</v>
      </c>
      <c r="ES76" s="3">
        <f>IFERROR(LEFT(RIGHT(MASTERFILE[[#This Row],[PPA (24/25)]],LEN(MASTERFILE[[#This Row],[PPA (24/25)]])-FIND("BL1",MASTERFILE[[#This Row],[PPA (24/25)]])+1),10),0)</f>
        <v>0</v>
      </c>
      <c r="ET76" s="3">
        <f>IFERROR(LEFT(RIGHT(MASTERFILE[[#This Row],[PPA (24/25)]],LEN(MASTERFILE[[#This Row],[PPA (24/25)]])-FIND("BL2",MASTERFILE[[#This Row],[PPA (24/25)]])+1),10),0)</f>
        <v>0</v>
      </c>
      <c r="EU76" s="3">
        <f>IFERROR(LEFT(RIGHT(MASTERFILE[[#This Row],[PPA (24/25)]],LEN(MASTERFILE[[#This Row],[PPA (24/25)]])-FIND("BL3",MASTERFILE[[#This Row],[PPA (24/25)]])+1),10),0)</f>
        <v>0</v>
      </c>
      <c r="EV76" s="3">
        <f>IFERROR(LEFT(RIGHT(MASTERFILE[[#This Row],[PPA (24/25)]],LEN(MASTERFILE[[#This Row],[PPA (24/25)]])-FIND("BL4",MASTERFILE[[#This Row],[PPA (24/25)]])+1),10),0)</f>
        <v>0</v>
      </c>
      <c r="EW76" s="3">
        <f>IFERROR(LEFT(RIGHT(MASTERFILE[[#This Row],[PPA (24/25)]],LEN(MASTERFILE[[#This Row],[PPA (24/25)]])-FIND("BL5",MASTERFILE[[#This Row],[PPA (24/25)]])+1),10),0)</f>
        <v>0</v>
      </c>
      <c r="EX76" s="3">
        <f>IFERROR(LEFT(RIGHT(MASTERFILE[[#This Row],[PPA (24/25)]],LEN(MASTERFILE[[#This Row],[PPA (24/25)]])-FIND("BL6",MASTERFILE[[#This Row],[PPA (24/25)]])+1),10),0)</f>
        <v>0</v>
      </c>
      <c r="EY76" s="3">
        <f>IFERROR(LEFT(RIGHT(MASTERFILE[[#This Row],[PPA (24/25)]],LEN(MASTERFILE[[#This Row],[PPA (24/25)]])-FIND("BL7",MASTERFILE[[#This Row],[PPA (24/25)]])+1),10),0)</f>
        <v>0</v>
      </c>
      <c r="EZ76" s="47">
        <f>IFERROR(MASTERFILE[[#This Row],[FPMIS Budget]]*(MID(MASTERFILE[[#This Row],[BP 1 (Percentage)]],FIND("(",MASTERFILE[[#This Row],[BP 1 (Percentage)]])+1, FIND(")",MASTERFILE[[#This Row],[BP 1 (Percentage)]])- FIND("(",MASTERFILE[[#This Row],[BP 1 (Percentage)]])-1)),0)</f>
        <v>399853.59995824005</v>
      </c>
      <c r="FA76" s="47">
        <f>IFERROR(MASTERFILE[[#This Row],[FPMIS Budget]]*(MID(MASTERFILE[[#This Row],[BP 2 (Percentage)]],FIND("(",MASTERFILE[[#This Row],[BP 2 (Percentage)]])+1, FIND(")",MASTERFILE[[#This Row],[BP 2 (Percentage)]])- FIND("(",MASTERFILE[[#This Row],[BP 2 (Percentage)]])-1)),0)</f>
        <v>0</v>
      </c>
      <c r="FB76" s="47">
        <f>IFERROR(MASTERFILE[[#This Row],[FPMIS Budget]]*(MID(MASTERFILE[[#This Row],[BP 3 (Percentage)]],FIND("(",MASTERFILE[[#This Row],[BP 3 (Percentage)]])+1, FIND(")",MASTERFILE[[#This Row],[BP 3 (Percentage)]])- FIND("(",MASTERFILE[[#This Row],[BP 3 (Percentage)]])-1)),0)</f>
        <v>399853.59995824005</v>
      </c>
      <c r="FC76" s="47">
        <f>IFERROR(MASTERFILE[[#This Row],[FPMIS Budget]]*(MID(MASTERFILE[[#This Row],[BP 4 (Percentage)]],FIND("(",MASTERFILE[[#This Row],[BP 4 (Percentage)]])+1, FIND(")",MASTERFILE[[#This Row],[BP 4 (Percentage)]])- FIND("(",MASTERFILE[[#This Row],[BP 4 (Percentage)]])-1)),0)</f>
        <v>199926.79997912003</v>
      </c>
      <c r="FD76" s="47">
        <f>IFERROR(MASTERFILE[[#This Row],[FPMIS Budget]]*(MID(MASTERFILE[[#This Row],[BP 5 (Percentage)]],FIND("(",MASTERFILE[[#This Row],[BP 5 (Percentage)]])+1, FIND(")",MASTERFILE[[#This Row],[BP 5 (Percentage)]])- FIND("(",MASTERFILE[[#This Row],[BP 5 (Percentage)]])-1)),0)</f>
        <v>0</v>
      </c>
      <c r="FE76" s="47">
        <f>IFERROR(MASTERFILE[[#This Row],[FPMIS Budget]]*(MID(MASTERFILE[[#This Row],[BN 1 (Percentage)]],FIND("(",MASTERFILE[[#This Row],[BN 1 (Percentage)]])+1, FIND(")",MASTERFILE[[#This Row],[BN 1 (Percentage)]])- FIND("(",MASTERFILE[[#This Row],[BN 1 (Percentage)]])-1)),0)</f>
        <v>0</v>
      </c>
      <c r="FF76" s="47">
        <f>IFERROR(MASTERFILE[[#This Row],[FPMIS Budget]]*(MID(MASTERFILE[[#This Row],[BN 2 (Percentage)]],FIND("(",MASTERFILE[[#This Row],[BN 2 (Percentage)]])+1, FIND(")",MASTERFILE[[#This Row],[BN 2 (Percentage)]])- FIND("(",MASTERFILE[[#This Row],[BN 2 (Percentage)]])-1)),0)</f>
        <v>0</v>
      </c>
      <c r="FG76" s="47">
        <f>IFERROR(MASTERFILE[[#This Row],[FPMIS Budget]]*(MID(MASTERFILE[[#This Row],[BN 3 (Percentage)]],FIND("(",MASTERFILE[[#This Row],[BN 3 (Percentage)]])+1, FIND(")",MASTERFILE[[#This Row],[BN 3 (Percentage)]])- FIND("(",MASTERFILE[[#This Row],[BN 3 (Percentage)]])-1)),0)</f>
        <v>0</v>
      </c>
      <c r="FH76" s="47">
        <f>IFERROR(MASTERFILE[[#This Row],[FPMIS Budget]]*(MID(MASTERFILE[[#This Row],[BN 4 (Percentage)]],FIND("(",MASTERFILE[[#This Row],[BN 4 (Percentage)]])+1, FIND(")",MASTERFILE[[#This Row],[BN 4 (Percentage)]])- FIND("(",MASTERFILE[[#This Row],[BN 4 (Percentage)]])-1)),0)</f>
        <v>0</v>
      </c>
      <c r="FI76" s="47">
        <f>IFERROR(MASTERFILE[[#This Row],[FPMIS Budget]]*(MID(MASTERFILE[[#This Row],[BN 5 (Percentage)]],FIND("(",MASTERFILE[[#This Row],[BN 5 (Percentage)]])+1, FIND(")",MASTERFILE[[#This Row],[BN 5 (Percentage)]])- FIND("(",MASTERFILE[[#This Row],[BN 5 (Percentage)]])-1)),0)</f>
        <v>0</v>
      </c>
      <c r="FJ76" s="47">
        <f>IFERROR(MASTERFILE[[#This Row],[FPMIS Budget]]*(MID(MASTERFILE[[#This Row],[BE 1 (Percentage)]],FIND("(",MASTERFILE[[#This Row],[BE 1 (Percentage)]])+1, FIND(")",MASTERFILE[[#This Row],[BE 1 (Percentage)]])- FIND("(",MASTERFILE[[#This Row],[BE 1 (Percentage)]])-1)),0)</f>
        <v>0</v>
      </c>
      <c r="FK76" s="47">
        <f>IFERROR(MASTERFILE[[#This Row],[FPMIS Budget]]*(MID(MASTERFILE[[#This Row],[BE 2 (Percentage)]],FIND("(",MASTERFILE[[#This Row],[BE 2 (Percentage)]])+1, FIND(")",MASTERFILE[[#This Row],[BE 2 (Percentage)]])- FIND("(",MASTERFILE[[#This Row],[BE 2 (Percentage)]])-1)),0)</f>
        <v>0</v>
      </c>
      <c r="FL76" s="47">
        <f>IFERROR(MASTERFILE[[#This Row],[FPMIS Budget]]*(MID(MASTERFILE[[#This Row],[BE 3 (Percentage)]],FIND("(",MASTERFILE[[#This Row],[BE 3 (Percentage)]])+1, FIND(")",MASTERFILE[[#This Row],[BE 3 (Percentage)]])- FIND("(",MASTERFILE[[#This Row],[BE 3 (Percentage)]])-1)),0)</f>
        <v>0</v>
      </c>
      <c r="FM76" s="47">
        <f>IFERROR(MASTERFILE[[#This Row],[FPMIS Budget]]*(MID(MASTERFILE[[#This Row],[BE 4 (Percentage)]],FIND("(",MASTERFILE[[#This Row],[BE 4 (Percentage)]])+1, FIND(")",MASTERFILE[[#This Row],[BE 4 (Percentage)]])- FIND("(",MASTERFILE[[#This Row],[BE 4 (Percentage)]])-1)),0)</f>
        <v>0</v>
      </c>
      <c r="FN76" s="47">
        <f>IFERROR(MASTERFILE[[#This Row],[FPMIS Budget]]*(MID(MASTERFILE[[#This Row],[BL 1 (Percentage)]],FIND("(",MASTERFILE[[#This Row],[BL 1 (Percentage)]])+1, FIND(")",MASTERFILE[[#This Row],[BL 1 (Percentage)]])- FIND("(",MASTERFILE[[#This Row],[BL 1 (Percentage)]])-1)),0)</f>
        <v>0</v>
      </c>
      <c r="FO76" s="47">
        <f>IFERROR(MASTERFILE[[#This Row],[FPMIS Budget]]*(MID(MASTERFILE[[#This Row],[BL 2 (Percentage)]],FIND("(",MASTERFILE[[#This Row],[BL 2 (Percentage)]])+1, FIND(")",MASTERFILE[[#This Row],[BL 2 (Percentage)]])- FIND("(",MASTERFILE[[#This Row],[BL 2 (Percentage)]])-1)),0)</f>
        <v>0</v>
      </c>
      <c r="FP76" s="47">
        <f>IFERROR(MASTERFILE[[#This Row],[FPMIS Budget]]*(MID(MASTERFILE[[#This Row],[BL 3 (Percentage)]],FIND("(",MASTERFILE[[#This Row],[BL 3 (Percentage)]])+1, FIND(")",MASTERFILE[[#This Row],[BL 3 (Percentage)]])- FIND("(",MASTERFILE[[#This Row],[BL 3 (Percentage)]])-1)),0)</f>
        <v>0</v>
      </c>
      <c r="FQ76" s="47">
        <f>IFERROR(MASTERFILE[[#This Row],[FPMIS Budget]]*(MID(MASTERFILE[[#This Row],[BL 4 (Percentage)]],FIND("(",MASTERFILE[[#This Row],[BL 4 (Percentage)]])+1, FIND(")",MASTERFILE[[#This Row],[BL 4 (Percentage)]])- FIND("(",MASTERFILE[[#This Row],[BL 4 (Percentage)]])-1)),0)</f>
        <v>0</v>
      </c>
      <c r="FR76" s="47">
        <f>IFERROR(MASTERFILE[[#This Row],[FPMIS Budget]]*(MID(MASTERFILE[[#This Row],[BL 5 (Percentage)]],FIND("(",MASTERFILE[[#This Row],[BL 5 (Percentage)]])+1, FIND(")",MASTERFILE[[#This Row],[BL 5 (Percentage)]])- FIND("(",MASTERFILE[[#This Row],[BL 5 (Percentage)]])-1)),0)</f>
        <v>0</v>
      </c>
      <c r="FS76" s="47">
        <f>IFERROR(MASTERFILE[[#This Row],[FPMIS Budget]]*(MID(MASTERFILE[[#This Row],[BL 6 (Percentage)]],FIND("(",MASTERFILE[[#This Row],[BL 6 (Percentage)]])+1, FIND(")",MASTERFILE[[#This Row],[BL 6 (Percentage)]])- FIND("(",MASTERFILE[[#This Row],[BL 6 (Percentage)]])-1)),0)</f>
        <v>0</v>
      </c>
      <c r="FT76" s="47">
        <f>IFERROR(MASTERFILE[[#This Row],[FPMIS Budget]]*(MID(MASTERFILE[[#This Row],[BL 7 (Percentage)]],FIND("(",MASTERFILE[[#This Row],[BL 7 (Percentage)]])+1, FIND(")",MASTERFILE[[#This Row],[BL 7 (Percentage)]])- FIND("(",MASTERFILE[[#This Row],[BL 7 (Percentage)]])-1)),0)</f>
        <v>0</v>
      </c>
      <c r="FU76" s="3">
        <f>IF(ISNUMBER(SEARCH("1.",MASTERFILE[[#This Row],[SDG target (24/25)]])),1," ")</f>
        <v>1</v>
      </c>
      <c r="HT76" s="3" t="s">
        <v>320</v>
      </c>
      <c r="ID76" s="3"/>
      <c r="IH76" s="3"/>
      <c r="IP76" s="3" t="s">
        <v>2248</v>
      </c>
      <c r="IU76" s="3"/>
      <c r="IV76" s="3" t="s">
        <v>2249</v>
      </c>
      <c r="IW76" s="3"/>
      <c r="IX76" s="3"/>
      <c r="JC76" s="3" t="s">
        <v>2250</v>
      </c>
    </row>
    <row r="77" spans="1:263" ht="27.75" customHeight="1" x14ac:dyDescent="0.3">
      <c r="A77" s="48" t="s">
        <v>2251</v>
      </c>
      <c r="B77" s="48" t="s">
        <v>607</v>
      </c>
      <c r="C77" s="48" t="s">
        <v>2252</v>
      </c>
      <c r="D77" s="48" t="s">
        <v>609</v>
      </c>
      <c r="E77" s="49">
        <v>0</v>
      </c>
      <c r="F77" s="49">
        <v>15000000</v>
      </c>
      <c r="G77" s="48" t="s">
        <v>292</v>
      </c>
      <c r="H77" s="48" t="s">
        <v>610</v>
      </c>
      <c r="I77" s="48" t="s">
        <v>281</v>
      </c>
      <c r="J77" s="48" t="s">
        <v>292</v>
      </c>
      <c r="K77" s="48" t="s">
        <v>611</v>
      </c>
      <c r="L77" s="48" t="s">
        <v>2253</v>
      </c>
      <c r="M77" s="48" t="s">
        <v>2254</v>
      </c>
      <c r="N77" s="49">
        <v>2.997311827956989</v>
      </c>
      <c r="O77" s="48" t="s">
        <v>292</v>
      </c>
      <c r="P77" s="48" t="s">
        <v>281</v>
      </c>
      <c r="Q77" s="48" t="s">
        <v>1788</v>
      </c>
      <c r="R77" s="48" t="s">
        <v>292</v>
      </c>
      <c r="S77" s="48" t="s">
        <v>2255</v>
      </c>
      <c r="T77" s="48" t="s">
        <v>290</v>
      </c>
      <c r="U77" s="48" t="s">
        <v>528</v>
      </c>
      <c r="V77" s="48" t="s">
        <v>412</v>
      </c>
      <c r="W77" s="48" t="s">
        <v>292</v>
      </c>
      <c r="X77" s="48" t="s">
        <v>2256</v>
      </c>
      <c r="Y77" s="48" t="s">
        <v>2257</v>
      </c>
      <c r="Z77" s="48" t="s">
        <v>2258</v>
      </c>
      <c r="AA77" s="48" t="s">
        <v>485</v>
      </c>
      <c r="AB77" s="48" t="s">
        <v>741</v>
      </c>
      <c r="AC77" s="48" t="s">
        <v>2259</v>
      </c>
      <c r="AD77" s="48" t="s">
        <v>2260</v>
      </c>
      <c r="AE77" s="48" t="s">
        <v>292</v>
      </c>
      <c r="AF77" s="48" t="s">
        <v>292</v>
      </c>
      <c r="AG77" s="48" t="s">
        <v>292</v>
      </c>
      <c r="AH77" s="48" t="s">
        <v>292</v>
      </c>
      <c r="AI77" s="48" t="s">
        <v>292</v>
      </c>
      <c r="AJ77" s="48" t="s">
        <v>292</v>
      </c>
      <c r="AK77" s="48" t="s">
        <v>304</v>
      </c>
      <c r="AL77" s="48" t="s">
        <v>612</v>
      </c>
      <c r="AM77" s="48" t="s">
        <v>418</v>
      </c>
      <c r="AN77" s="48" t="s">
        <v>292</v>
      </c>
      <c r="AO77" s="48" t="s">
        <v>292</v>
      </c>
      <c r="AP77" s="48" t="s">
        <v>292</v>
      </c>
      <c r="AQ77" s="48" t="s">
        <v>544</v>
      </c>
      <c r="AR77" s="48" t="s">
        <v>353</v>
      </c>
      <c r="AS77" s="48" t="s">
        <v>354</v>
      </c>
      <c r="AT77" s="48" t="s">
        <v>292</v>
      </c>
      <c r="AU77" s="49">
        <v>0</v>
      </c>
      <c r="AV77" s="48" t="s">
        <v>2261</v>
      </c>
      <c r="AW77" s="48" t="s">
        <v>2262</v>
      </c>
      <c r="AX77" s="48" t="s">
        <v>292</v>
      </c>
      <c r="AY77" s="48" t="s">
        <v>292</v>
      </c>
      <c r="AZ77" s="48" t="s">
        <v>292</v>
      </c>
      <c r="BA77" s="48" t="s">
        <v>292</v>
      </c>
      <c r="BB77" s="48" t="s">
        <v>292</v>
      </c>
      <c r="BC77" s="48" t="s">
        <v>292</v>
      </c>
      <c r="BD77" s="48" t="s">
        <v>292</v>
      </c>
      <c r="BE77" s="48" t="s">
        <v>2263</v>
      </c>
      <c r="BF77" s="48" t="s">
        <v>292</v>
      </c>
      <c r="BG77" s="48" t="s">
        <v>292</v>
      </c>
      <c r="BH77" s="49">
        <v>0</v>
      </c>
      <c r="BI77" s="48" t="s">
        <v>2098</v>
      </c>
      <c r="BJ77" s="48" t="s">
        <v>354</v>
      </c>
      <c r="BK77" s="48" t="s">
        <v>354</v>
      </c>
      <c r="BL77" s="48" t="s">
        <v>354</v>
      </c>
      <c r="BM77" s="48" t="s">
        <v>354</v>
      </c>
      <c r="BN77" s="48" t="s">
        <v>354</v>
      </c>
      <c r="BO77" s="48" t="s">
        <v>354</v>
      </c>
      <c r="BP77" s="48" t="s">
        <v>353</v>
      </c>
      <c r="BQ77" s="48" t="s">
        <v>353</v>
      </c>
      <c r="BR77" s="48" t="s">
        <v>353</v>
      </c>
      <c r="BS77" s="48" t="s">
        <v>485</v>
      </c>
      <c r="BT77" s="48" t="s">
        <v>741</v>
      </c>
      <c r="BU77" s="48" t="s">
        <v>2259</v>
      </c>
      <c r="BV77" s="48" t="s">
        <v>2260</v>
      </c>
      <c r="BW77" s="48" t="s">
        <v>2261</v>
      </c>
      <c r="BX77" s="48" t="s">
        <v>2262</v>
      </c>
      <c r="BY77" s="48" t="s">
        <v>292</v>
      </c>
      <c r="BZ77" s="48" t="s">
        <v>292</v>
      </c>
      <c r="CA77" s="48" t="s">
        <v>292</v>
      </c>
      <c r="CB77" s="48" t="s">
        <v>292</v>
      </c>
      <c r="CC77" s="48" t="s">
        <v>292</v>
      </c>
      <c r="CD77" s="48" t="s">
        <v>292</v>
      </c>
      <c r="CE77" s="48" t="s">
        <v>292</v>
      </c>
      <c r="CF77" s="48" t="s">
        <v>292</v>
      </c>
      <c r="CG77" s="48" t="s">
        <v>292</v>
      </c>
      <c r="CH77" s="48" t="s">
        <v>292</v>
      </c>
      <c r="CI77" s="48" t="s">
        <v>292</v>
      </c>
      <c r="CJ77" s="48" t="s">
        <v>292</v>
      </c>
      <c r="CK77" s="48" t="s">
        <v>292</v>
      </c>
      <c r="CL77" s="49">
        <v>0</v>
      </c>
      <c r="CM77" s="49">
        <v>0</v>
      </c>
      <c r="CN77" s="49">
        <v>0</v>
      </c>
      <c r="CO77" s="49">
        <v>0</v>
      </c>
      <c r="CP77" s="48" t="s">
        <v>292</v>
      </c>
      <c r="CQ77" s="48" t="s">
        <v>292</v>
      </c>
      <c r="CR77" s="48" t="s">
        <v>292</v>
      </c>
      <c r="CS77" s="48" t="s">
        <v>292</v>
      </c>
      <c r="CT77" s="48" t="s">
        <v>292</v>
      </c>
      <c r="CU77" s="48" t="s">
        <v>292</v>
      </c>
      <c r="CV77" s="48" t="s">
        <v>292</v>
      </c>
      <c r="CW77" s="48" t="s">
        <v>292</v>
      </c>
      <c r="CX77" s="48" t="s">
        <v>292</v>
      </c>
      <c r="CY77" s="48" t="s">
        <v>292</v>
      </c>
      <c r="CZ77" s="48" t="s">
        <v>292</v>
      </c>
      <c r="DA77" s="48" t="s">
        <v>292</v>
      </c>
      <c r="DB77" s="48" t="s">
        <v>292</v>
      </c>
      <c r="DC77" s="48" t="s">
        <v>292</v>
      </c>
      <c r="DD77" s="49">
        <v>0</v>
      </c>
      <c r="DE77" s="49">
        <v>0</v>
      </c>
      <c r="DF77" s="48" t="s">
        <v>365</v>
      </c>
      <c r="DG77" s="48" t="s">
        <v>292</v>
      </c>
      <c r="DH77" s="48" t="s">
        <v>292</v>
      </c>
      <c r="DI77" s="50" t="s">
        <v>292</v>
      </c>
      <c r="DJ77" s="3">
        <f>IF(ISNUMBER(SEARCH("BP1",MASTERFILE[[#This Row],[PPA (24/25)]])),1,0)</f>
        <v>0</v>
      </c>
      <c r="DK77" s="3">
        <f>IF(ISNUMBER(SEARCH("BP2",MASTERFILE[[#This Row],[PPA (24/25)]])),1,0)</f>
        <v>0</v>
      </c>
      <c r="DL77" s="3">
        <f>IF(ISNUMBER(SEARCH("BP3",MASTERFILE[[#This Row],[PPA (24/25)]])),1,0)</f>
        <v>1</v>
      </c>
      <c r="DM77" s="3">
        <f>IF(ISNUMBER(SEARCH("BP4",MASTERFILE[[#This Row],[PPA (24/25)]])),1,0)</f>
        <v>0</v>
      </c>
      <c r="DN77" s="3">
        <f>IF(ISNUMBER(SEARCH("BP5",MASTERFILE[[#This Row],[PPA (24/25)]])),1,0)</f>
        <v>0</v>
      </c>
      <c r="DO77" s="3">
        <f>IF(ISNUMBER(SEARCH("BN1",MASTERFILE[[#This Row],[PPA (24/25)]])),1,0)</f>
        <v>0</v>
      </c>
      <c r="DP77" s="3">
        <f>IF(ISNUMBER(SEARCH("BN2",MASTERFILE[[#This Row],[PPA (24/25)]])),1,0)</f>
        <v>0</v>
      </c>
      <c r="DQ77" s="3">
        <f>IF(ISNUMBER(SEARCH("BN3",MASTERFILE[[#This Row],[PPA (24/25)]])),1,0)</f>
        <v>0</v>
      </c>
      <c r="DR77" s="3">
        <f>IF(ISNUMBER(SEARCH("BN4",MASTERFILE[[#This Row],[PPA (24/25)]])),1,0)</f>
        <v>0</v>
      </c>
      <c r="DS77" s="3">
        <f>IF(ISNUMBER(SEARCH("BN5",MASTERFILE[[#This Row],[PPA (24/25)]])),1,0)</f>
        <v>0</v>
      </c>
      <c r="DT77" s="3">
        <f>IF(ISNUMBER(SEARCH("BE1",MASTERFILE[[#This Row],[PPA (24/25)]])),1,0)</f>
        <v>0</v>
      </c>
      <c r="DU77" s="3">
        <f>IF(ISNUMBER(SEARCH("BE2",MASTERFILE[[#This Row],[PPA (24/25)]])),1,0)</f>
        <v>0</v>
      </c>
      <c r="DV77" s="3">
        <f>IF(ISNUMBER(SEARCH("BE3",MASTERFILE[[#This Row],[PPA (24/25)]])),1,0)</f>
        <v>0</v>
      </c>
      <c r="DW77" s="3">
        <f>IF(ISNUMBER(SEARCH("BE4",MASTERFILE[[#This Row],[PPA (24/25)]])),1,0)</f>
        <v>0</v>
      </c>
      <c r="DX77" s="3">
        <f>IF(ISNUMBER(SEARCH("BL1",MASTERFILE[[#This Row],[PPA (24/25)]])),1,0)</f>
        <v>0</v>
      </c>
      <c r="DY77" s="3">
        <f>IF(ISNUMBER(SEARCH("BL2",MASTERFILE[[#This Row],[PPA (24/25)]])),1,0)</f>
        <v>0</v>
      </c>
      <c r="DZ77" s="3">
        <f>IF(ISNUMBER(SEARCH("BL3",MASTERFILE[[#This Row],[PPA (24/25)]])),1,0)</f>
        <v>0</v>
      </c>
      <c r="EA77" s="3">
        <f>IF(ISNUMBER(SEARCH("BL4",MASTERFILE[[#This Row],[PPA (24/25)]])),1,0)</f>
        <v>0</v>
      </c>
      <c r="EB77" s="3">
        <f>IF(ISNUMBER(SEARCH("BL5",MASTERFILE[[#This Row],[PPA (24/25)]])),1,0)</f>
        <v>0</v>
      </c>
      <c r="EC77" s="3">
        <f>IF(ISNUMBER(SEARCH("BL6",MASTERFILE[[#This Row],[PPA (24/25)]])),1,0)</f>
        <v>0</v>
      </c>
      <c r="ED77" s="3">
        <f>IF(ISNUMBER(SEARCH("BL7",MASTERFILE[[#This Row],[PPA (24/25)]])),1,0)</f>
        <v>0</v>
      </c>
      <c r="EE77" s="3">
        <f>IFERROR(LEFT(RIGHT(MASTERFILE[[#This Row],[PPA (24/25)]],LEN(MASTERFILE[[#This Row],[PPA (24/25)]])-FIND("BP1",MASTERFILE[[#This Row],[PPA (24/25)]])+1),10), 0)</f>
        <v>0</v>
      </c>
      <c r="EF77" s="3">
        <f>IFERROR(LEFT(RIGHT(MASTERFILE[[#This Row],[PPA (24/25)]],LEN(MASTERFILE[[#This Row],[PPA (24/25)]])-FIND("BP2",MASTERFILE[[#This Row],[PPA (24/25)]])+1),10),0)</f>
        <v>0</v>
      </c>
      <c r="EG77" s="3" t="str">
        <f>IFERROR(LEFT(RIGHT(MASTERFILE[[#This Row],[PPA (24/25)]],LEN(MASTERFILE[[#This Row],[PPA (24/25)]])-FIND("BP3",MASTERFILE[[#This Row],[PPA (24/25)]])+1),10),0)</f>
        <v>BP3 (100%)</v>
      </c>
      <c r="EH77" s="3">
        <f>IFERROR(LEFT(RIGHT(MASTERFILE[[#This Row],[PPA (24/25)]],LEN(MASTERFILE[[#This Row],[PPA (24/25)]])-FIND("BP4",MASTERFILE[[#This Row],[PPA (24/25)]])+1),10),0)</f>
        <v>0</v>
      </c>
      <c r="EI77" s="3">
        <f>IFERROR(LEFT(RIGHT(MASTERFILE[[#This Row],[PPA (24/25)]],LEN(MASTERFILE[[#This Row],[PPA (24/25)]])-FIND("BP5",MASTERFILE[[#This Row],[PPA (24/25)]])+1),10),0)</f>
        <v>0</v>
      </c>
      <c r="EJ77" s="3">
        <f>IFERROR(LEFT(RIGHT(MASTERFILE[[#This Row],[PPA (24/25)]],LEN(MASTERFILE[[#This Row],[PPA (24/25)]])-FIND("BN1",MASTERFILE[[#This Row],[PPA (24/25)]])+1),10),0)</f>
        <v>0</v>
      </c>
      <c r="EK77" s="3">
        <f>IFERROR(LEFT(RIGHT(MASTERFILE[[#This Row],[PPA (24/25)]],LEN(MASTERFILE[[#This Row],[PPA (24/25)]])-FIND("BN2",MASTERFILE[[#This Row],[PPA (24/25)]])+1),10),0)</f>
        <v>0</v>
      </c>
      <c r="EL77" s="3">
        <f>IFERROR(LEFT(RIGHT(MASTERFILE[[#This Row],[PPA (24/25)]],LEN(MASTERFILE[[#This Row],[PPA (24/25)]])-FIND("BN3",MASTERFILE[[#This Row],[PPA (24/25)]])+1),10),0)</f>
        <v>0</v>
      </c>
      <c r="EM77" s="3">
        <f>IFERROR(LEFT(RIGHT(MASTERFILE[[#This Row],[PPA (24/25)]],LEN(MASTERFILE[[#This Row],[PPA (24/25)]])-FIND("BN4",MASTERFILE[[#This Row],[PPA (24/25)]])+1),10),0)</f>
        <v>0</v>
      </c>
      <c r="EN77" s="3">
        <f>IFERROR(LEFT(RIGHT(MASTERFILE[[#This Row],[PPA (24/25)]],LEN(MASTERFILE[[#This Row],[PPA (24/25)]])-FIND("BN5",MASTERFILE[[#This Row],[PPA (24/25)]])+1),10),0)</f>
        <v>0</v>
      </c>
      <c r="EO77" s="3">
        <f>IFERROR(LEFT(RIGHT(MASTERFILE[[#This Row],[PPA (24/25)]],LEN(MASTERFILE[[#This Row],[PPA (24/25)]])-FIND("BE1",MASTERFILE[[#This Row],[PPA (24/25)]])+1),10),0)</f>
        <v>0</v>
      </c>
      <c r="EP77" s="3">
        <f>IFERROR(LEFT(RIGHT(MASTERFILE[[#This Row],[PPA (24/25)]],LEN(MASTERFILE[[#This Row],[PPA (24/25)]])-FIND("BE2",MASTERFILE[[#This Row],[PPA (24/25)]])+1),10),0)</f>
        <v>0</v>
      </c>
      <c r="EQ77" s="3">
        <f>IFERROR(LEFT(RIGHT(MASTERFILE[[#This Row],[PPA (24/25)]],LEN(MASTERFILE[[#This Row],[PPA (24/25)]])-FIND("BE3",MASTERFILE[[#This Row],[PPA (24/25)]])+1),10),0)</f>
        <v>0</v>
      </c>
      <c r="ER77" s="3">
        <f>IFERROR(LEFT(RIGHT(MASTERFILE[[#This Row],[PPA (24/25)]],LEN(MASTERFILE[[#This Row],[PPA (24/25)]])-FIND("BE4",MASTERFILE[[#This Row],[PPA (24/25)]])+1),10),0)</f>
        <v>0</v>
      </c>
      <c r="ES77" s="3">
        <f>IFERROR(LEFT(RIGHT(MASTERFILE[[#This Row],[PPA (24/25)]],LEN(MASTERFILE[[#This Row],[PPA (24/25)]])-FIND("BL1",MASTERFILE[[#This Row],[PPA (24/25)]])+1),10),0)</f>
        <v>0</v>
      </c>
      <c r="ET77" s="3">
        <f>IFERROR(LEFT(RIGHT(MASTERFILE[[#This Row],[PPA (24/25)]],LEN(MASTERFILE[[#This Row],[PPA (24/25)]])-FIND("BL2",MASTERFILE[[#This Row],[PPA (24/25)]])+1),10),0)</f>
        <v>0</v>
      </c>
      <c r="EU77" s="3">
        <f>IFERROR(LEFT(RIGHT(MASTERFILE[[#This Row],[PPA (24/25)]],LEN(MASTERFILE[[#This Row],[PPA (24/25)]])-FIND("BL3",MASTERFILE[[#This Row],[PPA (24/25)]])+1),10),0)</f>
        <v>0</v>
      </c>
      <c r="EV77" s="3">
        <f>IFERROR(LEFT(RIGHT(MASTERFILE[[#This Row],[PPA (24/25)]],LEN(MASTERFILE[[#This Row],[PPA (24/25)]])-FIND("BL4",MASTERFILE[[#This Row],[PPA (24/25)]])+1),10),0)</f>
        <v>0</v>
      </c>
      <c r="EW77" s="3">
        <f>IFERROR(LEFT(RIGHT(MASTERFILE[[#This Row],[PPA (24/25)]],LEN(MASTERFILE[[#This Row],[PPA (24/25)]])-FIND("BL5",MASTERFILE[[#This Row],[PPA (24/25)]])+1),10),0)</f>
        <v>0</v>
      </c>
      <c r="EX77" s="3">
        <f>IFERROR(LEFT(RIGHT(MASTERFILE[[#This Row],[PPA (24/25)]],LEN(MASTERFILE[[#This Row],[PPA (24/25)]])-FIND("BL6",MASTERFILE[[#This Row],[PPA (24/25)]])+1),10),0)</f>
        <v>0</v>
      </c>
      <c r="EY77" s="3">
        <f>IFERROR(LEFT(RIGHT(MASTERFILE[[#This Row],[PPA (24/25)]],LEN(MASTERFILE[[#This Row],[PPA (24/25)]])-FIND("BL7",MASTERFILE[[#This Row],[PPA (24/25)]])+1),10),0)</f>
        <v>0</v>
      </c>
      <c r="EZ77" s="47">
        <f>IFERROR(MASTERFILE[[#This Row],[FPMIS Budget]]*(MID(MASTERFILE[[#This Row],[BP 1 (Percentage)]],FIND("(",MASTERFILE[[#This Row],[BP 1 (Percentage)]])+1, FIND(")",MASTERFILE[[#This Row],[BP 1 (Percentage)]])- FIND("(",MASTERFILE[[#This Row],[BP 1 (Percentage)]])-1)),0)</f>
        <v>0</v>
      </c>
      <c r="FA77" s="47">
        <f>IFERROR(MASTERFILE[[#This Row],[FPMIS Budget]]*(MID(MASTERFILE[[#This Row],[BP 2 (Percentage)]],FIND("(",MASTERFILE[[#This Row],[BP 2 (Percentage)]])+1, FIND(")",MASTERFILE[[#This Row],[BP 2 (Percentage)]])- FIND("(",MASTERFILE[[#This Row],[BP 2 (Percentage)]])-1)),0)</f>
        <v>0</v>
      </c>
      <c r="FB77" s="47">
        <f>IFERROR(MASTERFILE[[#This Row],[FPMIS Budget]]*(MID(MASTERFILE[[#This Row],[BP 3 (Percentage)]],FIND("(",MASTERFILE[[#This Row],[BP 3 (Percentage)]])+1, FIND(")",MASTERFILE[[#This Row],[BP 3 (Percentage)]])- FIND("(",MASTERFILE[[#This Row],[BP 3 (Percentage)]])-1)),0)</f>
        <v>15000000</v>
      </c>
      <c r="FC77" s="47">
        <f>IFERROR(MASTERFILE[[#This Row],[FPMIS Budget]]*(MID(MASTERFILE[[#This Row],[BP 4 (Percentage)]],FIND("(",MASTERFILE[[#This Row],[BP 4 (Percentage)]])+1, FIND(")",MASTERFILE[[#This Row],[BP 4 (Percentage)]])- FIND("(",MASTERFILE[[#This Row],[BP 4 (Percentage)]])-1)),0)</f>
        <v>0</v>
      </c>
      <c r="FD77" s="47">
        <f>IFERROR(MASTERFILE[[#This Row],[FPMIS Budget]]*(MID(MASTERFILE[[#This Row],[BP 5 (Percentage)]],FIND("(",MASTERFILE[[#This Row],[BP 5 (Percentage)]])+1, FIND(")",MASTERFILE[[#This Row],[BP 5 (Percentage)]])- FIND("(",MASTERFILE[[#This Row],[BP 5 (Percentage)]])-1)),0)</f>
        <v>0</v>
      </c>
      <c r="FE77" s="47">
        <f>IFERROR(MASTERFILE[[#This Row],[FPMIS Budget]]*(MID(MASTERFILE[[#This Row],[BN 1 (Percentage)]],FIND("(",MASTERFILE[[#This Row],[BN 1 (Percentage)]])+1, FIND(")",MASTERFILE[[#This Row],[BN 1 (Percentage)]])- FIND("(",MASTERFILE[[#This Row],[BN 1 (Percentage)]])-1)),0)</f>
        <v>0</v>
      </c>
      <c r="FF77" s="47">
        <f>IFERROR(MASTERFILE[[#This Row],[FPMIS Budget]]*(MID(MASTERFILE[[#This Row],[BN 2 (Percentage)]],FIND("(",MASTERFILE[[#This Row],[BN 2 (Percentage)]])+1, FIND(")",MASTERFILE[[#This Row],[BN 2 (Percentage)]])- FIND("(",MASTERFILE[[#This Row],[BN 2 (Percentage)]])-1)),0)</f>
        <v>0</v>
      </c>
      <c r="FG77" s="47">
        <f>IFERROR(MASTERFILE[[#This Row],[FPMIS Budget]]*(MID(MASTERFILE[[#This Row],[BN 3 (Percentage)]],FIND("(",MASTERFILE[[#This Row],[BN 3 (Percentage)]])+1, FIND(")",MASTERFILE[[#This Row],[BN 3 (Percentage)]])- FIND("(",MASTERFILE[[#This Row],[BN 3 (Percentage)]])-1)),0)</f>
        <v>0</v>
      </c>
      <c r="FH77" s="47">
        <f>IFERROR(MASTERFILE[[#This Row],[FPMIS Budget]]*(MID(MASTERFILE[[#This Row],[BN 4 (Percentage)]],FIND("(",MASTERFILE[[#This Row],[BN 4 (Percentage)]])+1, FIND(")",MASTERFILE[[#This Row],[BN 4 (Percentage)]])- FIND("(",MASTERFILE[[#This Row],[BN 4 (Percentage)]])-1)),0)</f>
        <v>0</v>
      </c>
      <c r="FI77" s="47">
        <f>IFERROR(MASTERFILE[[#This Row],[FPMIS Budget]]*(MID(MASTERFILE[[#This Row],[BN 5 (Percentage)]],FIND("(",MASTERFILE[[#This Row],[BN 5 (Percentage)]])+1, FIND(")",MASTERFILE[[#This Row],[BN 5 (Percentage)]])- FIND("(",MASTERFILE[[#This Row],[BN 5 (Percentage)]])-1)),0)</f>
        <v>0</v>
      </c>
      <c r="FJ77" s="47">
        <f>IFERROR(MASTERFILE[[#This Row],[FPMIS Budget]]*(MID(MASTERFILE[[#This Row],[BE 1 (Percentage)]],FIND("(",MASTERFILE[[#This Row],[BE 1 (Percentage)]])+1, FIND(")",MASTERFILE[[#This Row],[BE 1 (Percentage)]])- FIND("(",MASTERFILE[[#This Row],[BE 1 (Percentage)]])-1)),0)</f>
        <v>0</v>
      </c>
      <c r="FK77" s="47">
        <f>IFERROR(MASTERFILE[[#This Row],[FPMIS Budget]]*(MID(MASTERFILE[[#This Row],[BE 2 (Percentage)]],FIND("(",MASTERFILE[[#This Row],[BE 2 (Percentage)]])+1, FIND(")",MASTERFILE[[#This Row],[BE 2 (Percentage)]])- FIND("(",MASTERFILE[[#This Row],[BE 2 (Percentage)]])-1)),0)</f>
        <v>0</v>
      </c>
      <c r="FL77" s="47">
        <f>IFERROR(MASTERFILE[[#This Row],[FPMIS Budget]]*(MID(MASTERFILE[[#This Row],[BE 3 (Percentage)]],FIND("(",MASTERFILE[[#This Row],[BE 3 (Percentage)]])+1, FIND(")",MASTERFILE[[#This Row],[BE 3 (Percentage)]])- FIND("(",MASTERFILE[[#This Row],[BE 3 (Percentage)]])-1)),0)</f>
        <v>0</v>
      </c>
      <c r="FM77" s="47">
        <f>IFERROR(MASTERFILE[[#This Row],[FPMIS Budget]]*(MID(MASTERFILE[[#This Row],[BE 4 (Percentage)]],FIND("(",MASTERFILE[[#This Row],[BE 4 (Percentage)]])+1, FIND(")",MASTERFILE[[#This Row],[BE 4 (Percentage)]])- FIND("(",MASTERFILE[[#This Row],[BE 4 (Percentage)]])-1)),0)</f>
        <v>0</v>
      </c>
      <c r="FN77" s="47">
        <f>IFERROR(MASTERFILE[[#This Row],[FPMIS Budget]]*(MID(MASTERFILE[[#This Row],[BL 1 (Percentage)]],FIND("(",MASTERFILE[[#This Row],[BL 1 (Percentage)]])+1, FIND(")",MASTERFILE[[#This Row],[BL 1 (Percentage)]])- FIND("(",MASTERFILE[[#This Row],[BL 1 (Percentage)]])-1)),0)</f>
        <v>0</v>
      </c>
      <c r="FO77" s="47">
        <f>IFERROR(MASTERFILE[[#This Row],[FPMIS Budget]]*(MID(MASTERFILE[[#This Row],[BL 2 (Percentage)]],FIND("(",MASTERFILE[[#This Row],[BL 2 (Percentage)]])+1, FIND(")",MASTERFILE[[#This Row],[BL 2 (Percentage)]])- FIND("(",MASTERFILE[[#This Row],[BL 2 (Percentage)]])-1)),0)</f>
        <v>0</v>
      </c>
      <c r="FP77" s="47">
        <f>IFERROR(MASTERFILE[[#This Row],[FPMIS Budget]]*(MID(MASTERFILE[[#This Row],[BL 3 (Percentage)]],FIND("(",MASTERFILE[[#This Row],[BL 3 (Percentage)]])+1, FIND(")",MASTERFILE[[#This Row],[BL 3 (Percentage)]])- FIND("(",MASTERFILE[[#This Row],[BL 3 (Percentage)]])-1)),0)</f>
        <v>0</v>
      </c>
      <c r="FQ77" s="47">
        <f>IFERROR(MASTERFILE[[#This Row],[FPMIS Budget]]*(MID(MASTERFILE[[#This Row],[BL 4 (Percentage)]],FIND("(",MASTERFILE[[#This Row],[BL 4 (Percentage)]])+1, FIND(")",MASTERFILE[[#This Row],[BL 4 (Percentage)]])- FIND("(",MASTERFILE[[#This Row],[BL 4 (Percentage)]])-1)),0)</f>
        <v>0</v>
      </c>
      <c r="FR77" s="47">
        <f>IFERROR(MASTERFILE[[#This Row],[FPMIS Budget]]*(MID(MASTERFILE[[#This Row],[BL 5 (Percentage)]],FIND("(",MASTERFILE[[#This Row],[BL 5 (Percentage)]])+1, FIND(")",MASTERFILE[[#This Row],[BL 5 (Percentage)]])- FIND("(",MASTERFILE[[#This Row],[BL 5 (Percentage)]])-1)),0)</f>
        <v>0</v>
      </c>
      <c r="FS77" s="47">
        <f>IFERROR(MASTERFILE[[#This Row],[FPMIS Budget]]*(MID(MASTERFILE[[#This Row],[BL 6 (Percentage)]],FIND("(",MASTERFILE[[#This Row],[BL 6 (Percentage)]])+1, FIND(")",MASTERFILE[[#This Row],[BL 6 (Percentage)]])- FIND("(",MASTERFILE[[#This Row],[BL 6 (Percentage)]])-1)),0)</f>
        <v>0</v>
      </c>
      <c r="FT77" s="47">
        <f>IFERROR(MASTERFILE[[#This Row],[FPMIS Budget]]*(MID(MASTERFILE[[#This Row],[BL 7 (Percentage)]],FIND("(",MASTERFILE[[#This Row],[BL 7 (Percentage)]])+1, FIND(")",MASTERFILE[[#This Row],[BL 7 (Percentage)]])- FIND("(",MASTERFILE[[#This Row],[BL 7 (Percentage)]])-1)),0)</f>
        <v>0</v>
      </c>
      <c r="FU77" s="3" t="str">
        <f>IF(ISNUMBER(SEARCH("1.",MASTERFILE[[#This Row],[SDG target (24/25)]])),1," ")</f>
        <v xml:space="preserve"> </v>
      </c>
      <c r="HT77" s="3" t="s">
        <v>614</v>
      </c>
      <c r="HU77" s="52"/>
      <c r="HV77" s="52"/>
      <c r="HW77" s="52"/>
      <c r="HX77" s="52"/>
      <c r="HY77" s="52"/>
      <c r="HZ77" s="52"/>
      <c r="IA77" s="52"/>
      <c r="IB77" s="52"/>
      <c r="IC77" s="52"/>
      <c r="ID77" s="52"/>
      <c r="IE77" s="52"/>
      <c r="IF77" s="52"/>
      <c r="IG77" s="52"/>
      <c r="IH77" s="52"/>
      <c r="II77" s="52"/>
      <c r="IJ77" s="52"/>
      <c r="IK77" s="52"/>
      <c r="IL77" s="52"/>
      <c r="IM77" s="52"/>
      <c r="IN77" s="53"/>
      <c r="IO77" s="52"/>
      <c r="IP77" s="52"/>
      <c r="IQ77" s="52"/>
      <c r="IR77" s="52"/>
      <c r="IS77" s="52"/>
      <c r="IT77" s="52"/>
      <c r="IU77" s="52"/>
      <c r="IV77" s="52"/>
      <c r="IW77" s="52"/>
      <c r="IX77" s="52"/>
      <c r="IY77" s="52"/>
      <c r="IZ77" s="52"/>
      <c r="JA77" s="52"/>
      <c r="JB77" s="52"/>
      <c r="JC77" s="52"/>
    </row>
    <row r="78" spans="1:263" s="68" customFormat="1" ht="27.75" customHeight="1" x14ac:dyDescent="0.3">
      <c r="A78" s="65">
        <v>745426</v>
      </c>
      <c r="B78" s="65" t="s">
        <v>2264</v>
      </c>
      <c r="C78" s="65" t="s">
        <v>2265</v>
      </c>
      <c r="D78" s="65" t="s">
        <v>2266</v>
      </c>
      <c r="E78" s="66">
        <v>0</v>
      </c>
      <c r="F78" s="66">
        <v>2281106</v>
      </c>
      <c r="G78" s="65" t="s">
        <v>2267</v>
      </c>
      <c r="H78" s="65" t="s">
        <v>2268</v>
      </c>
      <c r="I78" s="65" t="s">
        <v>281</v>
      </c>
      <c r="J78" s="65" t="s">
        <v>2269</v>
      </c>
      <c r="K78" s="65" t="s">
        <v>283</v>
      </c>
      <c r="L78" s="65" t="s">
        <v>2270</v>
      </c>
      <c r="M78" s="65" t="s">
        <v>2271</v>
      </c>
      <c r="N78" s="66">
        <v>3.077956989247312</v>
      </c>
      <c r="O78" s="65" t="s">
        <v>292</v>
      </c>
      <c r="P78" s="65" t="s">
        <v>281</v>
      </c>
      <c r="Q78" s="65" t="s">
        <v>1788</v>
      </c>
      <c r="R78" s="65" t="s">
        <v>2272</v>
      </c>
      <c r="S78" s="65" t="s">
        <v>2273</v>
      </c>
      <c r="T78" s="65" t="s">
        <v>292</v>
      </c>
      <c r="U78" s="65" t="s">
        <v>678</v>
      </c>
      <c r="V78" s="65" t="s">
        <v>412</v>
      </c>
      <c r="W78" s="65" t="s">
        <v>1244</v>
      </c>
      <c r="X78" s="65" t="s">
        <v>2274</v>
      </c>
      <c r="Y78" s="65" t="s">
        <v>2275</v>
      </c>
      <c r="Z78" s="65" t="s">
        <v>2276</v>
      </c>
      <c r="AA78" s="65" t="s">
        <v>297</v>
      </c>
      <c r="AB78" s="65" t="s">
        <v>298</v>
      </c>
      <c r="AC78" s="65" t="s">
        <v>2277</v>
      </c>
      <c r="AD78" s="65" t="s">
        <v>2278</v>
      </c>
      <c r="AE78" s="65" t="s">
        <v>292</v>
      </c>
      <c r="AF78" s="65" t="s">
        <v>292</v>
      </c>
      <c r="AG78" s="65" t="s">
        <v>292</v>
      </c>
      <c r="AH78" s="65" t="s">
        <v>292</v>
      </c>
      <c r="AI78" s="65" t="s">
        <v>292</v>
      </c>
      <c r="AJ78" s="65" t="s">
        <v>292</v>
      </c>
      <c r="AK78" s="65" t="s">
        <v>304</v>
      </c>
      <c r="AL78" s="65" t="s">
        <v>1255</v>
      </c>
      <c r="AM78" s="65" t="s">
        <v>418</v>
      </c>
      <c r="AN78" s="65" t="s">
        <v>2269</v>
      </c>
      <c r="AO78" s="65" t="s">
        <v>292</v>
      </c>
      <c r="AP78" s="65" t="s">
        <v>292</v>
      </c>
      <c r="AQ78" s="65" t="s">
        <v>292</v>
      </c>
      <c r="AR78" s="65" t="s">
        <v>354</v>
      </c>
      <c r="AS78" s="65" t="s">
        <v>354</v>
      </c>
      <c r="AT78" s="65" t="s">
        <v>292</v>
      </c>
      <c r="AU78" s="66">
        <v>0</v>
      </c>
      <c r="AV78" s="65" t="s">
        <v>2279</v>
      </c>
      <c r="AW78" s="65" t="s">
        <v>2280</v>
      </c>
      <c r="AX78" s="65" t="s">
        <v>2281</v>
      </c>
      <c r="AY78" s="65" t="s">
        <v>292</v>
      </c>
      <c r="AZ78" s="65" t="s">
        <v>292</v>
      </c>
      <c r="BA78" s="65" t="s">
        <v>292</v>
      </c>
      <c r="BB78" s="65" t="s">
        <v>292</v>
      </c>
      <c r="BC78" s="65" t="s">
        <v>2282</v>
      </c>
      <c r="BD78" s="65" t="s">
        <v>2283</v>
      </c>
      <c r="BE78" s="65" t="s">
        <v>2284</v>
      </c>
      <c r="BF78" s="65" t="s">
        <v>292</v>
      </c>
      <c r="BG78" s="65" t="s">
        <v>292</v>
      </c>
      <c r="BH78" s="66">
        <v>0</v>
      </c>
      <c r="BI78" s="65" t="s">
        <v>427</v>
      </c>
      <c r="BJ78" s="65" t="s">
        <v>354</v>
      </c>
      <c r="BK78" s="65" t="s">
        <v>363</v>
      </c>
      <c r="BL78" s="65" t="s">
        <v>363</v>
      </c>
      <c r="BM78" s="65" t="s">
        <v>353</v>
      </c>
      <c r="BN78" s="65" t="s">
        <v>354</v>
      </c>
      <c r="BO78" s="65" t="s">
        <v>354</v>
      </c>
      <c r="BP78" s="65" t="s">
        <v>354</v>
      </c>
      <c r="BQ78" s="65" t="s">
        <v>354</v>
      </c>
      <c r="BR78" s="65" t="s">
        <v>354</v>
      </c>
      <c r="BS78" s="65" t="s">
        <v>297</v>
      </c>
      <c r="BT78" s="65" t="s">
        <v>298</v>
      </c>
      <c r="BU78" s="65" t="s">
        <v>2277</v>
      </c>
      <c r="BV78" s="65" t="s">
        <v>2278</v>
      </c>
      <c r="BW78" s="65" t="s">
        <v>2279</v>
      </c>
      <c r="BX78" s="65" t="s">
        <v>2280</v>
      </c>
      <c r="BY78" s="65" t="s">
        <v>292</v>
      </c>
      <c r="BZ78" s="65" t="s">
        <v>292</v>
      </c>
      <c r="CA78" s="65" t="s">
        <v>292</v>
      </c>
      <c r="CB78" s="65" t="s">
        <v>292</v>
      </c>
      <c r="CC78" s="65" t="s">
        <v>292</v>
      </c>
      <c r="CD78" s="65" t="s">
        <v>292</v>
      </c>
      <c r="CE78" s="65" t="s">
        <v>292</v>
      </c>
      <c r="CF78" s="65" t="s">
        <v>292</v>
      </c>
      <c r="CG78" s="65" t="s">
        <v>292</v>
      </c>
      <c r="CH78" s="65" t="s">
        <v>292</v>
      </c>
      <c r="CI78" s="65" t="s">
        <v>292</v>
      </c>
      <c r="CJ78" s="65" t="s">
        <v>292</v>
      </c>
      <c r="CK78" s="65" t="s">
        <v>292</v>
      </c>
      <c r="CL78" s="66">
        <v>0</v>
      </c>
      <c r="CM78" s="66">
        <v>0</v>
      </c>
      <c r="CN78" s="66">
        <v>0</v>
      </c>
      <c r="CO78" s="66">
        <v>0</v>
      </c>
      <c r="CP78" s="65" t="s">
        <v>292</v>
      </c>
      <c r="CQ78" s="65" t="s">
        <v>292</v>
      </c>
      <c r="CR78" s="65" t="s">
        <v>292</v>
      </c>
      <c r="CS78" s="65" t="s">
        <v>292</v>
      </c>
      <c r="CT78" s="65" t="s">
        <v>292</v>
      </c>
      <c r="CU78" s="65" t="s">
        <v>292</v>
      </c>
      <c r="CV78" s="65" t="s">
        <v>292</v>
      </c>
      <c r="CW78" s="65" t="s">
        <v>292</v>
      </c>
      <c r="CX78" s="65" t="s">
        <v>292</v>
      </c>
      <c r="CY78" s="65" t="s">
        <v>292</v>
      </c>
      <c r="CZ78" s="65" t="s">
        <v>292</v>
      </c>
      <c r="DA78" s="65" t="s">
        <v>292</v>
      </c>
      <c r="DB78" s="65" t="s">
        <v>292</v>
      </c>
      <c r="DC78" s="65" t="s">
        <v>292</v>
      </c>
      <c r="DD78" s="66">
        <v>0</v>
      </c>
      <c r="DE78" s="66">
        <v>0</v>
      </c>
      <c r="DF78" s="65" t="s">
        <v>365</v>
      </c>
      <c r="DG78" s="65" t="s">
        <v>292</v>
      </c>
      <c r="DH78" s="65" t="s">
        <v>292</v>
      </c>
      <c r="DI78" s="67" t="s">
        <v>1970</v>
      </c>
      <c r="DJ78" s="68">
        <f>IF(ISNUMBER(SEARCH("BP1",MASTERFILE[[#This Row],[PPA (24/25)]])),1,0)</f>
        <v>0</v>
      </c>
      <c r="DK78" s="68">
        <f>IF(ISNUMBER(SEARCH("BP2",MASTERFILE[[#This Row],[PPA (24/25)]])),1,0)</f>
        <v>0</v>
      </c>
      <c r="DL78" s="68">
        <f>IF(ISNUMBER(SEARCH("BP3",MASTERFILE[[#This Row],[PPA (24/25)]])),1,0)</f>
        <v>0</v>
      </c>
      <c r="DM78" s="68">
        <f>IF(ISNUMBER(SEARCH("BP4",MASTERFILE[[#This Row],[PPA (24/25)]])),1,0)</f>
        <v>0</v>
      </c>
      <c r="DN78" s="68">
        <f>IF(ISNUMBER(SEARCH("BP5",MASTERFILE[[#This Row],[PPA (24/25)]])),1,0)</f>
        <v>0</v>
      </c>
      <c r="DO78" s="68">
        <f>IF(ISNUMBER(SEARCH("BN1",MASTERFILE[[#This Row],[PPA (24/25)]])),1,0)</f>
        <v>0</v>
      </c>
      <c r="DP78" s="68">
        <f>IF(ISNUMBER(SEARCH("BN2",MASTERFILE[[#This Row],[PPA (24/25)]])),1,0)</f>
        <v>0</v>
      </c>
      <c r="DQ78" s="68">
        <f>IF(ISNUMBER(SEARCH("BN3",MASTERFILE[[#This Row],[PPA (24/25)]])),1,0)</f>
        <v>0</v>
      </c>
      <c r="DR78" s="68">
        <f>IF(ISNUMBER(SEARCH("BN4",MASTERFILE[[#This Row],[PPA (24/25)]])),1,0)</f>
        <v>0</v>
      </c>
      <c r="DS78" s="68">
        <f>IF(ISNUMBER(SEARCH("BN5",MASTERFILE[[#This Row],[PPA (24/25)]])),1,0)</f>
        <v>0</v>
      </c>
      <c r="DT78" s="68">
        <f>IF(ISNUMBER(SEARCH("BE1",MASTERFILE[[#This Row],[PPA (24/25)]])),1,0)</f>
        <v>1</v>
      </c>
      <c r="DU78" s="68">
        <f>IF(ISNUMBER(SEARCH("BE2",MASTERFILE[[#This Row],[PPA (24/25)]])),1,0)</f>
        <v>0</v>
      </c>
      <c r="DV78" s="68">
        <f>IF(ISNUMBER(SEARCH("BE3",MASTERFILE[[#This Row],[PPA (24/25)]])),1,0)</f>
        <v>0</v>
      </c>
      <c r="DW78" s="68">
        <f>IF(ISNUMBER(SEARCH("BE4",MASTERFILE[[#This Row],[PPA (24/25)]])),1,0)</f>
        <v>0</v>
      </c>
      <c r="DX78" s="68">
        <f>IF(ISNUMBER(SEARCH("BL1",MASTERFILE[[#This Row],[PPA (24/25)]])),1,0)</f>
        <v>0</v>
      </c>
      <c r="DY78" s="68">
        <f>IF(ISNUMBER(SEARCH("BL2",MASTERFILE[[#This Row],[PPA (24/25)]])),1,0)</f>
        <v>0</v>
      </c>
      <c r="DZ78" s="68">
        <f>IF(ISNUMBER(SEARCH("BL3",MASTERFILE[[#This Row],[PPA (24/25)]])),1,0)</f>
        <v>0</v>
      </c>
      <c r="EA78" s="68">
        <f>IF(ISNUMBER(SEARCH("BL4",MASTERFILE[[#This Row],[PPA (24/25)]])),1,0)</f>
        <v>0</v>
      </c>
      <c r="EB78" s="68">
        <f>IF(ISNUMBER(SEARCH("BL5",MASTERFILE[[#This Row],[PPA (24/25)]])),1,0)</f>
        <v>0</v>
      </c>
      <c r="EC78" s="68">
        <f>IF(ISNUMBER(SEARCH("BL6",MASTERFILE[[#This Row],[PPA (24/25)]])),1,0)</f>
        <v>0</v>
      </c>
      <c r="ED78" s="68">
        <f>IF(ISNUMBER(SEARCH("BL7",MASTERFILE[[#This Row],[PPA (24/25)]])),1,0)</f>
        <v>0</v>
      </c>
      <c r="EE78" s="68">
        <f>IFERROR(LEFT(RIGHT(MASTERFILE[[#This Row],[PPA (24/25)]],LEN(MASTERFILE[[#This Row],[PPA (24/25)]])-FIND("BP1",MASTERFILE[[#This Row],[PPA (24/25)]])+1),10), 0)</f>
        <v>0</v>
      </c>
      <c r="EF78" s="68">
        <f>IFERROR(LEFT(RIGHT(MASTERFILE[[#This Row],[PPA (24/25)]],LEN(MASTERFILE[[#This Row],[PPA (24/25)]])-FIND("BP2",MASTERFILE[[#This Row],[PPA (24/25)]])+1),10),0)</f>
        <v>0</v>
      </c>
      <c r="EG78" s="68">
        <f>IFERROR(LEFT(RIGHT(MASTERFILE[[#This Row],[PPA (24/25)]],LEN(MASTERFILE[[#This Row],[PPA (24/25)]])-FIND("BP3",MASTERFILE[[#This Row],[PPA (24/25)]])+1),10),0)</f>
        <v>0</v>
      </c>
      <c r="EH78" s="68">
        <f>IFERROR(LEFT(RIGHT(MASTERFILE[[#This Row],[PPA (24/25)]],LEN(MASTERFILE[[#This Row],[PPA (24/25)]])-FIND("BP4",MASTERFILE[[#This Row],[PPA (24/25)]])+1),10),0)</f>
        <v>0</v>
      </c>
      <c r="EI78" s="68">
        <f>IFERROR(LEFT(RIGHT(MASTERFILE[[#This Row],[PPA (24/25)]],LEN(MASTERFILE[[#This Row],[PPA (24/25)]])-FIND("BP5",MASTERFILE[[#This Row],[PPA (24/25)]])+1),10),0)</f>
        <v>0</v>
      </c>
      <c r="EJ78" s="68">
        <f>IFERROR(LEFT(RIGHT(MASTERFILE[[#This Row],[PPA (24/25)]],LEN(MASTERFILE[[#This Row],[PPA (24/25)]])-FIND("BN1",MASTERFILE[[#This Row],[PPA (24/25)]])+1),10),0)</f>
        <v>0</v>
      </c>
      <c r="EK78" s="68">
        <f>IFERROR(LEFT(RIGHT(MASTERFILE[[#This Row],[PPA (24/25)]],LEN(MASTERFILE[[#This Row],[PPA (24/25)]])-FIND("BN2",MASTERFILE[[#This Row],[PPA (24/25)]])+1),10),0)</f>
        <v>0</v>
      </c>
      <c r="EL78" s="68">
        <f>IFERROR(LEFT(RIGHT(MASTERFILE[[#This Row],[PPA (24/25)]],LEN(MASTERFILE[[#This Row],[PPA (24/25)]])-FIND("BN3",MASTERFILE[[#This Row],[PPA (24/25)]])+1),10),0)</f>
        <v>0</v>
      </c>
      <c r="EM78" s="68">
        <f>IFERROR(LEFT(RIGHT(MASTERFILE[[#This Row],[PPA (24/25)]],LEN(MASTERFILE[[#This Row],[PPA (24/25)]])-FIND("BN4",MASTERFILE[[#This Row],[PPA (24/25)]])+1),10),0)</f>
        <v>0</v>
      </c>
      <c r="EN78" s="68">
        <f>IFERROR(LEFT(RIGHT(MASTERFILE[[#This Row],[PPA (24/25)]],LEN(MASTERFILE[[#This Row],[PPA (24/25)]])-FIND("BN5",MASTERFILE[[#This Row],[PPA (24/25)]])+1),10),0)</f>
        <v>0</v>
      </c>
      <c r="EO78" s="68" t="str">
        <f>IFERROR(LEFT(RIGHT(MASTERFILE[[#This Row],[PPA (24/25)]],LEN(MASTERFILE[[#This Row],[PPA (24/25)]])-FIND("BE1",MASTERFILE[[#This Row],[PPA (24/25)]])+1),10),0)</f>
        <v>BE1 (100%)</v>
      </c>
      <c r="EP78" s="68">
        <f>IFERROR(LEFT(RIGHT(MASTERFILE[[#This Row],[PPA (24/25)]],LEN(MASTERFILE[[#This Row],[PPA (24/25)]])-FIND("BE2",MASTERFILE[[#This Row],[PPA (24/25)]])+1),10),0)</f>
        <v>0</v>
      </c>
      <c r="EQ78" s="68">
        <f>IFERROR(LEFT(RIGHT(MASTERFILE[[#This Row],[PPA (24/25)]],LEN(MASTERFILE[[#This Row],[PPA (24/25)]])-FIND("BE3",MASTERFILE[[#This Row],[PPA (24/25)]])+1),10),0)</f>
        <v>0</v>
      </c>
      <c r="ER78" s="68">
        <f>IFERROR(LEFT(RIGHT(MASTERFILE[[#This Row],[PPA (24/25)]],LEN(MASTERFILE[[#This Row],[PPA (24/25)]])-FIND("BE4",MASTERFILE[[#This Row],[PPA (24/25)]])+1),10),0)</f>
        <v>0</v>
      </c>
      <c r="ES78" s="68">
        <f>IFERROR(LEFT(RIGHT(MASTERFILE[[#This Row],[PPA (24/25)]],LEN(MASTERFILE[[#This Row],[PPA (24/25)]])-FIND("BL1",MASTERFILE[[#This Row],[PPA (24/25)]])+1),10),0)</f>
        <v>0</v>
      </c>
      <c r="ET78" s="68">
        <f>IFERROR(LEFT(RIGHT(MASTERFILE[[#This Row],[PPA (24/25)]],LEN(MASTERFILE[[#This Row],[PPA (24/25)]])-FIND("BL2",MASTERFILE[[#This Row],[PPA (24/25)]])+1),10),0)</f>
        <v>0</v>
      </c>
      <c r="EU78" s="68">
        <f>IFERROR(LEFT(RIGHT(MASTERFILE[[#This Row],[PPA (24/25)]],LEN(MASTERFILE[[#This Row],[PPA (24/25)]])-FIND("BL3",MASTERFILE[[#This Row],[PPA (24/25)]])+1),10),0)</f>
        <v>0</v>
      </c>
      <c r="EV78" s="68">
        <f>IFERROR(LEFT(RIGHT(MASTERFILE[[#This Row],[PPA (24/25)]],LEN(MASTERFILE[[#This Row],[PPA (24/25)]])-FIND("BL4",MASTERFILE[[#This Row],[PPA (24/25)]])+1),10),0)</f>
        <v>0</v>
      </c>
      <c r="EW78" s="68">
        <f>IFERROR(LEFT(RIGHT(MASTERFILE[[#This Row],[PPA (24/25)]],LEN(MASTERFILE[[#This Row],[PPA (24/25)]])-FIND("BL5",MASTERFILE[[#This Row],[PPA (24/25)]])+1),10),0)</f>
        <v>0</v>
      </c>
      <c r="EX78" s="68">
        <f>IFERROR(LEFT(RIGHT(MASTERFILE[[#This Row],[PPA (24/25)]],LEN(MASTERFILE[[#This Row],[PPA (24/25)]])-FIND("BL6",MASTERFILE[[#This Row],[PPA (24/25)]])+1),10),0)</f>
        <v>0</v>
      </c>
      <c r="EY78" s="68">
        <f>IFERROR(LEFT(RIGHT(MASTERFILE[[#This Row],[PPA (24/25)]],LEN(MASTERFILE[[#This Row],[PPA (24/25)]])-FIND("BL7",MASTERFILE[[#This Row],[PPA (24/25)]])+1),10),0)</f>
        <v>0</v>
      </c>
      <c r="EZ78" s="69">
        <f>IFERROR(MASTERFILE[[#This Row],[FPMIS Budget]]*(MID(MASTERFILE[[#This Row],[BP 1 (Percentage)]],FIND("(",MASTERFILE[[#This Row],[BP 1 (Percentage)]])+1, FIND(")",MASTERFILE[[#This Row],[BP 1 (Percentage)]])- FIND("(",MASTERFILE[[#This Row],[BP 1 (Percentage)]])-1)),0)</f>
        <v>0</v>
      </c>
      <c r="FA78" s="69">
        <f>IFERROR(MASTERFILE[[#This Row],[FPMIS Budget]]*(MID(MASTERFILE[[#This Row],[BP 2 (Percentage)]],FIND("(",MASTERFILE[[#This Row],[BP 2 (Percentage)]])+1, FIND(")",MASTERFILE[[#This Row],[BP 2 (Percentage)]])- FIND("(",MASTERFILE[[#This Row],[BP 2 (Percentage)]])-1)),0)</f>
        <v>0</v>
      </c>
      <c r="FB78" s="69">
        <f>IFERROR(MASTERFILE[[#This Row],[FPMIS Budget]]*(MID(MASTERFILE[[#This Row],[BP 3 (Percentage)]],FIND("(",MASTERFILE[[#This Row],[BP 3 (Percentage)]])+1, FIND(")",MASTERFILE[[#This Row],[BP 3 (Percentage)]])- FIND("(",MASTERFILE[[#This Row],[BP 3 (Percentage)]])-1)),0)</f>
        <v>0</v>
      </c>
      <c r="FC78" s="69">
        <f>IFERROR(MASTERFILE[[#This Row],[FPMIS Budget]]*(MID(MASTERFILE[[#This Row],[BP 4 (Percentage)]],FIND("(",MASTERFILE[[#This Row],[BP 4 (Percentage)]])+1, FIND(")",MASTERFILE[[#This Row],[BP 4 (Percentage)]])- FIND("(",MASTERFILE[[#This Row],[BP 4 (Percentage)]])-1)),0)</f>
        <v>0</v>
      </c>
      <c r="FD78" s="69">
        <f>IFERROR(MASTERFILE[[#This Row],[FPMIS Budget]]*(MID(MASTERFILE[[#This Row],[BP 5 (Percentage)]],FIND("(",MASTERFILE[[#This Row],[BP 5 (Percentage)]])+1, FIND(")",MASTERFILE[[#This Row],[BP 5 (Percentage)]])- FIND("(",MASTERFILE[[#This Row],[BP 5 (Percentage)]])-1)),0)</f>
        <v>0</v>
      </c>
      <c r="FE78" s="69">
        <f>IFERROR(MASTERFILE[[#This Row],[FPMIS Budget]]*(MID(MASTERFILE[[#This Row],[BN 1 (Percentage)]],FIND("(",MASTERFILE[[#This Row],[BN 1 (Percentage)]])+1, FIND(")",MASTERFILE[[#This Row],[BN 1 (Percentage)]])- FIND("(",MASTERFILE[[#This Row],[BN 1 (Percentage)]])-1)),0)</f>
        <v>0</v>
      </c>
      <c r="FF78" s="69">
        <f>IFERROR(MASTERFILE[[#This Row],[FPMIS Budget]]*(MID(MASTERFILE[[#This Row],[BN 2 (Percentage)]],FIND("(",MASTERFILE[[#This Row],[BN 2 (Percentage)]])+1, FIND(")",MASTERFILE[[#This Row],[BN 2 (Percentage)]])- FIND("(",MASTERFILE[[#This Row],[BN 2 (Percentage)]])-1)),0)</f>
        <v>0</v>
      </c>
      <c r="FG78" s="69">
        <f>IFERROR(MASTERFILE[[#This Row],[FPMIS Budget]]*(MID(MASTERFILE[[#This Row],[BN 3 (Percentage)]],FIND("(",MASTERFILE[[#This Row],[BN 3 (Percentage)]])+1, FIND(")",MASTERFILE[[#This Row],[BN 3 (Percentage)]])- FIND("(",MASTERFILE[[#This Row],[BN 3 (Percentage)]])-1)),0)</f>
        <v>0</v>
      </c>
      <c r="FH78" s="69">
        <f>IFERROR(MASTERFILE[[#This Row],[FPMIS Budget]]*(MID(MASTERFILE[[#This Row],[BN 4 (Percentage)]],FIND("(",MASTERFILE[[#This Row],[BN 4 (Percentage)]])+1, FIND(")",MASTERFILE[[#This Row],[BN 4 (Percentage)]])- FIND("(",MASTERFILE[[#This Row],[BN 4 (Percentage)]])-1)),0)</f>
        <v>0</v>
      </c>
      <c r="FI78" s="69">
        <f>IFERROR(MASTERFILE[[#This Row],[FPMIS Budget]]*(MID(MASTERFILE[[#This Row],[BN 5 (Percentage)]],FIND("(",MASTERFILE[[#This Row],[BN 5 (Percentage)]])+1, FIND(")",MASTERFILE[[#This Row],[BN 5 (Percentage)]])- FIND("(",MASTERFILE[[#This Row],[BN 5 (Percentage)]])-1)),0)</f>
        <v>0</v>
      </c>
      <c r="FJ78" s="69">
        <f>IFERROR(MASTERFILE[[#This Row],[FPMIS Budget]]*(MID(MASTERFILE[[#This Row],[BE 1 (Percentage)]],FIND("(",MASTERFILE[[#This Row],[BE 1 (Percentage)]])+1, FIND(")",MASTERFILE[[#This Row],[BE 1 (Percentage)]])- FIND("(",MASTERFILE[[#This Row],[BE 1 (Percentage)]])-1)),0)</f>
        <v>2281106</v>
      </c>
      <c r="FK78" s="69">
        <f>IFERROR(MASTERFILE[[#This Row],[FPMIS Budget]]*(MID(MASTERFILE[[#This Row],[BE 2 (Percentage)]],FIND("(",MASTERFILE[[#This Row],[BE 2 (Percentage)]])+1, FIND(")",MASTERFILE[[#This Row],[BE 2 (Percentage)]])- FIND("(",MASTERFILE[[#This Row],[BE 2 (Percentage)]])-1)),0)</f>
        <v>0</v>
      </c>
      <c r="FL78" s="69">
        <f>IFERROR(MASTERFILE[[#This Row],[FPMIS Budget]]*(MID(MASTERFILE[[#This Row],[BE 3 (Percentage)]],FIND("(",MASTERFILE[[#This Row],[BE 3 (Percentage)]])+1, FIND(")",MASTERFILE[[#This Row],[BE 3 (Percentage)]])- FIND("(",MASTERFILE[[#This Row],[BE 3 (Percentage)]])-1)),0)</f>
        <v>0</v>
      </c>
      <c r="FM78" s="69">
        <f>IFERROR(MASTERFILE[[#This Row],[FPMIS Budget]]*(MID(MASTERFILE[[#This Row],[BE 4 (Percentage)]],FIND("(",MASTERFILE[[#This Row],[BE 4 (Percentage)]])+1, FIND(")",MASTERFILE[[#This Row],[BE 4 (Percentage)]])- FIND("(",MASTERFILE[[#This Row],[BE 4 (Percentage)]])-1)),0)</f>
        <v>0</v>
      </c>
      <c r="FN78" s="69">
        <f>IFERROR(MASTERFILE[[#This Row],[FPMIS Budget]]*(MID(MASTERFILE[[#This Row],[BL 1 (Percentage)]],FIND("(",MASTERFILE[[#This Row],[BL 1 (Percentage)]])+1, FIND(")",MASTERFILE[[#This Row],[BL 1 (Percentage)]])- FIND("(",MASTERFILE[[#This Row],[BL 1 (Percentage)]])-1)),0)</f>
        <v>0</v>
      </c>
      <c r="FO78" s="69">
        <f>IFERROR(MASTERFILE[[#This Row],[FPMIS Budget]]*(MID(MASTERFILE[[#This Row],[BL 2 (Percentage)]],FIND("(",MASTERFILE[[#This Row],[BL 2 (Percentage)]])+1, FIND(")",MASTERFILE[[#This Row],[BL 2 (Percentage)]])- FIND("(",MASTERFILE[[#This Row],[BL 2 (Percentage)]])-1)),0)</f>
        <v>0</v>
      </c>
      <c r="FP78" s="69">
        <f>IFERROR(MASTERFILE[[#This Row],[FPMIS Budget]]*(MID(MASTERFILE[[#This Row],[BL 3 (Percentage)]],FIND("(",MASTERFILE[[#This Row],[BL 3 (Percentage)]])+1, FIND(")",MASTERFILE[[#This Row],[BL 3 (Percentage)]])- FIND("(",MASTERFILE[[#This Row],[BL 3 (Percentage)]])-1)),0)</f>
        <v>0</v>
      </c>
      <c r="FQ78" s="69">
        <f>IFERROR(MASTERFILE[[#This Row],[FPMIS Budget]]*(MID(MASTERFILE[[#This Row],[BL 4 (Percentage)]],FIND("(",MASTERFILE[[#This Row],[BL 4 (Percentage)]])+1, FIND(")",MASTERFILE[[#This Row],[BL 4 (Percentage)]])- FIND("(",MASTERFILE[[#This Row],[BL 4 (Percentage)]])-1)),0)</f>
        <v>0</v>
      </c>
      <c r="FR78" s="69">
        <f>IFERROR(MASTERFILE[[#This Row],[FPMIS Budget]]*(MID(MASTERFILE[[#This Row],[BL 5 (Percentage)]],FIND("(",MASTERFILE[[#This Row],[BL 5 (Percentage)]])+1, FIND(")",MASTERFILE[[#This Row],[BL 5 (Percentage)]])- FIND("(",MASTERFILE[[#This Row],[BL 5 (Percentage)]])-1)),0)</f>
        <v>0</v>
      </c>
      <c r="FS78" s="69">
        <f>IFERROR(MASTERFILE[[#This Row],[FPMIS Budget]]*(MID(MASTERFILE[[#This Row],[BL 6 (Percentage)]],FIND("(",MASTERFILE[[#This Row],[BL 6 (Percentage)]])+1, FIND(")",MASTERFILE[[#This Row],[BL 6 (Percentage)]])- FIND("(",MASTERFILE[[#This Row],[BL 6 (Percentage)]])-1)),0)</f>
        <v>0</v>
      </c>
      <c r="FT78" s="69">
        <f>IFERROR(MASTERFILE[[#This Row],[FPMIS Budget]]*(MID(MASTERFILE[[#This Row],[BL 7 (Percentage)]],FIND("(",MASTERFILE[[#This Row],[BL 7 (Percentage)]])+1, FIND(")",MASTERFILE[[#This Row],[BL 7 (Percentage)]])- FIND("(",MASTERFILE[[#This Row],[BL 7 (Percentage)]])-1)),0)</f>
        <v>0</v>
      </c>
      <c r="FU78" s="68" t="str">
        <f>IF(ISNUMBER(SEARCH("1.",MASTERFILE[[#This Row],[SDG target (24/25)]])),1," ")</f>
        <v xml:space="preserve"> </v>
      </c>
      <c r="HT78" s="68" t="s">
        <v>320</v>
      </c>
      <c r="HU78" s="68" t="s">
        <v>2285</v>
      </c>
      <c r="IA78" s="68" t="s">
        <v>435</v>
      </c>
      <c r="ID78" s="65"/>
      <c r="IN78" s="65"/>
      <c r="IR78" s="68" t="s">
        <v>435</v>
      </c>
      <c r="IU78" s="65"/>
      <c r="IV78" s="65"/>
      <c r="IW78" s="65"/>
    </row>
    <row r="79" spans="1:263" ht="27.75" customHeight="1" x14ac:dyDescent="0.3">
      <c r="A79" s="48" t="s">
        <v>2286</v>
      </c>
      <c r="B79" s="48" t="s">
        <v>2287</v>
      </c>
      <c r="C79" s="48" t="s">
        <v>2288</v>
      </c>
      <c r="D79" s="48" t="s">
        <v>278</v>
      </c>
      <c r="E79" s="49">
        <v>933320.78</v>
      </c>
      <c r="F79" s="49">
        <v>1000000.2254999999</v>
      </c>
      <c r="G79" s="48" t="s">
        <v>2289</v>
      </c>
      <c r="H79" s="48" t="s">
        <v>280</v>
      </c>
      <c r="I79" s="48" t="s">
        <v>304</v>
      </c>
      <c r="J79" s="48" t="s">
        <v>282</v>
      </c>
      <c r="K79" s="48" t="s">
        <v>521</v>
      </c>
      <c r="L79" s="48" t="s">
        <v>2290</v>
      </c>
      <c r="M79" s="48" t="s">
        <v>2291</v>
      </c>
      <c r="N79" s="49">
        <v>0.63709677419354838</v>
      </c>
      <c r="O79" s="48" t="s">
        <v>2292</v>
      </c>
      <c r="P79" s="48" t="s">
        <v>281</v>
      </c>
      <c r="Q79" s="48" t="s">
        <v>1788</v>
      </c>
      <c r="R79" s="48" t="s">
        <v>2293</v>
      </c>
      <c r="S79" s="48" t="s">
        <v>289</v>
      </c>
      <c r="T79" s="48" t="s">
        <v>290</v>
      </c>
      <c r="U79" s="48" t="s">
        <v>291</v>
      </c>
      <c r="V79" s="48" t="s">
        <v>339</v>
      </c>
      <c r="W79" s="48" t="s">
        <v>293</v>
      </c>
      <c r="X79" s="48" t="s">
        <v>2294</v>
      </c>
      <c r="Y79" s="48" t="s">
        <v>2295</v>
      </c>
      <c r="Z79" s="48" t="s">
        <v>2296</v>
      </c>
      <c r="AA79" s="48" t="s">
        <v>1089</v>
      </c>
      <c r="AB79" s="48" t="s">
        <v>1090</v>
      </c>
      <c r="AC79" s="48" t="s">
        <v>580</v>
      </c>
      <c r="AD79" s="48" t="s">
        <v>581</v>
      </c>
      <c r="AE79" s="48" t="s">
        <v>292</v>
      </c>
      <c r="AF79" s="48" t="s">
        <v>292</v>
      </c>
      <c r="AG79" s="48" t="s">
        <v>292</v>
      </c>
      <c r="AH79" s="48" t="s">
        <v>292</v>
      </c>
      <c r="AI79" s="48" t="s">
        <v>292</v>
      </c>
      <c r="AJ79" s="48" t="s">
        <v>292</v>
      </c>
      <c r="AK79" s="48" t="s">
        <v>304</v>
      </c>
      <c r="AL79" s="48" t="s">
        <v>305</v>
      </c>
      <c r="AM79" s="48" t="s">
        <v>584</v>
      </c>
      <c r="AN79" s="48" t="s">
        <v>2113</v>
      </c>
      <c r="AO79" s="48" t="s">
        <v>292</v>
      </c>
      <c r="AP79" s="48" t="s">
        <v>292</v>
      </c>
      <c r="AQ79" s="48" t="s">
        <v>309</v>
      </c>
      <c r="AR79" s="48" t="s">
        <v>353</v>
      </c>
      <c r="AS79" s="48" t="s">
        <v>353</v>
      </c>
      <c r="AT79" s="49">
        <v>0</v>
      </c>
      <c r="AU79" s="49">
        <v>1000000.23</v>
      </c>
      <c r="AV79" s="48" t="s">
        <v>1793</v>
      </c>
      <c r="AW79" s="48" t="s">
        <v>1794</v>
      </c>
      <c r="AX79" s="48" t="s">
        <v>292</v>
      </c>
      <c r="AY79" s="48" t="s">
        <v>292</v>
      </c>
      <c r="AZ79" s="48" t="s">
        <v>292</v>
      </c>
      <c r="BA79" s="48" t="s">
        <v>292</v>
      </c>
      <c r="BB79" s="48" t="s">
        <v>1602</v>
      </c>
      <c r="BC79" s="48" t="s">
        <v>2297</v>
      </c>
      <c r="BD79" s="48" t="s">
        <v>2298</v>
      </c>
      <c r="BE79" s="48" t="s">
        <v>2199</v>
      </c>
      <c r="BF79" s="48" t="s">
        <v>292</v>
      </c>
      <c r="BG79" s="48" t="s">
        <v>292</v>
      </c>
      <c r="BH79" s="49">
        <v>0</v>
      </c>
      <c r="BI79" s="48" t="s">
        <v>362</v>
      </c>
      <c r="BJ79" s="48" t="s">
        <v>354</v>
      </c>
      <c r="BK79" s="48" t="s">
        <v>353</v>
      </c>
      <c r="BL79" s="48" t="s">
        <v>353</v>
      </c>
      <c r="BM79" s="48" t="s">
        <v>353</v>
      </c>
      <c r="BN79" s="48" t="s">
        <v>354</v>
      </c>
      <c r="BO79" s="48" t="s">
        <v>363</v>
      </c>
      <c r="BP79" s="48" t="s">
        <v>353</v>
      </c>
      <c r="BQ79" s="48" t="s">
        <v>353</v>
      </c>
      <c r="BR79" s="48" t="s">
        <v>353</v>
      </c>
      <c r="BS79" s="48" t="s">
        <v>1089</v>
      </c>
      <c r="BT79" s="48" t="s">
        <v>1090</v>
      </c>
      <c r="BU79" s="48" t="s">
        <v>580</v>
      </c>
      <c r="BV79" s="48" t="s">
        <v>581</v>
      </c>
      <c r="BW79" s="48" t="s">
        <v>1793</v>
      </c>
      <c r="BX79" s="48" t="s">
        <v>1794</v>
      </c>
      <c r="BY79" s="49">
        <v>180708.48000000001</v>
      </c>
      <c r="BZ79" s="49">
        <v>1000000.23</v>
      </c>
      <c r="CA79" s="49">
        <v>752612.3</v>
      </c>
      <c r="CB79" s="49">
        <v>0</v>
      </c>
      <c r="CC79" s="49">
        <v>0</v>
      </c>
      <c r="CD79" s="49">
        <v>0</v>
      </c>
      <c r="CE79" s="49">
        <v>0</v>
      </c>
      <c r="CF79" s="49">
        <v>0</v>
      </c>
      <c r="CG79" s="49">
        <v>0</v>
      </c>
      <c r="CH79" s="48" t="s">
        <v>292</v>
      </c>
      <c r="CI79" s="48" t="s">
        <v>292</v>
      </c>
      <c r="CJ79" s="48" t="s">
        <v>292</v>
      </c>
      <c r="CK79" s="48" t="s">
        <v>292</v>
      </c>
      <c r="CL79" s="49">
        <v>66679.45</v>
      </c>
      <c r="CM79" s="49">
        <v>695417.36</v>
      </c>
      <c r="CN79" s="49">
        <v>237903.42</v>
      </c>
      <c r="CO79" s="49">
        <v>0</v>
      </c>
      <c r="CP79" s="49">
        <v>1000000.23</v>
      </c>
      <c r="CQ79" s="49">
        <v>916326.05</v>
      </c>
      <c r="CR79" s="48" t="s">
        <v>1013</v>
      </c>
      <c r="CS79" s="49">
        <v>1</v>
      </c>
      <c r="CT79" s="48" t="s">
        <v>292</v>
      </c>
      <c r="CU79" s="48" t="s">
        <v>281</v>
      </c>
      <c r="CV79" s="48" t="s">
        <v>304</v>
      </c>
      <c r="CW79" s="49">
        <v>752618.49</v>
      </c>
      <c r="CX79" s="49">
        <v>832404.49534018163</v>
      </c>
      <c r="CY79" s="49">
        <v>0</v>
      </c>
      <c r="CZ79" s="49">
        <v>0</v>
      </c>
      <c r="DA79" s="49">
        <v>752618.49</v>
      </c>
      <c r="DB79" s="49">
        <v>832404.49534018163</v>
      </c>
      <c r="DC79" s="49">
        <v>0</v>
      </c>
      <c r="DD79" s="49">
        <v>0</v>
      </c>
      <c r="DE79" s="49">
        <v>1009136.75</v>
      </c>
      <c r="DF79" s="48" t="s">
        <v>365</v>
      </c>
      <c r="DG79" s="48" t="s">
        <v>1602</v>
      </c>
      <c r="DH79" s="48" t="s">
        <v>2299</v>
      </c>
      <c r="DI79" s="50" t="s">
        <v>2300</v>
      </c>
      <c r="DJ79" s="3">
        <f>IF(ISNUMBER(SEARCH("BP1",MASTERFILE[[#This Row],[PPA (24/25)]])),1,0)</f>
        <v>0</v>
      </c>
      <c r="DK79" s="3">
        <f>IF(ISNUMBER(SEARCH("BP2",MASTERFILE[[#This Row],[PPA (24/25)]])),1,0)</f>
        <v>0</v>
      </c>
      <c r="DL79" s="3">
        <f>IF(ISNUMBER(SEARCH("BP3",MASTERFILE[[#This Row],[PPA (24/25)]])),1,0)</f>
        <v>0</v>
      </c>
      <c r="DM79" s="3">
        <f>IF(ISNUMBER(SEARCH("BP4",MASTERFILE[[#This Row],[PPA (24/25)]])),1,0)</f>
        <v>0</v>
      </c>
      <c r="DN79" s="3">
        <f>IF(ISNUMBER(SEARCH("BP5",MASTERFILE[[#This Row],[PPA (24/25)]])),1,0)</f>
        <v>0</v>
      </c>
      <c r="DO79" s="3">
        <f>IF(ISNUMBER(SEARCH("BN1",MASTERFILE[[#This Row],[PPA (24/25)]])),1,0)</f>
        <v>0</v>
      </c>
      <c r="DP79" s="3">
        <f>IF(ISNUMBER(SEARCH("BN2",MASTERFILE[[#This Row],[PPA (24/25)]])),1,0)</f>
        <v>0</v>
      </c>
      <c r="DQ79" s="3">
        <f>IF(ISNUMBER(SEARCH("BN3",MASTERFILE[[#This Row],[PPA (24/25)]])),1,0)</f>
        <v>0</v>
      </c>
      <c r="DR79" s="3">
        <f>IF(ISNUMBER(SEARCH("BN4",MASTERFILE[[#This Row],[PPA (24/25)]])),1,0)</f>
        <v>0</v>
      </c>
      <c r="DS79" s="3">
        <f>IF(ISNUMBER(SEARCH("BN5",MASTERFILE[[#This Row],[PPA (24/25)]])),1,0)</f>
        <v>0</v>
      </c>
      <c r="DT79" s="3">
        <f>IF(ISNUMBER(SEARCH("BE1",MASTERFILE[[#This Row],[PPA (24/25)]])),1,0)</f>
        <v>0</v>
      </c>
      <c r="DU79" s="3">
        <f>IF(ISNUMBER(SEARCH("BE2",MASTERFILE[[#This Row],[PPA (24/25)]])),1,0)</f>
        <v>0</v>
      </c>
      <c r="DV79" s="3">
        <f>IF(ISNUMBER(SEARCH("BE3",MASTERFILE[[#This Row],[PPA (24/25)]])),1,0)</f>
        <v>0</v>
      </c>
      <c r="DW79" s="3">
        <f>IF(ISNUMBER(SEARCH("BE4",MASTERFILE[[#This Row],[PPA (24/25)]])),1,0)</f>
        <v>0</v>
      </c>
      <c r="DX79" s="3">
        <f>IF(ISNUMBER(SEARCH("BL1",MASTERFILE[[#This Row],[PPA (24/25)]])),1,0)</f>
        <v>0</v>
      </c>
      <c r="DY79" s="3">
        <f>IF(ISNUMBER(SEARCH("BL2",MASTERFILE[[#This Row],[PPA (24/25)]])),1,0)</f>
        <v>0</v>
      </c>
      <c r="DZ79" s="3">
        <f>IF(ISNUMBER(SEARCH("BL3",MASTERFILE[[#This Row],[PPA (24/25)]])),1,0)</f>
        <v>1</v>
      </c>
      <c r="EA79" s="3">
        <f>IF(ISNUMBER(SEARCH("BL4",MASTERFILE[[#This Row],[PPA (24/25)]])),1,0)</f>
        <v>0</v>
      </c>
      <c r="EB79" s="3">
        <f>IF(ISNUMBER(SEARCH("BL5",MASTERFILE[[#This Row],[PPA (24/25)]])),1,0)</f>
        <v>0</v>
      </c>
      <c r="EC79" s="3">
        <f>IF(ISNUMBER(SEARCH("BL6",MASTERFILE[[#This Row],[PPA (24/25)]])),1,0)</f>
        <v>0</v>
      </c>
      <c r="ED79" s="3">
        <f>IF(ISNUMBER(SEARCH("BL7",MASTERFILE[[#This Row],[PPA (24/25)]])),1,0)</f>
        <v>0</v>
      </c>
      <c r="EE79" s="3">
        <f>IFERROR(LEFT(RIGHT(MASTERFILE[[#This Row],[PPA (24/25)]],LEN(MASTERFILE[[#This Row],[PPA (24/25)]])-FIND("BP1",MASTERFILE[[#This Row],[PPA (24/25)]])+1),10), 0)</f>
        <v>0</v>
      </c>
      <c r="EF79" s="3">
        <f>IFERROR(LEFT(RIGHT(MASTERFILE[[#This Row],[PPA (24/25)]],LEN(MASTERFILE[[#This Row],[PPA (24/25)]])-FIND("BP2",MASTERFILE[[#This Row],[PPA (24/25)]])+1),10),0)</f>
        <v>0</v>
      </c>
      <c r="EG79" s="3">
        <f>IFERROR(LEFT(RIGHT(MASTERFILE[[#This Row],[PPA (24/25)]],LEN(MASTERFILE[[#This Row],[PPA (24/25)]])-FIND("BP3",MASTERFILE[[#This Row],[PPA (24/25)]])+1),10),0)</f>
        <v>0</v>
      </c>
      <c r="EH79" s="3">
        <f>IFERROR(LEFT(RIGHT(MASTERFILE[[#This Row],[PPA (24/25)]],LEN(MASTERFILE[[#This Row],[PPA (24/25)]])-FIND("BP4",MASTERFILE[[#This Row],[PPA (24/25)]])+1),10),0)</f>
        <v>0</v>
      </c>
      <c r="EI79" s="3">
        <f>IFERROR(LEFT(RIGHT(MASTERFILE[[#This Row],[PPA (24/25)]],LEN(MASTERFILE[[#This Row],[PPA (24/25)]])-FIND("BP5",MASTERFILE[[#This Row],[PPA (24/25)]])+1),10),0)</f>
        <v>0</v>
      </c>
      <c r="EJ79" s="3">
        <f>IFERROR(LEFT(RIGHT(MASTERFILE[[#This Row],[PPA (24/25)]],LEN(MASTERFILE[[#This Row],[PPA (24/25)]])-FIND("BN1",MASTERFILE[[#This Row],[PPA (24/25)]])+1),10),0)</f>
        <v>0</v>
      </c>
      <c r="EK79" s="3">
        <f>IFERROR(LEFT(RIGHT(MASTERFILE[[#This Row],[PPA (24/25)]],LEN(MASTERFILE[[#This Row],[PPA (24/25)]])-FIND("BN2",MASTERFILE[[#This Row],[PPA (24/25)]])+1),10),0)</f>
        <v>0</v>
      </c>
      <c r="EL79" s="3">
        <f>IFERROR(LEFT(RIGHT(MASTERFILE[[#This Row],[PPA (24/25)]],LEN(MASTERFILE[[#This Row],[PPA (24/25)]])-FIND("BN3",MASTERFILE[[#This Row],[PPA (24/25)]])+1),10),0)</f>
        <v>0</v>
      </c>
      <c r="EM79" s="3">
        <f>IFERROR(LEFT(RIGHT(MASTERFILE[[#This Row],[PPA (24/25)]],LEN(MASTERFILE[[#This Row],[PPA (24/25)]])-FIND("BN4",MASTERFILE[[#This Row],[PPA (24/25)]])+1),10),0)</f>
        <v>0</v>
      </c>
      <c r="EN79" s="3">
        <f>IFERROR(LEFT(RIGHT(MASTERFILE[[#This Row],[PPA (24/25)]],LEN(MASTERFILE[[#This Row],[PPA (24/25)]])-FIND("BN5",MASTERFILE[[#This Row],[PPA (24/25)]])+1),10),0)</f>
        <v>0</v>
      </c>
      <c r="EO79" s="3">
        <f>IFERROR(LEFT(RIGHT(MASTERFILE[[#This Row],[PPA (24/25)]],LEN(MASTERFILE[[#This Row],[PPA (24/25)]])-FIND("BE1",MASTERFILE[[#This Row],[PPA (24/25)]])+1),10),0)</f>
        <v>0</v>
      </c>
      <c r="EP79" s="3">
        <f>IFERROR(LEFT(RIGHT(MASTERFILE[[#This Row],[PPA (24/25)]],LEN(MASTERFILE[[#This Row],[PPA (24/25)]])-FIND("BE2",MASTERFILE[[#This Row],[PPA (24/25)]])+1),10),0)</f>
        <v>0</v>
      </c>
      <c r="EQ79" s="3">
        <f>IFERROR(LEFT(RIGHT(MASTERFILE[[#This Row],[PPA (24/25)]],LEN(MASTERFILE[[#This Row],[PPA (24/25)]])-FIND("BE3",MASTERFILE[[#This Row],[PPA (24/25)]])+1),10),0)</f>
        <v>0</v>
      </c>
      <c r="ER79" s="3">
        <f>IFERROR(LEFT(RIGHT(MASTERFILE[[#This Row],[PPA (24/25)]],LEN(MASTERFILE[[#This Row],[PPA (24/25)]])-FIND("BE4",MASTERFILE[[#This Row],[PPA (24/25)]])+1),10),0)</f>
        <v>0</v>
      </c>
      <c r="ES79" s="3">
        <f>IFERROR(LEFT(RIGHT(MASTERFILE[[#This Row],[PPA (24/25)]],LEN(MASTERFILE[[#This Row],[PPA (24/25)]])-FIND("BL1",MASTERFILE[[#This Row],[PPA (24/25)]])+1),10),0)</f>
        <v>0</v>
      </c>
      <c r="ET79" s="3">
        <f>IFERROR(LEFT(RIGHT(MASTERFILE[[#This Row],[PPA (24/25)]],LEN(MASTERFILE[[#This Row],[PPA (24/25)]])-FIND("BL2",MASTERFILE[[#This Row],[PPA (24/25)]])+1),10),0)</f>
        <v>0</v>
      </c>
      <c r="EU79" s="3" t="str">
        <f>IFERROR(LEFT(RIGHT(MASTERFILE[[#This Row],[PPA (24/25)]],LEN(MASTERFILE[[#This Row],[PPA (24/25)]])-FIND("BL3",MASTERFILE[[#This Row],[PPA (24/25)]])+1),10),0)</f>
        <v>BL3 (100%)</v>
      </c>
      <c r="EV79" s="3">
        <f>IFERROR(LEFT(RIGHT(MASTERFILE[[#This Row],[PPA (24/25)]],LEN(MASTERFILE[[#This Row],[PPA (24/25)]])-FIND("BL4",MASTERFILE[[#This Row],[PPA (24/25)]])+1),10),0)</f>
        <v>0</v>
      </c>
      <c r="EW79" s="3">
        <f>IFERROR(LEFT(RIGHT(MASTERFILE[[#This Row],[PPA (24/25)]],LEN(MASTERFILE[[#This Row],[PPA (24/25)]])-FIND("BL5",MASTERFILE[[#This Row],[PPA (24/25)]])+1),10),0)</f>
        <v>0</v>
      </c>
      <c r="EX79" s="3">
        <f>IFERROR(LEFT(RIGHT(MASTERFILE[[#This Row],[PPA (24/25)]],LEN(MASTERFILE[[#This Row],[PPA (24/25)]])-FIND("BL6",MASTERFILE[[#This Row],[PPA (24/25)]])+1),10),0)</f>
        <v>0</v>
      </c>
      <c r="EY79" s="3">
        <f>IFERROR(LEFT(RIGHT(MASTERFILE[[#This Row],[PPA (24/25)]],LEN(MASTERFILE[[#This Row],[PPA (24/25)]])-FIND("BL7",MASTERFILE[[#This Row],[PPA (24/25)]])+1),10),0)</f>
        <v>0</v>
      </c>
      <c r="EZ79" s="47">
        <f>IFERROR(MASTERFILE[[#This Row],[FPMIS Budget]]*(MID(MASTERFILE[[#This Row],[BP 1 (Percentage)]],FIND("(",MASTERFILE[[#This Row],[BP 1 (Percentage)]])+1, FIND(")",MASTERFILE[[#This Row],[BP 1 (Percentage)]])- FIND("(",MASTERFILE[[#This Row],[BP 1 (Percentage)]])-1)),0)</f>
        <v>0</v>
      </c>
      <c r="FA79" s="47">
        <f>IFERROR(MASTERFILE[[#This Row],[FPMIS Budget]]*(MID(MASTERFILE[[#This Row],[BP 2 (Percentage)]],FIND("(",MASTERFILE[[#This Row],[BP 2 (Percentage)]])+1, FIND(")",MASTERFILE[[#This Row],[BP 2 (Percentage)]])- FIND("(",MASTERFILE[[#This Row],[BP 2 (Percentage)]])-1)),0)</f>
        <v>0</v>
      </c>
      <c r="FB79" s="47">
        <f>IFERROR(MASTERFILE[[#This Row],[FPMIS Budget]]*(MID(MASTERFILE[[#This Row],[BP 3 (Percentage)]],FIND("(",MASTERFILE[[#This Row],[BP 3 (Percentage)]])+1, FIND(")",MASTERFILE[[#This Row],[BP 3 (Percentage)]])- FIND("(",MASTERFILE[[#This Row],[BP 3 (Percentage)]])-1)),0)</f>
        <v>0</v>
      </c>
      <c r="FC79" s="47">
        <f>IFERROR(MASTERFILE[[#This Row],[FPMIS Budget]]*(MID(MASTERFILE[[#This Row],[BP 4 (Percentage)]],FIND("(",MASTERFILE[[#This Row],[BP 4 (Percentage)]])+1, FIND(")",MASTERFILE[[#This Row],[BP 4 (Percentage)]])- FIND("(",MASTERFILE[[#This Row],[BP 4 (Percentage)]])-1)),0)</f>
        <v>0</v>
      </c>
      <c r="FD79" s="47">
        <f>IFERROR(MASTERFILE[[#This Row],[FPMIS Budget]]*(MID(MASTERFILE[[#This Row],[BP 5 (Percentage)]],FIND("(",MASTERFILE[[#This Row],[BP 5 (Percentage)]])+1, FIND(")",MASTERFILE[[#This Row],[BP 5 (Percentage)]])- FIND("(",MASTERFILE[[#This Row],[BP 5 (Percentage)]])-1)),0)</f>
        <v>0</v>
      </c>
      <c r="FE79" s="47">
        <f>IFERROR(MASTERFILE[[#This Row],[FPMIS Budget]]*(MID(MASTERFILE[[#This Row],[BN 1 (Percentage)]],FIND("(",MASTERFILE[[#This Row],[BN 1 (Percentage)]])+1, FIND(")",MASTERFILE[[#This Row],[BN 1 (Percentage)]])- FIND("(",MASTERFILE[[#This Row],[BN 1 (Percentage)]])-1)),0)</f>
        <v>0</v>
      </c>
      <c r="FF79" s="47">
        <f>IFERROR(MASTERFILE[[#This Row],[FPMIS Budget]]*(MID(MASTERFILE[[#This Row],[BN 2 (Percentage)]],FIND("(",MASTERFILE[[#This Row],[BN 2 (Percentage)]])+1, FIND(")",MASTERFILE[[#This Row],[BN 2 (Percentage)]])- FIND("(",MASTERFILE[[#This Row],[BN 2 (Percentage)]])-1)),0)</f>
        <v>0</v>
      </c>
      <c r="FG79" s="47">
        <f>IFERROR(MASTERFILE[[#This Row],[FPMIS Budget]]*(MID(MASTERFILE[[#This Row],[BN 3 (Percentage)]],FIND("(",MASTERFILE[[#This Row],[BN 3 (Percentage)]])+1, FIND(")",MASTERFILE[[#This Row],[BN 3 (Percentage)]])- FIND("(",MASTERFILE[[#This Row],[BN 3 (Percentage)]])-1)),0)</f>
        <v>0</v>
      </c>
      <c r="FH79" s="47">
        <f>IFERROR(MASTERFILE[[#This Row],[FPMIS Budget]]*(MID(MASTERFILE[[#This Row],[BN 4 (Percentage)]],FIND("(",MASTERFILE[[#This Row],[BN 4 (Percentage)]])+1, FIND(")",MASTERFILE[[#This Row],[BN 4 (Percentage)]])- FIND("(",MASTERFILE[[#This Row],[BN 4 (Percentage)]])-1)),0)</f>
        <v>0</v>
      </c>
      <c r="FI79" s="47">
        <f>IFERROR(MASTERFILE[[#This Row],[FPMIS Budget]]*(MID(MASTERFILE[[#This Row],[BN 5 (Percentage)]],FIND("(",MASTERFILE[[#This Row],[BN 5 (Percentage)]])+1, FIND(")",MASTERFILE[[#This Row],[BN 5 (Percentage)]])- FIND("(",MASTERFILE[[#This Row],[BN 5 (Percentage)]])-1)),0)</f>
        <v>0</v>
      </c>
      <c r="FJ79" s="47">
        <f>IFERROR(MASTERFILE[[#This Row],[FPMIS Budget]]*(MID(MASTERFILE[[#This Row],[BE 1 (Percentage)]],FIND("(",MASTERFILE[[#This Row],[BE 1 (Percentage)]])+1, FIND(")",MASTERFILE[[#This Row],[BE 1 (Percentage)]])- FIND("(",MASTERFILE[[#This Row],[BE 1 (Percentage)]])-1)),0)</f>
        <v>0</v>
      </c>
      <c r="FK79" s="47">
        <f>IFERROR(MASTERFILE[[#This Row],[FPMIS Budget]]*(MID(MASTERFILE[[#This Row],[BE 2 (Percentage)]],FIND("(",MASTERFILE[[#This Row],[BE 2 (Percentage)]])+1, FIND(")",MASTERFILE[[#This Row],[BE 2 (Percentage)]])- FIND("(",MASTERFILE[[#This Row],[BE 2 (Percentage)]])-1)),0)</f>
        <v>0</v>
      </c>
      <c r="FL79" s="47">
        <f>IFERROR(MASTERFILE[[#This Row],[FPMIS Budget]]*(MID(MASTERFILE[[#This Row],[BE 3 (Percentage)]],FIND("(",MASTERFILE[[#This Row],[BE 3 (Percentage)]])+1, FIND(")",MASTERFILE[[#This Row],[BE 3 (Percentage)]])- FIND("(",MASTERFILE[[#This Row],[BE 3 (Percentage)]])-1)),0)</f>
        <v>0</v>
      </c>
      <c r="FM79" s="47">
        <f>IFERROR(MASTERFILE[[#This Row],[FPMIS Budget]]*(MID(MASTERFILE[[#This Row],[BE 4 (Percentage)]],FIND("(",MASTERFILE[[#This Row],[BE 4 (Percentage)]])+1, FIND(")",MASTERFILE[[#This Row],[BE 4 (Percentage)]])- FIND("(",MASTERFILE[[#This Row],[BE 4 (Percentage)]])-1)),0)</f>
        <v>0</v>
      </c>
      <c r="FN79" s="47">
        <f>IFERROR(MASTERFILE[[#This Row],[FPMIS Budget]]*(MID(MASTERFILE[[#This Row],[BL 1 (Percentage)]],FIND("(",MASTERFILE[[#This Row],[BL 1 (Percentage)]])+1, FIND(")",MASTERFILE[[#This Row],[BL 1 (Percentage)]])- FIND("(",MASTERFILE[[#This Row],[BL 1 (Percentage)]])-1)),0)</f>
        <v>0</v>
      </c>
      <c r="FO79" s="47">
        <f>IFERROR(MASTERFILE[[#This Row],[FPMIS Budget]]*(MID(MASTERFILE[[#This Row],[BL 2 (Percentage)]],FIND("(",MASTERFILE[[#This Row],[BL 2 (Percentage)]])+1, FIND(")",MASTERFILE[[#This Row],[BL 2 (Percentage)]])- FIND("(",MASTERFILE[[#This Row],[BL 2 (Percentage)]])-1)),0)</f>
        <v>0</v>
      </c>
      <c r="FP79" s="47">
        <f>IFERROR(MASTERFILE[[#This Row],[FPMIS Budget]]*(MID(MASTERFILE[[#This Row],[BL 3 (Percentage)]],FIND("(",MASTERFILE[[#This Row],[BL 3 (Percentage)]])+1, FIND(")",MASTERFILE[[#This Row],[BL 3 (Percentage)]])- FIND("(",MASTERFILE[[#This Row],[BL 3 (Percentage)]])-1)),0)</f>
        <v>1000000.2254999999</v>
      </c>
      <c r="FQ79" s="47">
        <f>IFERROR(MASTERFILE[[#This Row],[FPMIS Budget]]*(MID(MASTERFILE[[#This Row],[BL 4 (Percentage)]],FIND("(",MASTERFILE[[#This Row],[BL 4 (Percentage)]])+1, FIND(")",MASTERFILE[[#This Row],[BL 4 (Percentage)]])- FIND("(",MASTERFILE[[#This Row],[BL 4 (Percentage)]])-1)),0)</f>
        <v>0</v>
      </c>
      <c r="FR79" s="47">
        <f>IFERROR(MASTERFILE[[#This Row],[FPMIS Budget]]*(MID(MASTERFILE[[#This Row],[BL 5 (Percentage)]],FIND("(",MASTERFILE[[#This Row],[BL 5 (Percentage)]])+1, FIND(")",MASTERFILE[[#This Row],[BL 5 (Percentage)]])- FIND("(",MASTERFILE[[#This Row],[BL 5 (Percentage)]])-1)),0)</f>
        <v>0</v>
      </c>
      <c r="FS79" s="47">
        <f>IFERROR(MASTERFILE[[#This Row],[FPMIS Budget]]*(MID(MASTERFILE[[#This Row],[BL 6 (Percentage)]],FIND("(",MASTERFILE[[#This Row],[BL 6 (Percentage)]])+1, FIND(")",MASTERFILE[[#This Row],[BL 6 (Percentage)]])- FIND("(",MASTERFILE[[#This Row],[BL 6 (Percentage)]])-1)),0)</f>
        <v>0</v>
      </c>
      <c r="FT79" s="47">
        <f>IFERROR(MASTERFILE[[#This Row],[FPMIS Budget]]*(MID(MASTERFILE[[#This Row],[BL 7 (Percentage)]],FIND("(",MASTERFILE[[#This Row],[BL 7 (Percentage)]])+1, FIND(")",MASTERFILE[[#This Row],[BL 7 (Percentage)]])- FIND("(",MASTERFILE[[#This Row],[BL 7 (Percentage)]])-1)),0)</f>
        <v>0</v>
      </c>
      <c r="FU79" s="3">
        <f>IF(ISNUMBER(SEARCH("1.",MASTERFILE[[#This Row],[SDG target (24/25)]])),1," ")</f>
        <v>1</v>
      </c>
      <c r="HT79" s="3" t="s">
        <v>320</v>
      </c>
      <c r="HW79" s="3" t="s">
        <v>2301</v>
      </c>
      <c r="IH79" s="3"/>
      <c r="IQ79" s="3" t="s">
        <v>2302</v>
      </c>
      <c r="IT79" s="3" t="s">
        <v>2302</v>
      </c>
      <c r="IV79" s="9" t="s">
        <v>435</v>
      </c>
      <c r="IX79" s="3"/>
      <c r="JA79" s="9" t="s">
        <v>2303</v>
      </c>
      <c r="JB79" s="9" t="s">
        <v>2304</v>
      </c>
    </row>
    <row r="80" spans="1:263" ht="27.75" customHeight="1" x14ac:dyDescent="0.3">
      <c r="A80" s="48" t="s">
        <v>2305</v>
      </c>
      <c r="B80" s="48" t="s">
        <v>2306</v>
      </c>
      <c r="C80" s="48" t="s">
        <v>2307</v>
      </c>
      <c r="D80" s="48" t="s">
        <v>2266</v>
      </c>
      <c r="E80" s="49">
        <v>0</v>
      </c>
      <c r="F80" s="49">
        <v>16500000</v>
      </c>
      <c r="G80" s="48" t="s">
        <v>2308</v>
      </c>
      <c r="H80" s="48" t="s">
        <v>2268</v>
      </c>
      <c r="I80" s="48" t="s">
        <v>281</v>
      </c>
      <c r="J80" s="48" t="s">
        <v>282</v>
      </c>
      <c r="K80" s="48" t="s">
        <v>611</v>
      </c>
      <c r="L80" s="48" t="s">
        <v>2309</v>
      </c>
      <c r="M80" s="48" t="s">
        <v>2310</v>
      </c>
      <c r="N80" s="49">
        <v>4.9946236559139781</v>
      </c>
      <c r="O80" s="48" t="s">
        <v>524</v>
      </c>
      <c r="P80" s="48" t="s">
        <v>281</v>
      </c>
      <c r="Q80" s="48" t="s">
        <v>1788</v>
      </c>
      <c r="R80" s="48" t="s">
        <v>411</v>
      </c>
      <c r="S80" s="48" t="s">
        <v>289</v>
      </c>
      <c r="T80" s="48" t="s">
        <v>290</v>
      </c>
      <c r="U80" s="48" t="s">
        <v>291</v>
      </c>
      <c r="V80" s="48" t="s">
        <v>242</v>
      </c>
      <c r="W80" s="48" t="s">
        <v>293</v>
      </c>
      <c r="X80" s="48" t="s">
        <v>1078</v>
      </c>
      <c r="Y80" s="48" t="s">
        <v>1659</v>
      </c>
      <c r="Z80" s="48" t="s">
        <v>2311</v>
      </c>
      <c r="AA80" s="48" t="s">
        <v>297</v>
      </c>
      <c r="AB80" s="48" t="s">
        <v>1565</v>
      </c>
      <c r="AC80" s="48" t="s">
        <v>774</v>
      </c>
      <c r="AD80" s="48" t="s">
        <v>775</v>
      </c>
      <c r="AE80" s="48" t="s">
        <v>292</v>
      </c>
      <c r="AF80" s="48" t="s">
        <v>292</v>
      </c>
      <c r="AG80" s="48" t="s">
        <v>292</v>
      </c>
      <c r="AH80" s="48" t="s">
        <v>292</v>
      </c>
      <c r="AI80" s="48" t="s">
        <v>292</v>
      </c>
      <c r="AJ80" s="48" t="s">
        <v>292</v>
      </c>
      <c r="AK80" s="48" t="s">
        <v>304</v>
      </c>
      <c r="AL80" s="48" t="s">
        <v>305</v>
      </c>
      <c r="AM80" s="48" t="s">
        <v>418</v>
      </c>
      <c r="AN80" s="48" t="s">
        <v>2312</v>
      </c>
      <c r="AO80" s="48" t="s">
        <v>292</v>
      </c>
      <c r="AP80" s="48" t="s">
        <v>292</v>
      </c>
      <c r="AQ80" s="48" t="s">
        <v>309</v>
      </c>
      <c r="AR80" s="48" t="s">
        <v>353</v>
      </c>
      <c r="AS80" s="48" t="s">
        <v>354</v>
      </c>
      <c r="AT80" s="48" t="s">
        <v>292</v>
      </c>
      <c r="AU80" s="49">
        <v>0</v>
      </c>
      <c r="AV80" s="48" t="s">
        <v>2313</v>
      </c>
      <c r="AW80" s="48" t="s">
        <v>2314</v>
      </c>
      <c r="AX80" s="48" t="s">
        <v>2143</v>
      </c>
      <c r="AY80" s="48" t="s">
        <v>2104</v>
      </c>
      <c r="AZ80" s="48" t="s">
        <v>292</v>
      </c>
      <c r="BA80" s="48" t="s">
        <v>292</v>
      </c>
      <c r="BB80" s="48" t="s">
        <v>292</v>
      </c>
      <c r="BC80" s="48" t="s">
        <v>2315</v>
      </c>
      <c r="BD80" s="48" t="s">
        <v>1626</v>
      </c>
      <c r="BE80" s="48" t="s">
        <v>2316</v>
      </c>
      <c r="BF80" s="48" t="s">
        <v>292</v>
      </c>
      <c r="BG80" s="48" t="s">
        <v>292</v>
      </c>
      <c r="BH80" s="49">
        <v>0</v>
      </c>
      <c r="BI80" s="48" t="s">
        <v>2144</v>
      </c>
      <c r="BJ80" s="48" t="s">
        <v>353</v>
      </c>
      <c r="BK80" s="48" t="s">
        <v>363</v>
      </c>
      <c r="BL80" s="48" t="s">
        <v>353</v>
      </c>
      <c r="BM80" s="48" t="s">
        <v>363</v>
      </c>
      <c r="BN80" s="48" t="s">
        <v>354</v>
      </c>
      <c r="BO80" s="48" t="s">
        <v>354</v>
      </c>
      <c r="BP80" s="48" t="s">
        <v>354</v>
      </c>
      <c r="BQ80" s="48" t="s">
        <v>353</v>
      </c>
      <c r="BR80" s="48" t="s">
        <v>363</v>
      </c>
      <c r="BS80" s="48" t="s">
        <v>297</v>
      </c>
      <c r="BT80" s="48" t="s">
        <v>1565</v>
      </c>
      <c r="BU80" s="48" t="s">
        <v>774</v>
      </c>
      <c r="BV80" s="48" t="s">
        <v>775</v>
      </c>
      <c r="BW80" s="48" t="s">
        <v>2313</v>
      </c>
      <c r="BX80" s="48" t="s">
        <v>2314</v>
      </c>
      <c r="BY80" s="48" t="s">
        <v>292</v>
      </c>
      <c r="BZ80" s="48" t="s">
        <v>292</v>
      </c>
      <c r="CA80" s="48" t="s">
        <v>292</v>
      </c>
      <c r="CB80" s="48" t="s">
        <v>292</v>
      </c>
      <c r="CC80" s="48" t="s">
        <v>292</v>
      </c>
      <c r="CD80" s="48" t="s">
        <v>292</v>
      </c>
      <c r="CE80" s="48" t="s">
        <v>292</v>
      </c>
      <c r="CF80" s="48" t="s">
        <v>292</v>
      </c>
      <c r="CG80" s="48" t="s">
        <v>292</v>
      </c>
      <c r="CH80" s="48" t="s">
        <v>292</v>
      </c>
      <c r="CI80" s="48" t="s">
        <v>292</v>
      </c>
      <c r="CJ80" s="48" t="s">
        <v>292</v>
      </c>
      <c r="CK80" s="48" t="s">
        <v>292</v>
      </c>
      <c r="CL80" s="49">
        <v>0</v>
      </c>
      <c r="CM80" s="49">
        <v>0</v>
      </c>
      <c r="CN80" s="49">
        <v>0</v>
      </c>
      <c r="CO80" s="49">
        <v>0</v>
      </c>
      <c r="CP80" s="48" t="s">
        <v>292</v>
      </c>
      <c r="CQ80" s="48" t="s">
        <v>292</v>
      </c>
      <c r="CR80" s="48" t="s">
        <v>292</v>
      </c>
      <c r="CS80" s="48" t="s">
        <v>292</v>
      </c>
      <c r="CT80" s="48" t="s">
        <v>292</v>
      </c>
      <c r="CU80" s="48" t="s">
        <v>292</v>
      </c>
      <c r="CV80" s="48" t="s">
        <v>292</v>
      </c>
      <c r="CW80" s="48" t="s">
        <v>292</v>
      </c>
      <c r="CX80" s="48" t="s">
        <v>292</v>
      </c>
      <c r="CY80" s="48" t="s">
        <v>292</v>
      </c>
      <c r="CZ80" s="48" t="s">
        <v>292</v>
      </c>
      <c r="DA80" s="48" t="s">
        <v>292</v>
      </c>
      <c r="DB80" s="48" t="s">
        <v>292</v>
      </c>
      <c r="DC80" s="48" t="s">
        <v>292</v>
      </c>
      <c r="DD80" s="49">
        <v>0</v>
      </c>
      <c r="DE80" s="49">
        <v>0</v>
      </c>
      <c r="DF80" s="48" t="s">
        <v>2317</v>
      </c>
      <c r="DG80" s="48" t="s">
        <v>292</v>
      </c>
      <c r="DH80" s="48" t="s">
        <v>292</v>
      </c>
      <c r="DI80" s="50" t="s">
        <v>1970</v>
      </c>
      <c r="DJ80" s="3">
        <f>IF(ISNUMBER(SEARCH("BP1",MASTERFILE[[#This Row],[PPA (24/25)]])),1,0)</f>
        <v>0</v>
      </c>
      <c r="DK80" s="3">
        <f>IF(ISNUMBER(SEARCH("BP2",MASTERFILE[[#This Row],[PPA (24/25)]])),1,0)</f>
        <v>0</v>
      </c>
      <c r="DL80" s="3">
        <f>IF(ISNUMBER(SEARCH("BP3",MASTERFILE[[#This Row],[PPA (24/25)]])),1,0)</f>
        <v>0</v>
      </c>
      <c r="DM80" s="3">
        <f>IF(ISNUMBER(SEARCH("BP4",MASTERFILE[[#This Row],[PPA (24/25)]])),1,0)</f>
        <v>0</v>
      </c>
      <c r="DN80" s="3">
        <f>IF(ISNUMBER(SEARCH("BP5",MASTERFILE[[#This Row],[PPA (24/25)]])),1,0)</f>
        <v>0</v>
      </c>
      <c r="DO80" s="3">
        <f>IF(ISNUMBER(SEARCH("BN1",MASTERFILE[[#This Row],[PPA (24/25)]])),1,0)</f>
        <v>0</v>
      </c>
      <c r="DP80" s="3">
        <f>IF(ISNUMBER(SEARCH("BN2",MASTERFILE[[#This Row],[PPA (24/25)]])),1,0)</f>
        <v>0</v>
      </c>
      <c r="DQ80" s="3">
        <f>IF(ISNUMBER(SEARCH("BN3",MASTERFILE[[#This Row],[PPA (24/25)]])),1,0)</f>
        <v>0</v>
      </c>
      <c r="DR80" s="3">
        <f>IF(ISNUMBER(SEARCH("BN4",MASTERFILE[[#This Row],[PPA (24/25)]])),1,0)</f>
        <v>0</v>
      </c>
      <c r="DS80" s="3">
        <f>IF(ISNUMBER(SEARCH("BN5",MASTERFILE[[#This Row],[PPA (24/25)]])),1,0)</f>
        <v>0</v>
      </c>
      <c r="DT80" s="3">
        <f>IF(ISNUMBER(SEARCH("BE1",MASTERFILE[[#This Row],[PPA (24/25)]])),1,0)</f>
        <v>0</v>
      </c>
      <c r="DU80" s="3">
        <f>IF(ISNUMBER(SEARCH("BE2",MASTERFILE[[#This Row],[PPA (24/25)]])),1,0)</f>
        <v>1</v>
      </c>
      <c r="DV80" s="3">
        <f>IF(ISNUMBER(SEARCH("BE3",MASTERFILE[[#This Row],[PPA (24/25)]])),1,0)</f>
        <v>0</v>
      </c>
      <c r="DW80" s="3">
        <f>IF(ISNUMBER(SEARCH("BE4",MASTERFILE[[#This Row],[PPA (24/25)]])),1,0)</f>
        <v>0</v>
      </c>
      <c r="DX80" s="3">
        <f>IF(ISNUMBER(SEARCH("BL1",MASTERFILE[[#This Row],[PPA (24/25)]])),1,0)</f>
        <v>0</v>
      </c>
      <c r="DY80" s="3">
        <f>IF(ISNUMBER(SEARCH("BL2",MASTERFILE[[#This Row],[PPA (24/25)]])),1,0)</f>
        <v>0</v>
      </c>
      <c r="DZ80" s="3">
        <f>IF(ISNUMBER(SEARCH("BL3",MASTERFILE[[#This Row],[PPA (24/25)]])),1,0)</f>
        <v>0</v>
      </c>
      <c r="EA80" s="3">
        <f>IF(ISNUMBER(SEARCH("BL4",MASTERFILE[[#This Row],[PPA (24/25)]])),1,0)</f>
        <v>0</v>
      </c>
      <c r="EB80" s="3">
        <f>IF(ISNUMBER(SEARCH("BL5",MASTERFILE[[#This Row],[PPA (24/25)]])),1,0)</f>
        <v>0</v>
      </c>
      <c r="EC80" s="3">
        <f>IF(ISNUMBER(SEARCH("BL6",MASTERFILE[[#This Row],[PPA (24/25)]])),1,0)</f>
        <v>0</v>
      </c>
      <c r="ED80" s="3">
        <f>IF(ISNUMBER(SEARCH("BL7",MASTERFILE[[#This Row],[PPA (24/25)]])),1,0)</f>
        <v>0</v>
      </c>
      <c r="EE80" s="3">
        <f>IFERROR(LEFT(RIGHT(MASTERFILE[[#This Row],[PPA (24/25)]],LEN(MASTERFILE[[#This Row],[PPA (24/25)]])-FIND("BP1",MASTERFILE[[#This Row],[PPA (24/25)]])+1),10), 0)</f>
        <v>0</v>
      </c>
      <c r="EF80" s="3">
        <f>IFERROR(LEFT(RIGHT(MASTERFILE[[#This Row],[PPA (24/25)]],LEN(MASTERFILE[[#This Row],[PPA (24/25)]])-FIND("BP2",MASTERFILE[[#This Row],[PPA (24/25)]])+1),10),0)</f>
        <v>0</v>
      </c>
      <c r="EG80" s="3">
        <f>IFERROR(LEFT(RIGHT(MASTERFILE[[#This Row],[PPA (24/25)]],LEN(MASTERFILE[[#This Row],[PPA (24/25)]])-FIND("BP3",MASTERFILE[[#This Row],[PPA (24/25)]])+1),10),0)</f>
        <v>0</v>
      </c>
      <c r="EH80" s="3">
        <f>IFERROR(LEFT(RIGHT(MASTERFILE[[#This Row],[PPA (24/25)]],LEN(MASTERFILE[[#This Row],[PPA (24/25)]])-FIND("BP4",MASTERFILE[[#This Row],[PPA (24/25)]])+1),10),0)</f>
        <v>0</v>
      </c>
      <c r="EI80" s="3">
        <f>IFERROR(LEFT(RIGHT(MASTERFILE[[#This Row],[PPA (24/25)]],LEN(MASTERFILE[[#This Row],[PPA (24/25)]])-FIND("BP5",MASTERFILE[[#This Row],[PPA (24/25)]])+1),10),0)</f>
        <v>0</v>
      </c>
      <c r="EJ80" s="3">
        <f>IFERROR(LEFT(RIGHT(MASTERFILE[[#This Row],[PPA (24/25)]],LEN(MASTERFILE[[#This Row],[PPA (24/25)]])-FIND("BN1",MASTERFILE[[#This Row],[PPA (24/25)]])+1),10),0)</f>
        <v>0</v>
      </c>
      <c r="EK80" s="3">
        <f>IFERROR(LEFT(RIGHT(MASTERFILE[[#This Row],[PPA (24/25)]],LEN(MASTERFILE[[#This Row],[PPA (24/25)]])-FIND("BN2",MASTERFILE[[#This Row],[PPA (24/25)]])+1),10),0)</f>
        <v>0</v>
      </c>
      <c r="EL80" s="3">
        <f>IFERROR(LEFT(RIGHT(MASTERFILE[[#This Row],[PPA (24/25)]],LEN(MASTERFILE[[#This Row],[PPA (24/25)]])-FIND("BN3",MASTERFILE[[#This Row],[PPA (24/25)]])+1),10),0)</f>
        <v>0</v>
      </c>
      <c r="EM80" s="3">
        <f>IFERROR(LEFT(RIGHT(MASTERFILE[[#This Row],[PPA (24/25)]],LEN(MASTERFILE[[#This Row],[PPA (24/25)]])-FIND("BN4",MASTERFILE[[#This Row],[PPA (24/25)]])+1),10),0)</f>
        <v>0</v>
      </c>
      <c r="EN80" s="3">
        <f>IFERROR(LEFT(RIGHT(MASTERFILE[[#This Row],[PPA (24/25)]],LEN(MASTERFILE[[#This Row],[PPA (24/25)]])-FIND("BN5",MASTERFILE[[#This Row],[PPA (24/25)]])+1),10),0)</f>
        <v>0</v>
      </c>
      <c r="EO80" s="3">
        <f>IFERROR(LEFT(RIGHT(MASTERFILE[[#This Row],[PPA (24/25)]],LEN(MASTERFILE[[#This Row],[PPA (24/25)]])-FIND("BE1",MASTERFILE[[#This Row],[PPA (24/25)]])+1),10),0)</f>
        <v>0</v>
      </c>
      <c r="EP80" s="3" t="str">
        <f>IFERROR(LEFT(RIGHT(MASTERFILE[[#This Row],[PPA (24/25)]],LEN(MASTERFILE[[#This Row],[PPA (24/25)]])-FIND("BE2",MASTERFILE[[#This Row],[PPA (24/25)]])+1),10),0)</f>
        <v>BE2 (100%)</v>
      </c>
      <c r="EQ80" s="3">
        <f>IFERROR(LEFT(RIGHT(MASTERFILE[[#This Row],[PPA (24/25)]],LEN(MASTERFILE[[#This Row],[PPA (24/25)]])-FIND("BE3",MASTERFILE[[#This Row],[PPA (24/25)]])+1),10),0)</f>
        <v>0</v>
      </c>
      <c r="ER80" s="3">
        <f>IFERROR(LEFT(RIGHT(MASTERFILE[[#This Row],[PPA (24/25)]],LEN(MASTERFILE[[#This Row],[PPA (24/25)]])-FIND("BE4",MASTERFILE[[#This Row],[PPA (24/25)]])+1),10),0)</f>
        <v>0</v>
      </c>
      <c r="ES80" s="3">
        <f>IFERROR(LEFT(RIGHT(MASTERFILE[[#This Row],[PPA (24/25)]],LEN(MASTERFILE[[#This Row],[PPA (24/25)]])-FIND("BL1",MASTERFILE[[#This Row],[PPA (24/25)]])+1),10),0)</f>
        <v>0</v>
      </c>
      <c r="ET80" s="3">
        <f>IFERROR(LEFT(RIGHT(MASTERFILE[[#This Row],[PPA (24/25)]],LEN(MASTERFILE[[#This Row],[PPA (24/25)]])-FIND("BL2",MASTERFILE[[#This Row],[PPA (24/25)]])+1),10),0)</f>
        <v>0</v>
      </c>
      <c r="EU80" s="3">
        <f>IFERROR(LEFT(RIGHT(MASTERFILE[[#This Row],[PPA (24/25)]],LEN(MASTERFILE[[#This Row],[PPA (24/25)]])-FIND("BL3",MASTERFILE[[#This Row],[PPA (24/25)]])+1),10),0)</f>
        <v>0</v>
      </c>
      <c r="EV80" s="3">
        <f>IFERROR(LEFT(RIGHT(MASTERFILE[[#This Row],[PPA (24/25)]],LEN(MASTERFILE[[#This Row],[PPA (24/25)]])-FIND("BL4",MASTERFILE[[#This Row],[PPA (24/25)]])+1),10),0)</f>
        <v>0</v>
      </c>
      <c r="EW80" s="3">
        <f>IFERROR(LEFT(RIGHT(MASTERFILE[[#This Row],[PPA (24/25)]],LEN(MASTERFILE[[#This Row],[PPA (24/25)]])-FIND("BL5",MASTERFILE[[#This Row],[PPA (24/25)]])+1),10),0)</f>
        <v>0</v>
      </c>
      <c r="EX80" s="3">
        <f>IFERROR(LEFT(RIGHT(MASTERFILE[[#This Row],[PPA (24/25)]],LEN(MASTERFILE[[#This Row],[PPA (24/25)]])-FIND("BL6",MASTERFILE[[#This Row],[PPA (24/25)]])+1),10),0)</f>
        <v>0</v>
      </c>
      <c r="EY80" s="3">
        <f>IFERROR(LEFT(RIGHT(MASTERFILE[[#This Row],[PPA (24/25)]],LEN(MASTERFILE[[#This Row],[PPA (24/25)]])-FIND("BL7",MASTERFILE[[#This Row],[PPA (24/25)]])+1),10),0)</f>
        <v>0</v>
      </c>
      <c r="EZ80" s="47">
        <f>IFERROR(MASTERFILE[[#This Row],[FPMIS Budget]]*(MID(MASTERFILE[[#This Row],[BP 1 (Percentage)]],FIND("(",MASTERFILE[[#This Row],[BP 1 (Percentage)]])+1, FIND(")",MASTERFILE[[#This Row],[BP 1 (Percentage)]])- FIND("(",MASTERFILE[[#This Row],[BP 1 (Percentage)]])-1)),0)</f>
        <v>0</v>
      </c>
      <c r="FA80" s="47">
        <f>IFERROR(MASTERFILE[[#This Row],[FPMIS Budget]]*(MID(MASTERFILE[[#This Row],[BP 2 (Percentage)]],FIND("(",MASTERFILE[[#This Row],[BP 2 (Percentage)]])+1, FIND(")",MASTERFILE[[#This Row],[BP 2 (Percentage)]])- FIND("(",MASTERFILE[[#This Row],[BP 2 (Percentage)]])-1)),0)</f>
        <v>0</v>
      </c>
      <c r="FB80" s="47">
        <f>IFERROR(MASTERFILE[[#This Row],[FPMIS Budget]]*(MID(MASTERFILE[[#This Row],[BP 3 (Percentage)]],FIND("(",MASTERFILE[[#This Row],[BP 3 (Percentage)]])+1, FIND(")",MASTERFILE[[#This Row],[BP 3 (Percentage)]])- FIND("(",MASTERFILE[[#This Row],[BP 3 (Percentage)]])-1)),0)</f>
        <v>0</v>
      </c>
      <c r="FC80" s="47">
        <f>IFERROR(MASTERFILE[[#This Row],[FPMIS Budget]]*(MID(MASTERFILE[[#This Row],[BP 4 (Percentage)]],FIND("(",MASTERFILE[[#This Row],[BP 4 (Percentage)]])+1, FIND(")",MASTERFILE[[#This Row],[BP 4 (Percentage)]])- FIND("(",MASTERFILE[[#This Row],[BP 4 (Percentage)]])-1)),0)</f>
        <v>0</v>
      </c>
      <c r="FD80" s="47">
        <f>IFERROR(MASTERFILE[[#This Row],[FPMIS Budget]]*(MID(MASTERFILE[[#This Row],[BP 5 (Percentage)]],FIND("(",MASTERFILE[[#This Row],[BP 5 (Percentage)]])+1, FIND(")",MASTERFILE[[#This Row],[BP 5 (Percentage)]])- FIND("(",MASTERFILE[[#This Row],[BP 5 (Percentage)]])-1)),0)</f>
        <v>0</v>
      </c>
      <c r="FE80" s="47">
        <f>IFERROR(MASTERFILE[[#This Row],[FPMIS Budget]]*(MID(MASTERFILE[[#This Row],[BN 1 (Percentage)]],FIND("(",MASTERFILE[[#This Row],[BN 1 (Percentage)]])+1, FIND(")",MASTERFILE[[#This Row],[BN 1 (Percentage)]])- FIND("(",MASTERFILE[[#This Row],[BN 1 (Percentage)]])-1)),0)</f>
        <v>0</v>
      </c>
      <c r="FF80" s="47">
        <f>IFERROR(MASTERFILE[[#This Row],[FPMIS Budget]]*(MID(MASTERFILE[[#This Row],[BN 2 (Percentage)]],FIND("(",MASTERFILE[[#This Row],[BN 2 (Percentage)]])+1, FIND(")",MASTERFILE[[#This Row],[BN 2 (Percentage)]])- FIND("(",MASTERFILE[[#This Row],[BN 2 (Percentage)]])-1)),0)</f>
        <v>0</v>
      </c>
      <c r="FG80" s="47">
        <f>IFERROR(MASTERFILE[[#This Row],[FPMIS Budget]]*(MID(MASTERFILE[[#This Row],[BN 3 (Percentage)]],FIND("(",MASTERFILE[[#This Row],[BN 3 (Percentage)]])+1, FIND(")",MASTERFILE[[#This Row],[BN 3 (Percentage)]])- FIND("(",MASTERFILE[[#This Row],[BN 3 (Percentage)]])-1)),0)</f>
        <v>0</v>
      </c>
      <c r="FH80" s="47">
        <f>IFERROR(MASTERFILE[[#This Row],[FPMIS Budget]]*(MID(MASTERFILE[[#This Row],[BN 4 (Percentage)]],FIND("(",MASTERFILE[[#This Row],[BN 4 (Percentage)]])+1, FIND(")",MASTERFILE[[#This Row],[BN 4 (Percentage)]])- FIND("(",MASTERFILE[[#This Row],[BN 4 (Percentage)]])-1)),0)</f>
        <v>0</v>
      </c>
      <c r="FI80" s="47">
        <f>IFERROR(MASTERFILE[[#This Row],[FPMIS Budget]]*(MID(MASTERFILE[[#This Row],[BN 5 (Percentage)]],FIND("(",MASTERFILE[[#This Row],[BN 5 (Percentage)]])+1, FIND(")",MASTERFILE[[#This Row],[BN 5 (Percentage)]])- FIND("(",MASTERFILE[[#This Row],[BN 5 (Percentage)]])-1)),0)</f>
        <v>0</v>
      </c>
      <c r="FJ80" s="47">
        <f>IFERROR(MASTERFILE[[#This Row],[FPMIS Budget]]*(MID(MASTERFILE[[#This Row],[BE 1 (Percentage)]],FIND("(",MASTERFILE[[#This Row],[BE 1 (Percentage)]])+1, FIND(")",MASTERFILE[[#This Row],[BE 1 (Percentage)]])- FIND("(",MASTERFILE[[#This Row],[BE 1 (Percentage)]])-1)),0)</f>
        <v>0</v>
      </c>
      <c r="FK80" s="47">
        <f>IFERROR(MASTERFILE[[#This Row],[FPMIS Budget]]*(MID(MASTERFILE[[#This Row],[BE 2 (Percentage)]],FIND("(",MASTERFILE[[#This Row],[BE 2 (Percentage)]])+1, FIND(")",MASTERFILE[[#This Row],[BE 2 (Percentage)]])- FIND("(",MASTERFILE[[#This Row],[BE 2 (Percentage)]])-1)),0)</f>
        <v>16500000</v>
      </c>
      <c r="FL80" s="47">
        <f>IFERROR(MASTERFILE[[#This Row],[FPMIS Budget]]*(MID(MASTERFILE[[#This Row],[BE 3 (Percentage)]],FIND("(",MASTERFILE[[#This Row],[BE 3 (Percentage)]])+1, FIND(")",MASTERFILE[[#This Row],[BE 3 (Percentage)]])- FIND("(",MASTERFILE[[#This Row],[BE 3 (Percentage)]])-1)),0)</f>
        <v>0</v>
      </c>
      <c r="FM80" s="47">
        <f>IFERROR(MASTERFILE[[#This Row],[FPMIS Budget]]*(MID(MASTERFILE[[#This Row],[BE 4 (Percentage)]],FIND("(",MASTERFILE[[#This Row],[BE 4 (Percentage)]])+1, FIND(")",MASTERFILE[[#This Row],[BE 4 (Percentage)]])- FIND("(",MASTERFILE[[#This Row],[BE 4 (Percentage)]])-1)),0)</f>
        <v>0</v>
      </c>
      <c r="FN80" s="47">
        <f>IFERROR(MASTERFILE[[#This Row],[FPMIS Budget]]*(MID(MASTERFILE[[#This Row],[BL 1 (Percentage)]],FIND("(",MASTERFILE[[#This Row],[BL 1 (Percentage)]])+1, FIND(")",MASTERFILE[[#This Row],[BL 1 (Percentage)]])- FIND("(",MASTERFILE[[#This Row],[BL 1 (Percentage)]])-1)),0)</f>
        <v>0</v>
      </c>
      <c r="FO80" s="47">
        <f>IFERROR(MASTERFILE[[#This Row],[FPMIS Budget]]*(MID(MASTERFILE[[#This Row],[BL 2 (Percentage)]],FIND("(",MASTERFILE[[#This Row],[BL 2 (Percentage)]])+1, FIND(")",MASTERFILE[[#This Row],[BL 2 (Percentage)]])- FIND("(",MASTERFILE[[#This Row],[BL 2 (Percentage)]])-1)),0)</f>
        <v>0</v>
      </c>
      <c r="FP80" s="47">
        <f>IFERROR(MASTERFILE[[#This Row],[FPMIS Budget]]*(MID(MASTERFILE[[#This Row],[BL 3 (Percentage)]],FIND("(",MASTERFILE[[#This Row],[BL 3 (Percentage)]])+1, FIND(")",MASTERFILE[[#This Row],[BL 3 (Percentage)]])- FIND("(",MASTERFILE[[#This Row],[BL 3 (Percentage)]])-1)),0)</f>
        <v>0</v>
      </c>
      <c r="FQ80" s="47">
        <f>IFERROR(MASTERFILE[[#This Row],[FPMIS Budget]]*(MID(MASTERFILE[[#This Row],[BL 4 (Percentage)]],FIND("(",MASTERFILE[[#This Row],[BL 4 (Percentage)]])+1, FIND(")",MASTERFILE[[#This Row],[BL 4 (Percentage)]])- FIND("(",MASTERFILE[[#This Row],[BL 4 (Percentage)]])-1)),0)</f>
        <v>0</v>
      </c>
      <c r="FR80" s="47">
        <f>IFERROR(MASTERFILE[[#This Row],[FPMIS Budget]]*(MID(MASTERFILE[[#This Row],[BL 5 (Percentage)]],FIND("(",MASTERFILE[[#This Row],[BL 5 (Percentage)]])+1, FIND(")",MASTERFILE[[#This Row],[BL 5 (Percentage)]])- FIND("(",MASTERFILE[[#This Row],[BL 5 (Percentage)]])-1)),0)</f>
        <v>0</v>
      </c>
      <c r="FS80" s="47">
        <f>IFERROR(MASTERFILE[[#This Row],[FPMIS Budget]]*(MID(MASTERFILE[[#This Row],[BL 6 (Percentage)]],FIND("(",MASTERFILE[[#This Row],[BL 6 (Percentage)]])+1, FIND(")",MASTERFILE[[#This Row],[BL 6 (Percentage)]])- FIND("(",MASTERFILE[[#This Row],[BL 6 (Percentage)]])-1)),0)</f>
        <v>0</v>
      </c>
      <c r="FT80" s="47">
        <f>IFERROR(MASTERFILE[[#This Row],[FPMIS Budget]]*(MID(MASTERFILE[[#This Row],[BL 7 (Percentage)]],FIND("(",MASTERFILE[[#This Row],[BL 7 (Percentage)]])+1, FIND(")",MASTERFILE[[#This Row],[BL 7 (Percentage)]])- FIND("(",MASTERFILE[[#This Row],[BL 7 (Percentage)]])-1)),0)</f>
        <v>0</v>
      </c>
      <c r="FU80" s="3" t="str">
        <f>IF(ISNUMBER(SEARCH("1.",MASTERFILE[[#This Row],[SDG target (24/25)]])),1," ")</f>
        <v xml:space="preserve"> </v>
      </c>
      <c r="HT80" s="3" t="s">
        <v>320</v>
      </c>
      <c r="HV80" s="3" t="s">
        <v>2318</v>
      </c>
      <c r="IH80" s="3"/>
      <c r="IM80" s="3" t="s">
        <v>2318</v>
      </c>
      <c r="IO80" s="3" t="s">
        <v>2318</v>
      </c>
      <c r="IR80" s="3" t="s">
        <v>2319</v>
      </c>
      <c r="IT80" s="3" t="s">
        <v>2320</v>
      </c>
      <c r="IX80" s="3"/>
      <c r="IZ80" s="3" t="s">
        <v>435</v>
      </c>
      <c r="JA80" s="3" t="s">
        <v>2321</v>
      </c>
      <c r="JC80" s="3" t="s">
        <v>2322</v>
      </c>
    </row>
    <row r="81" spans="1:263" ht="27.75" customHeight="1" x14ac:dyDescent="0.3">
      <c r="A81" s="9" t="s">
        <v>2323</v>
      </c>
      <c r="B81" s="9" t="s">
        <v>2324</v>
      </c>
      <c r="C81" s="9" t="s">
        <v>2325</v>
      </c>
      <c r="D81" s="9" t="s">
        <v>278</v>
      </c>
      <c r="E81" s="45">
        <v>2789632.83</v>
      </c>
      <c r="F81" s="45">
        <v>4516471.4921150003</v>
      </c>
      <c r="G81" s="9" t="s">
        <v>2326</v>
      </c>
      <c r="H81" s="9" t="s">
        <v>280</v>
      </c>
      <c r="I81" s="9" t="s">
        <v>304</v>
      </c>
      <c r="J81" s="9" t="s">
        <v>2327</v>
      </c>
      <c r="K81" s="9" t="s">
        <v>521</v>
      </c>
      <c r="L81" s="9" t="s">
        <v>1833</v>
      </c>
      <c r="M81" s="9" t="s">
        <v>1013</v>
      </c>
      <c r="N81" s="45">
        <v>0.99731182795698925</v>
      </c>
      <c r="O81" s="9" t="s">
        <v>2212</v>
      </c>
      <c r="P81" s="9" t="s">
        <v>281</v>
      </c>
      <c r="Q81" s="9" t="s">
        <v>1788</v>
      </c>
      <c r="R81" s="9" t="s">
        <v>1400</v>
      </c>
      <c r="S81" s="9" t="s">
        <v>2328</v>
      </c>
      <c r="T81" s="9" t="s">
        <v>677</v>
      </c>
      <c r="U81" s="9" t="s">
        <v>678</v>
      </c>
      <c r="V81" s="9" t="s">
        <v>622</v>
      </c>
      <c r="W81" s="9" t="s">
        <v>1543</v>
      </c>
      <c r="X81" s="9" t="s">
        <v>1184</v>
      </c>
      <c r="Y81" s="9" t="s">
        <v>2115</v>
      </c>
      <c r="Z81" s="9" t="s">
        <v>2329</v>
      </c>
      <c r="AA81" s="9" t="s">
        <v>1089</v>
      </c>
      <c r="AB81" s="9" t="s">
        <v>1090</v>
      </c>
      <c r="AC81" s="9" t="s">
        <v>580</v>
      </c>
      <c r="AD81" s="9" t="s">
        <v>581</v>
      </c>
      <c r="AE81" s="9" t="s">
        <v>292</v>
      </c>
      <c r="AF81" s="9" t="s">
        <v>292</v>
      </c>
      <c r="AG81" s="9" t="s">
        <v>292</v>
      </c>
      <c r="AH81" s="9" t="s">
        <v>292</v>
      </c>
      <c r="AI81" s="9" t="s">
        <v>292</v>
      </c>
      <c r="AJ81" s="9" t="s">
        <v>292</v>
      </c>
      <c r="AK81" s="9" t="s">
        <v>304</v>
      </c>
      <c r="AL81" s="9" t="s">
        <v>1189</v>
      </c>
      <c r="AM81" s="9" t="s">
        <v>584</v>
      </c>
      <c r="AN81" s="9" t="s">
        <v>2113</v>
      </c>
      <c r="AO81" s="9" t="s">
        <v>2330</v>
      </c>
      <c r="AP81" s="9" t="s">
        <v>1405</v>
      </c>
      <c r="AQ81" s="9" t="s">
        <v>544</v>
      </c>
      <c r="AR81" s="9" t="s">
        <v>363</v>
      </c>
      <c r="AS81" s="9" t="s">
        <v>363</v>
      </c>
      <c r="AT81" s="45">
        <v>0</v>
      </c>
      <c r="AU81" s="45">
        <v>4516471.5199999996</v>
      </c>
      <c r="AV81" s="9" t="s">
        <v>1793</v>
      </c>
      <c r="AW81" s="9" t="s">
        <v>1794</v>
      </c>
      <c r="AX81" s="9" t="s">
        <v>292</v>
      </c>
      <c r="AY81" s="9" t="s">
        <v>292</v>
      </c>
      <c r="AZ81" s="9" t="s">
        <v>292</v>
      </c>
      <c r="BA81" s="9" t="s">
        <v>292</v>
      </c>
      <c r="BB81" s="9" t="s">
        <v>2331</v>
      </c>
      <c r="BC81" s="9" t="s">
        <v>2332</v>
      </c>
      <c r="BD81" s="9" t="s">
        <v>2333</v>
      </c>
      <c r="BE81" s="9" t="s">
        <v>2334</v>
      </c>
      <c r="BF81" s="9" t="s">
        <v>292</v>
      </c>
      <c r="BG81" s="9" t="s">
        <v>292</v>
      </c>
      <c r="BH81" s="45">
        <v>0</v>
      </c>
      <c r="BI81" s="9" t="s">
        <v>634</v>
      </c>
      <c r="BJ81" s="9" t="s">
        <v>354</v>
      </c>
      <c r="BK81" s="9" t="s">
        <v>363</v>
      </c>
      <c r="BL81" s="9" t="s">
        <v>363</v>
      </c>
      <c r="BM81" s="9" t="s">
        <v>363</v>
      </c>
      <c r="BN81" s="9" t="s">
        <v>354</v>
      </c>
      <c r="BO81" s="9" t="s">
        <v>363</v>
      </c>
      <c r="BP81" s="9" t="s">
        <v>353</v>
      </c>
      <c r="BQ81" s="9" t="s">
        <v>363</v>
      </c>
      <c r="BR81" s="9" t="s">
        <v>363</v>
      </c>
      <c r="BS81" s="9" t="s">
        <v>1089</v>
      </c>
      <c r="BT81" s="9" t="s">
        <v>1090</v>
      </c>
      <c r="BU81" s="9" t="s">
        <v>580</v>
      </c>
      <c r="BV81" s="9" t="s">
        <v>581</v>
      </c>
      <c r="BW81" s="9" t="s">
        <v>1793</v>
      </c>
      <c r="BX81" s="9" t="s">
        <v>1794</v>
      </c>
      <c r="BY81" s="45">
        <v>1115880.3999999999</v>
      </c>
      <c r="BZ81" s="45">
        <v>4516471.5199999996</v>
      </c>
      <c r="CA81" s="45">
        <v>1673752.43</v>
      </c>
      <c r="CB81" s="45">
        <v>0</v>
      </c>
      <c r="CC81" s="45">
        <v>0</v>
      </c>
      <c r="CD81" s="45">
        <v>0</v>
      </c>
      <c r="CE81" s="45">
        <v>0</v>
      </c>
      <c r="CF81" s="45">
        <v>0</v>
      </c>
      <c r="CG81" s="45">
        <v>0</v>
      </c>
      <c r="CH81" s="9" t="s">
        <v>292</v>
      </c>
      <c r="CI81" s="9" t="s">
        <v>292</v>
      </c>
      <c r="CJ81" s="9" t="s">
        <v>292</v>
      </c>
      <c r="CK81" s="9" t="s">
        <v>292</v>
      </c>
      <c r="CL81" s="45">
        <v>1726838.69</v>
      </c>
      <c r="CM81" s="45">
        <v>2708007.5</v>
      </c>
      <c r="CN81" s="45">
        <v>81625.33</v>
      </c>
      <c r="CO81" s="45">
        <v>0</v>
      </c>
      <c r="CP81" s="45">
        <v>4516471.5199999996</v>
      </c>
      <c r="CQ81" s="45">
        <v>2681587.08</v>
      </c>
      <c r="CR81" s="9" t="s">
        <v>1013</v>
      </c>
      <c r="CS81" s="45">
        <v>0</v>
      </c>
      <c r="CT81" s="9" t="s">
        <v>292</v>
      </c>
      <c r="CU81" s="9" t="s">
        <v>281</v>
      </c>
      <c r="CV81" s="9" t="s">
        <v>281</v>
      </c>
      <c r="CW81" s="45">
        <v>1673752.42</v>
      </c>
      <c r="CX81" s="45">
        <v>0</v>
      </c>
      <c r="CY81" s="45">
        <v>0</v>
      </c>
      <c r="CZ81" s="45">
        <v>0</v>
      </c>
      <c r="DA81" s="45">
        <v>1673752.42</v>
      </c>
      <c r="DB81" s="45">
        <v>0</v>
      </c>
      <c r="DC81" s="45">
        <v>0</v>
      </c>
      <c r="DD81" s="45">
        <v>0</v>
      </c>
      <c r="DE81" s="45">
        <v>4594988.59</v>
      </c>
      <c r="DF81" s="9" t="s">
        <v>365</v>
      </c>
      <c r="DG81" s="9" t="s">
        <v>2335</v>
      </c>
      <c r="DH81" s="9" t="s">
        <v>2336</v>
      </c>
      <c r="DI81" s="46" t="s">
        <v>2337</v>
      </c>
      <c r="DJ81" s="3">
        <f>IF(ISNUMBER(SEARCH("BP1",MASTERFILE[[#This Row],[PPA (24/25)]])),1,0)</f>
        <v>0</v>
      </c>
      <c r="DK81" s="3">
        <f>IF(ISNUMBER(SEARCH("BP2",MASTERFILE[[#This Row],[PPA (24/25)]])),1,0)</f>
        <v>0</v>
      </c>
      <c r="DL81" s="3">
        <f>IF(ISNUMBER(SEARCH("BP3",MASTERFILE[[#This Row],[PPA (24/25)]])),1,0)</f>
        <v>0</v>
      </c>
      <c r="DM81" s="3">
        <f>IF(ISNUMBER(SEARCH("BP4",MASTERFILE[[#This Row],[PPA (24/25)]])),1,0)</f>
        <v>0</v>
      </c>
      <c r="DN81" s="3">
        <f>IF(ISNUMBER(SEARCH("BP5",MASTERFILE[[#This Row],[PPA (24/25)]])),1,0)</f>
        <v>0</v>
      </c>
      <c r="DO81" s="3">
        <f>IF(ISNUMBER(SEARCH("BN1",MASTERFILE[[#This Row],[PPA (24/25)]])),1,0)</f>
        <v>0</v>
      </c>
      <c r="DP81" s="3">
        <f>IF(ISNUMBER(SEARCH("BN2",MASTERFILE[[#This Row],[PPA (24/25)]])),1,0)</f>
        <v>0</v>
      </c>
      <c r="DQ81" s="3">
        <f>IF(ISNUMBER(SEARCH("BN3",MASTERFILE[[#This Row],[PPA (24/25)]])),1,0)</f>
        <v>0</v>
      </c>
      <c r="DR81" s="3">
        <f>IF(ISNUMBER(SEARCH("BN4",MASTERFILE[[#This Row],[PPA (24/25)]])),1,0)</f>
        <v>0</v>
      </c>
      <c r="DS81" s="3">
        <f>IF(ISNUMBER(SEARCH("BN5",MASTERFILE[[#This Row],[PPA (24/25)]])),1,0)</f>
        <v>0</v>
      </c>
      <c r="DT81" s="3">
        <f>IF(ISNUMBER(SEARCH("BE1",MASTERFILE[[#This Row],[PPA (24/25)]])),1,0)</f>
        <v>0</v>
      </c>
      <c r="DU81" s="3">
        <f>IF(ISNUMBER(SEARCH("BE2",MASTERFILE[[#This Row],[PPA (24/25)]])),1,0)</f>
        <v>0</v>
      </c>
      <c r="DV81" s="3">
        <f>IF(ISNUMBER(SEARCH("BE3",MASTERFILE[[#This Row],[PPA (24/25)]])),1,0)</f>
        <v>0</v>
      </c>
      <c r="DW81" s="3">
        <f>IF(ISNUMBER(SEARCH("BE4",MASTERFILE[[#This Row],[PPA (24/25)]])),1,0)</f>
        <v>0</v>
      </c>
      <c r="DX81" s="3">
        <f>IF(ISNUMBER(SEARCH("BL1",MASTERFILE[[#This Row],[PPA (24/25)]])),1,0)</f>
        <v>0</v>
      </c>
      <c r="DY81" s="3">
        <f>IF(ISNUMBER(SEARCH("BL2",MASTERFILE[[#This Row],[PPA (24/25)]])),1,0)</f>
        <v>0</v>
      </c>
      <c r="DZ81" s="3">
        <f>IF(ISNUMBER(SEARCH("BL3",MASTERFILE[[#This Row],[PPA (24/25)]])),1,0)</f>
        <v>1</v>
      </c>
      <c r="EA81" s="3">
        <f>IF(ISNUMBER(SEARCH("BL4",MASTERFILE[[#This Row],[PPA (24/25)]])),1,0)</f>
        <v>0</v>
      </c>
      <c r="EB81" s="3">
        <f>IF(ISNUMBER(SEARCH("BL5",MASTERFILE[[#This Row],[PPA (24/25)]])),1,0)</f>
        <v>0</v>
      </c>
      <c r="EC81" s="3">
        <f>IF(ISNUMBER(SEARCH("BL6",MASTERFILE[[#This Row],[PPA (24/25)]])),1,0)</f>
        <v>0</v>
      </c>
      <c r="ED81" s="3">
        <f>IF(ISNUMBER(SEARCH("BL7",MASTERFILE[[#This Row],[PPA (24/25)]])),1,0)</f>
        <v>0</v>
      </c>
      <c r="EE81" s="3">
        <f>IFERROR(LEFT(RIGHT(MASTERFILE[[#This Row],[PPA (24/25)]],LEN(MASTERFILE[[#This Row],[PPA (24/25)]])-FIND("BP1",MASTERFILE[[#This Row],[PPA (24/25)]])+1),10), 0)</f>
        <v>0</v>
      </c>
      <c r="EF81" s="3">
        <f>IFERROR(LEFT(RIGHT(MASTERFILE[[#This Row],[PPA (24/25)]],LEN(MASTERFILE[[#This Row],[PPA (24/25)]])-FIND("BP2",MASTERFILE[[#This Row],[PPA (24/25)]])+1),10),0)</f>
        <v>0</v>
      </c>
      <c r="EG81" s="3">
        <f>IFERROR(LEFT(RIGHT(MASTERFILE[[#This Row],[PPA (24/25)]],LEN(MASTERFILE[[#This Row],[PPA (24/25)]])-FIND("BP3",MASTERFILE[[#This Row],[PPA (24/25)]])+1),10),0)</f>
        <v>0</v>
      </c>
      <c r="EH81" s="3">
        <f>IFERROR(LEFT(RIGHT(MASTERFILE[[#This Row],[PPA (24/25)]],LEN(MASTERFILE[[#This Row],[PPA (24/25)]])-FIND("BP4",MASTERFILE[[#This Row],[PPA (24/25)]])+1),10),0)</f>
        <v>0</v>
      </c>
      <c r="EI81" s="3">
        <f>IFERROR(LEFT(RIGHT(MASTERFILE[[#This Row],[PPA (24/25)]],LEN(MASTERFILE[[#This Row],[PPA (24/25)]])-FIND("BP5",MASTERFILE[[#This Row],[PPA (24/25)]])+1),10),0)</f>
        <v>0</v>
      </c>
      <c r="EJ81" s="3">
        <f>IFERROR(LEFT(RIGHT(MASTERFILE[[#This Row],[PPA (24/25)]],LEN(MASTERFILE[[#This Row],[PPA (24/25)]])-FIND("BN1",MASTERFILE[[#This Row],[PPA (24/25)]])+1),10),0)</f>
        <v>0</v>
      </c>
      <c r="EK81" s="3">
        <f>IFERROR(LEFT(RIGHT(MASTERFILE[[#This Row],[PPA (24/25)]],LEN(MASTERFILE[[#This Row],[PPA (24/25)]])-FIND("BN2",MASTERFILE[[#This Row],[PPA (24/25)]])+1),10),0)</f>
        <v>0</v>
      </c>
      <c r="EL81" s="3">
        <f>IFERROR(LEFT(RIGHT(MASTERFILE[[#This Row],[PPA (24/25)]],LEN(MASTERFILE[[#This Row],[PPA (24/25)]])-FIND("BN3",MASTERFILE[[#This Row],[PPA (24/25)]])+1),10),0)</f>
        <v>0</v>
      </c>
      <c r="EM81" s="3">
        <f>IFERROR(LEFT(RIGHT(MASTERFILE[[#This Row],[PPA (24/25)]],LEN(MASTERFILE[[#This Row],[PPA (24/25)]])-FIND("BN4",MASTERFILE[[#This Row],[PPA (24/25)]])+1),10),0)</f>
        <v>0</v>
      </c>
      <c r="EN81" s="3">
        <f>IFERROR(LEFT(RIGHT(MASTERFILE[[#This Row],[PPA (24/25)]],LEN(MASTERFILE[[#This Row],[PPA (24/25)]])-FIND("BN5",MASTERFILE[[#This Row],[PPA (24/25)]])+1),10),0)</f>
        <v>0</v>
      </c>
      <c r="EO81" s="3">
        <f>IFERROR(LEFT(RIGHT(MASTERFILE[[#This Row],[PPA (24/25)]],LEN(MASTERFILE[[#This Row],[PPA (24/25)]])-FIND("BE1",MASTERFILE[[#This Row],[PPA (24/25)]])+1),10),0)</f>
        <v>0</v>
      </c>
      <c r="EP81" s="3">
        <f>IFERROR(LEFT(RIGHT(MASTERFILE[[#This Row],[PPA (24/25)]],LEN(MASTERFILE[[#This Row],[PPA (24/25)]])-FIND("BE2",MASTERFILE[[#This Row],[PPA (24/25)]])+1),10),0)</f>
        <v>0</v>
      </c>
      <c r="EQ81" s="3">
        <f>IFERROR(LEFT(RIGHT(MASTERFILE[[#This Row],[PPA (24/25)]],LEN(MASTERFILE[[#This Row],[PPA (24/25)]])-FIND("BE3",MASTERFILE[[#This Row],[PPA (24/25)]])+1),10),0)</f>
        <v>0</v>
      </c>
      <c r="ER81" s="3">
        <f>IFERROR(LEFT(RIGHT(MASTERFILE[[#This Row],[PPA (24/25)]],LEN(MASTERFILE[[#This Row],[PPA (24/25)]])-FIND("BE4",MASTERFILE[[#This Row],[PPA (24/25)]])+1),10),0)</f>
        <v>0</v>
      </c>
      <c r="ES81" s="3">
        <f>IFERROR(LEFT(RIGHT(MASTERFILE[[#This Row],[PPA (24/25)]],LEN(MASTERFILE[[#This Row],[PPA (24/25)]])-FIND("BL1",MASTERFILE[[#This Row],[PPA (24/25)]])+1),10),0)</f>
        <v>0</v>
      </c>
      <c r="ET81" s="3">
        <f>IFERROR(LEFT(RIGHT(MASTERFILE[[#This Row],[PPA (24/25)]],LEN(MASTERFILE[[#This Row],[PPA (24/25)]])-FIND("BL2",MASTERFILE[[#This Row],[PPA (24/25)]])+1),10),0)</f>
        <v>0</v>
      </c>
      <c r="EU81" s="3" t="str">
        <f>IFERROR(LEFT(RIGHT(MASTERFILE[[#This Row],[PPA (24/25)]],LEN(MASTERFILE[[#This Row],[PPA (24/25)]])-FIND("BL3",MASTERFILE[[#This Row],[PPA (24/25)]])+1),10),0)</f>
        <v>BL3 (100%)</v>
      </c>
      <c r="EV81" s="3">
        <f>IFERROR(LEFT(RIGHT(MASTERFILE[[#This Row],[PPA (24/25)]],LEN(MASTERFILE[[#This Row],[PPA (24/25)]])-FIND("BL4",MASTERFILE[[#This Row],[PPA (24/25)]])+1),10),0)</f>
        <v>0</v>
      </c>
      <c r="EW81" s="3">
        <f>IFERROR(LEFT(RIGHT(MASTERFILE[[#This Row],[PPA (24/25)]],LEN(MASTERFILE[[#This Row],[PPA (24/25)]])-FIND("BL5",MASTERFILE[[#This Row],[PPA (24/25)]])+1),10),0)</f>
        <v>0</v>
      </c>
      <c r="EX81" s="3">
        <f>IFERROR(LEFT(RIGHT(MASTERFILE[[#This Row],[PPA (24/25)]],LEN(MASTERFILE[[#This Row],[PPA (24/25)]])-FIND("BL6",MASTERFILE[[#This Row],[PPA (24/25)]])+1),10),0)</f>
        <v>0</v>
      </c>
      <c r="EY81" s="3">
        <f>IFERROR(LEFT(RIGHT(MASTERFILE[[#This Row],[PPA (24/25)]],LEN(MASTERFILE[[#This Row],[PPA (24/25)]])-FIND("BL7",MASTERFILE[[#This Row],[PPA (24/25)]])+1),10),0)</f>
        <v>0</v>
      </c>
      <c r="EZ81" s="47">
        <f>IFERROR(MASTERFILE[[#This Row],[FPMIS Budget]]*(MID(MASTERFILE[[#This Row],[BP 1 (Percentage)]],FIND("(",MASTERFILE[[#This Row],[BP 1 (Percentage)]])+1, FIND(")",MASTERFILE[[#This Row],[BP 1 (Percentage)]])- FIND("(",MASTERFILE[[#This Row],[BP 1 (Percentage)]])-1)),0)</f>
        <v>0</v>
      </c>
      <c r="FA81" s="47">
        <f>IFERROR(MASTERFILE[[#This Row],[FPMIS Budget]]*(MID(MASTERFILE[[#This Row],[BP 2 (Percentage)]],FIND("(",MASTERFILE[[#This Row],[BP 2 (Percentage)]])+1, FIND(")",MASTERFILE[[#This Row],[BP 2 (Percentage)]])- FIND("(",MASTERFILE[[#This Row],[BP 2 (Percentage)]])-1)),0)</f>
        <v>0</v>
      </c>
      <c r="FB81" s="47">
        <f>IFERROR(MASTERFILE[[#This Row],[FPMIS Budget]]*(MID(MASTERFILE[[#This Row],[BP 3 (Percentage)]],FIND("(",MASTERFILE[[#This Row],[BP 3 (Percentage)]])+1, FIND(")",MASTERFILE[[#This Row],[BP 3 (Percentage)]])- FIND("(",MASTERFILE[[#This Row],[BP 3 (Percentage)]])-1)),0)</f>
        <v>0</v>
      </c>
      <c r="FC81" s="47">
        <f>IFERROR(MASTERFILE[[#This Row],[FPMIS Budget]]*(MID(MASTERFILE[[#This Row],[BP 4 (Percentage)]],FIND("(",MASTERFILE[[#This Row],[BP 4 (Percentage)]])+1, FIND(")",MASTERFILE[[#This Row],[BP 4 (Percentage)]])- FIND("(",MASTERFILE[[#This Row],[BP 4 (Percentage)]])-1)),0)</f>
        <v>0</v>
      </c>
      <c r="FD81" s="47">
        <f>IFERROR(MASTERFILE[[#This Row],[FPMIS Budget]]*(MID(MASTERFILE[[#This Row],[BP 5 (Percentage)]],FIND("(",MASTERFILE[[#This Row],[BP 5 (Percentage)]])+1, FIND(")",MASTERFILE[[#This Row],[BP 5 (Percentage)]])- FIND("(",MASTERFILE[[#This Row],[BP 5 (Percentage)]])-1)),0)</f>
        <v>0</v>
      </c>
      <c r="FE81" s="47">
        <f>IFERROR(MASTERFILE[[#This Row],[FPMIS Budget]]*(MID(MASTERFILE[[#This Row],[BN 1 (Percentage)]],FIND("(",MASTERFILE[[#This Row],[BN 1 (Percentage)]])+1, FIND(")",MASTERFILE[[#This Row],[BN 1 (Percentage)]])- FIND("(",MASTERFILE[[#This Row],[BN 1 (Percentage)]])-1)),0)</f>
        <v>0</v>
      </c>
      <c r="FF81" s="47">
        <f>IFERROR(MASTERFILE[[#This Row],[FPMIS Budget]]*(MID(MASTERFILE[[#This Row],[BN 2 (Percentage)]],FIND("(",MASTERFILE[[#This Row],[BN 2 (Percentage)]])+1, FIND(")",MASTERFILE[[#This Row],[BN 2 (Percentage)]])- FIND("(",MASTERFILE[[#This Row],[BN 2 (Percentage)]])-1)),0)</f>
        <v>0</v>
      </c>
      <c r="FG81" s="47">
        <f>IFERROR(MASTERFILE[[#This Row],[FPMIS Budget]]*(MID(MASTERFILE[[#This Row],[BN 3 (Percentage)]],FIND("(",MASTERFILE[[#This Row],[BN 3 (Percentage)]])+1, FIND(")",MASTERFILE[[#This Row],[BN 3 (Percentage)]])- FIND("(",MASTERFILE[[#This Row],[BN 3 (Percentage)]])-1)),0)</f>
        <v>0</v>
      </c>
      <c r="FH81" s="47">
        <f>IFERROR(MASTERFILE[[#This Row],[FPMIS Budget]]*(MID(MASTERFILE[[#This Row],[BN 4 (Percentage)]],FIND("(",MASTERFILE[[#This Row],[BN 4 (Percentage)]])+1, FIND(")",MASTERFILE[[#This Row],[BN 4 (Percentage)]])- FIND("(",MASTERFILE[[#This Row],[BN 4 (Percentage)]])-1)),0)</f>
        <v>0</v>
      </c>
      <c r="FI81" s="47">
        <f>IFERROR(MASTERFILE[[#This Row],[FPMIS Budget]]*(MID(MASTERFILE[[#This Row],[BN 5 (Percentage)]],FIND("(",MASTERFILE[[#This Row],[BN 5 (Percentage)]])+1, FIND(")",MASTERFILE[[#This Row],[BN 5 (Percentage)]])- FIND("(",MASTERFILE[[#This Row],[BN 5 (Percentage)]])-1)),0)</f>
        <v>0</v>
      </c>
      <c r="FJ81" s="47">
        <f>IFERROR(MASTERFILE[[#This Row],[FPMIS Budget]]*(MID(MASTERFILE[[#This Row],[BE 1 (Percentage)]],FIND("(",MASTERFILE[[#This Row],[BE 1 (Percentage)]])+1, FIND(")",MASTERFILE[[#This Row],[BE 1 (Percentage)]])- FIND("(",MASTERFILE[[#This Row],[BE 1 (Percentage)]])-1)),0)</f>
        <v>0</v>
      </c>
      <c r="FK81" s="47">
        <f>IFERROR(MASTERFILE[[#This Row],[FPMIS Budget]]*(MID(MASTERFILE[[#This Row],[BE 2 (Percentage)]],FIND("(",MASTERFILE[[#This Row],[BE 2 (Percentage)]])+1, FIND(")",MASTERFILE[[#This Row],[BE 2 (Percentage)]])- FIND("(",MASTERFILE[[#This Row],[BE 2 (Percentage)]])-1)),0)</f>
        <v>0</v>
      </c>
      <c r="FL81" s="47">
        <f>IFERROR(MASTERFILE[[#This Row],[FPMIS Budget]]*(MID(MASTERFILE[[#This Row],[BE 3 (Percentage)]],FIND("(",MASTERFILE[[#This Row],[BE 3 (Percentage)]])+1, FIND(")",MASTERFILE[[#This Row],[BE 3 (Percentage)]])- FIND("(",MASTERFILE[[#This Row],[BE 3 (Percentage)]])-1)),0)</f>
        <v>0</v>
      </c>
      <c r="FM81" s="47">
        <f>IFERROR(MASTERFILE[[#This Row],[FPMIS Budget]]*(MID(MASTERFILE[[#This Row],[BE 4 (Percentage)]],FIND("(",MASTERFILE[[#This Row],[BE 4 (Percentage)]])+1, FIND(")",MASTERFILE[[#This Row],[BE 4 (Percentage)]])- FIND("(",MASTERFILE[[#This Row],[BE 4 (Percentage)]])-1)),0)</f>
        <v>0</v>
      </c>
      <c r="FN81" s="47">
        <f>IFERROR(MASTERFILE[[#This Row],[FPMIS Budget]]*(MID(MASTERFILE[[#This Row],[BL 1 (Percentage)]],FIND("(",MASTERFILE[[#This Row],[BL 1 (Percentage)]])+1, FIND(")",MASTERFILE[[#This Row],[BL 1 (Percentage)]])- FIND("(",MASTERFILE[[#This Row],[BL 1 (Percentage)]])-1)),0)</f>
        <v>0</v>
      </c>
      <c r="FO81" s="47">
        <f>IFERROR(MASTERFILE[[#This Row],[FPMIS Budget]]*(MID(MASTERFILE[[#This Row],[BL 2 (Percentage)]],FIND("(",MASTERFILE[[#This Row],[BL 2 (Percentage)]])+1, FIND(")",MASTERFILE[[#This Row],[BL 2 (Percentage)]])- FIND("(",MASTERFILE[[#This Row],[BL 2 (Percentage)]])-1)),0)</f>
        <v>0</v>
      </c>
      <c r="FP81" s="47">
        <f>IFERROR(MASTERFILE[[#This Row],[FPMIS Budget]]*(MID(MASTERFILE[[#This Row],[BL 3 (Percentage)]],FIND("(",MASTERFILE[[#This Row],[BL 3 (Percentage)]])+1, FIND(")",MASTERFILE[[#This Row],[BL 3 (Percentage)]])- FIND("(",MASTERFILE[[#This Row],[BL 3 (Percentage)]])-1)),0)</f>
        <v>4516471.4921150003</v>
      </c>
      <c r="FQ81" s="47">
        <f>IFERROR(MASTERFILE[[#This Row],[FPMIS Budget]]*(MID(MASTERFILE[[#This Row],[BL 4 (Percentage)]],FIND("(",MASTERFILE[[#This Row],[BL 4 (Percentage)]])+1, FIND(")",MASTERFILE[[#This Row],[BL 4 (Percentage)]])- FIND("(",MASTERFILE[[#This Row],[BL 4 (Percentage)]])-1)),0)</f>
        <v>0</v>
      </c>
      <c r="FR81" s="47">
        <f>IFERROR(MASTERFILE[[#This Row],[FPMIS Budget]]*(MID(MASTERFILE[[#This Row],[BL 5 (Percentage)]],FIND("(",MASTERFILE[[#This Row],[BL 5 (Percentage)]])+1, FIND(")",MASTERFILE[[#This Row],[BL 5 (Percentage)]])- FIND("(",MASTERFILE[[#This Row],[BL 5 (Percentage)]])-1)),0)</f>
        <v>0</v>
      </c>
      <c r="FS81" s="47">
        <f>IFERROR(MASTERFILE[[#This Row],[FPMIS Budget]]*(MID(MASTERFILE[[#This Row],[BL 6 (Percentage)]],FIND("(",MASTERFILE[[#This Row],[BL 6 (Percentage)]])+1, FIND(")",MASTERFILE[[#This Row],[BL 6 (Percentage)]])- FIND("(",MASTERFILE[[#This Row],[BL 6 (Percentage)]])-1)),0)</f>
        <v>0</v>
      </c>
      <c r="FT81" s="47">
        <f>IFERROR(MASTERFILE[[#This Row],[FPMIS Budget]]*(MID(MASTERFILE[[#This Row],[BL 7 (Percentage)]],FIND("(",MASTERFILE[[#This Row],[BL 7 (Percentage)]])+1, FIND(")",MASTERFILE[[#This Row],[BL 7 (Percentage)]])- FIND("(",MASTERFILE[[#This Row],[BL 7 (Percentage)]])-1)),0)</f>
        <v>0</v>
      </c>
      <c r="FU81" s="3">
        <f>IF(ISNUMBER(SEARCH("1.",MASTERFILE[[#This Row],[SDG target (24/25)]])),1," ")</f>
        <v>1</v>
      </c>
      <c r="HT81" s="3" t="s">
        <v>320</v>
      </c>
      <c r="IH81" s="3"/>
      <c r="IQ81" s="3" t="s">
        <v>2338</v>
      </c>
      <c r="IX81" s="3"/>
      <c r="JA81" s="9" t="s">
        <v>2339</v>
      </c>
    </row>
    <row r="82" spans="1:263" ht="27.75" customHeight="1" x14ac:dyDescent="0.3">
      <c r="A82" s="48" t="s">
        <v>2340</v>
      </c>
      <c r="B82" s="48" t="s">
        <v>2341</v>
      </c>
      <c r="C82" s="48" t="s">
        <v>2342</v>
      </c>
      <c r="D82" s="48" t="s">
        <v>278</v>
      </c>
      <c r="E82" s="49">
        <v>505418.23999999999</v>
      </c>
      <c r="F82" s="49">
        <v>1250000.108</v>
      </c>
      <c r="G82" s="48" t="s">
        <v>2343</v>
      </c>
      <c r="H82" s="48" t="s">
        <v>280</v>
      </c>
      <c r="I82" s="48" t="s">
        <v>304</v>
      </c>
      <c r="J82" s="48" t="s">
        <v>282</v>
      </c>
      <c r="K82" s="48" t="s">
        <v>521</v>
      </c>
      <c r="L82" s="48" t="s">
        <v>2344</v>
      </c>
      <c r="M82" s="48" t="s">
        <v>444</v>
      </c>
      <c r="N82" s="49">
        <v>0.9946236559139785</v>
      </c>
      <c r="O82" s="48" t="s">
        <v>2088</v>
      </c>
      <c r="P82" s="48" t="s">
        <v>281</v>
      </c>
      <c r="Q82" s="48" t="s">
        <v>1788</v>
      </c>
      <c r="R82" s="48" t="s">
        <v>571</v>
      </c>
      <c r="S82" s="48" t="s">
        <v>289</v>
      </c>
      <c r="T82" s="48" t="s">
        <v>290</v>
      </c>
      <c r="U82" s="48" t="s">
        <v>291</v>
      </c>
      <c r="V82" s="48" t="s">
        <v>412</v>
      </c>
      <c r="W82" s="48" t="s">
        <v>293</v>
      </c>
      <c r="X82" s="48" t="s">
        <v>2345</v>
      </c>
      <c r="Y82" s="48" t="s">
        <v>576</v>
      </c>
      <c r="Z82" s="48" t="s">
        <v>2346</v>
      </c>
      <c r="AA82" s="48" t="s">
        <v>578</v>
      </c>
      <c r="AB82" s="48" t="s">
        <v>579</v>
      </c>
      <c r="AC82" s="48" t="s">
        <v>580</v>
      </c>
      <c r="AD82" s="48" t="s">
        <v>581</v>
      </c>
      <c r="AE82" s="48" t="s">
        <v>292</v>
      </c>
      <c r="AF82" s="48" t="s">
        <v>292</v>
      </c>
      <c r="AG82" s="48" t="s">
        <v>292</v>
      </c>
      <c r="AH82" s="48" t="s">
        <v>292</v>
      </c>
      <c r="AI82" s="48" t="s">
        <v>292</v>
      </c>
      <c r="AJ82" s="48" t="s">
        <v>292</v>
      </c>
      <c r="AK82" s="48" t="s">
        <v>304</v>
      </c>
      <c r="AL82" s="48" t="s">
        <v>305</v>
      </c>
      <c r="AM82" s="48" t="s">
        <v>584</v>
      </c>
      <c r="AN82" s="48" t="s">
        <v>2093</v>
      </c>
      <c r="AO82" s="48" t="s">
        <v>2347</v>
      </c>
      <c r="AP82" s="48" t="s">
        <v>1514</v>
      </c>
      <c r="AQ82" s="48" t="s">
        <v>309</v>
      </c>
      <c r="AR82" s="48" t="s">
        <v>353</v>
      </c>
      <c r="AS82" s="48" t="s">
        <v>354</v>
      </c>
      <c r="AT82" s="49">
        <v>0</v>
      </c>
      <c r="AU82" s="49">
        <v>1250000.1100000001</v>
      </c>
      <c r="AV82" s="48" t="s">
        <v>588</v>
      </c>
      <c r="AW82" s="48" t="s">
        <v>589</v>
      </c>
      <c r="AX82" s="48" t="s">
        <v>2091</v>
      </c>
      <c r="AY82" s="48" t="s">
        <v>2348</v>
      </c>
      <c r="AZ82" s="48" t="s">
        <v>292</v>
      </c>
      <c r="BA82" s="48" t="s">
        <v>292</v>
      </c>
      <c r="BB82" s="48" t="s">
        <v>2244</v>
      </c>
      <c r="BC82" s="48" t="s">
        <v>2349</v>
      </c>
      <c r="BD82" s="48" t="s">
        <v>2350</v>
      </c>
      <c r="BE82" s="48" t="s">
        <v>2351</v>
      </c>
      <c r="BF82" s="48" t="s">
        <v>292</v>
      </c>
      <c r="BG82" s="48" t="s">
        <v>292</v>
      </c>
      <c r="BH82" s="49">
        <v>0</v>
      </c>
      <c r="BI82" s="48" t="s">
        <v>2098</v>
      </c>
      <c r="BJ82" s="48" t="s">
        <v>354</v>
      </c>
      <c r="BK82" s="48" t="s">
        <v>354</v>
      </c>
      <c r="BL82" s="48" t="s">
        <v>354</v>
      </c>
      <c r="BM82" s="48" t="s">
        <v>354</v>
      </c>
      <c r="BN82" s="48" t="s">
        <v>354</v>
      </c>
      <c r="BO82" s="48" t="s">
        <v>363</v>
      </c>
      <c r="BP82" s="48" t="s">
        <v>353</v>
      </c>
      <c r="BQ82" s="48" t="s">
        <v>353</v>
      </c>
      <c r="BR82" s="48" t="s">
        <v>353</v>
      </c>
      <c r="BS82" s="48" t="s">
        <v>578</v>
      </c>
      <c r="BT82" s="48" t="s">
        <v>579</v>
      </c>
      <c r="BU82" s="48" t="s">
        <v>580</v>
      </c>
      <c r="BV82" s="48" t="s">
        <v>581</v>
      </c>
      <c r="BW82" s="48" t="s">
        <v>588</v>
      </c>
      <c r="BX82" s="48" t="s">
        <v>589</v>
      </c>
      <c r="BY82" s="49">
        <v>425383.9</v>
      </c>
      <c r="BZ82" s="49">
        <v>1250000.1100000001</v>
      </c>
      <c r="CA82" s="49">
        <v>80034.34</v>
      </c>
      <c r="CB82" s="49">
        <v>0</v>
      </c>
      <c r="CC82" s="49">
        <v>0</v>
      </c>
      <c r="CD82" s="49">
        <v>0</v>
      </c>
      <c r="CE82" s="49">
        <v>0</v>
      </c>
      <c r="CF82" s="49">
        <v>0</v>
      </c>
      <c r="CG82" s="49">
        <v>0</v>
      </c>
      <c r="CH82" s="48" t="s">
        <v>292</v>
      </c>
      <c r="CI82" s="48" t="s">
        <v>292</v>
      </c>
      <c r="CJ82" s="48" t="s">
        <v>292</v>
      </c>
      <c r="CK82" s="48" t="s">
        <v>292</v>
      </c>
      <c r="CL82" s="49">
        <v>744581.87</v>
      </c>
      <c r="CM82" s="49">
        <v>220988.12</v>
      </c>
      <c r="CN82" s="49">
        <v>284430.12</v>
      </c>
      <c r="CO82" s="49">
        <v>9700.31</v>
      </c>
      <c r="CP82" s="49">
        <v>1250000.1100000001</v>
      </c>
      <c r="CQ82" s="49">
        <v>427594.97</v>
      </c>
      <c r="CR82" s="48" t="s">
        <v>444</v>
      </c>
      <c r="CS82" s="49">
        <v>0</v>
      </c>
      <c r="CT82" s="48" t="s">
        <v>292</v>
      </c>
      <c r="CU82" s="48" t="s">
        <v>281</v>
      </c>
      <c r="CV82" s="48" t="s">
        <v>281</v>
      </c>
      <c r="CW82" s="49">
        <v>371118.90700000001</v>
      </c>
      <c r="CX82" s="49">
        <v>878881.201</v>
      </c>
      <c r="CY82" s="49">
        <v>0</v>
      </c>
      <c r="CZ82" s="49">
        <v>0</v>
      </c>
      <c r="DA82" s="49">
        <v>80034.34</v>
      </c>
      <c r="DB82" s="49">
        <v>1432343.322763819</v>
      </c>
      <c r="DC82" s="49">
        <v>0</v>
      </c>
      <c r="DD82" s="49">
        <v>0</v>
      </c>
      <c r="DE82" s="49">
        <v>250000</v>
      </c>
      <c r="DF82" s="48" t="s">
        <v>2352</v>
      </c>
      <c r="DG82" s="48" t="s">
        <v>2353</v>
      </c>
      <c r="DH82" s="48" t="s">
        <v>2009</v>
      </c>
      <c r="DI82" s="50" t="s">
        <v>2354</v>
      </c>
      <c r="DJ82" s="3">
        <f>IF(ISNUMBER(SEARCH("BP1",MASTERFILE[[#This Row],[PPA (24/25)]])),1,0)</f>
        <v>0</v>
      </c>
      <c r="DK82" s="3">
        <f>IF(ISNUMBER(SEARCH("BP2",MASTERFILE[[#This Row],[PPA (24/25)]])),1,0)</f>
        <v>0</v>
      </c>
      <c r="DL82" s="3">
        <f>IF(ISNUMBER(SEARCH("BP3",MASTERFILE[[#This Row],[PPA (24/25)]])),1,0)</f>
        <v>1</v>
      </c>
      <c r="DM82" s="3">
        <f>IF(ISNUMBER(SEARCH("BP4",MASTERFILE[[#This Row],[PPA (24/25)]])),1,0)</f>
        <v>0</v>
      </c>
      <c r="DN82" s="3">
        <f>IF(ISNUMBER(SEARCH("BP5",MASTERFILE[[#This Row],[PPA (24/25)]])),1,0)</f>
        <v>0</v>
      </c>
      <c r="DO82" s="3">
        <f>IF(ISNUMBER(SEARCH("BN1",MASTERFILE[[#This Row],[PPA (24/25)]])),1,0)</f>
        <v>0</v>
      </c>
      <c r="DP82" s="3">
        <f>IF(ISNUMBER(SEARCH("BN2",MASTERFILE[[#This Row],[PPA (24/25)]])),1,0)</f>
        <v>0</v>
      </c>
      <c r="DQ82" s="3">
        <f>IF(ISNUMBER(SEARCH("BN3",MASTERFILE[[#This Row],[PPA (24/25)]])),1,0)</f>
        <v>0</v>
      </c>
      <c r="DR82" s="3">
        <f>IF(ISNUMBER(SEARCH("BN4",MASTERFILE[[#This Row],[PPA (24/25)]])),1,0)</f>
        <v>0</v>
      </c>
      <c r="DS82" s="3">
        <f>IF(ISNUMBER(SEARCH("BN5",MASTERFILE[[#This Row],[PPA (24/25)]])),1,0)</f>
        <v>0</v>
      </c>
      <c r="DT82" s="3">
        <f>IF(ISNUMBER(SEARCH("BE1",MASTERFILE[[#This Row],[PPA (24/25)]])),1,0)</f>
        <v>0</v>
      </c>
      <c r="DU82" s="3">
        <f>IF(ISNUMBER(SEARCH("BE2",MASTERFILE[[#This Row],[PPA (24/25)]])),1,0)</f>
        <v>0</v>
      </c>
      <c r="DV82" s="3">
        <f>IF(ISNUMBER(SEARCH("BE3",MASTERFILE[[#This Row],[PPA (24/25)]])),1,0)</f>
        <v>0</v>
      </c>
      <c r="DW82" s="3">
        <f>IF(ISNUMBER(SEARCH("BE4",MASTERFILE[[#This Row],[PPA (24/25)]])),1,0)</f>
        <v>0</v>
      </c>
      <c r="DX82" s="3">
        <f>IF(ISNUMBER(SEARCH("BL1",MASTERFILE[[#This Row],[PPA (24/25)]])),1,0)</f>
        <v>0</v>
      </c>
      <c r="DY82" s="3">
        <f>IF(ISNUMBER(SEARCH("BL2",MASTERFILE[[#This Row],[PPA (24/25)]])),1,0)</f>
        <v>0</v>
      </c>
      <c r="DZ82" s="3">
        <f>IF(ISNUMBER(SEARCH("BL3",MASTERFILE[[#This Row],[PPA (24/25)]])),1,0)</f>
        <v>1</v>
      </c>
      <c r="EA82" s="3">
        <f>IF(ISNUMBER(SEARCH("BL4",MASTERFILE[[#This Row],[PPA (24/25)]])),1,0)</f>
        <v>0</v>
      </c>
      <c r="EB82" s="3">
        <f>IF(ISNUMBER(SEARCH("BL5",MASTERFILE[[#This Row],[PPA (24/25)]])),1,0)</f>
        <v>0</v>
      </c>
      <c r="EC82" s="3">
        <f>IF(ISNUMBER(SEARCH("BL6",MASTERFILE[[#This Row],[PPA (24/25)]])),1,0)</f>
        <v>0</v>
      </c>
      <c r="ED82" s="3">
        <f>IF(ISNUMBER(SEARCH("BL7",MASTERFILE[[#This Row],[PPA (24/25)]])),1,0)</f>
        <v>0</v>
      </c>
      <c r="EE82" s="3">
        <f>IFERROR(LEFT(RIGHT(MASTERFILE[[#This Row],[PPA (24/25)]],LEN(MASTERFILE[[#This Row],[PPA (24/25)]])-FIND("BP1",MASTERFILE[[#This Row],[PPA (24/25)]])+1),10), 0)</f>
        <v>0</v>
      </c>
      <c r="EF82" s="3">
        <f>IFERROR(LEFT(RIGHT(MASTERFILE[[#This Row],[PPA (24/25)]],LEN(MASTERFILE[[#This Row],[PPA (24/25)]])-FIND("BP2",MASTERFILE[[#This Row],[PPA (24/25)]])+1),10),0)</f>
        <v>0</v>
      </c>
      <c r="EG82" s="3" t="str">
        <f>IFERROR(LEFT(RIGHT(MASTERFILE[[#This Row],[PPA (24/25)]],LEN(MASTERFILE[[#This Row],[PPA (24/25)]])-FIND("BP3",MASTERFILE[[#This Row],[PPA (24/25)]])+1),10),0)</f>
        <v>BP3 (50%)</v>
      </c>
      <c r="EH82" s="3">
        <f>IFERROR(LEFT(RIGHT(MASTERFILE[[#This Row],[PPA (24/25)]],LEN(MASTERFILE[[#This Row],[PPA (24/25)]])-FIND("BP4",MASTERFILE[[#This Row],[PPA (24/25)]])+1),10),0)</f>
        <v>0</v>
      </c>
      <c r="EI82" s="3">
        <f>IFERROR(LEFT(RIGHT(MASTERFILE[[#This Row],[PPA (24/25)]],LEN(MASTERFILE[[#This Row],[PPA (24/25)]])-FIND("BP5",MASTERFILE[[#This Row],[PPA (24/25)]])+1),10),0)</f>
        <v>0</v>
      </c>
      <c r="EJ82" s="3">
        <f>IFERROR(LEFT(RIGHT(MASTERFILE[[#This Row],[PPA (24/25)]],LEN(MASTERFILE[[#This Row],[PPA (24/25)]])-FIND("BN1",MASTERFILE[[#This Row],[PPA (24/25)]])+1),10),0)</f>
        <v>0</v>
      </c>
      <c r="EK82" s="3">
        <f>IFERROR(LEFT(RIGHT(MASTERFILE[[#This Row],[PPA (24/25)]],LEN(MASTERFILE[[#This Row],[PPA (24/25)]])-FIND("BN2",MASTERFILE[[#This Row],[PPA (24/25)]])+1),10),0)</f>
        <v>0</v>
      </c>
      <c r="EL82" s="3">
        <f>IFERROR(LEFT(RIGHT(MASTERFILE[[#This Row],[PPA (24/25)]],LEN(MASTERFILE[[#This Row],[PPA (24/25)]])-FIND("BN3",MASTERFILE[[#This Row],[PPA (24/25)]])+1),10),0)</f>
        <v>0</v>
      </c>
      <c r="EM82" s="3">
        <f>IFERROR(LEFT(RIGHT(MASTERFILE[[#This Row],[PPA (24/25)]],LEN(MASTERFILE[[#This Row],[PPA (24/25)]])-FIND("BN4",MASTERFILE[[#This Row],[PPA (24/25)]])+1),10),0)</f>
        <v>0</v>
      </c>
      <c r="EN82" s="3">
        <f>IFERROR(LEFT(RIGHT(MASTERFILE[[#This Row],[PPA (24/25)]],LEN(MASTERFILE[[#This Row],[PPA (24/25)]])-FIND("BN5",MASTERFILE[[#This Row],[PPA (24/25)]])+1),10),0)</f>
        <v>0</v>
      </c>
      <c r="EO82" s="3">
        <f>IFERROR(LEFT(RIGHT(MASTERFILE[[#This Row],[PPA (24/25)]],LEN(MASTERFILE[[#This Row],[PPA (24/25)]])-FIND("BE1",MASTERFILE[[#This Row],[PPA (24/25)]])+1),10),0)</f>
        <v>0</v>
      </c>
      <c r="EP82" s="3">
        <f>IFERROR(LEFT(RIGHT(MASTERFILE[[#This Row],[PPA (24/25)]],LEN(MASTERFILE[[#This Row],[PPA (24/25)]])-FIND("BE2",MASTERFILE[[#This Row],[PPA (24/25)]])+1),10),0)</f>
        <v>0</v>
      </c>
      <c r="EQ82" s="3">
        <f>IFERROR(LEFT(RIGHT(MASTERFILE[[#This Row],[PPA (24/25)]],LEN(MASTERFILE[[#This Row],[PPA (24/25)]])-FIND("BE3",MASTERFILE[[#This Row],[PPA (24/25)]])+1),10),0)</f>
        <v>0</v>
      </c>
      <c r="ER82" s="3">
        <f>IFERROR(LEFT(RIGHT(MASTERFILE[[#This Row],[PPA (24/25)]],LEN(MASTERFILE[[#This Row],[PPA (24/25)]])-FIND("BE4",MASTERFILE[[#This Row],[PPA (24/25)]])+1),10),0)</f>
        <v>0</v>
      </c>
      <c r="ES82" s="3">
        <f>IFERROR(LEFT(RIGHT(MASTERFILE[[#This Row],[PPA (24/25)]],LEN(MASTERFILE[[#This Row],[PPA (24/25)]])-FIND("BL1",MASTERFILE[[#This Row],[PPA (24/25)]])+1),10),0)</f>
        <v>0</v>
      </c>
      <c r="ET82" s="3">
        <f>IFERROR(LEFT(RIGHT(MASTERFILE[[#This Row],[PPA (24/25)]],LEN(MASTERFILE[[#This Row],[PPA (24/25)]])-FIND("BL2",MASTERFILE[[#This Row],[PPA (24/25)]])+1),10),0)</f>
        <v>0</v>
      </c>
      <c r="EU82" s="3" t="str">
        <f>IFERROR(LEFT(RIGHT(MASTERFILE[[#This Row],[PPA (24/25)]],LEN(MASTERFILE[[#This Row],[PPA (24/25)]])-FIND("BL3",MASTERFILE[[#This Row],[PPA (24/25)]])+1),10),0)</f>
        <v xml:space="preserve">BL3 (50%)
</v>
      </c>
      <c r="EV82" s="3">
        <f>IFERROR(LEFT(RIGHT(MASTERFILE[[#This Row],[PPA (24/25)]],LEN(MASTERFILE[[#This Row],[PPA (24/25)]])-FIND("BL4",MASTERFILE[[#This Row],[PPA (24/25)]])+1),10),0)</f>
        <v>0</v>
      </c>
      <c r="EW82" s="3">
        <f>IFERROR(LEFT(RIGHT(MASTERFILE[[#This Row],[PPA (24/25)]],LEN(MASTERFILE[[#This Row],[PPA (24/25)]])-FIND("BL5",MASTERFILE[[#This Row],[PPA (24/25)]])+1),10),0)</f>
        <v>0</v>
      </c>
      <c r="EX82" s="3">
        <f>IFERROR(LEFT(RIGHT(MASTERFILE[[#This Row],[PPA (24/25)]],LEN(MASTERFILE[[#This Row],[PPA (24/25)]])-FIND("BL6",MASTERFILE[[#This Row],[PPA (24/25)]])+1),10),0)</f>
        <v>0</v>
      </c>
      <c r="EY82" s="3">
        <f>IFERROR(LEFT(RIGHT(MASTERFILE[[#This Row],[PPA (24/25)]],LEN(MASTERFILE[[#This Row],[PPA (24/25)]])-FIND("BL7",MASTERFILE[[#This Row],[PPA (24/25)]])+1),10),0)</f>
        <v>0</v>
      </c>
      <c r="EZ82" s="47">
        <f>IFERROR(MASTERFILE[[#This Row],[FPMIS Budget]]*(MID(MASTERFILE[[#This Row],[BP 1 (Percentage)]],FIND("(",MASTERFILE[[#This Row],[BP 1 (Percentage)]])+1, FIND(")",MASTERFILE[[#This Row],[BP 1 (Percentage)]])- FIND("(",MASTERFILE[[#This Row],[BP 1 (Percentage)]])-1)),0)</f>
        <v>0</v>
      </c>
      <c r="FA82" s="47">
        <f>IFERROR(MASTERFILE[[#This Row],[FPMIS Budget]]*(MID(MASTERFILE[[#This Row],[BP 2 (Percentage)]],FIND("(",MASTERFILE[[#This Row],[BP 2 (Percentage)]])+1, FIND(")",MASTERFILE[[#This Row],[BP 2 (Percentage)]])- FIND("(",MASTERFILE[[#This Row],[BP 2 (Percentage)]])-1)),0)</f>
        <v>0</v>
      </c>
      <c r="FB82" s="47">
        <f>IFERROR(MASTERFILE[[#This Row],[FPMIS Budget]]*(MID(MASTERFILE[[#This Row],[BP 3 (Percentage)]],FIND("(",MASTERFILE[[#This Row],[BP 3 (Percentage)]])+1, FIND(")",MASTERFILE[[#This Row],[BP 3 (Percentage)]])- FIND("(",MASTERFILE[[#This Row],[BP 3 (Percentage)]])-1)),0)</f>
        <v>625000.054</v>
      </c>
      <c r="FC82" s="47">
        <f>IFERROR(MASTERFILE[[#This Row],[FPMIS Budget]]*(MID(MASTERFILE[[#This Row],[BP 4 (Percentage)]],FIND("(",MASTERFILE[[#This Row],[BP 4 (Percentage)]])+1, FIND(")",MASTERFILE[[#This Row],[BP 4 (Percentage)]])- FIND("(",MASTERFILE[[#This Row],[BP 4 (Percentage)]])-1)),0)</f>
        <v>0</v>
      </c>
      <c r="FD82" s="47">
        <f>IFERROR(MASTERFILE[[#This Row],[FPMIS Budget]]*(MID(MASTERFILE[[#This Row],[BP 5 (Percentage)]],FIND("(",MASTERFILE[[#This Row],[BP 5 (Percentage)]])+1, FIND(")",MASTERFILE[[#This Row],[BP 5 (Percentage)]])- FIND("(",MASTERFILE[[#This Row],[BP 5 (Percentage)]])-1)),0)</f>
        <v>0</v>
      </c>
      <c r="FE82" s="47">
        <f>IFERROR(MASTERFILE[[#This Row],[FPMIS Budget]]*(MID(MASTERFILE[[#This Row],[BN 1 (Percentage)]],FIND("(",MASTERFILE[[#This Row],[BN 1 (Percentage)]])+1, FIND(")",MASTERFILE[[#This Row],[BN 1 (Percentage)]])- FIND("(",MASTERFILE[[#This Row],[BN 1 (Percentage)]])-1)),0)</f>
        <v>0</v>
      </c>
      <c r="FF82" s="47">
        <f>IFERROR(MASTERFILE[[#This Row],[FPMIS Budget]]*(MID(MASTERFILE[[#This Row],[BN 2 (Percentage)]],FIND("(",MASTERFILE[[#This Row],[BN 2 (Percentage)]])+1, FIND(")",MASTERFILE[[#This Row],[BN 2 (Percentage)]])- FIND("(",MASTERFILE[[#This Row],[BN 2 (Percentage)]])-1)),0)</f>
        <v>0</v>
      </c>
      <c r="FG82" s="47">
        <f>IFERROR(MASTERFILE[[#This Row],[FPMIS Budget]]*(MID(MASTERFILE[[#This Row],[BN 3 (Percentage)]],FIND("(",MASTERFILE[[#This Row],[BN 3 (Percentage)]])+1, FIND(")",MASTERFILE[[#This Row],[BN 3 (Percentage)]])- FIND("(",MASTERFILE[[#This Row],[BN 3 (Percentage)]])-1)),0)</f>
        <v>0</v>
      </c>
      <c r="FH82" s="47">
        <f>IFERROR(MASTERFILE[[#This Row],[FPMIS Budget]]*(MID(MASTERFILE[[#This Row],[BN 4 (Percentage)]],FIND("(",MASTERFILE[[#This Row],[BN 4 (Percentage)]])+1, FIND(")",MASTERFILE[[#This Row],[BN 4 (Percentage)]])- FIND("(",MASTERFILE[[#This Row],[BN 4 (Percentage)]])-1)),0)</f>
        <v>0</v>
      </c>
      <c r="FI82" s="47">
        <f>IFERROR(MASTERFILE[[#This Row],[FPMIS Budget]]*(MID(MASTERFILE[[#This Row],[BN 5 (Percentage)]],FIND("(",MASTERFILE[[#This Row],[BN 5 (Percentage)]])+1, FIND(")",MASTERFILE[[#This Row],[BN 5 (Percentage)]])- FIND("(",MASTERFILE[[#This Row],[BN 5 (Percentage)]])-1)),0)</f>
        <v>0</v>
      </c>
      <c r="FJ82" s="47">
        <f>IFERROR(MASTERFILE[[#This Row],[FPMIS Budget]]*(MID(MASTERFILE[[#This Row],[BE 1 (Percentage)]],FIND("(",MASTERFILE[[#This Row],[BE 1 (Percentage)]])+1, FIND(")",MASTERFILE[[#This Row],[BE 1 (Percentage)]])- FIND("(",MASTERFILE[[#This Row],[BE 1 (Percentage)]])-1)),0)</f>
        <v>0</v>
      </c>
      <c r="FK82" s="47">
        <f>IFERROR(MASTERFILE[[#This Row],[FPMIS Budget]]*(MID(MASTERFILE[[#This Row],[BE 2 (Percentage)]],FIND("(",MASTERFILE[[#This Row],[BE 2 (Percentage)]])+1, FIND(")",MASTERFILE[[#This Row],[BE 2 (Percentage)]])- FIND("(",MASTERFILE[[#This Row],[BE 2 (Percentage)]])-1)),0)</f>
        <v>0</v>
      </c>
      <c r="FL82" s="47">
        <f>IFERROR(MASTERFILE[[#This Row],[FPMIS Budget]]*(MID(MASTERFILE[[#This Row],[BE 3 (Percentage)]],FIND("(",MASTERFILE[[#This Row],[BE 3 (Percentage)]])+1, FIND(")",MASTERFILE[[#This Row],[BE 3 (Percentage)]])- FIND("(",MASTERFILE[[#This Row],[BE 3 (Percentage)]])-1)),0)</f>
        <v>0</v>
      </c>
      <c r="FM82" s="47">
        <f>IFERROR(MASTERFILE[[#This Row],[FPMIS Budget]]*(MID(MASTERFILE[[#This Row],[BE 4 (Percentage)]],FIND("(",MASTERFILE[[#This Row],[BE 4 (Percentage)]])+1, FIND(")",MASTERFILE[[#This Row],[BE 4 (Percentage)]])- FIND("(",MASTERFILE[[#This Row],[BE 4 (Percentage)]])-1)),0)</f>
        <v>0</v>
      </c>
      <c r="FN82" s="47">
        <f>IFERROR(MASTERFILE[[#This Row],[FPMIS Budget]]*(MID(MASTERFILE[[#This Row],[BL 1 (Percentage)]],FIND("(",MASTERFILE[[#This Row],[BL 1 (Percentage)]])+1, FIND(")",MASTERFILE[[#This Row],[BL 1 (Percentage)]])- FIND("(",MASTERFILE[[#This Row],[BL 1 (Percentage)]])-1)),0)</f>
        <v>0</v>
      </c>
      <c r="FO82" s="47">
        <f>IFERROR(MASTERFILE[[#This Row],[FPMIS Budget]]*(MID(MASTERFILE[[#This Row],[BL 2 (Percentage)]],FIND("(",MASTERFILE[[#This Row],[BL 2 (Percentage)]])+1, FIND(")",MASTERFILE[[#This Row],[BL 2 (Percentage)]])- FIND("(",MASTERFILE[[#This Row],[BL 2 (Percentage)]])-1)),0)</f>
        <v>0</v>
      </c>
      <c r="FP82" s="47">
        <f>IFERROR(MASTERFILE[[#This Row],[FPMIS Budget]]*(MID(MASTERFILE[[#This Row],[BL 3 (Percentage)]],FIND("(",MASTERFILE[[#This Row],[BL 3 (Percentage)]])+1, FIND(")",MASTERFILE[[#This Row],[BL 3 (Percentage)]])- FIND("(",MASTERFILE[[#This Row],[BL 3 (Percentage)]])-1)),0)</f>
        <v>625000.054</v>
      </c>
      <c r="FQ82" s="47">
        <f>IFERROR(MASTERFILE[[#This Row],[FPMIS Budget]]*(MID(MASTERFILE[[#This Row],[BL 4 (Percentage)]],FIND("(",MASTERFILE[[#This Row],[BL 4 (Percentage)]])+1, FIND(")",MASTERFILE[[#This Row],[BL 4 (Percentage)]])- FIND("(",MASTERFILE[[#This Row],[BL 4 (Percentage)]])-1)),0)</f>
        <v>0</v>
      </c>
      <c r="FR82" s="47">
        <f>IFERROR(MASTERFILE[[#This Row],[FPMIS Budget]]*(MID(MASTERFILE[[#This Row],[BL 5 (Percentage)]],FIND("(",MASTERFILE[[#This Row],[BL 5 (Percentage)]])+1, FIND(")",MASTERFILE[[#This Row],[BL 5 (Percentage)]])- FIND("(",MASTERFILE[[#This Row],[BL 5 (Percentage)]])-1)),0)</f>
        <v>0</v>
      </c>
      <c r="FS82" s="47">
        <f>IFERROR(MASTERFILE[[#This Row],[FPMIS Budget]]*(MID(MASTERFILE[[#This Row],[BL 6 (Percentage)]],FIND("(",MASTERFILE[[#This Row],[BL 6 (Percentage)]])+1, FIND(")",MASTERFILE[[#This Row],[BL 6 (Percentage)]])- FIND("(",MASTERFILE[[#This Row],[BL 6 (Percentage)]])-1)),0)</f>
        <v>0</v>
      </c>
      <c r="FT82" s="47">
        <f>IFERROR(MASTERFILE[[#This Row],[FPMIS Budget]]*(MID(MASTERFILE[[#This Row],[BL 7 (Percentage)]],FIND("(",MASTERFILE[[#This Row],[BL 7 (Percentage)]])+1, FIND(")",MASTERFILE[[#This Row],[BL 7 (Percentage)]])- FIND("(",MASTERFILE[[#This Row],[BL 7 (Percentage)]])-1)),0)</f>
        <v>0</v>
      </c>
      <c r="FU82" s="3">
        <f>IF(ISNUMBER(SEARCH("1.",MASTERFILE[[#This Row],[SDG target (24/25)]])),1," ")</f>
        <v>1</v>
      </c>
      <c r="HT82" s="3" t="s">
        <v>320</v>
      </c>
      <c r="HU82" s="3" t="s">
        <v>2355</v>
      </c>
      <c r="ID82" s="3"/>
      <c r="IH82" s="3"/>
      <c r="IU82" s="3" t="s">
        <v>2142</v>
      </c>
      <c r="IV82" s="3"/>
      <c r="IW82" s="3"/>
      <c r="IX82" s="3"/>
    </row>
    <row r="83" spans="1:263" ht="27.75" customHeight="1" x14ac:dyDescent="0.3">
      <c r="A83" s="9" t="s">
        <v>2356</v>
      </c>
      <c r="B83" s="9" t="s">
        <v>607</v>
      </c>
      <c r="C83" s="9" t="s">
        <v>2357</v>
      </c>
      <c r="D83" s="9" t="s">
        <v>609</v>
      </c>
      <c r="E83" s="45">
        <v>0</v>
      </c>
      <c r="F83" s="45">
        <v>200000</v>
      </c>
      <c r="G83" s="9" t="s">
        <v>292</v>
      </c>
      <c r="H83" s="9" t="s">
        <v>610</v>
      </c>
      <c r="I83" s="9" t="s">
        <v>281</v>
      </c>
      <c r="J83" s="9" t="s">
        <v>292</v>
      </c>
      <c r="K83" s="9" t="s">
        <v>611</v>
      </c>
      <c r="L83" s="9" t="s">
        <v>2253</v>
      </c>
      <c r="M83" s="9" t="s">
        <v>1956</v>
      </c>
      <c r="N83" s="45">
        <v>0.99731182795698925</v>
      </c>
      <c r="O83" s="9" t="s">
        <v>292</v>
      </c>
      <c r="P83" s="9" t="s">
        <v>281</v>
      </c>
      <c r="Q83" s="9" t="s">
        <v>1738</v>
      </c>
      <c r="R83" s="9" t="s">
        <v>292</v>
      </c>
      <c r="S83" s="9" t="s">
        <v>2358</v>
      </c>
      <c r="T83" s="9" t="s">
        <v>290</v>
      </c>
      <c r="U83" s="9" t="s">
        <v>528</v>
      </c>
      <c r="V83" s="9" t="s">
        <v>2359</v>
      </c>
      <c r="W83" s="9" t="s">
        <v>292</v>
      </c>
      <c r="X83" s="9" t="s">
        <v>1739</v>
      </c>
      <c r="Y83" s="9" t="s">
        <v>1016</v>
      </c>
      <c r="Z83" s="9" t="s">
        <v>2360</v>
      </c>
      <c r="AA83" s="9" t="s">
        <v>2361</v>
      </c>
      <c r="AB83" s="9" t="s">
        <v>2362</v>
      </c>
      <c r="AC83" s="9" t="s">
        <v>2363</v>
      </c>
      <c r="AD83" s="9" t="s">
        <v>2364</v>
      </c>
      <c r="AE83" s="9" t="s">
        <v>292</v>
      </c>
      <c r="AF83" s="9" t="s">
        <v>292</v>
      </c>
      <c r="AG83" s="9" t="s">
        <v>292</v>
      </c>
      <c r="AH83" s="9" t="s">
        <v>292</v>
      </c>
      <c r="AI83" s="9" t="s">
        <v>292</v>
      </c>
      <c r="AJ83" s="9" t="s">
        <v>292</v>
      </c>
      <c r="AK83" s="9" t="s">
        <v>304</v>
      </c>
      <c r="AL83" s="9" t="s">
        <v>612</v>
      </c>
      <c r="AM83" s="9" t="s">
        <v>541</v>
      </c>
      <c r="AN83" s="9" t="s">
        <v>292</v>
      </c>
      <c r="AO83" s="9" t="s">
        <v>292</v>
      </c>
      <c r="AP83" s="9" t="s">
        <v>292</v>
      </c>
      <c r="AQ83" s="9" t="s">
        <v>544</v>
      </c>
      <c r="AR83" s="9" t="s">
        <v>354</v>
      </c>
      <c r="AS83" s="9" t="s">
        <v>354</v>
      </c>
      <c r="AT83" s="9" t="s">
        <v>292</v>
      </c>
      <c r="AU83" s="45">
        <v>0</v>
      </c>
      <c r="AV83" s="9" t="s">
        <v>2365</v>
      </c>
      <c r="AW83" s="9" t="s">
        <v>2366</v>
      </c>
      <c r="AX83" s="9" t="s">
        <v>292</v>
      </c>
      <c r="AY83" s="9" t="s">
        <v>292</v>
      </c>
      <c r="AZ83" s="9" t="s">
        <v>292</v>
      </c>
      <c r="BA83" s="9" t="s">
        <v>292</v>
      </c>
      <c r="BB83" s="9" t="s">
        <v>292</v>
      </c>
      <c r="BC83" s="9" t="s">
        <v>292</v>
      </c>
      <c r="BD83" s="9" t="s">
        <v>292</v>
      </c>
      <c r="BE83" s="9" t="s">
        <v>2367</v>
      </c>
      <c r="BF83" s="9" t="s">
        <v>292</v>
      </c>
      <c r="BG83" s="9" t="s">
        <v>292</v>
      </c>
      <c r="BH83" s="45">
        <v>0</v>
      </c>
      <c r="BI83" s="9" t="s">
        <v>2368</v>
      </c>
      <c r="BJ83" s="9" t="s">
        <v>354</v>
      </c>
      <c r="BK83" s="9" t="s">
        <v>363</v>
      </c>
      <c r="BL83" s="9" t="s">
        <v>363</v>
      </c>
      <c r="BM83" s="9" t="s">
        <v>363</v>
      </c>
      <c r="BN83" s="9" t="s">
        <v>354</v>
      </c>
      <c r="BO83" s="9" t="s">
        <v>354</v>
      </c>
      <c r="BP83" s="9" t="s">
        <v>353</v>
      </c>
      <c r="BQ83" s="9" t="s">
        <v>353</v>
      </c>
      <c r="BR83" s="9" t="s">
        <v>353</v>
      </c>
      <c r="BS83" s="9" t="s">
        <v>2361</v>
      </c>
      <c r="BT83" s="9" t="s">
        <v>2362</v>
      </c>
      <c r="BU83" s="9" t="s">
        <v>2363</v>
      </c>
      <c r="BV83" s="9" t="s">
        <v>2364</v>
      </c>
      <c r="BW83" s="9" t="s">
        <v>2365</v>
      </c>
      <c r="BX83" s="9" t="s">
        <v>2366</v>
      </c>
      <c r="BY83" s="9" t="s">
        <v>292</v>
      </c>
      <c r="BZ83" s="9" t="s">
        <v>292</v>
      </c>
      <c r="CA83" s="9" t="s">
        <v>292</v>
      </c>
      <c r="CB83" s="9" t="s">
        <v>292</v>
      </c>
      <c r="CC83" s="9" t="s">
        <v>292</v>
      </c>
      <c r="CD83" s="9" t="s">
        <v>292</v>
      </c>
      <c r="CE83" s="9" t="s">
        <v>292</v>
      </c>
      <c r="CF83" s="9" t="s">
        <v>292</v>
      </c>
      <c r="CG83" s="9" t="s">
        <v>292</v>
      </c>
      <c r="CH83" s="9" t="s">
        <v>292</v>
      </c>
      <c r="CI83" s="9" t="s">
        <v>292</v>
      </c>
      <c r="CJ83" s="9" t="s">
        <v>292</v>
      </c>
      <c r="CK83" s="9" t="s">
        <v>292</v>
      </c>
      <c r="CL83" s="45">
        <v>0</v>
      </c>
      <c r="CM83" s="45">
        <v>0</v>
      </c>
      <c r="CN83" s="45">
        <v>0</v>
      </c>
      <c r="CO83" s="45">
        <v>0</v>
      </c>
      <c r="CP83" s="9" t="s">
        <v>292</v>
      </c>
      <c r="CQ83" s="9" t="s">
        <v>292</v>
      </c>
      <c r="CR83" s="9" t="s">
        <v>292</v>
      </c>
      <c r="CS83" s="9" t="s">
        <v>292</v>
      </c>
      <c r="CT83" s="9" t="s">
        <v>292</v>
      </c>
      <c r="CU83" s="9" t="s">
        <v>292</v>
      </c>
      <c r="CV83" s="9" t="s">
        <v>292</v>
      </c>
      <c r="CW83" s="9" t="s">
        <v>292</v>
      </c>
      <c r="CX83" s="9" t="s">
        <v>292</v>
      </c>
      <c r="CY83" s="9" t="s">
        <v>292</v>
      </c>
      <c r="CZ83" s="9" t="s">
        <v>292</v>
      </c>
      <c r="DA83" s="9" t="s">
        <v>292</v>
      </c>
      <c r="DB83" s="9" t="s">
        <v>292</v>
      </c>
      <c r="DC83" s="9" t="s">
        <v>292</v>
      </c>
      <c r="DD83" s="45">
        <v>0</v>
      </c>
      <c r="DE83" s="45">
        <v>0</v>
      </c>
      <c r="DF83" s="9" t="s">
        <v>365</v>
      </c>
      <c r="DG83" s="9" t="s">
        <v>292</v>
      </c>
      <c r="DH83" s="9" t="s">
        <v>292</v>
      </c>
      <c r="DI83" s="46" t="s">
        <v>292</v>
      </c>
      <c r="DJ83" s="3">
        <f>IF(ISNUMBER(SEARCH("BP1",MASTERFILE[[#This Row],[PPA (24/25)]])),1,0)</f>
        <v>0</v>
      </c>
      <c r="DK83" s="3">
        <f>IF(ISNUMBER(SEARCH("BP2",MASTERFILE[[#This Row],[PPA (24/25)]])),1,0)</f>
        <v>0</v>
      </c>
      <c r="DL83" s="3">
        <f>IF(ISNUMBER(SEARCH("BP3",MASTERFILE[[#This Row],[PPA (24/25)]])),1,0)</f>
        <v>0</v>
      </c>
      <c r="DM83" s="3">
        <f>IF(ISNUMBER(SEARCH("BP4",MASTERFILE[[#This Row],[PPA (24/25)]])),1,0)</f>
        <v>0</v>
      </c>
      <c r="DN83" s="3">
        <f>IF(ISNUMBER(SEARCH("BP5",MASTERFILE[[#This Row],[PPA (24/25)]])),1,0)</f>
        <v>0</v>
      </c>
      <c r="DO83" s="3">
        <f>IF(ISNUMBER(SEARCH("BN1",MASTERFILE[[#This Row],[PPA (24/25)]])),1,0)</f>
        <v>0</v>
      </c>
      <c r="DP83" s="3">
        <f>IF(ISNUMBER(SEARCH("BN2",MASTERFILE[[#This Row],[PPA (24/25)]])),1,0)</f>
        <v>0</v>
      </c>
      <c r="DQ83" s="3">
        <f>IF(ISNUMBER(SEARCH("BN3",MASTERFILE[[#This Row],[PPA (24/25)]])),1,0)</f>
        <v>0</v>
      </c>
      <c r="DR83" s="3">
        <f>IF(ISNUMBER(SEARCH("BN4",MASTERFILE[[#This Row],[PPA (24/25)]])),1,0)</f>
        <v>0</v>
      </c>
      <c r="DS83" s="3">
        <f>IF(ISNUMBER(SEARCH("BN5",MASTERFILE[[#This Row],[PPA (24/25)]])),1,0)</f>
        <v>0</v>
      </c>
      <c r="DT83" s="3">
        <f>IF(ISNUMBER(SEARCH("BE1",MASTERFILE[[#This Row],[PPA (24/25)]])),1,0)</f>
        <v>0</v>
      </c>
      <c r="DU83" s="3">
        <f>IF(ISNUMBER(SEARCH("BE2",MASTERFILE[[#This Row],[PPA (24/25)]])),1,0)</f>
        <v>0</v>
      </c>
      <c r="DV83" s="3">
        <f>IF(ISNUMBER(SEARCH("BE3",MASTERFILE[[#This Row],[PPA (24/25)]])),1,0)</f>
        <v>0</v>
      </c>
      <c r="DW83" s="3">
        <f>IF(ISNUMBER(SEARCH("BE4",MASTERFILE[[#This Row],[PPA (24/25)]])),1,0)</f>
        <v>0</v>
      </c>
      <c r="DX83" s="3">
        <f>IF(ISNUMBER(SEARCH("BL1",MASTERFILE[[#This Row],[PPA (24/25)]])),1,0)</f>
        <v>0</v>
      </c>
      <c r="DY83" s="3">
        <f>IF(ISNUMBER(SEARCH("BL2",MASTERFILE[[#This Row],[PPA (24/25)]])),1,0)</f>
        <v>0</v>
      </c>
      <c r="DZ83" s="3">
        <f>IF(ISNUMBER(SEARCH("BL3",MASTERFILE[[#This Row],[PPA (24/25)]])),1,0)</f>
        <v>0</v>
      </c>
      <c r="EA83" s="3">
        <f>IF(ISNUMBER(SEARCH("BL4",MASTERFILE[[#This Row],[PPA (24/25)]])),1,0)</f>
        <v>0</v>
      </c>
      <c r="EB83" s="3">
        <f>IF(ISNUMBER(SEARCH("BL5",MASTERFILE[[#This Row],[PPA (24/25)]])),1,0)</f>
        <v>0</v>
      </c>
      <c r="EC83" s="3">
        <f>IF(ISNUMBER(SEARCH("BL6",MASTERFILE[[#This Row],[PPA (24/25)]])),1,0)</f>
        <v>0</v>
      </c>
      <c r="ED83" s="3">
        <f>IF(ISNUMBER(SEARCH("BL7",MASTERFILE[[#This Row],[PPA (24/25)]])),1,0)</f>
        <v>0</v>
      </c>
      <c r="EE83" s="3">
        <f>IFERROR(LEFT(RIGHT(MASTERFILE[[#This Row],[PPA (24/25)]],LEN(MASTERFILE[[#This Row],[PPA (24/25)]])-FIND("BP1",MASTERFILE[[#This Row],[PPA (24/25)]])+1),10), 0)</f>
        <v>0</v>
      </c>
      <c r="EF83" s="3">
        <f>IFERROR(LEFT(RIGHT(MASTERFILE[[#This Row],[PPA (24/25)]],LEN(MASTERFILE[[#This Row],[PPA (24/25)]])-FIND("BP2",MASTERFILE[[#This Row],[PPA (24/25)]])+1),10),0)</f>
        <v>0</v>
      </c>
      <c r="EG83" s="3">
        <f>IFERROR(LEFT(RIGHT(MASTERFILE[[#This Row],[PPA (24/25)]],LEN(MASTERFILE[[#This Row],[PPA (24/25)]])-FIND("BP3",MASTERFILE[[#This Row],[PPA (24/25)]])+1),10),0)</f>
        <v>0</v>
      </c>
      <c r="EH83" s="3">
        <f>IFERROR(LEFT(RIGHT(MASTERFILE[[#This Row],[PPA (24/25)]],LEN(MASTERFILE[[#This Row],[PPA (24/25)]])-FIND("BP4",MASTERFILE[[#This Row],[PPA (24/25)]])+1),10),0)</f>
        <v>0</v>
      </c>
      <c r="EI83" s="3">
        <f>IFERROR(LEFT(RIGHT(MASTERFILE[[#This Row],[PPA (24/25)]],LEN(MASTERFILE[[#This Row],[PPA (24/25)]])-FIND("BP5",MASTERFILE[[#This Row],[PPA (24/25)]])+1),10),0)</f>
        <v>0</v>
      </c>
      <c r="EJ83" s="3">
        <f>IFERROR(LEFT(RIGHT(MASTERFILE[[#This Row],[PPA (24/25)]],LEN(MASTERFILE[[#This Row],[PPA (24/25)]])-FIND("BN1",MASTERFILE[[#This Row],[PPA (24/25)]])+1),10),0)</f>
        <v>0</v>
      </c>
      <c r="EK83" s="3">
        <f>IFERROR(LEFT(RIGHT(MASTERFILE[[#This Row],[PPA (24/25)]],LEN(MASTERFILE[[#This Row],[PPA (24/25)]])-FIND("BN2",MASTERFILE[[#This Row],[PPA (24/25)]])+1),10),0)</f>
        <v>0</v>
      </c>
      <c r="EL83" s="3">
        <f>IFERROR(LEFT(RIGHT(MASTERFILE[[#This Row],[PPA (24/25)]],LEN(MASTERFILE[[#This Row],[PPA (24/25)]])-FIND("BN3",MASTERFILE[[#This Row],[PPA (24/25)]])+1),10),0)</f>
        <v>0</v>
      </c>
      <c r="EM83" s="3">
        <f>IFERROR(LEFT(RIGHT(MASTERFILE[[#This Row],[PPA (24/25)]],LEN(MASTERFILE[[#This Row],[PPA (24/25)]])-FIND("BN4",MASTERFILE[[#This Row],[PPA (24/25)]])+1),10),0)</f>
        <v>0</v>
      </c>
      <c r="EN83" s="3">
        <f>IFERROR(LEFT(RIGHT(MASTERFILE[[#This Row],[PPA (24/25)]],LEN(MASTERFILE[[#This Row],[PPA (24/25)]])-FIND("BN5",MASTERFILE[[#This Row],[PPA (24/25)]])+1),10),0)</f>
        <v>0</v>
      </c>
      <c r="EO83" s="3">
        <f>IFERROR(LEFT(RIGHT(MASTERFILE[[#This Row],[PPA (24/25)]],LEN(MASTERFILE[[#This Row],[PPA (24/25)]])-FIND("BE1",MASTERFILE[[#This Row],[PPA (24/25)]])+1),10),0)</f>
        <v>0</v>
      </c>
      <c r="EP83" s="3">
        <f>IFERROR(LEFT(RIGHT(MASTERFILE[[#This Row],[PPA (24/25)]],LEN(MASTERFILE[[#This Row],[PPA (24/25)]])-FIND("BE2",MASTERFILE[[#This Row],[PPA (24/25)]])+1),10),0)</f>
        <v>0</v>
      </c>
      <c r="EQ83" s="3">
        <f>IFERROR(LEFT(RIGHT(MASTERFILE[[#This Row],[PPA (24/25)]],LEN(MASTERFILE[[#This Row],[PPA (24/25)]])-FIND("BE3",MASTERFILE[[#This Row],[PPA (24/25)]])+1),10),0)</f>
        <v>0</v>
      </c>
      <c r="ER83" s="3">
        <f>IFERROR(LEFT(RIGHT(MASTERFILE[[#This Row],[PPA (24/25)]],LEN(MASTERFILE[[#This Row],[PPA (24/25)]])-FIND("BE4",MASTERFILE[[#This Row],[PPA (24/25)]])+1),10),0)</f>
        <v>0</v>
      </c>
      <c r="ES83" s="3">
        <f>IFERROR(LEFT(RIGHT(MASTERFILE[[#This Row],[PPA (24/25)]],LEN(MASTERFILE[[#This Row],[PPA (24/25)]])-FIND("BL1",MASTERFILE[[#This Row],[PPA (24/25)]])+1),10),0)</f>
        <v>0</v>
      </c>
      <c r="ET83" s="3">
        <f>IFERROR(LEFT(RIGHT(MASTERFILE[[#This Row],[PPA (24/25)]],LEN(MASTERFILE[[#This Row],[PPA (24/25)]])-FIND("BL2",MASTERFILE[[#This Row],[PPA (24/25)]])+1),10),0)</f>
        <v>0</v>
      </c>
      <c r="EU83" s="3">
        <f>IFERROR(LEFT(RIGHT(MASTERFILE[[#This Row],[PPA (24/25)]],LEN(MASTERFILE[[#This Row],[PPA (24/25)]])-FIND("BL3",MASTERFILE[[#This Row],[PPA (24/25)]])+1),10),0)</f>
        <v>0</v>
      </c>
      <c r="EV83" s="3">
        <f>IFERROR(LEFT(RIGHT(MASTERFILE[[#This Row],[PPA (24/25)]],LEN(MASTERFILE[[#This Row],[PPA (24/25)]])-FIND("BL4",MASTERFILE[[#This Row],[PPA (24/25)]])+1),10),0)</f>
        <v>0</v>
      </c>
      <c r="EW83" s="3">
        <f>IFERROR(LEFT(RIGHT(MASTERFILE[[#This Row],[PPA (24/25)]],LEN(MASTERFILE[[#This Row],[PPA (24/25)]])-FIND("BL5",MASTERFILE[[#This Row],[PPA (24/25)]])+1),10),0)</f>
        <v>0</v>
      </c>
      <c r="EX83" s="3">
        <f>IFERROR(LEFT(RIGHT(MASTERFILE[[#This Row],[PPA (24/25)]],LEN(MASTERFILE[[#This Row],[PPA (24/25)]])-FIND("BL6",MASTERFILE[[#This Row],[PPA (24/25)]])+1),10),0)</f>
        <v>0</v>
      </c>
      <c r="EY83" s="3">
        <f>IFERROR(LEFT(RIGHT(MASTERFILE[[#This Row],[PPA (24/25)]],LEN(MASTERFILE[[#This Row],[PPA (24/25)]])-FIND("BL7",MASTERFILE[[#This Row],[PPA (24/25)]])+1),10),0)</f>
        <v>0</v>
      </c>
      <c r="EZ83" s="47">
        <f>IFERROR(MASTERFILE[[#This Row],[FPMIS Budget]]*(MID(MASTERFILE[[#This Row],[BP 1 (Percentage)]],FIND("(",MASTERFILE[[#This Row],[BP 1 (Percentage)]])+1, FIND(")",MASTERFILE[[#This Row],[BP 1 (Percentage)]])- FIND("(",MASTERFILE[[#This Row],[BP 1 (Percentage)]])-1)),0)</f>
        <v>0</v>
      </c>
      <c r="FA83" s="47">
        <f>IFERROR(MASTERFILE[[#This Row],[FPMIS Budget]]*(MID(MASTERFILE[[#This Row],[BP 2 (Percentage)]],FIND("(",MASTERFILE[[#This Row],[BP 2 (Percentage)]])+1, FIND(")",MASTERFILE[[#This Row],[BP 2 (Percentage)]])- FIND("(",MASTERFILE[[#This Row],[BP 2 (Percentage)]])-1)),0)</f>
        <v>0</v>
      </c>
      <c r="FB83" s="47">
        <f>IFERROR(MASTERFILE[[#This Row],[FPMIS Budget]]*(MID(MASTERFILE[[#This Row],[BP 3 (Percentage)]],FIND("(",MASTERFILE[[#This Row],[BP 3 (Percentage)]])+1, FIND(")",MASTERFILE[[#This Row],[BP 3 (Percentage)]])- FIND("(",MASTERFILE[[#This Row],[BP 3 (Percentage)]])-1)),0)</f>
        <v>0</v>
      </c>
      <c r="FC83" s="47">
        <f>IFERROR(MASTERFILE[[#This Row],[FPMIS Budget]]*(MID(MASTERFILE[[#This Row],[BP 4 (Percentage)]],FIND("(",MASTERFILE[[#This Row],[BP 4 (Percentage)]])+1, FIND(")",MASTERFILE[[#This Row],[BP 4 (Percentage)]])- FIND("(",MASTERFILE[[#This Row],[BP 4 (Percentage)]])-1)),0)</f>
        <v>0</v>
      </c>
      <c r="FD83" s="47">
        <f>IFERROR(MASTERFILE[[#This Row],[FPMIS Budget]]*(MID(MASTERFILE[[#This Row],[BP 5 (Percentage)]],FIND("(",MASTERFILE[[#This Row],[BP 5 (Percentage)]])+1, FIND(")",MASTERFILE[[#This Row],[BP 5 (Percentage)]])- FIND("(",MASTERFILE[[#This Row],[BP 5 (Percentage)]])-1)),0)</f>
        <v>0</v>
      </c>
      <c r="FE83" s="47">
        <f>IFERROR(MASTERFILE[[#This Row],[FPMIS Budget]]*(MID(MASTERFILE[[#This Row],[BN 1 (Percentage)]],FIND("(",MASTERFILE[[#This Row],[BN 1 (Percentage)]])+1, FIND(")",MASTERFILE[[#This Row],[BN 1 (Percentage)]])- FIND("(",MASTERFILE[[#This Row],[BN 1 (Percentage)]])-1)),0)</f>
        <v>0</v>
      </c>
      <c r="FF83" s="47">
        <f>IFERROR(MASTERFILE[[#This Row],[FPMIS Budget]]*(MID(MASTERFILE[[#This Row],[BN 2 (Percentage)]],FIND("(",MASTERFILE[[#This Row],[BN 2 (Percentage)]])+1, FIND(")",MASTERFILE[[#This Row],[BN 2 (Percentage)]])- FIND("(",MASTERFILE[[#This Row],[BN 2 (Percentage)]])-1)),0)</f>
        <v>0</v>
      </c>
      <c r="FG83" s="47">
        <f>IFERROR(MASTERFILE[[#This Row],[FPMIS Budget]]*(MID(MASTERFILE[[#This Row],[BN 3 (Percentage)]],FIND("(",MASTERFILE[[#This Row],[BN 3 (Percentage)]])+1, FIND(")",MASTERFILE[[#This Row],[BN 3 (Percentage)]])- FIND("(",MASTERFILE[[#This Row],[BN 3 (Percentage)]])-1)),0)</f>
        <v>0</v>
      </c>
      <c r="FH83" s="47">
        <f>IFERROR(MASTERFILE[[#This Row],[FPMIS Budget]]*(MID(MASTERFILE[[#This Row],[BN 4 (Percentage)]],FIND("(",MASTERFILE[[#This Row],[BN 4 (Percentage)]])+1, FIND(")",MASTERFILE[[#This Row],[BN 4 (Percentage)]])- FIND("(",MASTERFILE[[#This Row],[BN 4 (Percentage)]])-1)),0)</f>
        <v>0</v>
      </c>
      <c r="FI83" s="47">
        <f>IFERROR(MASTERFILE[[#This Row],[FPMIS Budget]]*(MID(MASTERFILE[[#This Row],[BN 5 (Percentage)]],FIND("(",MASTERFILE[[#This Row],[BN 5 (Percentage)]])+1, FIND(")",MASTERFILE[[#This Row],[BN 5 (Percentage)]])- FIND("(",MASTERFILE[[#This Row],[BN 5 (Percentage)]])-1)),0)</f>
        <v>0</v>
      </c>
      <c r="FJ83" s="47">
        <f>IFERROR(MASTERFILE[[#This Row],[FPMIS Budget]]*(MID(MASTERFILE[[#This Row],[BE 1 (Percentage)]],FIND("(",MASTERFILE[[#This Row],[BE 1 (Percentage)]])+1, FIND(")",MASTERFILE[[#This Row],[BE 1 (Percentage)]])- FIND("(",MASTERFILE[[#This Row],[BE 1 (Percentage)]])-1)),0)</f>
        <v>0</v>
      </c>
      <c r="FK83" s="47">
        <f>IFERROR(MASTERFILE[[#This Row],[FPMIS Budget]]*(MID(MASTERFILE[[#This Row],[BE 2 (Percentage)]],FIND("(",MASTERFILE[[#This Row],[BE 2 (Percentage)]])+1, FIND(")",MASTERFILE[[#This Row],[BE 2 (Percentage)]])- FIND("(",MASTERFILE[[#This Row],[BE 2 (Percentage)]])-1)),0)</f>
        <v>0</v>
      </c>
      <c r="FL83" s="47">
        <f>IFERROR(MASTERFILE[[#This Row],[FPMIS Budget]]*(MID(MASTERFILE[[#This Row],[BE 3 (Percentage)]],FIND("(",MASTERFILE[[#This Row],[BE 3 (Percentage)]])+1, FIND(")",MASTERFILE[[#This Row],[BE 3 (Percentage)]])- FIND("(",MASTERFILE[[#This Row],[BE 3 (Percentage)]])-1)),0)</f>
        <v>0</v>
      </c>
      <c r="FM83" s="47">
        <f>IFERROR(MASTERFILE[[#This Row],[FPMIS Budget]]*(MID(MASTERFILE[[#This Row],[BE 4 (Percentage)]],FIND("(",MASTERFILE[[#This Row],[BE 4 (Percentage)]])+1, FIND(")",MASTERFILE[[#This Row],[BE 4 (Percentage)]])- FIND("(",MASTERFILE[[#This Row],[BE 4 (Percentage)]])-1)),0)</f>
        <v>0</v>
      </c>
      <c r="FN83" s="47">
        <f>IFERROR(MASTERFILE[[#This Row],[FPMIS Budget]]*(MID(MASTERFILE[[#This Row],[BL 1 (Percentage)]],FIND("(",MASTERFILE[[#This Row],[BL 1 (Percentage)]])+1, FIND(")",MASTERFILE[[#This Row],[BL 1 (Percentage)]])- FIND("(",MASTERFILE[[#This Row],[BL 1 (Percentage)]])-1)),0)</f>
        <v>0</v>
      </c>
      <c r="FO83" s="47">
        <f>IFERROR(MASTERFILE[[#This Row],[FPMIS Budget]]*(MID(MASTERFILE[[#This Row],[BL 2 (Percentage)]],FIND("(",MASTERFILE[[#This Row],[BL 2 (Percentage)]])+1, FIND(")",MASTERFILE[[#This Row],[BL 2 (Percentage)]])- FIND("(",MASTERFILE[[#This Row],[BL 2 (Percentage)]])-1)),0)</f>
        <v>0</v>
      </c>
      <c r="FP83" s="47">
        <f>IFERROR(MASTERFILE[[#This Row],[FPMIS Budget]]*(MID(MASTERFILE[[#This Row],[BL 3 (Percentage)]],FIND("(",MASTERFILE[[#This Row],[BL 3 (Percentage)]])+1, FIND(")",MASTERFILE[[#This Row],[BL 3 (Percentage)]])- FIND("(",MASTERFILE[[#This Row],[BL 3 (Percentage)]])-1)),0)</f>
        <v>0</v>
      </c>
      <c r="FQ83" s="47">
        <f>IFERROR(MASTERFILE[[#This Row],[FPMIS Budget]]*(MID(MASTERFILE[[#This Row],[BL 4 (Percentage)]],FIND("(",MASTERFILE[[#This Row],[BL 4 (Percentage)]])+1, FIND(")",MASTERFILE[[#This Row],[BL 4 (Percentage)]])- FIND("(",MASTERFILE[[#This Row],[BL 4 (Percentage)]])-1)),0)</f>
        <v>0</v>
      </c>
      <c r="FR83" s="47">
        <f>IFERROR(MASTERFILE[[#This Row],[FPMIS Budget]]*(MID(MASTERFILE[[#This Row],[BL 5 (Percentage)]],FIND("(",MASTERFILE[[#This Row],[BL 5 (Percentage)]])+1, FIND(")",MASTERFILE[[#This Row],[BL 5 (Percentage)]])- FIND("(",MASTERFILE[[#This Row],[BL 5 (Percentage)]])-1)),0)</f>
        <v>0</v>
      </c>
      <c r="FS83" s="47">
        <f>IFERROR(MASTERFILE[[#This Row],[FPMIS Budget]]*(MID(MASTERFILE[[#This Row],[BL 6 (Percentage)]],FIND("(",MASTERFILE[[#This Row],[BL 6 (Percentage)]])+1, FIND(")",MASTERFILE[[#This Row],[BL 6 (Percentage)]])- FIND("(",MASTERFILE[[#This Row],[BL 6 (Percentage)]])-1)),0)</f>
        <v>0</v>
      </c>
      <c r="FT83" s="47">
        <f>IFERROR(MASTERFILE[[#This Row],[FPMIS Budget]]*(MID(MASTERFILE[[#This Row],[BL 7 (Percentage)]],FIND("(",MASTERFILE[[#This Row],[BL 7 (Percentage)]])+1, FIND(")",MASTERFILE[[#This Row],[BL 7 (Percentage)]])- FIND("(",MASTERFILE[[#This Row],[BL 7 (Percentage)]])-1)),0)</f>
        <v>0</v>
      </c>
      <c r="FU83" s="3" t="str">
        <f>IF(ISNUMBER(SEARCH("1.",MASTERFILE[[#This Row],[SDG target (24/25)]])),1," ")</f>
        <v xml:space="preserve"> </v>
      </c>
      <c r="HT83" s="3" t="s">
        <v>614</v>
      </c>
      <c r="HU83" s="52"/>
      <c r="HV83" s="52"/>
      <c r="HW83" s="52"/>
      <c r="HX83" s="52"/>
      <c r="HY83" s="52"/>
      <c r="HZ83" s="52"/>
      <c r="IA83" s="52"/>
      <c r="IB83" s="52"/>
      <c r="IC83" s="52"/>
      <c r="ID83" s="53"/>
      <c r="IE83" s="52"/>
      <c r="IF83" s="52"/>
      <c r="IG83" s="52"/>
      <c r="IH83" s="52"/>
      <c r="II83" s="52"/>
      <c r="IJ83" s="52"/>
      <c r="IK83" s="52"/>
      <c r="IL83" s="52"/>
      <c r="IM83" s="52"/>
      <c r="IN83" s="53"/>
      <c r="IO83" s="52"/>
      <c r="IP83" s="52"/>
      <c r="IQ83" s="52"/>
      <c r="IR83" s="52"/>
      <c r="IS83" s="52"/>
      <c r="IT83" s="52"/>
      <c r="IU83" s="53"/>
      <c r="IV83" s="53"/>
      <c r="IW83" s="53"/>
      <c r="IX83" s="52"/>
      <c r="IY83" s="52"/>
      <c r="IZ83" s="52"/>
      <c r="JA83" s="52"/>
      <c r="JB83" s="52"/>
      <c r="JC83" s="52"/>
    </row>
    <row r="84" spans="1:263" ht="27.75" customHeight="1" x14ac:dyDescent="0.3">
      <c r="A84" s="48" t="s">
        <v>2369</v>
      </c>
      <c r="B84" s="48" t="s">
        <v>2370</v>
      </c>
      <c r="C84" s="48" t="s">
        <v>2371</v>
      </c>
      <c r="D84" s="48" t="s">
        <v>2266</v>
      </c>
      <c r="E84" s="49">
        <v>0</v>
      </c>
      <c r="F84" s="49">
        <v>49840935</v>
      </c>
      <c r="G84" s="48" t="s">
        <v>2372</v>
      </c>
      <c r="H84" s="48" t="s">
        <v>2268</v>
      </c>
      <c r="I84" s="48" t="s">
        <v>281</v>
      </c>
      <c r="J84" s="48" t="s">
        <v>2373</v>
      </c>
      <c r="K84" s="48" t="s">
        <v>283</v>
      </c>
      <c r="L84" s="48" t="s">
        <v>2374</v>
      </c>
      <c r="M84" s="48" t="s">
        <v>2375</v>
      </c>
      <c r="N84" s="49">
        <v>4.989247311827957</v>
      </c>
      <c r="O84" s="48" t="s">
        <v>292</v>
      </c>
      <c r="P84" s="48" t="s">
        <v>281</v>
      </c>
      <c r="Q84" s="48" t="s">
        <v>1788</v>
      </c>
      <c r="R84" s="48" t="s">
        <v>411</v>
      </c>
      <c r="S84" s="48" t="s">
        <v>2376</v>
      </c>
      <c r="T84" s="48" t="s">
        <v>677</v>
      </c>
      <c r="U84" s="48" t="s">
        <v>678</v>
      </c>
      <c r="V84" s="48" t="s">
        <v>1052</v>
      </c>
      <c r="W84" s="48" t="s">
        <v>1183</v>
      </c>
      <c r="X84" s="48" t="s">
        <v>413</v>
      </c>
      <c r="Y84" s="48" t="s">
        <v>2377</v>
      </c>
      <c r="Z84" s="48" t="s">
        <v>2378</v>
      </c>
      <c r="AA84" s="48" t="s">
        <v>2379</v>
      </c>
      <c r="AB84" s="48" t="s">
        <v>2380</v>
      </c>
      <c r="AC84" s="48" t="s">
        <v>2239</v>
      </c>
      <c r="AD84" s="48" t="s">
        <v>2381</v>
      </c>
      <c r="AE84" s="48" t="s">
        <v>292</v>
      </c>
      <c r="AF84" s="48" t="s">
        <v>292</v>
      </c>
      <c r="AG84" s="48" t="s">
        <v>292</v>
      </c>
      <c r="AH84" s="48" t="s">
        <v>292</v>
      </c>
      <c r="AI84" s="48" t="s">
        <v>292</v>
      </c>
      <c r="AJ84" s="48" t="s">
        <v>292</v>
      </c>
      <c r="AK84" s="48" t="s">
        <v>304</v>
      </c>
      <c r="AL84" s="48" t="s">
        <v>305</v>
      </c>
      <c r="AM84" s="48" t="s">
        <v>418</v>
      </c>
      <c r="AN84" s="48" t="s">
        <v>292</v>
      </c>
      <c r="AO84" s="48" t="s">
        <v>292</v>
      </c>
      <c r="AP84" s="48" t="s">
        <v>292</v>
      </c>
      <c r="AQ84" s="48" t="s">
        <v>544</v>
      </c>
      <c r="AR84" s="48" t="s">
        <v>353</v>
      </c>
      <c r="AS84" s="48" t="s">
        <v>353</v>
      </c>
      <c r="AT84" s="48" t="s">
        <v>292</v>
      </c>
      <c r="AU84" s="49">
        <v>0</v>
      </c>
      <c r="AV84" s="48" t="s">
        <v>2382</v>
      </c>
      <c r="AW84" s="48" t="s">
        <v>2383</v>
      </c>
      <c r="AX84" s="48" t="s">
        <v>292</v>
      </c>
      <c r="AY84" s="48" t="s">
        <v>292</v>
      </c>
      <c r="AZ84" s="48" t="s">
        <v>292</v>
      </c>
      <c r="BA84" s="48" t="s">
        <v>292</v>
      </c>
      <c r="BB84" s="48" t="s">
        <v>292</v>
      </c>
      <c r="BC84" s="48" t="s">
        <v>1077</v>
      </c>
      <c r="BD84" s="48" t="s">
        <v>2353</v>
      </c>
      <c r="BE84" s="48" t="s">
        <v>2384</v>
      </c>
      <c r="BF84" s="48" t="s">
        <v>292</v>
      </c>
      <c r="BG84" s="48" t="s">
        <v>292</v>
      </c>
      <c r="BH84" s="49">
        <v>0</v>
      </c>
      <c r="BI84" s="48" t="s">
        <v>1070</v>
      </c>
      <c r="BJ84" s="48" t="s">
        <v>353</v>
      </c>
      <c r="BK84" s="48" t="s">
        <v>363</v>
      </c>
      <c r="BL84" s="48" t="s">
        <v>363</v>
      </c>
      <c r="BM84" s="48" t="s">
        <v>353</v>
      </c>
      <c r="BN84" s="48" t="s">
        <v>353</v>
      </c>
      <c r="BO84" s="48" t="s">
        <v>353</v>
      </c>
      <c r="BP84" s="48" t="s">
        <v>353</v>
      </c>
      <c r="BQ84" s="48" t="s">
        <v>353</v>
      </c>
      <c r="BR84" s="48" t="s">
        <v>353</v>
      </c>
      <c r="BS84" s="48" t="s">
        <v>2379</v>
      </c>
      <c r="BT84" s="48" t="s">
        <v>2380</v>
      </c>
      <c r="BU84" s="48" t="s">
        <v>2239</v>
      </c>
      <c r="BV84" s="48" t="s">
        <v>2381</v>
      </c>
      <c r="BW84" s="48" t="s">
        <v>2382</v>
      </c>
      <c r="BX84" s="48" t="s">
        <v>2383</v>
      </c>
      <c r="BY84" s="48" t="s">
        <v>292</v>
      </c>
      <c r="BZ84" s="48" t="s">
        <v>292</v>
      </c>
      <c r="CA84" s="48" t="s">
        <v>292</v>
      </c>
      <c r="CB84" s="48" t="s">
        <v>292</v>
      </c>
      <c r="CC84" s="48" t="s">
        <v>292</v>
      </c>
      <c r="CD84" s="48" t="s">
        <v>292</v>
      </c>
      <c r="CE84" s="48" t="s">
        <v>292</v>
      </c>
      <c r="CF84" s="48" t="s">
        <v>292</v>
      </c>
      <c r="CG84" s="48" t="s">
        <v>292</v>
      </c>
      <c r="CH84" s="48" t="s">
        <v>292</v>
      </c>
      <c r="CI84" s="48" t="s">
        <v>292</v>
      </c>
      <c r="CJ84" s="48" t="s">
        <v>292</v>
      </c>
      <c r="CK84" s="48" t="s">
        <v>292</v>
      </c>
      <c r="CL84" s="49">
        <v>0</v>
      </c>
      <c r="CM84" s="49">
        <v>0</v>
      </c>
      <c r="CN84" s="49">
        <v>0</v>
      </c>
      <c r="CO84" s="49">
        <v>0</v>
      </c>
      <c r="CP84" s="48" t="s">
        <v>292</v>
      </c>
      <c r="CQ84" s="48" t="s">
        <v>292</v>
      </c>
      <c r="CR84" s="48" t="s">
        <v>292</v>
      </c>
      <c r="CS84" s="48" t="s">
        <v>292</v>
      </c>
      <c r="CT84" s="48" t="s">
        <v>292</v>
      </c>
      <c r="CU84" s="48" t="s">
        <v>292</v>
      </c>
      <c r="CV84" s="48" t="s">
        <v>292</v>
      </c>
      <c r="CW84" s="48" t="s">
        <v>292</v>
      </c>
      <c r="CX84" s="48" t="s">
        <v>292</v>
      </c>
      <c r="CY84" s="48" t="s">
        <v>292</v>
      </c>
      <c r="CZ84" s="48" t="s">
        <v>292</v>
      </c>
      <c r="DA84" s="48" t="s">
        <v>292</v>
      </c>
      <c r="DB84" s="48" t="s">
        <v>292</v>
      </c>
      <c r="DC84" s="48" t="s">
        <v>292</v>
      </c>
      <c r="DD84" s="49">
        <v>0</v>
      </c>
      <c r="DE84" s="49">
        <v>0</v>
      </c>
      <c r="DF84" s="48" t="s">
        <v>365</v>
      </c>
      <c r="DG84" s="48" t="s">
        <v>292</v>
      </c>
      <c r="DH84" s="48" t="s">
        <v>292</v>
      </c>
      <c r="DI84" s="50" t="s">
        <v>1970</v>
      </c>
      <c r="DJ84" s="3">
        <f>IF(ISNUMBER(SEARCH("BP1",MASTERFILE[[#This Row],[PPA (24/25)]])),1,0)</f>
        <v>1</v>
      </c>
      <c r="DK84" s="3">
        <f>IF(ISNUMBER(SEARCH("BP2",MASTERFILE[[#This Row],[PPA (24/25)]])),1,0)</f>
        <v>0</v>
      </c>
      <c r="DL84" s="3">
        <f>IF(ISNUMBER(SEARCH("BP3",MASTERFILE[[#This Row],[PPA (24/25)]])),1,0)</f>
        <v>0</v>
      </c>
      <c r="DM84" s="3">
        <f>IF(ISNUMBER(SEARCH("BP4",MASTERFILE[[#This Row],[PPA (24/25)]])),1,0)</f>
        <v>0</v>
      </c>
      <c r="DN84" s="3">
        <f>IF(ISNUMBER(SEARCH("BP5",MASTERFILE[[#This Row],[PPA (24/25)]])),1,0)</f>
        <v>0</v>
      </c>
      <c r="DO84" s="3">
        <f>IF(ISNUMBER(SEARCH("BN1",MASTERFILE[[#This Row],[PPA (24/25)]])),1,0)</f>
        <v>0</v>
      </c>
      <c r="DP84" s="3">
        <f>IF(ISNUMBER(SEARCH("BN2",MASTERFILE[[#This Row],[PPA (24/25)]])),1,0)</f>
        <v>0</v>
      </c>
      <c r="DQ84" s="3">
        <f>IF(ISNUMBER(SEARCH("BN3",MASTERFILE[[#This Row],[PPA (24/25)]])),1,0)</f>
        <v>0</v>
      </c>
      <c r="DR84" s="3">
        <f>IF(ISNUMBER(SEARCH("BN4",MASTERFILE[[#This Row],[PPA (24/25)]])),1,0)</f>
        <v>0</v>
      </c>
      <c r="DS84" s="3">
        <f>IF(ISNUMBER(SEARCH("BN5",MASTERFILE[[#This Row],[PPA (24/25)]])),1,0)</f>
        <v>0</v>
      </c>
      <c r="DT84" s="3">
        <f>IF(ISNUMBER(SEARCH("BE1",MASTERFILE[[#This Row],[PPA (24/25)]])),1,0)</f>
        <v>0</v>
      </c>
      <c r="DU84" s="3">
        <f>IF(ISNUMBER(SEARCH("BE2",MASTERFILE[[#This Row],[PPA (24/25)]])),1,0)</f>
        <v>0</v>
      </c>
      <c r="DV84" s="3">
        <f>IF(ISNUMBER(SEARCH("BE3",MASTERFILE[[#This Row],[PPA (24/25)]])),1,0)</f>
        <v>0</v>
      </c>
      <c r="DW84" s="3">
        <f>IF(ISNUMBER(SEARCH("BE4",MASTERFILE[[#This Row],[PPA (24/25)]])),1,0)</f>
        <v>0</v>
      </c>
      <c r="DX84" s="3">
        <f>IF(ISNUMBER(SEARCH("BL1",MASTERFILE[[#This Row],[PPA (24/25)]])),1,0)</f>
        <v>0</v>
      </c>
      <c r="DY84" s="3">
        <f>IF(ISNUMBER(SEARCH("BL2",MASTERFILE[[#This Row],[PPA (24/25)]])),1,0)</f>
        <v>1</v>
      </c>
      <c r="DZ84" s="3">
        <f>IF(ISNUMBER(SEARCH("BL3",MASTERFILE[[#This Row],[PPA (24/25)]])),1,0)</f>
        <v>0</v>
      </c>
      <c r="EA84" s="3">
        <f>IF(ISNUMBER(SEARCH("BL4",MASTERFILE[[#This Row],[PPA (24/25)]])),1,0)</f>
        <v>1</v>
      </c>
      <c r="EB84" s="3">
        <f>IF(ISNUMBER(SEARCH("BL5",MASTERFILE[[#This Row],[PPA (24/25)]])),1,0)</f>
        <v>0</v>
      </c>
      <c r="EC84" s="3">
        <f>IF(ISNUMBER(SEARCH("BL6",MASTERFILE[[#This Row],[PPA (24/25)]])),1,0)</f>
        <v>0</v>
      </c>
      <c r="ED84" s="3">
        <f>IF(ISNUMBER(SEARCH("BL7",MASTERFILE[[#This Row],[PPA (24/25)]])),1,0)</f>
        <v>0</v>
      </c>
      <c r="EE84" s="3" t="str">
        <f>IFERROR(LEFT(RIGHT(MASTERFILE[[#This Row],[PPA (24/25)]],LEN(MASTERFILE[[#This Row],[PPA (24/25)]])-FIND("BP1",MASTERFILE[[#This Row],[PPA (24/25)]])+1),10), 0)</f>
        <v>BP1 (20%)</v>
      </c>
      <c r="EF84" s="3">
        <f>IFERROR(LEFT(RIGHT(MASTERFILE[[#This Row],[PPA (24/25)]],LEN(MASTERFILE[[#This Row],[PPA (24/25)]])-FIND("BP2",MASTERFILE[[#This Row],[PPA (24/25)]])+1),10),0)</f>
        <v>0</v>
      </c>
      <c r="EG84" s="3">
        <f>IFERROR(LEFT(RIGHT(MASTERFILE[[#This Row],[PPA (24/25)]],LEN(MASTERFILE[[#This Row],[PPA (24/25)]])-FIND("BP3",MASTERFILE[[#This Row],[PPA (24/25)]])+1),10),0)</f>
        <v>0</v>
      </c>
      <c r="EH84" s="3">
        <f>IFERROR(LEFT(RIGHT(MASTERFILE[[#This Row],[PPA (24/25)]],LEN(MASTERFILE[[#This Row],[PPA (24/25)]])-FIND("BP4",MASTERFILE[[#This Row],[PPA (24/25)]])+1),10),0)</f>
        <v>0</v>
      </c>
      <c r="EI84" s="3">
        <f>IFERROR(LEFT(RIGHT(MASTERFILE[[#This Row],[PPA (24/25)]],LEN(MASTERFILE[[#This Row],[PPA (24/25)]])-FIND("BP5",MASTERFILE[[#This Row],[PPA (24/25)]])+1),10),0)</f>
        <v>0</v>
      </c>
      <c r="EJ84" s="3">
        <f>IFERROR(LEFT(RIGHT(MASTERFILE[[#This Row],[PPA (24/25)]],LEN(MASTERFILE[[#This Row],[PPA (24/25)]])-FIND("BN1",MASTERFILE[[#This Row],[PPA (24/25)]])+1),10),0)</f>
        <v>0</v>
      </c>
      <c r="EK84" s="3">
        <f>IFERROR(LEFT(RIGHT(MASTERFILE[[#This Row],[PPA (24/25)]],LEN(MASTERFILE[[#This Row],[PPA (24/25)]])-FIND("BN2",MASTERFILE[[#This Row],[PPA (24/25)]])+1),10),0)</f>
        <v>0</v>
      </c>
      <c r="EL84" s="3">
        <f>IFERROR(LEFT(RIGHT(MASTERFILE[[#This Row],[PPA (24/25)]],LEN(MASTERFILE[[#This Row],[PPA (24/25)]])-FIND("BN3",MASTERFILE[[#This Row],[PPA (24/25)]])+1),10),0)</f>
        <v>0</v>
      </c>
      <c r="EM84" s="3">
        <f>IFERROR(LEFT(RIGHT(MASTERFILE[[#This Row],[PPA (24/25)]],LEN(MASTERFILE[[#This Row],[PPA (24/25)]])-FIND("BN4",MASTERFILE[[#This Row],[PPA (24/25)]])+1),10),0)</f>
        <v>0</v>
      </c>
      <c r="EN84" s="3">
        <f>IFERROR(LEFT(RIGHT(MASTERFILE[[#This Row],[PPA (24/25)]],LEN(MASTERFILE[[#This Row],[PPA (24/25)]])-FIND("BN5",MASTERFILE[[#This Row],[PPA (24/25)]])+1),10),0)</f>
        <v>0</v>
      </c>
      <c r="EO84" s="3">
        <f>IFERROR(LEFT(RIGHT(MASTERFILE[[#This Row],[PPA (24/25)]],LEN(MASTERFILE[[#This Row],[PPA (24/25)]])-FIND("BE1",MASTERFILE[[#This Row],[PPA (24/25)]])+1),10),0)</f>
        <v>0</v>
      </c>
      <c r="EP84" s="3">
        <f>IFERROR(LEFT(RIGHT(MASTERFILE[[#This Row],[PPA (24/25)]],LEN(MASTERFILE[[#This Row],[PPA (24/25)]])-FIND("BE2",MASTERFILE[[#This Row],[PPA (24/25)]])+1),10),0)</f>
        <v>0</v>
      </c>
      <c r="EQ84" s="3">
        <f>IFERROR(LEFT(RIGHT(MASTERFILE[[#This Row],[PPA (24/25)]],LEN(MASTERFILE[[#This Row],[PPA (24/25)]])-FIND("BE3",MASTERFILE[[#This Row],[PPA (24/25)]])+1),10),0)</f>
        <v>0</v>
      </c>
      <c r="ER84" s="3">
        <f>IFERROR(LEFT(RIGHT(MASTERFILE[[#This Row],[PPA (24/25)]],LEN(MASTERFILE[[#This Row],[PPA (24/25)]])-FIND("BE4",MASTERFILE[[#This Row],[PPA (24/25)]])+1),10),0)</f>
        <v>0</v>
      </c>
      <c r="ES84" s="3">
        <f>IFERROR(LEFT(RIGHT(MASTERFILE[[#This Row],[PPA (24/25)]],LEN(MASTERFILE[[#This Row],[PPA (24/25)]])-FIND("BL1",MASTERFILE[[#This Row],[PPA (24/25)]])+1),10),0)</f>
        <v>0</v>
      </c>
      <c r="ET84" s="3" t="str">
        <f>IFERROR(LEFT(RIGHT(MASTERFILE[[#This Row],[PPA (24/25)]],LEN(MASTERFILE[[#This Row],[PPA (24/25)]])-FIND("BL2",MASTERFILE[[#This Row],[PPA (24/25)]])+1),10),0)</f>
        <v xml:space="preserve">BL2 (40%)
</v>
      </c>
      <c r="EU84" s="3">
        <f>IFERROR(LEFT(RIGHT(MASTERFILE[[#This Row],[PPA (24/25)]],LEN(MASTERFILE[[#This Row],[PPA (24/25)]])-FIND("BL3",MASTERFILE[[#This Row],[PPA (24/25)]])+1),10),0)</f>
        <v>0</v>
      </c>
      <c r="EV84" s="3" t="str">
        <f>IFERROR(LEFT(RIGHT(MASTERFILE[[#This Row],[PPA (24/25)]],LEN(MASTERFILE[[#This Row],[PPA (24/25)]])-FIND("BL4",MASTERFILE[[#This Row],[PPA (24/25)]])+1),10),0)</f>
        <v xml:space="preserve">BL4 (40%)
</v>
      </c>
      <c r="EW84" s="3">
        <f>IFERROR(LEFT(RIGHT(MASTERFILE[[#This Row],[PPA (24/25)]],LEN(MASTERFILE[[#This Row],[PPA (24/25)]])-FIND("BL5",MASTERFILE[[#This Row],[PPA (24/25)]])+1),10),0)</f>
        <v>0</v>
      </c>
      <c r="EX84" s="3">
        <f>IFERROR(LEFT(RIGHT(MASTERFILE[[#This Row],[PPA (24/25)]],LEN(MASTERFILE[[#This Row],[PPA (24/25)]])-FIND("BL6",MASTERFILE[[#This Row],[PPA (24/25)]])+1),10),0)</f>
        <v>0</v>
      </c>
      <c r="EY84" s="3">
        <f>IFERROR(LEFT(RIGHT(MASTERFILE[[#This Row],[PPA (24/25)]],LEN(MASTERFILE[[#This Row],[PPA (24/25)]])-FIND("BL7",MASTERFILE[[#This Row],[PPA (24/25)]])+1),10),0)</f>
        <v>0</v>
      </c>
      <c r="EZ84" s="47">
        <f>IFERROR(MASTERFILE[[#This Row],[FPMIS Budget]]*(MID(MASTERFILE[[#This Row],[BP 1 (Percentage)]],FIND("(",MASTERFILE[[#This Row],[BP 1 (Percentage)]])+1, FIND(")",MASTERFILE[[#This Row],[BP 1 (Percentage)]])- FIND("(",MASTERFILE[[#This Row],[BP 1 (Percentage)]])-1)),0)</f>
        <v>9968187</v>
      </c>
      <c r="FA84" s="47">
        <f>IFERROR(MASTERFILE[[#This Row],[FPMIS Budget]]*(MID(MASTERFILE[[#This Row],[BP 2 (Percentage)]],FIND("(",MASTERFILE[[#This Row],[BP 2 (Percentage)]])+1, FIND(")",MASTERFILE[[#This Row],[BP 2 (Percentage)]])- FIND("(",MASTERFILE[[#This Row],[BP 2 (Percentage)]])-1)),0)</f>
        <v>0</v>
      </c>
      <c r="FB84" s="47">
        <f>IFERROR(MASTERFILE[[#This Row],[FPMIS Budget]]*(MID(MASTERFILE[[#This Row],[BP 3 (Percentage)]],FIND("(",MASTERFILE[[#This Row],[BP 3 (Percentage)]])+1, FIND(")",MASTERFILE[[#This Row],[BP 3 (Percentage)]])- FIND("(",MASTERFILE[[#This Row],[BP 3 (Percentage)]])-1)),0)</f>
        <v>0</v>
      </c>
      <c r="FC84" s="47">
        <f>IFERROR(MASTERFILE[[#This Row],[FPMIS Budget]]*(MID(MASTERFILE[[#This Row],[BP 4 (Percentage)]],FIND("(",MASTERFILE[[#This Row],[BP 4 (Percentage)]])+1, FIND(")",MASTERFILE[[#This Row],[BP 4 (Percentage)]])- FIND("(",MASTERFILE[[#This Row],[BP 4 (Percentage)]])-1)),0)</f>
        <v>0</v>
      </c>
      <c r="FD84" s="47">
        <f>IFERROR(MASTERFILE[[#This Row],[FPMIS Budget]]*(MID(MASTERFILE[[#This Row],[BP 5 (Percentage)]],FIND("(",MASTERFILE[[#This Row],[BP 5 (Percentage)]])+1, FIND(")",MASTERFILE[[#This Row],[BP 5 (Percentage)]])- FIND("(",MASTERFILE[[#This Row],[BP 5 (Percentage)]])-1)),0)</f>
        <v>0</v>
      </c>
      <c r="FE84" s="47">
        <f>IFERROR(MASTERFILE[[#This Row],[FPMIS Budget]]*(MID(MASTERFILE[[#This Row],[BN 1 (Percentage)]],FIND("(",MASTERFILE[[#This Row],[BN 1 (Percentage)]])+1, FIND(")",MASTERFILE[[#This Row],[BN 1 (Percentage)]])- FIND("(",MASTERFILE[[#This Row],[BN 1 (Percentage)]])-1)),0)</f>
        <v>0</v>
      </c>
      <c r="FF84" s="47">
        <f>IFERROR(MASTERFILE[[#This Row],[FPMIS Budget]]*(MID(MASTERFILE[[#This Row],[BN 2 (Percentage)]],FIND("(",MASTERFILE[[#This Row],[BN 2 (Percentage)]])+1, FIND(")",MASTERFILE[[#This Row],[BN 2 (Percentage)]])- FIND("(",MASTERFILE[[#This Row],[BN 2 (Percentage)]])-1)),0)</f>
        <v>0</v>
      </c>
      <c r="FG84" s="47">
        <f>IFERROR(MASTERFILE[[#This Row],[FPMIS Budget]]*(MID(MASTERFILE[[#This Row],[BN 3 (Percentage)]],FIND("(",MASTERFILE[[#This Row],[BN 3 (Percentage)]])+1, FIND(")",MASTERFILE[[#This Row],[BN 3 (Percentage)]])- FIND("(",MASTERFILE[[#This Row],[BN 3 (Percentage)]])-1)),0)</f>
        <v>0</v>
      </c>
      <c r="FH84" s="47">
        <f>IFERROR(MASTERFILE[[#This Row],[FPMIS Budget]]*(MID(MASTERFILE[[#This Row],[BN 4 (Percentage)]],FIND("(",MASTERFILE[[#This Row],[BN 4 (Percentage)]])+1, FIND(")",MASTERFILE[[#This Row],[BN 4 (Percentage)]])- FIND("(",MASTERFILE[[#This Row],[BN 4 (Percentage)]])-1)),0)</f>
        <v>0</v>
      </c>
      <c r="FI84" s="47">
        <f>IFERROR(MASTERFILE[[#This Row],[FPMIS Budget]]*(MID(MASTERFILE[[#This Row],[BN 5 (Percentage)]],FIND("(",MASTERFILE[[#This Row],[BN 5 (Percentage)]])+1, FIND(")",MASTERFILE[[#This Row],[BN 5 (Percentage)]])- FIND("(",MASTERFILE[[#This Row],[BN 5 (Percentage)]])-1)),0)</f>
        <v>0</v>
      </c>
      <c r="FJ84" s="47">
        <f>IFERROR(MASTERFILE[[#This Row],[FPMIS Budget]]*(MID(MASTERFILE[[#This Row],[BE 1 (Percentage)]],FIND("(",MASTERFILE[[#This Row],[BE 1 (Percentage)]])+1, FIND(")",MASTERFILE[[#This Row],[BE 1 (Percentage)]])- FIND("(",MASTERFILE[[#This Row],[BE 1 (Percentage)]])-1)),0)</f>
        <v>0</v>
      </c>
      <c r="FK84" s="47">
        <f>IFERROR(MASTERFILE[[#This Row],[FPMIS Budget]]*(MID(MASTERFILE[[#This Row],[BE 2 (Percentage)]],FIND("(",MASTERFILE[[#This Row],[BE 2 (Percentage)]])+1, FIND(")",MASTERFILE[[#This Row],[BE 2 (Percentage)]])- FIND("(",MASTERFILE[[#This Row],[BE 2 (Percentage)]])-1)),0)</f>
        <v>0</v>
      </c>
      <c r="FL84" s="47">
        <f>IFERROR(MASTERFILE[[#This Row],[FPMIS Budget]]*(MID(MASTERFILE[[#This Row],[BE 3 (Percentage)]],FIND("(",MASTERFILE[[#This Row],[BE 3 (Percentage)]])+1, FIND(")",MASTERFILE[[#This Row],[BE 3 (Percentage)]])- FIND("(",MASTERFILE[[#This Row],[BE 3 (Percentage)]])-1)),0)</f>
        <v>0</v>
      </c>
      <c r="FM84" s="47">
        <f>IFERROR(MASTERFILE[[#This Row],[FPMIS Budget]]*(MID(MASTERFILE[[#This Row],[BE 4 (Percentage)]],FIND("(",MASTERFILE[[#This Row],[BE 4 (Percentage)]])+1, FIND(")",MASTERFILE[[#This Row],[BE 4 (Percentage)]])- FIND("(",MASTERFILE[[#This Row],[BE 4 (Percentage)]])-1)),0)</f>
        <v>0</v>
      </c>
      <c r="FN84" s="47">
        <f>IFERROR(MASTERFILE[[#This Row],[FPMIS Budget]]*(MID(MASTERFILE[[#This Row],[BL 1 (Percentage)]],FIND("(",MASTERFILE[[#This Row],[BL 1 (Percentage)]])+1, FIND(")",MASTERFILE[[#This Row],[BL 1 (Percentage)]])- FIND("(",MASTERFILE[[#This Row],[BL 1 (Percentage)]])-1)),0)</f>
        <v>0</v>
      </c>
      <c r="FO84" s="47">
        <f>IFERROR(MASTERFILE[[#This Row],[FPMIS Budget]]*(MID(MASTERFILE[[#This Row],[BL 2 (Percentage)]],FIND("(",MASTERFILE[[#This Row],[BL 2 (Percentage)]])+1, FIND(")",MASTERFILE[[#This Row],[BL 2 (Percentage)]])- FIND("(",MASTERFILE[[#This Row],[BL 2 (Percentage)]])-1)),0)</f>
        <v>19936374</v>
      </c>
      <c r="FP84" s="47">
        <f>IFERROR(MASTERFILE[[#This Row],[FPMIS Budget]]*(MID(MASTERFILE[[#This Row],[BL 3 (Percentage)]],FIND("(",MASTERFILE[[#This Row],[BL 3 (Percentage)]])+1, FIND(")",MASTERFILE[[#This Row],[BL 3 (Percentage)]])- FIND("(",MASTERFILE[[#This Row],[BL 3 (Percentage)]])-1)),0)</f>
        <v>0</v>
      </c>
      <c r="FQ84" s="47">
        <f>IFERROR(MASTERFILE[[#This Row],[FPMIS Budget]]*(MID(MASTERFILE[[#This Row],[BL 4 (Percentage)]],FIND("(",MASTERFILE[[#This Row],[BL 4 (Percentage)]])+1, FIND(")",MASTERFILE[[#This Row],[BL 4 (Percentage)]])- FIND("(",MASTERFILE[[#This Row],[BL 4 (Percentage)]])-1)),0)</f>
        <v>19936374</v>
      </c>
      <c r="FR84" s="47">
        <f>IFERROR(MASTERFILE[[#This Row],[FPMIS Budget]]*(MID(MASTERFILE[[#This Row],[BL 5 (Percentage)]],FIND("(",MASTERFILE[[#This Row],[BL 5 (Percentage)]])+1, FIND(")",MASTERFILE[[#This Row],[BL 5 (Percentage)]])- FIND("(",MASTERFILE[[#This Row],[BL 5 (Percentage)]])-1)),0)</f>
        <v>0</v>
      </c>
      <c r="FS84" s="47">
        <f>IFERROR(MASTERFILE[[#This Row],[FPMIS Budget]]*(MID(MASTERFILE[[#This Row],[BL 6 (Percentage)]],FIND("(",MASTERFILE[[#This Row],[BL 6 (Percentage)]])+1, FIND(")",MASTERFILE[[#This Row],[BL 6 (Percentage)]])- FIND("(",MASTERFILE[[#This Row],[BL 6 (Percentage)]])-1)),0)</f>
        <v>0</v>
      </c>
      <c r="FT84" s="47">
        <f>IFERROR(MASTERFILE[[#This Row],[FPMIS Budget]]*(MID(MASTERFILE[[#This Row],[BL 7 (Percentage)]],FIND("(",MASTERFILE[[#This Row],[BL 7 (Percentage)]])+1, FIND(")",MASTERFILE[[#This Row],[BL 7 (Percentage)]])- FIND("(",MASTERFILE[[#This Row],[BL 7 (Percentage)]])-1)),0)</f>
        <v>0</v>
      </c>
      <c r="FU84" s="3">
        <f>IF(ISNUMBER(SEARCH("1.",MASTERFILE[[#This Row],[SDG target (24/25)]])),1," ")</f>
        <v>1</v>
      </c>
      <c r="HT84" s="3" t="s">
        <v>320</v>
      </c>
      <c r="HZ84" s="3" t="s">
        <v>2385</v>
      </c>
      <c r="IB84" s="3" t="s">
        <v>2386</v>
      </c>
      <c r="IE84" s="3" t="s">
        <v>2387</v>
      </c>
      <c r="IF84" s="3" t="s">
        <v>2387</v>
      </c>
      <c r="IH84" s="3"/>
      <c r="IT84" s="3" t="s">
        <v>2388</v>
      </c>
      <c r="IX84" s="3"/>
      <c r="JB84" s="3" t="s">
        <v>2389</v>
      </c>
      <c r="JC84" s="3" t="s">
        <v>2390</v>
      </c>
    </row>
    <row r="85" spans="1:263" ht="27.75" customHeight="1" x14ac:dyDescent="0.3">
      <c r="A85" s="9" t="s">
        <v>2391</v>
      </c>
      <c r="B85" s="9" t="s">
        <v>2392</v>
      </c>
      <c r="C85" s="9" t="s">
        <v>2393</v>
      </c>
      <c r="D85" s="9" t="s">
        <v>278</v>
      </c>
      <c r="E85" s="45">
        <v>369939.43</v>
      </c>
      <c r="F85" s="45">
        <v>3188098.4621100002</v>
      </c>
      <c r="G85" s="9" t="s">
        <v>2326</v>
      </c>
      <c r="H85" s="9" t="s">
        <v>280</v>
      </c>
      <c r="I85" s="9" t="s">
        <v>304</v>
      </c>
      <c r="J85" s="9" t="s">
        <v>2327</v>
      </c>
      <c r="K85" s="9" t="s">
        <v>521</v>
      </c>
      <c r="L85" s="9" t="s">
        <v>2253</v>
      </c>
      <c r="M85" s="9" t="s">
        <v>1956</v>
      </c>
      <c r="N85" s="45">
        <v>0.99731182795698925</v>
      </c>
      <c r="O85" s="9" t="s">
        <v>2394</v>
      </c>
      <c r="P85" s="9" t="s">
        <v>281</v>
      </c>
      <c r="Q85" s="9" t="s">
        <v>1835</v>
      </c>
      <c r="R85" s="9" t="s">
        <v>1400</v>
      </c>
      <c r="S85" s="9" t="s">
        <v>2395</v>
      </c>
      <c r="T85" s="9" t="s">
        <v>677</v>
      </c>
      <c r="U85" s="9" t="s">
        <v>678</v>
      </c>
      <c r="V85" s="9" t="s">
        <v>622</v>
      </c>
      <c r="W85" s="9" t="s">
        <v>1183</v>
      </c>
      <c r="X85" s="9" t="s">
        <v>2396</v>
      </c>
      <c r="Y85" s="9" t="s">
        <v>2397</v>
      </c>
      <c r="Z85" s="9" t="s">
        <v>2398</v>
      </c>
      <c r="AA85" s="9" t="s">
        <v>1089</v>
      </c>
      <c r="AB85" s="9" t="s">
        <v>1090</v>
      </c>
      <c r="AC85" s="9" t="s">
        <v>580</v>
      </c>
      <c r="AD85" s="9" t="s">
        <v>581</v>
      </c>
      <c r="AE85" s="9" t="s">
        <v>292</v>
      </c>
      <c r="AF85" s="9" t="s">
        <v>292</v>
      </c>
      <c r="AG85" s="9" t="s">
        <v>292</v>
      </c>
      <c r="AH85" s="9" t="s">
        <v>292</v>
      </c>
      <c r="AI85" s="9" t="s">
        <v>292</v>
      </c>
      <c r="AJ85" s="9" t="s">
        <v>292</v>
      </c>
      <c r="AK85" s="9" t="s">
        <v>304</v>
      </c>
      <c r="AL85" s="9" t="s">
        <v>1189</v>
      </c>
      <c r="AM85" s="9" t="s">
        <v>584</v>
      </c>
      <c r="AN85" s="9" t="s">
        <v>2113</v>
      </c>
      <c r="AO85" s="9" t="s">
        <v>2399</v>
      </c>
      <c r="AP85" s="9" t="s">
        <v>1405</v>
      </c>
      <c r="AQ85" s="9" t="s">
        <v>544</v>
      </c>
      <c r="AR85" s="9" t="s">
        <v>363</v>
      </c>
      <c r="AS85" s="9" t="s">
        <v>363</v>
      </c>
      <c r="AT85" s="45">
        <v>3188098.46</v>
      </c>
      <c r="AU85" s="45">
        <v>3188098.46</v>
      </c>
      <c r="AV85" s="9" t="s">
        <v>1793</v>
      </c>
      <c r="AW85" s="9" t="s">
        <v>1794</v>
      </c>
      <c r="AX85" s="9" t="s">
        <v>292</v>
      </c>
      <c r="AY85" s="9" t="s">
        <v>292</v>
      </c>
      <c r="AZ85" s="9" t="s">
        <v>292</v>
      </c>
      <c r="BA85" s="9" t="s">
        <v>292</v>
      </c>
      <c r="BB85" s="9" t="s">
        <v>2400</v>
      </c>
      <c r="BC85" s="9" t="s">
        <v>2401</v>
      </c>
      <c r="BD85" s="9" t="s">
        <v>2402</v>
      </c>
      <c r="BE85" s="9" t="s">
        <v>2403</v>
      </c>
      <c r="BF85" s="9" t="s">
        <v>292</v>
      </c>
      <c r="BG85" s="9" t="s">
        <v>292</v>
      </c>
      <c r="BH85" s="45">
        <v>0</v>
      </c>
      <c r="BI85" s="9" t="s">
        <v>634</v>
      </c>
      <c r="BJ85" s="9" t="s">
        <v>354</v>
      </c>
      <c r="BK85" s="9" t="s">
        <v>363</v>
      </c>
      <c r="BL85" s="9" t="s">
        <v>354</v>
      </c>
      <c r="BM85" s="9" t="s">
        <v>363</v>
      </c>
      <c r="BN85" s="9" t="s">
        <v>354</v>
      </c>
      <c r="BO85" s="9" t="s">
        <v>363</v>
      </c>
      <c r="BP85" s="9" t="s">
        <v>353</v>
      </c>
      <c r="BQ85" s="9" t="s">
        <v>363</v>
      </c>
      <c r="BR85" s="9" t="s">
        <v>363</v>
      </c>
      <c r="BS85" s="9" t="s">
        <v>1089</v>
      </c>
      <c r="BT85" s="9" t="s">
        <v>1090</v>
      </c>
      <c r="BU85" s="9" t="s">
        <v>580</v>
      </c>
      <c r="BV85" s="9" t="s">
        <v>581</v>
      </c>
      <c r="BW85" s="9" t="s">
        <v>1793</v>
      </c>
      <c r="BX85" s="9" t="s">
        <v>1794</v>
      </c>
      <c r="BY85" s="45">
        <v>369939.43</v>
      </c>
      <c r="BZ85" s="45">
        <v>0</v>
      </c>
      <c r="CA85" s="45">
        <v>0</v>
      </c>
      <c r="CB85" s="45">
        <v>0</v>
      </c>
      <c r="CC85" s="45">
        <v>0</v>
      </c>
      <c r="CD85" s="45">
        <v>0</v>
      </c>
      <c r="CE85" s="45">
        <v>0</v>
      </c>
      <c r="CF85" s="45">
        <v>0</v>
      </c>
      <c r="CG85" s="45">
        <v>0</v>
      </c>
      <c r="CH85" s="9" t="s">
        <v>292</v>
      </c>
      <c r="CI85" s="9" t="s">
        <v>292</v>
      </c>
      <c r="CJ85" s="9" t="s">
        <v>292</v>
      </c>
      <c r="CK85" s="9" t="s">
        <v>292</v>
      </c>
      <c r="CL85" s="45">
        <v>2818159.03</v>
      </c>
      <c r="CM85" s="45">
        <v>50849.3</v>
      </c>
      <c r="CN85" s="45">
        <v>319090.13</v>
      </c>
      <c r="CO85" s="45">
        <v>42082.03</v>
      </c>
      <c r="CP85" s="45">
        <v>3188098.46</v>
      </c>
      <c r="CQ85" s="45">
        <v>332352.78999999998</v>
      </c>
      <c r="CR85" s="9" t="s">
        <v>1956</v>
      </c>
      <c r="CS85" s="45">
        <v>0</v>
      </c>
      <c r="CT85" s="9" t="s">
        <v>292</v>
      </c>
      <c r="CU85" s="9" t="s">
        <v>281</v>
      </c>
      <c r="CV85" s="9" t="s">
        <v>281</v>
      </c>
      <c r="CW85" s="45">
        <v>0</v>
      </c>
      <c r="CX85" s="45">
        <v>3972421.2913310579</v>
      </c>
      <c r="CY85" s="45">
        <v>0</v>
      </c>
      <c r="CZ85" s="45">
        <v>0</v>
      </c>
      <c r="DA85" s="45">
        <v>0</v>
      </c>
      <c r="DB85" s="45">
        <v>3972421.2913310579</v>
      </c>
      <c r="DC85" s="45">
        <v>0</v>
      </c>
      <c r="DD85" s="45">
        <v>0</v>
      </c>
      <c r="DE85" s="45">
        <v>1626898.05</v>
      </c>
      <c r="DF85" s="9" t="s">
        <v>365</v>
      </c>
      <c r="DG85" s="9" t="s">
        <v>2404</v>
      </c>
      <c r="DH85" s="9" t="s">
        <v>2331</v>
      </c>
      <c r="DI85" s="46" t="s">
        <v>2405</v>
      </c>
      <c r="DJ85" s="3">
        <f>IF(ISNUMBER(SEARCH("BP1",MASTERFILE[[#This Row],[PPA (24/25)]])),1,0)</f>
        <v>0</v>
      </c>
      <c r="DK85" s="3">
        <f>IF(ISNUMBER(SEARCH("BP2",MASTERFILE[[#This Row],[PPA (24/25)]])),1,0)</f>
        <v>0</v>
      </c>
      <c r="DL85" s="3">
        <f>IF(ISNUMBER(SEARCH("BP3",MASTERFILE[[#This Row],[PPA (24/25)]])),1,0)</f>
        <v>0</v>
      </c>
      <c r="DM85" s="3">
        <f>IF(ISNUMBER(SEARCH("BP4",MASTERFILE[[#This Row],[PPA (24/25)]])),1,0)</f>
        <v>0</v>
      </c>
      <c r="DN85" s="3">
        <f>IF(ISNUMBER(SEARCH("BP5",MASTERFILE[[#This Row],[PPA (24/25)]])),1,0)</f>
        <v>0</v>
      </c>
      <c r="DO85" s="3">
        <f>IF(ISNUMBER(SEARCH("BN1",MASTERFILE[[#This Row],[PPA (24/25)]])),1,0)</f>
        <v>0</v>
      </c>
      <c r="DP85" s="3">
        <f>IF(ISNUMBER(SEARCH("BN2",MASTERFILE[[#This Row],[PPA (24/25)]])),1,0)</f>
        <v>0</v>
      </c>
      <c r="DQ85" s="3">
        <f>IF(ISNUMBER(SEARCH("BN3",MASTERFILE[[#This Row],[PPA (24/25)]])),1,0)</f>
        <v>0</v>
      </c>
      <c r="DR85" s="3">
        <f>IF(ISNUMBER(SEARCH("BN4",MASTERFILE[[#This Row],[PPA (24/25)]])),1,0)</f>
        <v>0</v>
      </c>
      <c r="DS85" s="3">
        <f>IF(ISNUMBER(SEARCH("BN5",MASTERFILE[[#This Row],[PPA (24/25)]])),1,0)</f>
        <v>0</v>
      </c>
      <c r="DT85" s="3">
        <f>IF(ISNUMBER(SEARCH("BE1",MASTERFILE[[#This Row],[PPA (24/25)]])),1,0)</f>
        <v>0</v>
      </c>
      <c r="DU85" s="3">
        <f>IF(ISNUMBER(SEARCH("BE2",MASTERFILE[[#This Row],[PPA (24/25)]])),1,0)</f>
        <v>0</v>
      </c>
      <c r="DV85" s="3">
        <f>IF(ISNUMBER(SEARCH("BE3",MASTERFILE[[#This Row],[PPA (24/25)]])),1,0)</f>
        <v>0</v>
      </c>
      <c r="DW85" s="3">
        <f>IF(ISNUMBER(SEARCH("BE4",MASTERFILE[[#This Row],[PPA (24/25)]])),1,0)</f>
        <v>0</v>
      </c>
      <c r="DX85" s="3">
        <f>IF(ISNUMBER(SEARCH("BL1",MASTERFILE[[#This Row],[PPA (24/25)]])),1,0)</f>
        <v>0</v>
      </c>
      <c r="DY85" s="3">
        <f>IF(ISNUMBER(SEARCH("BL2",MASTERFILE[[#This Row],[PPA (24/25)]])),1,0)</f>
        <v>0</v>
      </c>
      <c r="DZ85" s="3">
        <f>IF(ISNUMBER(SEARCH("BL3",MASTERFILE[[#This Row],[PPA (24/25)]])),1,0)</f>
        <v>1</v>
      </c>
      <c r="EA85" s="3">
        <f>IF(ISNUMBER(SEARCH("BL4",MASTERFILE[[#This Row],[PPA (24/25)]])),1,0)</f>
        <v>0</v>
      </c>
      <c r="EB85" s="3">
        <f>IF(ISNUMBER(SEARCH("BL5",MASTERFILE[[#This Row],[PPA (24/25)]])),1,0)</f>
        <v>0</v>
      </c>
      <c r="EC85" s="3">
        <f>IF(ISNUMBER(SEARCH("BL6",MASTERFILE[[#This Row],[PPA (24/25)]])),1,0)</f>
        <v>0</v>
      </c>
      <c r="ED85" s="3">
        <f>IF(ISNUMBER(SEARCH("BL7",MASTERFILE[[#This Row],[PPA (24/25)]])),1,0)</f>
        <v>0</v>
      </c>
      <c r="EE85" s="3">
        <f>IFERROR(LEFT(RIGHT(MASTERFILE[[#This Row],[PPA (24/25)]],LEN(MASTERFILE[[#This Row],[PPA (24/25)]])-FIND("BP1",MASTERFILE[[#This Row],[PPA (24/25)]])+1),10), 0)</f>
        <v>0</v>
      </c>
      <c r="EF85" s="3">
        <f>IFERROR(LEFT(RIGHT(MASTERFILE[[#This Row],[PPA (24/25)]],LEN(MASTERFILE[[#This Row],[PPA (24/25)]])-FIND("BP2",MASTERFILE[[#This Row],[PPA (24/25)]])+1),10),0)</f>
        <v>0</v>
      </c>
      <c r="EG85" s="3">
        <f>IFERROR(LEFT(RIGHT(MASTERFILE[[#This Row],[PPA (24/25)]],LEN(MASTERFILE[[#This Row],[PPA (24/25)]])-FIND("BP3",MASTERFILE[[#This Row],[PPA (24/25)]])+1),10),0)</f>
        <v>0</v>
      </c>
      <c r="EH85" s="3">
        <f>IFERROR(LEFT(RIGHT(MASTERFILE[[#This Row],[PPA (24/25)]],LEN(MASTERFILE[[#This Row],[PPA (24/25)]])-FIND("BP4",MASTERFILE[[#This Row],[PPA (24/25)]])+1),10),0)</f>
        <v>0</v>
      </c>
      <c r="EI85" s="3">
        <f>IFERROR(LEFT(RIGHT(MASTERFILE[[#This Row],[PPA (24/25)]],LEN(MASTERFILE[[#This Row],[PPA (24/25)]])-FIND("BP5",MASTERFILE[[#This Row],[PPA (24/25)]])+1),10),0)</f>
        <v>0</v>
      </c>
      <c r="EJ85" s="3">
        <f>IFERROR(LEFT(RIGHT(MASTERFILE[[#This Row],[PPA (24/25)]],LEN(MASTERFILE[[#This Row],[PPA (24/25)]])-FIND("BN1",MASTERFILE[[#This Row],[PPA (24/25)]])+1),10),0)</f>
        <v>0</v>
      </c>
      <c r="EK85" s="3">
        <f>IFERROR(LEFT(RIGHT(MASTERFILE[[#This Row],[PPA (24/25)]],LEN(MASTERFILE[[#This Row],[PPA (24/25)]])-FIND("BN2",MASTERFILE[[#This Row],[PPA (24/25)]])+1),10),0)</f>
        <v>0</v>
      </c>
      <c r="EL85" s="3">
        <f>IFERROR(LEFT(RIGHT(MASTERFILE[[#This Row],[PPA (24/25)]],LEN(MASTERFILE[[#This Row],[PPA (24/25)]])-FIND("BN3",MASTERFILE[[#This Row],[PPA (24/25)]])+1),10),0)</f>
        <v>0</v>
      </c>
      <c r="EM85" s="3">
        <f>IFERROR(LEFT(RIGHT(MASTERFILE[[#This Row],[PPA (24/25)]],LEN(MASTERFILE[[#This Row],[PPA (24/25)]])-FIND("BN4",MASTERFILE[[#This Row],[PPA (24/25)]])+1),10),0)</f>
        <v>0</v>
      </c>
      <c r="EN85" s="3">
        <f>IFERROR(LEFT(RIGHT(MASTERFILE[[#This Row],[PPA (24/25)]],LEN(MASTERFILE[[#This Row],[PPA (24/25)]])-FIND("BN5",MASTERFILE[[#This Row],[PPA (24/25)]])+1),10),0)</f>
        <v>0</v>
      </c>
      <c r="EO85" s="3">
        <f>IFERROR(LEFT(RIGHT(MASTERFILE[[#This Row],[PPA (24/25)]],LEN(MASTERFILE[[#This Row],[PPA (24/25)]])-FIND("BE1",MASTERFILE[[#This Row],[PPA (24/25)]])+1),10),0)</f>
        <v>0</v>
      </c>
      <c r="EP85" s="3">
        <f>IFERROR(LEFT(RIGHT(MASTERFILE[[#This Row],[PPA (24/25)]],LEN(MASTERFILE[[#This Row],[PPA (24/25)]])-FIND("BE2",MASTERFILE[[#This Row],[PPA (24/25)]])+1),10),0)</f>
        <v>0</v>
      </c>
      <c r="EQ85" s="3">
        <f>IFERROR(LEFT(RIGHT(MASTERFILE[[#This Row],[PPA (24/25)]],LEN(MASTERFILE[[#This Row],[PPA (24/25)]])-FIND("BE3",MASTERFILE[[#This Row],[PPA (24/25)]])+1),10),0)</f>
        <v>0</v>
      </c>
      <c r="ER85" s="3">
        <f>IFERROR(LEFT(RIGHT(MASTERFILE[[#This Row],[PPA (24/25)]],LEN(MASTERFILE[[#This Row],[PPA (24/25)]])-FIND("BE4",MASTERFILE[[#This Row],[PPA (24/25)]])+1),10),0)</f>
        <v>0</v>
      </c>
      <c r="ES85" s="3">
        <f>IFERROR(LEFT(RIGHT(MASTERFILE[[#This Row],[PPA (24/25)]],LEN(MASTERFILE[[#This Row],[PPA (24/25)]])-FIND("BL1",MASTERFILE[[#This Row],[PPA (24/25)]])+1),10),0)</f>
        <v>0</v>
      </c>
      <c r="ET85" s="3">
        <f>IFERROR(LEFT(RIGHT(MASTERFILE[[#This Row],[PPA (24/25)]],LEN(MASTERFILE[[#This Row],[PPA (24/25)]])-FIND("BL2",MASTERFILE[[#This Row],[PPA (24/25)]])+1),10),0)</f>
        <v>0</v>
      </c>
      <c r="EU85" s="3" t="str">
        <f>IFERROR(LEFT(RIGHT(MASTERFILE[[#This Row],[PPA (24/25)]],LEN(MASTERFILE[[#This Row],[PPA (24/25)]])-FIND("BL3",MASTERFILE[[#This Row],[PPA (24/25)]])+1),10),0)</f>
        <v>BL3 (100%)</v>
      </c>
      <c r="EV85" s="3">
        <f>IFERROR(LEFT(RIGHT(MASTERFILE[[#This Row],[PPA (24/25)]],LEN(MASTERFILE[[#This Row],[PPA (24/25)]])-FIND("BL4",MASTERFILE[[#This Row],[PPA (24/25)]])+1),10),0)</f>
        <v>0</v>
      </c>
      <c r="EW85" s="3">
        <f>IFERROR(LEFT(RIGHT(MASTERFILE[[#This Row],[PPA (24/25)]],LEN(MASTERFILE[[#This Row],[PPA (24/25)]])-FIND("BL5",MASTERFILE[[#This Row],[PPA (24/25)]])+1),10),0)</f>
        <v>0</v>
      </c>
      <c r="EX85" s="3">
        <f>IFERROR(LEFT(RIGHT(MASTERFILE[[#This Row],[PPA (24/25)]],LEN(MASTERFILE[[#This Row],[PPA (24/25)]])-FIND("BL6",MASTERFILE[[#This Row],[PPA (24/25)]])+1),10),0)</f>
        <v>0</v>
      </c>
      <c r="EY85" s="3">
        <f>IFERROR(LEFT(RIGHT(MASTERFILE[[#This Row],[PPA (24/25)]],LEN(MASTERFILE[[#This Row],[PPA (24/25)]])-FIND("BL7",MASTERFILE[[#This Row],[PPA (24/25)]])+1),10),0)</f>
        <v>0</v>
      </c>
      <c r="EZ85" s="47">
        <f>IFERROR(MASTERFILE[[#This Row],[FPMIS Budget]]*(MID(MASTERFILE[[#This Row],[BP 1 (Percentage)]],FIND("(",MASTERFILE[[#This Row],[BP 1 (Percentage)]])+1, FIND(")",MASTERFILE[[#This Row],[BP 1 (Percentage)]])- FIND("(",MASTERFILE[[#This Row],[BP 1 (Percentage)]])-1)),0)</f>
        <v>0</v>
      </c>
      <c r="FA85" s="47">
        <f>IFERROR(MASTERFILE[[#This Row],[FPMIS Budget]]*(MID(MASTERFILE[[#This Row],[BP 2 (Percentage)]],FIND("(",MASTERFILE[[#This Row],[BP 2 (Percentage)]])+1, FIND(")",MASTERFILE[[#This Row],[BP 2 (Percentage)]])- FIND("(",MASTERFILE[[#This Row],[BP 2 (Percentage)]])-1)),0)</f>
        <v>0</v>
      </c>
      <c r="FB85" s="47">
        <f>IFERROR(MASTERFILE[[#This Row],[FPMIS Budget]]*(MID(MASTERFILE[[#This Row],[BP 3 (Percentage)]],FIND("(",MASTERFILE[[#This Row],[BP 3 (Percentage)]])+1, FIND(")",MASTERFILE[[#This Row],[BP 3 (Percentage)]])- FIND("(",MASTERFILE[[#This Row],[BP 3 (Percentage)]])-1)),0)</f>
        <v>0</v>
      </c>
      <c r="FC85" s="47">
        <f>IFERROR(MASTERFILE[[#This Row],[FPMIS Budget]]*(MID(MASTERFILE[[#This Row],[BP 4 (Percentage)]],FIND("(",MASTERFILE[[#This Row],[BP 4 (Percentage)]])+1, FIND(")",MASTERFILE[[#This Row],[BP 4 (Percentage)]])- FIND("(",MASTERFILE[[#This Row],[BP 4 (Percentage)]])-1)),0)</f>
        <v>0</v>
      </c>
      <c r="FD85" s="47">
        <f>IFERROR(MASTERFILE[[#This Row],[FPMIS Budget]]*(MID(MASTERFILE[[#This Row],[BP 5 (Percentage)]],FIND("(",MASTERFILE[[#This Row],[BP 5 (Percentage)]])+1, FIND(")",MASTERFILE[[#This Row],[BP 5 (Percentage)]])- FIND("(",MASTERFILE[[#This Row],[BP 5 (Percentage)]])-1)),0)</f>
        <v>0</v>
      </c>
      <c r="FE85" s="47">
        <f>IFERROR(MASTERFILE[[#This Row],[FPMIS Budget]]*(MID(MASTERFILE[[#This Row],[BN 1 (Percentage)]],FIND("(",MASTERFILE[[#This Row],[BN 1 (Percentage)]])+1, FIND(")",MASTERFILE[[#This Row],[BN 1 (Percentage)]])- FIND("(",MASTERFILE[[#This Row],[BN 1 (Percentage)]])-1)),0)</f>
        <v>0</v>
      </c>
      <c r="FF85" s="47">
        <f>IFERROR(MASTERFILE[[#This Row],[FPMIS Budget]]*(MID(MASTERFILE[[#This Row],[BN 2 (Percentage)]],FIND("(",MASTERFILE[[#This Row],[BN 2 (Percentage)]])+1, FIND(")",MASTERFILE[[#This Row],[BN 2 (Percentage)]])- FIND("(",MASTERFILE[[#This Row],[BN 2 (Percentage)]])-1)),0)</f>
        <v>0</v>
      </c>
      <c r="FG85" s="47">
        <f>IFERROR(MASTERFILE[[#This Row],[FPMIS Budget]]*(MID(MASTERFILE[[#This Row],[BN 3 (Percentage)]],FIND("(",MASTERFILE[[#This Row],[BN 3 (Percentage)]])+1, FIND(")",MASTERFILE[[#This Row],[BN 3 (Percentage)]])- FIND("(",MASTERFILE[[#This Row],[BN 3 (Percentage)]])-1)),0)</f>
        <v>0</v>
      </c>
      <c r="FH85" s="47">
        <f>IFERROR(MASTERFILE[[#This Row],[FPMIS Budget]]*(MID(MASTERFILE[[#This Row],[BN 4 (Percentage)]],FIND("(",MASTERFILE[[#This Row],[BN 4 (Percentage)]])+1, FIND(")",MASTERFILE[[#This Row],[BN 4 (Percentage)]])- FIND("(",MASTERFILE[[#This Row],[BN 4 (Percentage)]])-1)),0)</f>
        <v>0</v>
      </c>
      <c r="FI85" s="47">
        <f>IFERROR(MASTERFILE[[#This Row],[FPMIS Budget]]*(MID(MASTERFILE[[#This Row],[BN 5 (Percentage)]],FIND("(",MASTERFILE[[#This Row],[BN 5 (Percentage)]])+1, FIND(")",MASTERFILE[[#This Row],[BN 5 (Percentage)]])- FIND("(",MASTERFILE[[#This Row],[BN 5 (Percentage)]])-1)),0)</f>
        <v>0</v>
      </c>
      <c r="FJ85" s="47">
        <f>IFERROR(MASTERFILE[[#This Row],[FPMIS Budget]]*(MID(MASTERFILE[[#This Row],[BE 1 (Percentage)]],FIND("(",MASTERFILE[[#This Row],[BE 1 (Percentage)]])+1, FIND(")",MASTERFILE[[#This Row],[BE 1 (Percentage)]])- FIND("(",MASTERFILE[[#This Row],[BE 1 (Percentage)]])-1)),0)</f>
        <v>0</v>
      </c>
      <c r="FK85" s="47">
        <f>IFERROR(MASTERFILE[[#This Row],[FPMIS Budget]]*(MID(MASTERFILE[[#This Row],[BE 2 (Percentage)]],FIND("(",MASTERFILE[[#This Row],[BE 2 (Percentage)]])+1, FIND(")",MASTERFILE[[#This Row],[BE 2 (Percentage)]])- FIND("(",MASTERFILE[[#This Row],[BE 2 (Percentage)]])-1)),0)</f>
        <v>0</v>
      </c>
      <c r="FL85" s="47">
        <f>IFERROR(MASTERFILE[[#This Row],[FPMIS Budget]]*(MID(MASTERFILE[[#This Row],[BE 3 (Percentage)]],FIND("(",MASTERFILE[[#This Row],[BE 3 (Percentage)]])+1, FIND(")",MASTERFILE[[#This Row],[BE 3 (Percentage)]])- FIND("(",MASTERFILE[[#This Row],[BE 3 (Percentage)]])-1)),0)</f>
        <v>0</v>
      </c>
      <c r="FM85" s="47">
        <f>IFERROR(MASTERFILE[[#This Row],[FPMIS Budget]]*(MID(MASTERFILE[[#This Row],[BE 4 (Percentage)]],FIND("(",MASTERFILE[[#This Row],[BE 4 (Percentage)]])+1, FIND(")",MASTERFILE[[#This Row],[BE 4 (Percentage)]])- FIND("(",MASTERFILE[[#This Row],[BE 4 (Percentage)]])-1)),0)</f>
        <v>0</v>
      </c>
      <c r="FN85" s="47">
        <f>IFERROR(MASTERFILE[[#This Row],[FPMIS Budget]]*(MID(MASTERFILE[[#This Row],[BL 1 (Percentage)]],FIND("(",MASTERFILE[[#This Row],[BL 1 (Percentage)]])+1, FIND(")",MASTERFILE[[#This Row],[BL 1 (Percentage)]])- FIND("(",MASTERFILE[[#This Row],[BL 1 (Percentage)]])-1)),0)</f>
        <v>0</v>
      </c>
      <c r="FO85" s="47">
        <f>IFERROR(MASTERFILE[[#This Row],[FPMIS Budget]]*(MID(MASTERFILE[[#This Row],[BL 2 (Percentage)]],FIND("(",MASTERFILE[[#This Row],[BL 2 (Percentage)]])+1, FIND(")",MASTERFILE[[#This Row],[BL 2 (Percentage)]])- FIND("(",MASTERFILE[[#This Row],[BL 2 (Percentage)]])-1)),0)</f>
        <v>0</v>
      </c>
      <c r="FP85" s="47">
        <f>IFERROR(MASTERFILE[[#This Row],[FPMIS Budget]]*(MID(MASTERFILE[[#This Row],[BL 3 (Percentage)]],FIND("(",MASTERFILE[[#This Row],[BL 3 (Percentage)]])+1, FIND(")",MASTERFILE[[#This Row],[BL 3 (Percentage)]])- FIND("(",MASTERFILE[[#This Row],[BL 3 (Percentage)]])-1)),0)</f>
        <v>3188098.4621100002</v>
      </c>
      <c r="FQ85" s="47">
        <f>IFERROR(MASTERFILE[[#This Row],[FPMIS Budget]]*(MID(MASTERFILE[[#This Row],[BL 4 (Percentage)]],FIND("(",MASTERFILE[[#This Row],[BL 4 (Percentage)]])+1, FIND(")",MASTERFILE[[#This Row],[BL 4 (Percentage)]])- FIND("(",MASTERFILE[[#This Row],[BL 4 (Percentage)]])-1)),0)</f>
        <v>0</v>
      </c>
      <c r="FR85" s="47">
        <f>IFERROR(MASTERFILE[[#This Row],[FPMIS Budget]]*(MID(MASTERFILE[[#This Row],[BL 5 (Percentage)]],FIND("(",MASTERFILE[[#This Row],[BL 5 (Percentage)]])+1, FIND(")",MASTERFILE[[#This Row],[BL 5 (Percentage)]])- FIND("(",MASTERFILE[[#This Row],[BL 5 (Percentage)]])-1)),0)</f>
        <v>0</v>
      </c>
      <c r="FS85" s="47">
        <f>IFERROR(MASTERFILE[[#This Row],[FPMIS Budget]]*(MID(MASTERFILE[[#This Row],[BL 6 (Percentage)]],FIND("(",MASTERFILE[[#This Row],[BL 6 (Percentage)]])+1, FIND(")",MASTERFILE[[#This Row],[BL 6 (Percentage)]])- FIND("(",MASTERFILE[[#This Row],[BL 6 (Percentage)]])-1)),0)</f>
        <v>0</v>
      </c>
      <c r="FT85" s="47">
        <f>IFERROR(MASTERFILE[[#This Row],[FPMIS Budget]]*(MID(MASTERFILE[[#This Row],[BL 7 (Percentage)]],FIND("(",MASTERFILE[[#This Row],[BL 7 (Percentage)]])+1, FIND(")",MASTERFILE[[#This Row],[BL 7 (Percentage)]])- FIND("(",MASTERFILE[[#This Row],[BL 7 (Percentage)]])-1)),0)</f>
        <v>0</v>
      </c>
      <c r="FU85" s="3">
        <f>IF(ISNUMBER(SEARCH("1.",MASTERFILE[[#This Row],[SDG target (24/25)]])),1," ")</f>
        <v>1</v>
      </c>
      <c r="HT85" s="3" t="s">
        <v>320</v>
      </c>
      <c r="HW85" s="3" t="s">
        <v>2406</v>
      </c>
      <c r="IB85" s="3" t="s">
        <v>2406</v>
      </c>
      <c r="IH85" s="3"/>
      <c r="IQ85" s="3" t="s">
        <v>2406</v>
      </c>
      <c r="IX85" s="3"/>
      <c r="JA85" s="9" t="s">
        <v>2407</v>
      </c>
    </row>
    <row r="86" spans="1:263" ht="27.75" customHeight="1" x14ac:dyDescent="0.3">
      <c r="A86" s="48" t="s">
        <v>2408</v>
      </c>
      <c r="B86" s="48" t="s">
        <v>2409</v>
      </c>
      <c r="C86" s="48" t="s">
        <v>2410</v>
      </c>
      <c r="D86" s="48" t="s">
        <v>1952</v>
      </c>
      <c r="E86" s="49">
        <v>0</v>
      </c>
      <c r="F86" s="49">
        <v>999999.53</v>
      </c>
      <c r="G86" s="48" t="s">
        <v>2411</v>
      </c>
      <c r="H86" s="48" t="s">
        <v>1954</v>
      </c>
      <c r="I86" s="48" t="s">
        <v>281</v>
      </c>
      <c r="J86" s="48" t="s">
        <v>692</v>
      </c>
      <c r="K86" s="48" t="s">
        <v>521</v>
      </c>
      <c r="L86" s="48" t="s">
        <v>2374</v>
      </c>
      <c r="M86" s="48" t="s">
        <v>1241</v>
      </c>
      <c r="N86" s="49">
        <v>1.8306451612903225</v>
      </c>
      <c r="O86" s="48" t="s">
        <v>292</v>
      </c>
      <c r="P86" s="48" t="s">
        <v>281</v>
      </c>
      <c r="Q86" s="48" t="s">
        <v>1788</v>
      </c>
      <c r="R86" s="48" t="s">
        <v>292</v>
      </c>
      <c r="S86" s="48" t="s">
        <v>2412</v>
      </c>
      <c r="T86" s="48" t="s">
        <v>292</v>
      </c>
      <c r="U86" s="48" t="s">
        <v>678</v>
      </c>
      <c r="V86" s="48" t="s">
        <v>622</v>
      </c>
      <c r="W86" s="48" t="s">
        <v>713</v>
      </c>
      <c r="X86" s="48" t="s">
        <v>2413</v>
      </c>
      <c r="Y86" s="48" t="s">
        <v>2414</v>
      </c>
      <c r="Z86" s="48" t="s">
        <v>2415</v>
      </c>
      <c r="AA86" s="48" t="s">
        <v>297</v>
      </c>
      <c r="AB86" s="48" t="s">
        <v>298</v>
      </c>
      <c r="AC86" s="48" t="s">
        <v>774</v>
      </c>
      <c r="AD86" s="48" t="s">
        <v>775</v>
      </c>
      <c r="AE86" s="48" t="s">
        <v>292</v>
      </c>
      <c r="AF86" s="48" t="s">
        <v>292</v>
      </c>
      <c r="AG86" s="48" t="s">
        <v>292</v>
      </c>
      <c r="AH86" s="48" t="s">
        <v>292</v>
      </c>
      <c r="AI86" s="48" t="s">
        <v>292</v>
      </c>
      <c r="AJ86" s="48" t="s">
        <v>292</v>
      </c>
      <c r="AK86" s="48" t="s">
        <v>304</v>
      </c>
      <c r="AL86" s="48" t="s">
        <v>691</v>
      </c>
      <c r="AM86" s="48" t="s">
        <v>541</v>
      </c>
      <c r="AN86" s="48" t="s">
        <v>692</v>
      </c>
      <c r="AO86" s="48" t="s">
        <v>292</v>
      </c>
      <c r="AP86" s="48" t="s">
        <v>292</v>
      </c>
      <c r="AQ86" s="48" t="s">
        <v>292</v>
      </c>
      <c r="AR86" s="48" t="s">
        <v>353</v>
      </c>
      <c r="AS86" s="48" t="s">
        <v>354</v>
      </c>
      <c r="AT86" s="48" t="s">
        <v>292</v>
      </c>
      <c r="AU86" s="49">
        <v>0</v>
      </c>
      <c r="AV86" s="48" t="s">
        <v>2416</v>
      </c>
      <c r="AW86" s="48" t="s">
        <v>2417</v>
      </c>
      <c r="AX86" s="48" t="s">
        <v>292</v>
      </c>
      <c r="AY86" s="48" t="s">
        <v>292</v>
      </c>
      <c r="AZ86" s="48" t="s">
        <v>292</v>
      </c>
      <c r="BA86" s="48" t="s">
        <v>292</v>
      </c>
      <c r="BB86" s="48" t="s">
        <v>292</v>
      </c>
      <c r="BC86" s="48" t="s">
        <v>292</v>
      </c>
      <c r="BD86" s="48" t="s">
        <v>2418</v>
      </c>
      <c r="BE86" s="48" t="s">
        <v>2419</v>
      </c>
      <c r="BF86" s="48" t="s">
        <v>292</v>
      </c>
      <c r="BG86" s="48" t="s">
        <v>292</v>
      </c>
      <c r="BH86" s="49">
        <v>0</v>
      </c>
      <c r="BI86" s="48" t="s">
        <v>725</v>
      </c>
      <c r="BJ86" s="48" t="s">
        <v>354</v>
      </c>
      <c r="BK86" s="48" t="s">
        <v>353</v>
      </c>
      <c r="BL86" s="48" t="s">
        <v>353</v>
      </c>
      <c r="BM86" s="48" t="s">
        <v>353</v>
      </c>
      <c r="BN86" s="48" t="s">
        <v>354</v>
      </c>
      <c r="BO86" s="48" t="s">
        <v>353</v>
      </c>
      <c r="BP86" s="48" t="s">
        <v>354</v>
      </c>
      <c r="BQ86" s="48" t="s">
        <v>353</v>
      </c>
      <c r="BR86" s="48" t="s">
        <v>353</v>
      </c>
      <c r="BS86" s="48" t="s">
        <v>297</v>
      </c>
      <c r="BT86" s="48" t="s">
        <v>298</v>
      </c>
      <c r="BU86" s="48" t="s">
        <v>774</v>
      </c>
      <c r="BV86" s="48" t="s">
        <v>775</v>
      </c>
      <c r="BW86" s="48" t="s">
        <v>2416</v>
      </c>
      <c r="BX86" s="48" t="s">
        <v>2417</v>
      </c>
      <c r="BY86" s="48" t="s">
        <v>292</v>
      </c>
      <c r="BZ86" s="48" t="s">
        <v>292</v>
      </c>
      <c r="CA86" s="48" t="s">
        <v>292</v>
      </c>
      <c r="CB86" s="48" t="s">
        <v>292</v>
      </c>
      <c r="CC86" s="48" t="s">
        <v>292</v>
      </c>
      <c r="CD86" s="48" t="s">
        <v>292</v>
      </c>
      <c r="CE86" s="48" t="s">
        <v>292</v>
      </c>
      <c r="CF86" s="48" t="s">
        <v>292</v>
      </c>
      <c r="CG86" s="48" t="s">
        <v>292</v>
      </c>
      <c r="CH86" s="48" t="s">
        <v>292</v>
      </c>
      <c r="CI86" s="48" t="s">
        <v>292</v>
      </c>
      <c r="CJ86" s="48" t="s">
        <v>292</v>
      </c>
      <c r="CK86" s="48" t="s">
        <v>292</v>
      </c>
      <c r="CL86" s="49">
        <v>0</v>
      </c>
      <c r="CM86" s="49">
        <v>0</v>
      </c>
      <c r="CN86" s="49">
        <v>0</v>
      </c>
      <c r="CO86" s="49">
        <v>0</v>
      </c>
      <c r="CP86" s="48" t="s">
        <v>292</v>
      </c>
      <c r="CQ86" s="48" t="s">
        <v>292</v>
      </c>
      <c r="CR86" s="48" t="s">
        <v>292</v>
      </c>
      <c r="CS86" s="48" t="s">
        <v>292</v>
      </c>
      <c r="CT86" s="48" t="s">
        <v>292</v>
      </c>
      <c r="CU86" s="48" t="s">
        <v>292</v>
      </c>
      <c r="CV86" s="48" t="s">
        <v>292</v>
      </c>
      <c r="CW86" s="48" t="s">
        <v>292</v>
      </c>
      <c r="CX86" s="48" t="s">
        <v>292</v>
      </c>
      <c r="CY86" s="48" t="s">
        <v>292</v>
      </c>
      <c r="CZ86" s="48" t="s">
        <v>292</v>
      </c>
      <c r="DA86" s="48" t="s">
        <v>292</v>
      </c>
      <c r="DB86" s="48" t="s">
        <v>292</v>
      </c>
      <c r="DC86" s="48" t="s">
        <v>292</v>
      </c>
      <c r="DD86" s="49">
        <v>0</v>
      </c>
      <c r="DE86" s="49">
        <v>0</v>
      </c>
      <c r="DF86" s="48" t="s">
        <v>2420</v>
      </c>
      <c r="DG86" s="48" t="s">
        <v>292</v>
      </c>
      <c r="DH86" s="48" t="s">
        <v>292</v>
      </c>
      <c r="DI86" s="50" t="s">
        <v>1970</v>
      </c>
      <c r="DJ86" s="3">
        <f>IF(ISNUMBER(SEARCH("BP1",MASTERFILE[[#This Row],[PPA (24/25)]])),1,0)</f>
        <v>0</v>
      </c>
      <c r="DK86" s="3">
        <f>IF(ISNUMBER(SEARCH("BP2",MASTERFILE[[#This Row],[PPA (24/25)]])),1,0)</f>
        <v>0</v>
      </c>
      <c r="DL86" s="3">
        <f>IF(ISNUMBER(SEARCH("BP3",MASTERFILE[[#This Row],[PPA (24/25)]])),1,0)</f>
        <v>0</v>
      </c>
      <c r="DM86" s="3">
        <f>IF(ISNUMBER(SEARCH("BP4",MASTERFILE[[#This Row],[PPA (24/25)]])),1,0)</f>
        <v>0</v>
      </c>
      <c r="DN86" s="3">
        <f>IF(ISNUMBER(SEARCH("BP5",MASTERFILE[[#This Row],[PPA (24/25)]])),1,0)</f>
        <v>0</v>
      </c>
      <c r="DO86" s="3">
        <f>IF(ISNUMBER(SEARCH("BN1",MASTERFILE[[#This Row],[PPA (24/25)]])),1,0)</f>
        <v>0</v>
      </c>
      <c r="DP86" s="3">
        <f>IF(ISNUMBER(SEARCH("BN2",MASTERFILE[[#This Row],[PPA (24/25)]])),1,0)</f>
        <v>0</v>
      </c>
      <c r="DQ86" s="3">
        <f>IF(ISNUMBER(SEARCH("BN3",MASTERFILE[[#This Row],[PPA (24/25)]])),1,0)</f>
        <v>0</v>
      </c>
      <c r="DR86" s="3">
        <f>IF(ISNUMBER(SEARCH("BN4",MASTERFILE[[#This Row],[PPA (24/25)]])),1,0)</f>
        <v>0</v>
      </c>
      <c r="DS86" s="3">
        <f>IF(ISNUMBER(SEARCH("BN5",MASTERFILE[[#This Row],[PPA (24/25)]])),1,0)</f>
        <v>0</v>
      </c>
      <c r="DT86" s="3">
        <f>IF(ISNUMBER(SEARCH("BE1",MASTERFILE[[#This Row],[PPA (24/25)]])),1,0)</f>
        <v>1</v>
      </c>
      <c r="DU86" s="3">
        <f>IF(ISNUMBER(SEARCH("BE2",MASTERFILE[[#This Row],[PPA (24/25)]])),1,0)</f>
        <v>0</v>
      </c>
      <c r="DV86" s="3">
        <f>IF(ISNUMBER(SEARCH("BE3",MASTERFILE[[#This Row],[PPA (24/25)]])),1,0)</f>
        <v>0</v>
      </c>
      <c r="DW86" s="3">
        <f>IF(ISNUMBER(SEARCH("BE4",MASTERFILE[[#This Row],[PPA (24/25)]])),1,0)</f>
        <v>0</v>
      </c>
      <c r="DX86" s="3">
        <f>IF(ISNUMBER(SEARCH("BL1",MASTERFILE[[#This Row],[PPA (24/25)]])),1,0)</f>
        <v>0</v>
      </c>
      <c r="DY86" s="3">
        <f>IF(ISNUMBER(SEARCH("BL2",MASTERFILE[[#This Row],[PPA (24/25)]])),1,0)</f>
        <v>0</v>
      </c>
      <c r="DZ86" s="3">
        <f>IF(ISNUMBER(SEARCH("BL3",MASTERFILE[[#This Row],[PPA (24/25)]])),1,0)</f>
        <v>0</v>
      </c>
      <c r="EA86" s="3">
        <f>IF(ISNUMBER(SEARCH("BL4",MASTERFILE[[#This Row],[PPA (24/25)]])),1,0)</f>
        <v>0</v>
      </c>
      <c r="EB86" s="3">
        <f>IF(ISNUMBER(SEARCH("BL5",MASTERFILE[[#This Row],[PPA (24/25)]])),1,0)</f>
        <v>0</v>
      </c>
      <c r="EC86" s="3">
        <f>IF(ISNUMBER(SEARCH("BL6",MASTERFILE[[#This Row],[PPA (24/25)]])),1,0)</f>
        <v>0</v>
      </c>
      <c r="ED86" s="3">
        <f>IF(ISNUMBER(SEARCH("BL7",MASTERFILE[[#This Row],[PPA (24/25)]])),1,0)</f>
        <v>0</v>
      </c>
      <c r="EE86" s="3">
        <f>IFERROR(LEFT(RIGHT(MASTERFILE[[#This Row],[PPA (24/25)]],LEN(MASTERFILE[[#This Row],[PPA (24/25)]])-FIND("BP1",MASTERFILE[[#This Row],[PPA (24/25)]])+1),10), 0)</f>
        <v>0</v>
      </c>
      <c r="EF86" s="3">
        <f>IFERROR(LEFT(RIGHT(MASTERFILE[[#This Row],[PPA (24/25)]],LEN(MASTERFILE[[#This Row],[PPA (24/25)]])-FIND("BP2",MASTERFILE[[#This Row],[PPA (24/25)]])+1),10),0)</f>
        <v>0</v>
      </c>
      <c r="EG86" s="3">
        <f>IFERROR(LEFT(RIGHT(MASTERFILE[[#This Row],[PPA (24/25)]],LEN(MASTERFILE[[#This Row],[PPA (24/25)]])-FIND("BP3",MASTERFILE[[#This Row],[PPA (24/25)]])+1),10),0)</f>
        <v>0</v>
      </c>
      <c r="EH86" s="3">
        <f>IFERROR(LEFT(RIGHT(MASTERFILE[[#This Row],[PPA (24/25)]],LEN(MASTERFILE[[#This Row],[PPA (24/25)]])-FIND("BP4",MASTERFILE[[#This Row],[PPA (24/25)]])+1),10),0)</f>
        <v>0</v>
      </c>
      <c r="EI86" s="3">
        <f>IFERROR(LEFT(RIGHT(MASTERFILE[[#This Row],[PPA (24/25)]],LEN(MASTERFILE[[#This Row],[PPA (24/25)]])-FIND("BP5",MASTERFILE[[#This Row],[PPA (24/25)]])+1),10),0)</f>
        <v>0</v>
      </c>
      <c r="EJ86" s="3">
        <f>IFERROR(LEFT(RIGHT(MASTERFILE[[#This Row],[PPA (24/25)]],LEN(MASTERFILE[[#This Row],[PPA (24/25)]])-FIND("BN1",MASTERFILE[[#This Row],[PPA (24/25)]])+1),10),0)</f>
        <v>0</v>
      </c>
      <c r="EK86" s="3">
        <f>IFERROR(LEFT(RIGHT(MASTERFILE[[#This Row],[PPA (24/25)]],LEN(MASTERFILE[[#This Row],[PPA (24/25)]])-FIND("BN2",MASTERFILE[[#This Row],[PPA (24/25)]])+1),10),0)</f>
        <v>0</v>
      </c>
      <c r="EL86" s="3">
        <f>IFERROR(LEFT(RIGHT(MASTERFILE[[#This Row],[PPA (24/25)]],LEN(MASTERFILE[[#This Row],[PPA (24/25)]])-FIND("BN3",MASTERFILE[[#This Row],[PPA (24/25)]])+1),10),0)</f>
        <v>0</v>
      </c>
      <c r="EM86" s="3">
        <f>IFERROR(LEFT(RIGHT(MASTERFILE[[#This Row],[PPA (24/25)]],LEN(MASTERFILE[[#This Row],[PPA (24/25)]])-FIND("BN4",MASTERFILE[[#This Row],[PPA (24/25)]])+1),10),0)</f>
        <v>0</v>
      </c>
      <c r="EN86" s="3">
        <f>IFERROR(LEFT(RIGHT(MASTERFILE[[#This Row],[PPA (24/25)]],LEN(MASTERFILE[[#This Row],[PPA (24/25)]])-FIND("BN5",MASTERFILE[[#This Row],[PPA (24/25)]])+1),10),0)</f>
        <v>0</v>
      </c>
      <c r="EO86" s="3" t="str">
        <f>IFERROR(LEFT(RIGHT(MASTERFILE[[#This Row],[PPA (24/25)]],LEN(MASTERFILE[[#This Row],[PPA (24/25)]])-FIND("BE1",MASTERFILE[[#This Row],[PPA (24/25)]])+1),10),0)</f>
        <v>BE1 (100%)</v>
      </c>
      <c r="EP86" s="3">
        <f>IFERROR(LEFT(RIGHT(MASTERFILE[[#This Row],[PPA (24/25)]],LEN(MASTERFILE[[#This Row],[PPA (24/25)]])-FIND("BE2",MASTERFILE[[#This Row],[PPA (24/25)]])+1),10),0)</f>
        <v>0</v>
      </c>
      <c r="EQ86" s="3">
        <f>IFERROR(LEFT(RIGHT(MASTERFILE[[#This Row],[PPA (24/25)]],LEN(MASTERFILE[[#This Row],[PPA (24/25)]])-FIND("BE3",MASTERFILE[[#This Row],[PPA (24/25)]])+1),10),0)</f>
        <v>0</v>
      </c>
      <c r="ER86" s="3">
        <f>IFERROR(LEFT(RIGHT(MASTERFILE[[#This Row],[PPA (24/25)]],LEN(MASTERFILE[[#This Row],[PPA (24/25)]])-FIND("BE4",MASTERFILE[[#This Row],[PPA (24/25)]])+1),10),0)</f>
        <v>0</v>
      </c>
      <c r="ES86" s="3">
        <f>IFERROR(LEFT(RIGHT(MASTERFILE[[#This Row],[PPA (24/25)]],LEN(MASTERFILE[[#This Row],[PPA (24/25)]])-FIND("BL1",MASTERFILE[[#This Row],[PPA (24/25)]])+1),10),0)</f>
        <v>0</v>
      </c>
      <c r="ET86" s="3">
        <f>IFERROR(LEFT(RIGHT(MASTERFILE[[#This Row],[PPA (24/25)]],LEN(MASTERFILE[[#This Row],[PPA (24/25)]])-FIND("BL2",MASTERFILE[[#This Row],[PPA (24/25)]])+1),10),0)</f>
        <v>0</v>
      </c>
      <c r="EU86" s="3">
        <f>IFERROR(LEFT(RIGHT(MASTERFILE[[#This Row],[PPA (24/25)]],LEN(MASTERFILE[[#This Row],[PPA (24/25)]])-FIND("BL3",MASTERFILE[[#This Row],[PPA (24/25)]])+1),10),0)</f>
        <v>0</v>
      </c>
      <c r="EV86" s="3">
        <f>IFERROR(LEFT(RIGHT(MASTERFILE[[#This Row],[PPA (24/25)]],LEN(MASTERFILE[[#This Row],[PPA (24/25)]])-FIND("BL4",MASTERFILE[[#This Row],[PPA (24/25)]])+1),10),0)</f>
        <v>0</v>
      </c>
      <c r="EW86" s="3">
        <f>IFERROR(LEFT(RIGHT(MASTERFILE[[#This Row],[PPA (24/25)]],LEN(MASTERFILE[[#This Row],[PPA (24/25)]])-FIND("BL5",MASTERFILE[[#This Row],[PPA (24/25)]])+1),10),0)</f>
        <v>0</v>
      </c>
      <c r="EX86" s="3">
        <f>IFERROR(LEFT(RIGHT(MASTERFILE[[#This Row],[PPA (24/25)]],LEN(MASTERFILE[[#This Row],[PPA (24/25)]])-FIND("BL6",MASTERFILE[[#This Row],[PPA (24/25)]])+1),10),0)</f>
        <v>0</v>
      </c>
      <c r="EY86" s="3">
        <f>IFERROR(LEFT(RIGHT(MASTERFILE[[#This Row],[PPA (24/25)]],LEN(MASTERFILE[[#This Row],[PPA (24/25)]])-FIND("BL7",MASTERFILE[[#This Row],[PPA (24/25)]])+1),10),0)</f>
        <v>0</v>
      </c>
      <c r="EZ86" s="47">
        <f>IFERROR(MASTERFILE[[#This Row],[FPMIS Budget]]*(MID(MASTERFILE[[#This Row],[BP 1 (Percentage)]],FIND("(",MASTERFILE[[#This Row],[BP 1 (Percentage)]])+1, FIND(")",MASTERFILE[[#This Row],[BP 1 (Percentage)]])- FIND("(",MASTERFILE[[#This Row],[BP 1 (Percentage)]])-1)),0)</f>
        <v>0</v>
      </c>
      <c r="FA86" s="47">
        <f>IFERROR(MASTERFILE[[#This Row],[FPMIS Budget]]*(MID(MASTERFILE[[#This Row],[BP 2 (Percentage)]],FIND("(",MASTERFILE[[#This Row],[BP 2 (Percentage)]])+1, FIND(")",MASTERFILE[[#This Row],[BP 2 (Percentage)]])- FIND("(",MASTERFILE[[#This Row],[BP 2 (Percentage)]])-1)),0)</f>
        <v>0</v>
      </c>
      <c r="FB86" s="47">
        <f>IFERROR(MASTERFILE[[#This Row],[FPMIS Budget]]*(MID(MASTERFILE[[#This Row],[BP 3 (Percentage)]],FIND("(",MASTERFILE[[#This Row],[BP 3 (Percentage)]])+1, FIND(")",MASTERFILE[[#This Row],[BP 3 (Percentage)]])- FIND("(",MASTERFILE[[#This Row],[BP 3 (Percentage)]])-1)),0)</f>
        <v>0</v>
      </c>
      <c r="FC86" s="47">
        <f>IFERROR(MASTERFILE[[#This Row],[FPMIS Budget]]*(MID(MASTERFILE[[#This Row],[BP 4 (Percentage)]],FIND("(",MASTERFILE[[#This Row],[BP 4 (Percentage)]])+1, FIND(")",MASTERFILE[[#This Row],[BP 4 (Percentage)]])- FIND("(",MASTERFILE[[#This Row],[BP 4 (Percentage)]])-1)),0)</f>
        <v>0</v>
      </c>
      <c r="FD86" s="47">
        <f>IFERROR(MASTERFILE[[#This Row],[FPMIS Budget]]*(MID(MASTERFILE[[#This Row],[BP 5 (Percentage)]],FIND("(",MASTERFILE[[#This Row],[BP 5 (Percentage)]])+1, FIND(")",MASTERFILE[[#This Row],[BP 5 (Percentage)]])- FIND("(",MASTERFILE[[#This Row],[BP 5 (Percentage)]])-1)),0)</f>
        <v>0</v>
      </c>
      <c r="FE86" s="47">
        <f>IFERROR(MASTERFILE[[#This Row],[FPMIS Budget]]*(MID(MASTERFILE[[#This Row],[BN 1 (Percentage)]],FIND("(",MASTERFILE[[#This Row],[BN 1 (Percentage)]])+1, FIND(")",MASTERFILE[[#This Row],[BN 1 (Percentage)]])- FIND("(",MASTERFILE[[#This Row],[BN 1 (Percentage)]])-1)),0)</f>
        <v>0</v>
      </c>
      <c r="FF86" s="47">
        <f>IFERROR(MASTERFILE[[#This Row],[FPMIS Budget]]*(MID(MASTERFILE[[#This Row],[BN 2 (Percentage)]],FIND("(",MASTERFILE[[#This Row],[BN 2 (Percentage)]])+1, FIND(")",MASTERFILE[[#This Row],[BN 2 (Percentage)]])- FIND("(",MASTERFILE[[#This Row],[BN 2 (Percentage)]])-1)),0)</f>
        <v>0</v>
      </c>
      <c r="FG86" s="47">
        <f>IFERROR(MASTERFILE[[#This Row],[FPMIS Budget]]*(MID(MASTERFILE[[#This Row],[BN 3 (Percentage)]],FIND("(",MASTERFILE[[#This Row],[BN 3 (Percentage)]])+1, FIND(")",MASTERFILE[[#This Row],[BN 3 (Percentage)]])- FIND("(",MASTERFILE[[#This Row],[BN 3 (Percentage)]])-1)),0)</f>
        <v>0</v>
      </c>
      <c r="FH86" s="47">
        <f>IFERROR(MASTERFILE[[#This Row],[FPMIS Budget]]*(MID(MASTERFILE[[#This Row],[BN 4 (Percentage)]],FIND("(",MASTERFILE[[#This Row],[BN 4 (Percentage)]])+1, FIND(")",MASTERFILE[[#This Row],[BN 4 (Percentage)]])- FIND("(",MASTERFILE[[#This Row],[BN 4 (Percentage)]])-1)),0)</f>
        <v>0</v>
      </c>
      <c r="FI86" s="47">
        <f>IFERROR(MASTERFILE[[#This Row],[FPMIS Budget]]*(MID(MASTERFILE[[#This Row],[BN 5 (Percentage)]],FIND("(",MASTERFILE[[#This Row],[BN 5 (Percentage)]])+1, FIND(")",MASTERFILE[[#This Row],[BN 5 (Percentage)]])- FIND("(",MASTERFILE[[#This Row],[BN 5 (Percentage)]])-1)),0)</f>
        <v>0</v>
      </c>
      <c r="FJ86" s="47">
        <f>IFERROR(MASTERFILE[[#This Row],[FPMIS Budget]]*(MID(MASTERFILE[[#This Row],[BE 1 (Percentage)]],FIND("(",MASTERFILE[[#This Row],[BE 1 (Percentage)]])+1, FIND(")",MASTERFILE[[#This Row],[BE 1 (Percentage)]])- FIND("(",MASTERFILE[[#This Row],[BE 1 (Percentage)]])-1)),0)</f>
        <v>999999.53</v>
      </c>
      <c r="FK86" s="47">
        <f>IFERROR(MASTERFILE[[#This Row],[FPMIS Budget]]*(MID(MASTERFILE[[#This Row],[BE 2 (Percentage)]],FIND("(",MASTERFILE[[#This Row],[BE 2 (Percentage)]])+1, FIND(")",MASTERFILE[[#This Row],[BE 2 (Percentage)]])- FIND("(",MASTERFILE[[#This Row],[BE 2 (Percentage)]])-1)),0)</f>
        <v>0</v>
      </c>
      <c r="FL86" s="47">
        <f>IFERROR(MASTERFILE[[#This Row],[FPMIS Budget]]*(MID(MASTERFILE[[#This Row],[BE 3 (Percentage)]],FIND("(",MASTERFILE[[#This Row],[BE 3 (Percentage)]])+1, FIND(")",MASTERFILE[[#This Row],[BE 3 (Percentage)]])- FIND("(",MASTERFILE[[#This Row],[BE 3 (Percentage)]])-1)),0)</f>
        <v>0</v>
      </c>
      <c r="FM86" s="47">
        <f>IFERROR(MASTERFILE[[#This Row],[FPMIS Budget]]*(MID(MASTERFILE[[#This Row],[BE 4 (Percentage)]],FIND("(",MASTERFILE[[#This Row],[BE 4 (Percentage)]])+1, FIND(")",MASTERFILE[[#This Row],[BE 4 (Percentage)]])- FIND("(",MASTERFILE[[#This Row],[BE 4 (Percentage)]])-1)),0)</f>
        <v>0</v>
      </c>
      <c r="FN86" s="47">
        <f>IFERROR(MASTERFILE[[#This Row],[FPMIS Budget]]*(MID(MASTERFILE[[#This Row],[BL 1 (Percentage)]],FIND("(",MASTERFILE[[#This Row],[BL 1 (Percentage)]])+1, FIND(")",MASTERFILE[[#This Row],[BL 1 (Percentage)]])- FIND("(",MASTERFILE[[#This Row],[BL 1 (Percentage)]])-1)),0)</f>
        <v>0</v>
      </c>
      <c r="FO86" s="47">
        <f>IFERROR(MASTERFILE[[#This Row],[FPMIS Budget]]*(MID(MASTERFILE[[#This Row],[BL 2 (Percentage)]],FIND("(",MASTERFILE[[#This Row],[BL 2 (Percentage)]])+1, FIND(")",MASTERFILE[[#This Row],[BL 2 (Percentage)]])- FIND("(",MASTERFILE[[#This Row],[BL 2 (Percentage)]])-1)),0)</f>
        <v>0</v>
      </c>
      <c r="FP86" s="47">
        <f>IFERROR(MASTERFILE[[#This Row],[FPMIS Budget]]*(MID(MASTERFILE[[#This Row],[BL 3 (Percentage)]],FIND("(",MASTERFILE[[#This Row],[BL 3 (Percentage)]])+1, FIND(")",MASTERFILE[[#This Row],[BL 3 (Percentage)]])- FIND("(",MASTERFILE[[#This Row],[BL 3 (Percentage)]])-1)),0)</f>
        <v>0</v>
      </c>
      <c r="FQ86" s="47">
        <f>IFERROR(MASTERFILE[[#This Row],[FPMIS Budget]]*(MID(MASTERFILE[[#This Row],[BL 4 (Percentage)]],FIND("(",MASTERFILE[[#This Row],[BL 4 (Percentage)]])+1, FIND(")",MASTERFILE[[#This Row],[BL 4 (Percentage)]])- FIND("(",MASTERFILE[[#This Row],[BL 4 (Percentage)]])-1)),0)</f>
        <v>0</v>
      </c>
      <c r="FR86" s="47">
        <f>IFERROR(MASTERFILE[[#This Row],[FPMIS Budget]]*(MID(MASTERFILE[[#This Row],[BL 5 (Percentage)]],FIND("(",MASTERFILE[[#This Row],[BL 5 (Percentage)]])+1, FIND(")",MASTERFILE[[#This Row],[BL 5 (Percentage)]])- FIND("(",MASTERFILE[[#This Row],[BL 5 (Percentage)]])-1)),0)</f>
        <v>0</v>
      </c>
      <c r="FS86" s="47">
        <f>IFERROR(MASTERFILE[[#This Row],[FPMIS Budget]]*(MID(MASTERFILE[[#This Row],[BL 6 (Percentage)]],FIND("(",MASTERFILE[[#This Row],[BL 6 (Percentage)]])+1, FIND(")",MASTERFILE[[#This Row],[BL 6 (Percentage)]])- FIND("(",MASTERFILE[[#This Row],[BL 6 (Percentage)]])-1)),0)</f>
        <v>0</v>
      </c>
      <c r="FT86" s="47">
        <f>IFERROR(MASTERFILE[[#This Row],[FPMIS Budget]]*(MID(MASTERFILE[[#This Row],[BL 7 (Percentage)]],FIND("(",MASTERFILE[[#This Row],[BL 7 (Percentage)]])+1, FIND(")",MASTERFILE[[#This Row],[BL 7 (Percentage)]])- FIND("(",MASTERFILE[[#This Row],[BL 7 (Percentage)]])-1)),0)</f>
        <v>0</v>
      </c>
      <c r="FU86" s="3" t="str">
        <f>IF(ISNUMBER(SEARCH("1.",MASTERFILE[[#This Row],[SDG target (24/25)]])),1," ")</f>
        <v xml:space="preserve"> </v>
      </c>
      <c r="HT86" s="3" t="s">
        <v>614</v>
      </c>
      <c r="HU86" s="52"/>
      <c r="HV86" s="52"/>
      <c r="HW86" s="52"/>
      <c r="HX86" s="52"/>
      <c r="HY86" s="52"/>
      <c r="HZ86" s="52"/>
      <c r="IA86" s="52"/>
      <c r="IB86" s="52"/>
      <c r="IC86" s="52"/>
      <c r="ID86" s="53"/>
      <c r="IE86" s="52"/>
      <c r="IF86" s="52"/>
      <c r="IG86" s="52"/>
      <c r="IH86" s="52"/>
      <c r="II86" s="52"/>
      <c r="IJ86" s="52"/>
      <c r="IK86" s="52"/>
      <c r="IL86" s="52"/>
      <c r="IM86" s="52"/>
      <c r="IN86" s="53"/>
      <c r="IO86" s="52"/>
      <c r="IP86" s="52"/>
      <c r="IQ86" s="52"/>
      <c r="IR86" s="52"/>
      <c r="IS86" s="52"/>
      <c r="IT86" s="52"/>
      <c r="IU86" s="53"/>
      <c r="IV86" s="53"/>
      <c r="IW86" s="53"/>
      <c r="IX86" s="52"/>
      <c r="IY86" s="52"/>
      <c r="IZ86" s="52"/>
      <c r="JA86" s="52"/>
      <c r="JB86" s="52"/>
      <c r="JC86" s="52"/>
    </row>
    <row r="87" spans="1:263" ht="27.75" customHeight="1" x14ac:dyDescent="0.3">
      <c r="A87" s="9" t="s">
        <v>2421</v>
      </c>
      <c r="B87" s="9" t="s">
        <v>607</v>
      </c>
      <c r="C87" s="9" t="s">
        <v>2422</v>
      </c>
      <c r="D87" s="9" t="s">
        <v>609</v>
      </c>
      <c r="E87" s="45">
        <v>0</v>
      </c>
      <c r="F87" s="45">
        <v>3500000</v>
      </c>
      <c r="G87" s="9" t="s">
        <v>292</v>
      </c>
      <c r="H87" s="9" t="s">
        <v>610</v>
      </c>
      <c r="I87" s="9" t="s">
        <v>281</v>
      </c>
      <c r="J87" s="9" t="s">
        <v>292</v>
      </c>
      <c r="K87" s="9" t="s">
        <v>611</v>
      </c>
      <c r="L87" s="9" t="s">
        <v>2423</v>
      </c>
      <c r="M87" s="9" t="s">
        <v>2424</v>
      </c>
      <c r="N87" s="45">
        <v>2.997311827956989</v>
      </c>
      <c r="O87" s="9" t="s">
        <v>292</v>
      </c>
      <c r="P87" s="9" t="s">
        <v>281</v>
      </c>
      <c r="Q87" s="9" t="s">
        <v>1788</v>
      </c>
      <c r="R87" s="9" t="s">
        <v>292</v>
      </c>
      <c r="S87" s="9" t="s">
        <v>2425</v>
      </c>
      <c r="T87" s="9" t="s">
        <v>292</v>
      </c>
      <c r="U87" s="9" t="s">
        <v>678</v>
      </c>
      <c r="V87" s="9" t="s">
        <v>2426</v>
      </c>
      <c r="W87" s="9" t="s">
        <v>292</v>
      </c>
      <c r="X87" s="9" t="s">
        <v>292</v>
      </c>
      <c r="Y87" s="9" t="s">
        <v>292</v>
      </c>
      <c r="Z87" s="9" t="s">
        <v>2427</v>
      </c>
      <c r="AA87" s="9" t="s">
        <v>2428</v>
      </c>
      <c r="AB87" s="9" t="s">
        <v>2429</v>
      </c>
      <c r="AC87" s="9" t="s">
        <v>2430</v>
      </c>
      <c r="AD87" s="9" t="s">
        <v>2431</v>
      </c>
      <c r="AE87" s="9" t="s">
        <v>292</v>
      </c>
      <c r="AF87" s="9" t="s">
        <v>292</v>
      </c>
      <c r="AG87" s="9" t="s">
        <v>292</v>
      </c>
      <c r="AH87" s="9" t="s">
        <v>292</v>
      </c>
      <c r="AI87" s="9" t="s">
        <v>292</v>
      </c>
      <c r="AJ87" s="9" t="s">
        <v>292</v>
      </c>
      <c r="AK87" s="9" t="s">
        <v>304</v>
      </c>
      <c r="AL87" s="9" t="s">
        <v>612</v>
      </c>
      <c r="AM87" s="9" t="s">
        <v>418</v>
      </c>
      <c r="AN87" s="9" t="s">
        <v>292</v>
      </c>
      <c r="AO87" s="9" t="s">
        <v>292</v>
      </c>
      <c r="AP87" s="9" t="s">
        <v>292</v>
      </c>
      <c r="AQ87" s="9" t="s">
        <v>292</v>
      </c>
      <c r="AR87" s="9" t="s">
        <v>353</v>
      </c>
      <c r="AS87" s="9" t="s">
        <v>363</v>
      </c>
      <c r="AT87" s="9" t="s">
        <v>292</v>
      </c>
      <c r="AU87" s="45">
        <v>0</v>
      </c>
      <c r="AV87" s="9" t="s">
        <v>2432</v>
      </c>
      <c r="AW87" s="9" t="s">
        <v>2433</v>
      </c>
      <c r="AX87" s="9" t="s">
        <v>292</v>
      </c>
      <c r="AY87" s="9" t="s">
        <v>292</v>
      </c>
      <c r="AZ87" s="9" t="s">
        <v>292</v>
      </c>
      <c r="BA87" s="9" t="s">
        <v>292</v>
      </c>
      <c r="BB87" s="9" t="s">
        <v>292</v>
      </c>
      <c r="BC87" s="9" t="s">
        <v>292</v>
      </c>
      <c r="BD87" s="9" t="s">
        <v>292</v>
      </c>
      <c r="BE87" s="9" t="s">
        <v>2434</v>
      </c>
      <c r="BF87" s="9" t="s">
        <v>292</v>
      </c>
      <c r="BG87" s="9" t="s">
        <v>292</v>
      </c>
      <c r="BH87" s="45">
        <v>0</v>
      </c>
      <c r="BI87" s="9" t="s">
        <v>2435</v>
      </c>
      <c r="BJ87" s="9" t="s">
        <v>354</v>
      </c>
      <c r="BK87" s="9" t="s">
        <v>353</v>
      </c>
      <c r="BL87" s="9" t="s">
        <v>354</v>
      </c>
      <c r="BM87" s="9" t="s">
        <v>353</v>
      </c>
      <c r="BN87" s="9" t="s">
        <v>354</v>
      </c>
      <c r="BO87" s="9" t="s">
        <v>354</v>
      </c>
      <c r="BP87" s="9" t="s">
        <v>363</v>
      </c>
      <c r="BQ87" s="9" t="s">
        <v>363</v>
      </c>
      <c r="BR87" s="9" t="s">
        <v>353</v>
      </c>
      <c r="BS87" s="9" t="s">
        <v>2428</v>
      </c>
      <c r="BT87" s="9" t="s">
        <v>2429</v>
      </c>
      <c r="BU87" s="9" t="s">
        <v>2430</v>
      </c>
      <c r="BV87" s="9" t="s">
        <v>2431</v>
      </c>
      <c r="BW87" s="9" t="s">
        <v>2432</v>
      </c>
      <c r="BX87" s="9" t="s">
        <v>2433</v>
      </c>
      <c r="BY87" s="9" t="s">
        <v>292</v>
      </c>
      <c r="BZ87" s="9" t="s">
        <v>292</v>
      </c>
      <c r="CA87" s="9" t="s">
        <v>292</v>
      </c>
      <c r="CB87" s="9" t="s">
        <v>292</v>
      </c>
      <c r="CC87" s="9" t="s">
        <v>292</v>
      </c>
      <c r="CD87" s="9" t="s">
        <v>292</v>
      </c>
      <c r="CE87" s="9" t="s">
        <v>292</v>
      </c>
      <c r="CF87" s="9" t="s">
        <v>292</v>
      </c>
      <c r="CG87" s="9" t="s">
        <v>292</v>
      </c>
      <c r="CH87" s="9" t="s">
        <v>292</v>
      </c>
      <c r="CI87" s="9" t="s">
        <v>292</v>
      </c>
      <c r="CJ87" s="9" t="s">
        <v>292</v>
      </c>
      <c r="CK87" s="9" t="s">
        <v>292</v>
      </c>
      <c r="CL87" s="45">
        <v>0</v>
      </c>
      <c r="CM87" s="45">
        <v>0</v>
      </c>
      <c r="CN87" s="45">
        <v>0</v>
      </c>
      <c r="CO87" s="45">
        <v>0</v>
      </c>
      <c r="CP87" s="9" t="s">
        <v>292</v>
      </c>
      <c r="CQ87" s="9" t="s">
        <v>292</v>
      </c>
      <c r="CR87" s="9" t="s">
        <v>292</v>
      </c>
      <c r="CS87" s="9" t="s">
        <v>292</v>
      </c>
      <c r="CT87" s="9" t="s">
        <v>292</v>
      </c>
      <c r="CU87" s="9" t="s">
        <v>292</v>
      </c>
      <c r="CV87" s="9" t="s">
        <v>292</v>
      </c>
      <c r="CW87" s="9" t="s">
        <v>292</v>
      </c>
      <c r="CX87" s="9" t="s">
        <v>292</v>
      </c>
      <c r="CY87" s="9" t="s">
        <v>292</v>
      </c>
      <c r="CZ87" s="9" t="s">
        <v>292</v>
      </c>
      <c r="DA87" s="9" t="s">
        <v>292</v>
      </c>
      <c r="DB87" s="9" t="s">
        <v>292</v>
      </c>
      <c r="DC87" s="9" t="s">
        <v>292</v>
      </c>
      <c r="DD87" s="45">
        <v>0</v>
      </c>
      <c r="DE87" s="45">
        <v>0</v>
      </c>
      <c r="DF87" s="9" t="s">
        <v>365</v>
      </c>
      <c r="DG87" s="9" t="s">
        <v>292</v>
      </c>
      <c r="DH87" s="9" t="s">
        <v>292</v>
      </c>
      <c r="DI87" s="46" t="s">
        <v>292</v>
      </c>
      <c r="DJ87" s="3">
        <f>IF(ISNUMBER(SEARCH("BP1",MASTERFILE[[#This Row],[PPA (24/25)]])),1,0)</f>
        <v>0</v>
      </c>
      <c r="DK87" s="3">
        <f>IF(ISNUMBER(SEARCH("BP2",MASTERFILE[[#This Row],[PPA (24/25)]])),1,0)</f>
        <v>0</v>
      </c>
      <c r="DL87" s="3">
        <f>IF(ISNUMBER(SEARCH("BP3",MASTERFILE[[#This Row],[PPA (24/25)]])),1,0)</f>
        <v>0</v>
      </c>
      <c r="DM87" s="3">
        <f>IF(ISNUMBER(SEARCH("BP4",MASTERFILE[[#This Row],[PPA (24/25)]])),1,0)</f>
        <v>0</v>
      </c>
      <c r="DN87" s="3">
        <f>IF(ISNUMBER(SEARCH("BP5",MASTERFILE[[#This Row],[PPA (24/25)]])),1,0)</f>
        <v>0</v>
      </c>
      <c r="DO87" s="3">
        <f>IF(ISNUMBER(SEARCH("BN1",MASTERFILE[[#This Row],[PPA (24/25)]])),1,0)</f>
        <v>0</v>
      </c>
      <c r="DP87" s="3">
        <f>IF(ISNUMBER(SEARCH("BN2",MASTERFILE[[#This Row],[PPA (24/25)]])),1,0)</f>
        <v>0</v>
      </c>
      <c r="DQ87" s="3">
        <f>IF(ISNUMBER(SEARCH("BN3",MASTERFILE[[#This Row],[PPA (24/25)]])),1,0)</f>
        <v>1</v>
      </c>
      <c r="DR87" s="3">
        <f>IF(ISNUMBER(SEARCH("BN4",MASTERFILE[[#This Row],[PPA (24/25)]])),1,0)</f>
        <v>1</v>
      </c>
      <c r="DS87" s="3">
        <f>IF(ISNUMBER(SEARCH("BN5",MASTERFILE[[#This Row],[PPA (24/25)]])),1,0)</f>
        <v>0</v>
      </c>
      <c r="DT87" s="3">
        <f>IF(ISNUMBER(SEARCH("BE1",MASTERFILE[[#This Row],[PPA (24/25)]])),1,0)</f>
        <v>0</v>
      </c>
      <c r="DU87" s="3">
        <f>IF(ISNUMBER(SEARCH("BE2",MASTERFILE[[#This Row],[PPA (24/25)]])),1,0)</f>
        <v>0</v>
      </c>
      <c r="DV87" s="3">
        <f>IF(ISNUMBER(SEARCH("BE3",MASTERFILE[[#This Row],[PPA (24/25)]])),1,0)</f>
        <v>0</v>
      </c>
      <c r="DW87" s="3">
        <f>IF(ISNUMBER(SEARCH("BE4",MASTERFILE[[#This Row],[PPA (24/25)]])),1,0)</f>
        <v>0</v>
      </c>
      <c r="DX87" s="3">
        <f>IF(ISNUMBER(SEARCH("BL1",MASTERFILE[[#This Row],[PPA (24/25)]])),1,0)</f>
        <v>0</v>
      </c>
      <c r="DY87" s="3">
        <f>IF(ISNUMBER(SEARCH("BL2",MASTERFILE[[#This Row],[PPA (24/25)]])),1,0)</f>
        <v>0</v>
      </c>
      <c r="DZ87" s="3">
        <f>IF(ISNUMBER(SEARCH("BL3",MASTERFILE[[#This Row],[PPA (24/25)]])),1,0)</f>
        <v>1</v>
      </c>
      <c r="EA87" s="3">
        <f>IF(ISNUMBER(SEARCH("BL4",MASTERFILE[[#This Row],[PPA (24/25)]])),1,0)</f>
        <v>0</v>
      </c>
      <c r="EB87" s="3">
        <f>IF(ISNUMBER(SEARCH("BL5",MASTERFILE[[#This Row],[PPA (24/25)]])),1,0)</f>
        <v>0</v>
      </c>
      <c r="EC87" s="3">
        <f>IF(ISNUMBER(SEARCH("BL6",MASTERFILE[[#This Row],[PPA (24/25)]])),1,0)</f>
        <v>0</v>
      </c>
      <c r="ED87" s="3">
        <f>IF(ISNUMBER(SEARCH("BL7",MASTERFILE[[#This Row],[PPA (24/25)]])),1,0)</f>
        <v>0</v>
      </c>
      <c r="EE87" s="3">
        <f>IFERROR(LEFT(RIGHT(MASTERFILE[[#This Row],[PPA (24/25)]],LEN(MASTERFILE[[#This Row],[PPA (24/25)]])-FIND("BP1",MASTERFILE[[#This Row],[PPA (24/25)]])+1),10), 0)</f>
        <v>0</v>
      </c>
      <c r="EF87" s="3">
        <f>IFERROR(LEFT(RIGHT(MASTERFILE[[#This Row],[PPA (24/25)]],LEN(MASTERFILE[[#This Row],[PPA (24/25)]])-FIND("BP2",MASTERFILE[[#This Row],[PPA (24/25)]])+1),10),0)</f>
        <v>0</v>
      </c>
      <c r="EG87" s="3">
        <f>IFERROR(LEFT(RIGHT(MASTERFILE[[#This Row],[PPA (24/25)]],LEN(MASTERFILE[[#This Row],[PPA (24/25)]])-FIND("BP3",MASTERFILE[[#This Row],[PPA (24/25)]])+1),10),0)</f>
        <v>0</v>
      </c>
      <c r="EH87" s="3">
        <f>IFERROR(LEFT(RIGHT(MASTERFILE[[#This Row],[PPA (24/25)]],LEN(MASTERFILE[[#This Row],[PPA (24/25)]])-FIND("BP4",MASTERFILE[[#This Row],[PPA (24/25)]])+1),10),0)</f>
        <v>0</v>
      </c>
      <c r="EI87" s="3">
        <f>IFERROR(LEFT(RIGHT(MASTERFILE[[#This Row],[PPA (24/25)]],LEN(MASTERFILE[[#This Row],[PPA (24/25)]])-FIND("BP5",MASTERFILE[[#This Row],[PPA (24/25)]])+1),10),0)</f>
        <v>0</v>
      </c>
      <c r="EJ87" s="3">
        <f>IFERROR(LEFT(RIGHT(MASTERFILE[[#This Row],[PPA (24/25)]],LEN(MASTERFILE[[#This Row],[PPA (24/25)]])-FIND("BN1",MASTERFILE[[#This Row],[PPA (24/25)]])+1),10),0)</f>
        <v>0</v>
      </c>
      <c r="EK87" s="3">
        <f>IFERROR(LEFT(RIGHT(MASTERFILE[[#This Row],[PPA (24/25)]],LEN(MASTERFILE[[#This Row],[PPA (24/25)]])-FIND("BN2",MASTERFILE[[#This Row],[PPA (24/25)]])+1),10),0)</f>
        <v>0</v>
      </c>
      <c r="EL87" s="3" t="str">
        <f>IFERROR(LEFT(RIGHT(MASTERFILE[[#This Row],[PPA (24/25)]],LEN(MASTERFILE[[#This Row],[PPA (24/25)]])-FIND("BN3",MASTERFILE[[#This Row],[PPA (24/25)]])+1),10),0)</f>
        <v xml:space="preserve">BN3 (40%)
</v>
      </c>
      <c r="EM87" s="3" t="str">
        <f>IFERROR(LEFT(RIGHT(MASTERFILE[[#This Row],[PPA (24/25)]],LEN(MASTERFILE[[#This Row],[PPA (24/25)]])-FIND("BN4",MASTERFILE[[#This Row],[PPA (24/25)]])+1),10),0)</f>
        <v>BN4 (30%)</v>
      </c>
      <c r="EN87" s="3">
        <f>IFERROR(LEFT(RIGHT(MASTERFILE[[#This Row],[PPA (24/25)]],LEN(MASTERFILE[[#This Row],[PPA (24/25)]])-FIND("BN5",MASTERFILE[[#This Row],[PPA (24/25)]])+1),10),0)</f>
        <v>0</v>
      </c>
      <c r="EO87" s="3">
        <f>IFERROR(LEFT(RIGHT(MASTERFILE[[#This Row],[PPA (24/25)]],LEN(MASTERFILE[[#This Row],[PPA (24/25)]])-FIND("BE1",MASTERFILE[[#This Row],[PPA (24/25)]])+1),10),0)</f>
        <v>0</v>
      </c>
      <c r="EP87" s="3">
        <f>IFERROR(LEFT(RIGHT(MASTERFILE[[#This Row],[PPA (24/25)]],LEN(MASTERFILE[[#This Row],[PPA (24/25)]])-FIND("BE2",MASTERFILE[[#This Row],[PPA (24/25)]])+1),10),0)</f>
        <v>0</v>
      </c>
      <c r="EQ87" s="3">
        <f>IFERROR(LEFT(RIGHT(MASTERFILE[[#This Row],[PPA (24/25)]],LEN(MASTERFILE[[#This Row],[PPA (24/25)]])-FIND("BE3",MASTERFILE[[#This Row],[PPA (24/25)]])+1),10),0)</f>
        <v>0</v>
      </c>
      <c r="ER87" s="3">
        <f>IFERROR(LEFT(RIGHT(MASTERFILE[[#This Row],[PPA (24/25)]],LEN(MASTERFILE[[#This Row],[PPA (24/25)]])-FIND("BE4",MASTERFILE[[#This Row],[PPA (24/25)]])+1),10),0)</f>
        <v>0</v>
      </c>
      <c r="ES87" s="3">
        <f>IFERROR(LEFT(RIGHT(MASTERFILE[[#This Row],[PPA (24/25)]],LEN(MASTERFILE[[#This Row],[PPA (24/25)]])-FIND("BL1",MASTERFILE[[#This Row],[PPA (24/25)]])+1),10),0)</f>
        <v>0</v>
      </c>
      <c r="ET87" s="3">
        <f>IFERROR(LEFT(RIGHT(MASTERFILE[[#This Row],[PPA (24/25)]],LEN(MASTERFILE[[#This Row],[PPA (24/25)]])-FIND("BL2",MASTERFILE[[#This Row],[PPA (24/25)]])+1),10),0)</f>
        <v>0</v>
      </c>
      <c r="EU87" s="3" t="str">
        <f>IFERROR(LEFT(RIGHT(MASTERFILE[[#This Row],[PPA (24/25)]],LEN(MASTERFILE[[#This Row],[PPA (24/25)]])-FIND("BL3",MASTERFILE[[#This Row],[PPA (24/25)]])+1),10),0)</f>
        <v xml:space="preserve">BL3 (30%)
</v>
      </c>
      <c r="EV87" s="3">
        <f>IFERROR(LEFT(RIGHT(MASTERFILE[[#This Row],[PPA (24/25)]],LEN(MASTERFILE[[#This Row],[PPA (24/25)]])-FIND("BL4",MASTERFILE[[#This Row],[PPA (24/25)]])+1),10),0)</f>
        <v>0</v>
      </c>
      <c r="EW87" s="3">
        <f>IFERROR(LEFT(RIGHT(MASTERFILE[[#This Row],[PPA (24/25)]],LEN(MASTERFILE[[#This Row],[PPA (24/25)]])-FIND("BL5",MASTERFILE[[#This Row],[PPA (24/25)]])+1),10),0)</f>
        <v>0</v>
      </c>
      <c r="EX87" s="3">
        <f>IFERROR(LEFT(RIGHT(MASTERFILE[[#This Row],[PPA (24/25)]],LEN(MASTERFILE[[#This Row],[PPA (24/25)]])-FIND("BL6",MASTERFILE[[#This Row],[PPA (24/25)]])+1),10),0)</f>
        <v>0</v>
      </c>
      <c r="EY87" s="3">
        <f>IFERROR(LEFT(RIGHT(MASTERFILE[[#This Row],[PPA (24/25)]],LEN(MASTERFILE[[#This Row],[PPA (24/25)]])-FIND("BL7",MASTERFILE[[#This Row],[PPA (24/25)]])+1),10),0)</f>
        <v>0</v>
      </c>
      <c r="EZ87" s="47">
        <f>IFERROR(MASTERFILE[[#This Row],[FPMIS Budget]]*(MID(MASTERFILE[[#This Row],[BP 1 (Percentage)]],FIND("(",MASTERFILE[[#This Row],[BP 1 (Percentage)]])+1, FIND(")",MASTERFILE[[#This Row],[BP 1 (Percentage)]])- FIND("(",MASTERFILE[[#This Row],[BP 1 (Percentage)]])-1)),0)</f>
        <v>0</v>
      </c>
      <c r="FA87" s="47">
        <f>IFERROR(MASTERFILE[[#This Row],[FPMIS Budget]]*(MID(MASTERFILE[[#This Row],[BP 2 (Percentage)]],FIND("(",MASTERFILE[[#This Row],[BP 2 (Percentage)]])+1, FIND(")",MASTERFILE[[#This Row],[BP 2 (Percentage)]])- FIND("(",MASTERFILE[[#This Row],[BP 2 (Percentage)]])-1)),0)</f>
        <v>0</v>
      </c>
      <c r="FB87" s="47">
        <f>IFERROR(MASTERFILE[[#This Row],[FPMIS Budget]]*(MID(MASTERFILE[[#This Row],[BP 3 (Percentage)]],FIND("(",MASTERFILE[[#This Row],[BP 3 (Percentage)]])+1, FIND(")",MASTERFILE[[#This Row],[BP 3 (Percentage)]])- FIND("(",MASTERFILE[[#This Row],[BP 3 (Percentage)]])-1)),0)</f>
        <v>0</v>
      </c>
      <c r="FC87" s="47">
        <f>IFERROR(MASTERFILE[[#This Row],[FPMIS Budget]]*(MID(MASTERFILE[[#This Row],[BP 4 (Percentage)]],FIND("(",MASTERFILE[[#This Row],[BP 4 (Percentage)]])+1, FIND(")",MASTERFILE[[#This Row],[BP 4 (Percentage)]])- FIND("(",MASTERFILE[[#This Row],[BP 4 (Percentage)]])-1)),0)</f>
        <v>0</v>
      </c>
      <c r="FD87" s="47">
        <f>IFERROR(MASTERFILE[[#This Row],[FPMIS Budget]]*(MID(MASTERFILE[[#This Row],[BP 5 (Percentage)]],FIND("(",MASTERFILE[[#This Row],[BP 5 (Percentage)]])+1, FIND(")",MASTERFILE[[#This Row],[BP 5 (Percentage)]])- FIND("(",MASTERFILE[[#This Row],[BP 5 (Percentage)]])-1)),0)</f>
        <v>0</v>
      </c>
      <c r="FE87" s="47">
        <f>IFERROR(MASTERFILE[[#This Row],[FPMIS Budget]]*(MID(MASTERFILE[[#This Row],[BN 1 (Percentage)]],FIND("(",MASTERFILE[[#This Row],[BN 1 (Percentage)]])+1, FIND(")",MASTERFILE[[#This Row],[BN 1 (Percentage)]])- FIND("(",MASTERFILE[[#This Row],[BN 1 (Percentage)]])-1)),0)</f>
        <v>0</v>
      </c>
      <c r="FF87" s="47">
        <f>IFERROR(MASTERFILE[[#This Row],[FPMIS Budget]]*(MID(MASTERFILE[[#This Row],[BN 2 (Percentage)]],FIND("(",MASTERFILE[[#This Row],[BN 2 (Percentage)]])+1, FIND(")",MASTERFILE[[#This Row],[BN 2 (Percentage)]])- FIND("(",MASTERFILE[[#This Row],[BN 2 (Percentage)]])-1)),0)</f>
        <v>0</v>
      </c>
      <c r="FG87" s="47">
        <f>IFERROR(MASTERFILE[[#This Row],[FPMIS Budget]]*(MID(MASTERFILE[[#This Row],[BN 3 (Percentage)]],FIND("(",MASTERFILE[[#This Row],[BN 3 (Percentage)]])+1, FIND(")",MASTERFILE[[#This Row],[BN 3 (Percentage)]])- FIND("(",MASTERFILE[[#This Row],[BN 3 (Percentage)]])-1)),0)</f>
        <v>1400000</v>
      </c>
      <c r="FH87" s="47">
        <f>IFERROR(MASTERFILE[[#This Row],[FPMIS Budget]]*(MID(MASTERFILE[[#This Row],[BN 4 (Percentage)]],FIND("(",MASTERFILE[[#This Row],[BN 4 (Percentage)]])+1, FIND(")",MASTERFILE[[#This Row],[BN 4 (Percentage)]])- FIND("(",MASTERFILE[[#This Row],[BN 4 (Percentage)]])-1)),0)</f>
        <v>1050000</v>
      </c>
      <c r="FI87" s="47">
        <f>IFERROR(MASTERFILE[[#This Row],[FPMIS Budget]]*(MID(MASTERFILE[[#This Row],[BN 5 (Percentage)]],FIND("(",MASTERFILE[[#This Row],[BN 5 (Percentage)]])+1, FIND(")",MASTERFILE[[#This Row],[BN 5 (Percentage)]])- FIND("(",MASTERFILE[[#This Row],[BN 5 (Percentage)]])-1)),0)</f>
        <v>0</v>
      </c>
      <c r="FJ87" s="47">
        <f>IFERROR(MASTERFILE[[#This Row],[FPMIS Budget]]*(MID(MASTERFILE[[#This Row],[BE 1 (Percentage)]],FIND("(",MASTERFILE[[#This Row],[BE 1 (Percentage)]])+1, FIND(")",MASTERFILE[[#This Row],[BE 1 (Percentage)]])- FIND("(",MASTERFILE[[#This Row],[BE 1 (Percentage)]])-1)),0)</f>
        <v>0</v>
      </c>
      <c r="FK87" s="47">
        <f>IFERROR(MASTERFILE[[#This Row],[FPMIS Budget]]*(MID(MASTERFILE[[#This Row],[BE 2 (Percentage)]],FIND("(",MASTERFILE[[#This Row],[BE 2 (Percentage)]])+1, FIND(")",MASTERFILE[[#This Row],[BE 2 (Percentage)]])- FIND("(",MASTERFILE[[#This Row],[BE 2 (Percentage)]])-1)),0)</f>
        <v>0</v>
      </c>
      <c r="FL87" s="47">
        <f>IFERROR(MASTERFILE[[#This Row],[FPMIS Budget]]*(MID(MASTERFILE[[#This Row],[BE 3 (Percentage)]],FIND("(",MASTERFILE[[#This Row],[BE 3 (Percentage)]])+1, FIND(")",MASTERFILE[[#This Row],[BE 3 (Percentage)]])- FIND("(",MASTERFILE[[#This Row],[BE 3 (Percentage)]])-1)),0)</f>
        <v>0</v>
      </c>
      <c r="FM87" s="47">
        <f>IFERROR(MASTERFILE[[#This Row],[FPMIS Budget]]*(MID(MASTERFILE[[#This Row],[BE 4 (Percentage)]],FIND("(",MASTERFILE[[#This Row],[BE 4 (Percentage)]])+1, FIND(")",MASTERFILE[[#This Row],[BE 4 (Percentage)]])- FIND("(",MASTERFILE[[#This Row],[BE 4 (Percentage)]])-1)),0)</f>
        <v>0</v>
      </c>
      <c r="FN87" s="47">
        <f>IFERROR(MASTERFILE[[#This Row],[FPMIS Budget]]*(MID(MASTERFILE[[#This Row],[BL 1 (Percentage)]],FIND("(",MASTERFILE[[#This Row],[BL 1 (Percentage)]])+1, FIND(")",MASTERFILE[[#This Row],[BL 1 (Percentage)]])- FIND("(",MASTERFILE[[#This Row],[BL 1 (Percentage)]])-1)),0)</f>
        <v>0</v>
      </c>
      <c r="FO87" s="47">
        <f>IFERROR(MASTERFILE[[#This Row],[FPMIS Budget]]*(MID(MASTERFILE[[#This Row],[BL 2 (Percentage)]],FIND("(",MASTERFILE[[#This Row],[BL 2 (Percentage)]])+1, FIND(")",MASTERFILE[[#This Row],[BL 2 (Percentage)]])- FIND("(",MASTERFILE[[#This Row],[BL 2 (Percentage)]])-1)),0)</f>
        <v>0</v>
      </c>
      <c r="FP87" s="47">
        <f>IFERROR(MASTERFILE[[#This Row],[FPMIS Budget]]*(MID(MASTERFILE[[#This Row],[BL 3 (Percentage)]],FIND("(",MASTERFILE[[#This Row],[BL 3 (Percentage)]])+1, FIND(")",MASTERFILE[[#This Row],[BL 3 (Percentage)]])- FIND("(",MASTERFILE[[#This Row],[BL 3 (Percentage)]])-1)),0)</f>
        <v>1050000</v>
      </c>
      <c r="FQ87" s="47">
        <f>IFERROR(MASTERFILE[[#This Row],[FPMIS Budget]]*(MID(MASTERFILE[[#This Row],[BL 4 (Percentage)]],FIND("(",MASTERFILE[[#This Row],[BL 4 (Percentage)]])+1, FIND(")",MASTERFILE[[#This Row],[BL 4 (Percentage)]])- FIND("(",MASTERFILE[[#This Row],[BL 4 (Percentage)]])-1)),0)</f>
        <v>0</v>
      </c>
      <c r="FR87" s="47">
        <f>IFERROR(MASTERFILE[[#This Row],[FPMIS Budget]]*(MID(MASTERFILE[[#This Row],[BL 5 (Percentage)]],FIND("(",MASTERFILE[[#This Row],[BL 5 (Percentage)]])+1, FIND(")",MASTERFILE[[#This Row],[BL 5 (Percentage)]])- FIND("(",MASTERFILE[[#This Row],[BL 5 (Percentage)]])-1)),0)</f>
        <v>0</v>
      </c>
      <c r="FS87" s="47">
        <f>IFERROR(MASTERFILE[[#This Row],[FPMIS Budget]]*(MID(MASTERFILE[[#This Row],[BL 6 (Percentage)]],FIND("(",MASTERFILE[[#This Row],[BL 6 (Percentage)]])+1, FIND(")",MASTERFILE[[#This Row],[BL 6 (Percentage)]])- FIND("(",MASTERFILE[[#This Row],[BL 6 (Percentage)]])-1)),0)</f>
        <v>0</v>
      </c>
      <c r="FT87" s="47">
        <f>IFERROR(MASTERFILE[[#This Row],[FPMIS Budget]]*(MID(MASTERFILE[[#This Row],[BL 7 (Percentage)]],FIND("(",MASTERFILE[[#This Row],[BL 7 (Percentage)]])+1, FIND(")",MASTERFILE[[#This Row],[BL 7 (Percentage)]])- FIND("(",MASTERFILE[[#This Row],[BL 7 (Percentage)]])-1)),0)</f>
        <v>0</v>
      </c>
      <c r="FU87" s="3" t="str">
        <f>IF(ISNUMBER(SEARCH("1.",MASTERFILE[[#This Row],[SDG target (24/25)]])),1," ")</f>
        <v xml:space="preserve"> </v>
      </c>
      <c r="HT87" s="3" t="s">
        <v>614</v>
      </c>
      <c r="HU87" s="52"/>
      <c r="HV87" s="52"/>
      <c r="HW87" s="52"/>
      <c r="HX87" s="52"/>
      <c r="HY87" s="52"/>
      <c r="HZ87" s="52"/>
      <c r="IA87" s="52"/>
      <c r="IB87" s="52"/>
      <c r="IC87" s="52"/>
      <c r="ID87" s="53"/>
      <c r="IE87" s="52"/>
      <c r="IF87" s="52"/>
      <c r="IG87" s="52"/>
      <c r="IH87" s="52"/>
      <c r="II87" s="52"/>
      <c r="IJ87" s="52"/>
      <c r="IK87" s="52"/>
      <c r="IL87" s="52"/>
      <c r="IM87" s="52"/>
      <c r="IN87" s="53"/>
      <c r="IO87" s="52"/>
      <c r="IP87" s="52"/>
      <c r="IQ87" s="52"/>
      <c r="IR87" s="52"/>
      <c r="IS87" s="52"/>
      <c r="IT87" s="52"/>
      <c r="IU87" s="53"/>
      <c r="IV87" s="53"/>
      <c r="IW87" s="53"/>
      <c r="IX87" s="52"/>
      <c r="IY87" s="52"/>
      <c r="IZ87" s="52"/>
      <c r="JA87" s="52"/>
      <c r="JB87" s="52"/>
      <c r="JC87" s="52"/>
    </row>
    <row r="88" spans="1:263" ht="27.75" customHeight="1" x14ac:dyDescent="0.3">
      <c r="A88" s="48" t="s">
        <v>2436</v>
      </c>
      <c r="B88" s="48" t="s">
        <v>2437</v>
      </c>
      <c r="C88" s="48" t="s">
        <v>2438</v>
      </c>
      <c r="D88" s="48" t="s">
        <v>1952</v>
      </c>
      <c r="E88" s="49">
        <v>0</v>
      </c>
      <c r="F88" s="49">
        <v>1500000.4720000001</v>
      </c>
      <c r="G88" s="48" t="s">
        <v>2439</v>
      </c>
      <c r="H88" s="48" t="s">
        <v>1954</v>
      </c>
      <c r="I88" s="48" t="s">
        <v>281</v>
      </c>
      <c r="J88" s="48" t="s">
        <v>2440</v>
      </c>
      <c r="K88" s="48" t="s">
        <v>521</v>
      </c>
      <c r="L88" s="48" t="s">
        <v>2441</v>
      </c>
      <c r="M88" s="48" t="s">
        <v>1241</v>
      </c>
      <c r="N88" s="49">
        <v>1.793010752688172</v>
      </c>
      <c r="O88" s="48" t="s">
        <v>292</v>
      </c>
      <c r="P88" s="48" t="s">
        <v>281</v>
      </c>
      <c r="Q88" s="48" t="s">
        <v>1835</v>
      </c>
      <c r="R88" s="48" t="s">
        <v>292</v>
      </c>
      <c r="S88" s="48" t="s">
        <v>2442</v>
      </c>
      <c r="T88" s="48" t="s">
        <v>292</v>
      </c>
      <c r="U88" s="48" t="s">
        <v>678</v>
      </c>
      <c r="V88" s="48" t="s">
        <v>481</v>
      </c>
      <c r="W88" s="48" t="s">
        <v>2443</v>
      </c>
      <c r="X88" s="48" t="s">
        <v>2413</v>
      </c>
      <c r="Y88" s="48" t="s">
        <v>2444</v>
      </c>
      <c r="Z88" s="48" t="s">
        <v>2445</v>
      </c>
      <c r="AA88" s="48" t="s">
        <v>2446</v>
      </c>
      <c r="AB88" s="48" t="s">
        <v>2447</v>
      </c>
      <c r="AC88" s="48" t="s">
        <v>2448</v>
      </c>
      <c r="AD88" s="48" t="s">
        <v>2449</v>
      </c>
      <c r="AE88" s="48" t="s">
        <v>292</v>
      </c>
      <c r="AF88" s="48" t="s">
        <v>292</v>
      </c>
      <c r="AG88" s="48" t="s">
        <v>292</v>
      </c>
      <c r="AH88" s="48" t="s">
        <v>292</v>
      </c>
      <c r="AI88" s="48" t="s">
        <v>292</v>
      </c>
      <c r="AJ88" s="48" t="s">
        <v>292</v>
      </c>
      <c r="AK88" s="48" t="s">
        <v>304</v>
      </c>
      <c r="AL88" s="48" t="s">
        <v>2450</v>
      </c>
      <c r="AM88" s="48" t="s">
        <v>418</v>
      </c>
      <c r="AN88" s="48" t="s">
        <v>292</v>
      </c>
      <c r="AO88" s="48" t="s">
        <v>292</v>
      </c>
      <c r="AP88" s="48" t="s">
        <v>292</v>
      </c>
      <c r="AQ88" s="48" t="s">
        <v>292</v>
      </c>
      <c r="AR88" s="48" t="s">
        <v>353</v>
      </c>
      <c r="AS88" s="48" t="s">
        <v>354</v>
      </c>
      <c r="AT88" s="48" t="s">
        <v>292</v>
      </c>
      <c r="AU88" s="49">
        <v>0</v>
      </c>
      <c r="AV88" s="48" t="s">
        <v>2451</v>
      </c>
      <c r="AW88" s="48" t="s">
        <v>2452</v>
      </c>
      <c r="AX88" s="48" t="s">
        <v>292</v>
      </c>
      <c r="AY88" s="48" t="s">
        <v>292</v>
      </c>
      <c r="AZ88" s="48" t="s">
        <v>292</v>
      </c>
      <c r="BA88" s="48" t="s">
        <v>292</v>
      </c>
      <c r="BB88" s="48" t="s">
        <v>292</v>
      </c>
      <c r="BC88" s="48" t="s">
        <v>292</v>
      </c>
      <c r="BD88" s="48" t="s">
        <v>2453</v>
      </c>
      <c r="BE88" s="48" t="s">
        <v>2434</v>
      </c>
      <c r="BF88" s="48" t="s">
        <v>292</v>
      </c>
      <c r="BG88" s="48" t="s">
        <v>292</v>
      </c>
      <c r="BH88" s="49">
        <v>0</v>
      </c>
      <c r="BI88" s="48" t="s">
        <v>552</v>
      </c>
      <c r="BJ88" s="48" t="s">
        <v>354</v>
      </c>
      <c r="BK88" s="48" t="s">
        <v>353</v>
      </c>
      <c r="BL88" s="48" t="s">
        <v>353</v>
      </c>
      <c r="BM88" s="48" t="s">
        <v>354</v>
      </c>
      <c r="BN88" s="48" t="s">
        <v>354</v>
      </c>
      <c r="BO88" s="48" t="s">
        <v>354</v>
      </c>
      <c r="BP88" s="48" t="s">
        <v>353</v>
      </c>
      <c r="BQ88" s="48" t="s">
        <v>353</v>
      </c>
      <c r="BR88" s="48" t="s">
        <v>353</v>
      </c>
      <c r="BS88" s="48" t="s">
        <v>2446</v>
      </c>
      <c r="BT88" s="48" t="s">
        <v>2447</v>
      </c>
      <c r="BU88" s="48" t="s">
        <v>2448</v>
      </c>
      <c r="BV88" s="48" t="s">
        <v>2449</v>
      </c>
      <c r="BW88" s="48" t="s">
        <v>2451</v>
      </c>
      <c r="BX88" s="48" t="s">
        <v>2452</v>
      </c>
      <c r="BY88" s="48" t="s">
        <v>292</v>
      </c>
      <c r="BZ88" s="48" t="s">
        <v>292</v>
      </c>
      <c r="CA88" s="48" t="s">
        <v>292</v>
      </c>
      <c r="CB88" s="48" t="s">
        <v>292</v>
      </c>
      <c r="CC88" s="48" t="s">
        <v>292</v>
      </c>
      <c r="CD88" s="48" t="s">
        <v>292</v>
      </c>
      <c r="CE88" s="48" t="s">
        <v>292</v>
      </c>
      <c r="CF88" s="48" t="s">
        <v>292</v>
      </c>
      <c r="CG88" s="48" t="s">
        <v>292</v>
      </c>
      <c r="CH88" s="48" t="s">
        <v>292</v>
      </c>
      <c r="CI88" s="48" t="s">
        <v>292</v>
      </c>
      <c r="CJ88" s="48" t="s">
        <v>292</v>
      </c>
      <c r="CK88" s="48" t="s">
        <v>292</v>
      </c>
      <c r="CL88" s="49">
        <v>0</v>
      </c>
      <c r="CM88" s="49">
        <v>0</v>
      </c>
      <c r="CN88" s="49">
        <v>0</v>
      </c>
      <c r="CO88" s="49">
        <v>0</v>
      </c>
      <c r="CP88" s="48" t="s">
        <v>292</v>
      </c>
      <c r="CQ88" s="48" t="s">
        <v>292</v>
      </c>
      <c r="CR88" s="48" t="s">
        <v>292</v>
      </c>
      <c r="CS88" s="48" t="s">
        <v>292</v>
      </c>
      <c r="CT88" s="48" t="s">
        <v>292</v>
      </c>
      <c r="CU88" s="48" t="s">
        <v>292</v>
      </c>
      <c r="CV88" s="48" t="s">
        <v>292</v>
      </c>
      <c r="CW88" s="48" t="s">
        <v>292</v>
      </c>
      <c r="CX88" s="48" t="s">
        <v>292</v>
      </c>
      <c r="CY88" s="48" t="s">
        <v>292</v>
      </c>
      <c r="CZ88" s="48" t="s">
        <v>292</v>
      </c>
      <c r="DA88" s="48" t="s">
        <v>292</v>
      </c>
      <c r="DB88" s="48" t="s">
        <v>292</v>
      </c>
      <c r="DC88" s="48" t="s">
        <v>292</v>
      </c>
      <c r="DD88" s="49">
        <v>0</v>
      </c>
      <c r="DE88" s="49">
        <v>0</v>
      </c>
      <c r="DF88" s="48" t="s">
        <v>2454</v>
      </c>
      <c r="DG88" s="48" t="s">
        <v>292</v>
      </c>
      <c r="DH88" s="48" t="s">
        <v>292</v>
      </c>
      <c r="DI88" s="50" t="s">
        <v>1970</v>
      </c>
      <c r="DJ88" s="3">
        <f>IF(ISNUMBER(SEARCH("BP1",MASTERFILE[[#This Row],[PPA (24/25)]])),1,0)</f>
        <v>0</v>
      </c>
      <c r="DK88" s="3">
        <f>IF(ISNUMBER(SEARCH("BP2",MASTERFILE[[#This Row],[PPA (24/25)]])),1,0)</f>
        <v>1</v>
      </c>
      <c r="DL88" s="3">
        <f>IF(ISNUMBER(SEARCH("BP3",MASTERFILE[[#This Row],[PPA (24/25)]])),1,0)</f>
        <v>0</v>
      </c>
      <c r="DM88" s="3">
        <f>IF(ISNUMBER(SEARCH("BP4",MASTERFILE[[#This Row],[PPA (24/25)]])),1,0)</f>
        <v>1</v>
      </c>
      <c r="DN88" s="3">
        <f>IF(ISNUMBER(SEARCH("BP5",MASTERFILE[[#This Row],[PPA (24/25)]])),1,0)</f>
        <v>0</v>
      </c>
      <c r="DO88" s="3">
        <f>IF(ISNUMBER(SEARCH("BN1",MASTERFILE[[#This Row],[PPA (24/25)]])),1,0)</f>
        <v>0</v>
      </c>
      <c r="DP88" s="3">
        <f>IF(ISNUMBER(SEARCH("BN2",MASTERFILE[[#This Row],[PPA (24/25)]])),1,0)</f>
        <v>0</v>
      </c>
      <c r="DQ88" s="3">
        <f>IF(ISNUMBER(SEARCH("BN3",MASTERFILE[[#This Row],[PPA (24/25)]])),1,0)</f>
        <v>0</v>
      </c>
      <c r="DR88" s="3">
        <f>IF(ISNUMBER(SEARCH("BN4",MASTERFILE[[#This Row],[PPA (24/25)]])),1,0)</f>
        <v>0</v>
      </c>
      <c r="DS88" s="3">
        <f>IF(ISNUMBER(SEARCH("BN5",MASTERFILE[[#This Row],[PPA (24/25)]])),1,0)</f>
        <v>0</v>
      </c>
      <c r="DT88" s="3">
        <f>IF(ISNUMBER(SEARCH("BE1",MASTERFILE[[#This Row],[PPA (24/25)]])),1,0)</f>
        <v>0</v>
      </c>
      <c r="DU88" s="3">
        <f>IF(ISNUMBER(SEARCH("BE2",MASTERFILE[[#This Row],[PPA (24/25)]])),1,0)</f>
        <v>0</v>
      </c>
      <c r="DV88" s="3">
        <f>IF(ISNUMBER(SEARCH("BE3",MASTERFILE[[#This Row],[PPA (24/25)]])),1,0)</f>
        <v>0</v>
      </c>
      <c r="DW88" s="3">
        <f>IF(ISNUMBER(SEARCH("BE4",MASTERFILE[[#This Row],[PPA (24/25)]])),1,0)</f>
        <v>0</v>
      </c>
      <c r="DX88" s="3">
        <f>IF(ISNUMBER(SEARCH("BL1",MASTERFILE[[#This Row],[PPA (24/25)]])),1,0)</f>
        <v>0</v>
      </c>
      <c r="DY88" s="3">
        <f>IF(ISNUMBER(SEARCH("BL2",MASTERFILE[[#This Row],[PPA (24/25)]])),1,0)</f>
        <v>1</v>
      </c>
      <c r="DZ88" s="3">
        <f>IF(ISNUMBER(SEARCH("BL3",MASTERFILE[[#This Row],[PPA (24/25)]])),1,0)</f>
        <v>0</v>
      </c>
      <c r="EA88" s="3">
        <f>IF(ISNUMBER(SEARCH("BL4",MASTERFILE[[#This Row],[PPA (24/25)]])),1,0)</f>
        <v>0</v>
      </c>
      <c r="EB88" s="3">
        <f>IF(ISNUMBER(SEARCH("BL5",MASTERFILE[[#This Row],[PPA (24/25)]])),1,0)</f>
        <v>0</v>
      </c>
      <c r="EC88" s="3">
        <f>IF(ISNUMBER(SEARCH("BL6",MASTERFILE[[#This Row],[PPA (24/25)]])),1,0)</f>
        <v>0</v>
      </c>
      <c r="ED88" s="3">
        <f>IF(ISNUMBER(SEARCH("BL7",MASTERFILE[[#This Row],[PPA (24/25)]])),1,0)</f>
        <v>0</v>
      </c>
      <c r="EE88" s="3">
        <f>IFERROR(LEFT(RIGHT(MASTERFILE[[#This Row],[PPA (24/25)]],LEN(MASTERFILE[[#This Row],[PPA (24/25)]])-FIND("BP1",MASTERFILE[[#This Row],[PPA (24/25)]])+1),10), 0)</f>
        <v>0</v>
      </c>
      <c r="EF88" s="3" t="str">
        <f>IFERROR(LEFT(RIGHT(MASTERFILE[[#This Row],[PPA (24/25)]],LEN(MASTERFILE[[#This Row],[PPA (24/25)]])-FIND("BP2",MASTERFILE[[#This Row],[PPA (24/25)]])+1),10),0)</f>
        <v xml:space="preserve">BP2 (10%)
</v>
      </c>
      <c r="EG88" s="3">
        <f>IFERROR(LEFT(RIGHT(MASTERFILE[[#This Row],[PPA (24/25)]],LEN(MASTERFILE[[#This Row],[PPA (24/25)]])-FIND("BP3",MASTERFILE[[#This Row],[PPA (24/25)]])+1),10),0)</f>
        <v>0</v>
      </c>
      <c r="EH88" s="3" t="str">
        <f>IFERROR(LEFT(RIGHT(MASTERFILE[[#This Row],[PPA (24/25)]],LEN(MASTERFILE[[#This Row],[PPA (24/25)]])-FIND("BP4",MASTERFILE[[#This Row],[PPA (24/25)]])+1),10),0)</f>
        <v>BP4 (70%)</v>
      </c>
      <c r="EI88" s="3">
        <f>IFERROR(LEFT(RIGHT(MASTERFILE[[#This Row],[PPA (24/25)]],LEN(MASTERFILE[[#This Row],[PPA (24/25)]])-FIND("BP5",MASTERFILE[[#This Row],[PPA (24/25)]])+1),10),0)</f>
        <v>0</v>
      </c>
      <c r="EJ88" s="3">
        <f>IFERROR(LEFT(RIGHT(MASTERFILE[[#This Row],[PPA (24/25)]],LEN(MASTERFILE[[#This Row],[PPA (24/25)]])-FIND("BN1",MASTERFILE[[#This Row],[PPA (24/25)]])+1),10),0)</f>
        <v>0</v>
      </c>
      <c r="EK88" s="3">
        <f>IFERROR(LEFT(RIGHT(MASTERFILE[[#This Row],[PPA (24/25)]],LEN(MASTERFILE[[#This Row],[PPA (24/25)]])-FIND("BN2",MASTERFILE[[#This Row],[PPA (24/25)]])+1),10),0)</f>
        <v>0</v>
      </c>
      <c r="EL88" s="3">
        <f>IFERROR(LEFT(RIGHT(MASTERFILE[[#This Row],[PPA (24/25)]],LEN(MASTERFILE[[#This Row],[PPA (24/25)]])-FIND("BN3",MASTERFILE[[#This Row],[PPA (24/25)]])+1),10),0)</f>
        <v>0</v>
      </c>
      <c r="EM88" s="3">
        <f>IFERROR(LEFT(RIGHT(MASTERFILE[[#This Row],[PPA (24/25)]],LEN(MASTERFILE[[#This Row],[PPA (24/25)]])-FIND("BN4",MASTERFILE[[#This Row],[PPA (24/25)]])+1),10),0)</f>
        <v>0</v>
      </c>
      <c r="EN88" s="3">
        <f>IFERROR(LEFT(RIGHT(MASTERFILE[[#This Row],[PPA (24/25)]],LEN(MASTERFILE[[#This Row],[PPA (24/25)]])-FIND("BN5",MASTERFILE[[#This Row],[PPA (24/25)]])+1),10),0)</f>
        <v>0</v>
      </c>
      <c r="EO88" s="3">
        <f>IFERROR(LEFT(RIGHT(MASTERFILE[[#This Row],[PPA (24/25)]],LEN(MASTERFILE[[#This Row],[PPA (24/25)]])-FIND("BE1",MASTERFILE[[#This Row],[PPA (24/25)]])+1),10),0)</f>
        <v>0</v>
      </c>
      <c r="EP88" s="3">
        <f>IFERROR(LEFT(RIGHT(MASTERFILE[[#This Row],[PPA (24/25)]],LEN(MASTERFILE[[#This Row],[PPA (24/25)]])-FIND("BE2",MASTERFILE[[#This Row],[PPA (24/25)]])+1),10),0)</f>
        <v>0</v>
      </c>
      <c r="EQ88" s="3">
        <f>IFERROR(LEFT(RIGHT(MASTERFILE[[#This Row],[PPA (24/25)]],LEN(MASTERFILE[[#This Row],[PPA (24/25)]])-FIND("BE3",MASTERFILE[[#This Row],[PPA (24/25)]])+1),10),0)</f>
        <v>0</v>
      </c>
      <c r="ER88" s="3">
        <f>IFERROR(LEFT(RIGHT(MASTERFILE[[#This Row],[PPA (24/25)]],LEN(MASTERFILE[[#This Row],[PPA (24/25)]])-FIND("BE4",MASTERFILE[[#This Row],[PPA (24/25)]])+1),10),0)</f>
        <v>0</v>
      </c>
      <c r="ES88" s="3">
        <f>IFERROR(LEFT(RIGHT(MASTERFILE[[#This Row],[PPA (24/25)]],LEN(MASTERFILE[[#This Row],[PPA (24/25)]])-FIND("BL1",MASTERFILE[[#This Row],[PPA (24/25)]])+1),10),0)</f>
        <v>0</v>
      </c>
      <c r="ET88" s="3" t="str">
        <f>IFERROR(LEFT(RIGHT(MASTERFILE[[#This Row],[PPA (24/25)]],LEN(MASTERFILE[[#This Row],[PPA (24/25)]])-FIND("BL2",MASTERFILE[[#This Row],[PPA (24/25)]])+1),10),0)</f>
        <v xml:space="preserve">BL2 (20%)
</v>
      </c>
      <c r="EU88" s="3">
        <f>IFERROR(LEFT(RIGHT(MASTERFILE[[#This Row],[PPA (24/25)]],LEN(MASTERFILE[[#This Row],[PPA (24/25)]])-FIND("BL3",MASTERFILE[[#This Row],[PPA (24/25)]])+1),10),0)</f>
        <v>0</v>
      </c>
      <c r="EV88" s="3">
        <f>IFERROR(LEFT(RIGHT(MASTERFILE[[#This Row],[PPA (24/25)]],LEN(MASTERFILE[[#This Row],[PPA (24/25)]])-FIND("BL4",MASTERFILE[[#This Row],[PPA (24/25)]])+1),10),0)</f>
        <v>0</v>
      </c>
      <c r="EW88" s="3">
        <f>IFERROR(LEFT(RIGHT(MASTERFILE[[#This Row],[PPA (24/25)]],LEN(MASTERFILE[[#This Row],[PPA (24/25)]])-FIND("BL5",MASTERFILE[[#This Row],[PPA (24/25)]])+1),10),0)</f>
        <v>0</v>
      </c>
      <c r="EX88" s="3">
        <f>IFERROR(LEFT(RIGHT(MASTERFILE[[#This Row],[PPA (24/25)]],LEN(MASTERFILE[[#This Row],[PPA (24/25)]])-FIND("BL6",MASTERFILE[[#This Row],[PPA (24/25)]])+1),10),0)</f>
        <v>0</v>
      </c>
      <c r="EY88" s="3">
        <f>IFERROR(LEFT(RIGHT(MASTERFILE[[#This Row],[PPA (24/25)]],LEN(MASTERFILE[[#This Row],[PPA (24/25)]])-FIND("BL7",MASTERFILE[[#This Row],[PPA (24/25)]])+1),10),0)</f>
        <v>0</v>
      </c>
      <c r="EZ88" s="47">
        <f>IFERROR(MASTERFILE[[#This Row],[FPMIS Budget]]*(MID(MASTERFILE[[#This Row],[BP 1 (Percentage)]],FIND("(",MASTERFILE[[#This Row],[BP 1 (Percentage)]])+1, FIND(")",MASTERFILE[[#This Row],[BP 1 (Percentage)]])- FIND("(",MASTERFILE[[#This Row],[BP 1 (Percentage)]])-1)),0)</f>
        <v>0</v>
      </c>
      <c r="FA88" s="47">
        <f>IFERROR(MASTERFILE[[#This Row],[FPMIS Budget]]*(MID(MASTERFILE[[#This Row],[BP 2 (Percentage)]],FIND("(",MASTERFILE[[#This Row],[BP 2 (Percentage)]])+1, FIND(")",MASTERFILE[[#This Row],[BP 2 (Percentage)]])- FIND("(",MASTERFILE[[#This Row],[BP 2 (Percentage)]])-1)),0)</f>
        <v>150000.0472</v>
      </c>
      <c r="FB88" s="47">
        <f>IFERROR(MASTERFILE[[#This Row],[FPMIS Budget]]*(MID(MASTERFILE[[#This Row],[BP 3 (Percentage)]],FIND("(",MASTERFILE[[#This Row],[BP 3 (Percentage)]])+1, FIND(")",MASTERFILE[[#This Row],[BP 3 (Percentage)]])- FIND("(",MASTERFILE[[#This Row],[BP 3 (Percentage)]])-1)),0)</f>
        <v>0</v>
      </c>
      <c r="FC88" s="47">
        <f>IFERROR(MASTERFILE[[#This Row],[FPMIS Budget]]*(MID(MASTERFILE[[#This Row],[BP 4 (Percentage)]],FIND("(",MASTERFILE[[#This Row],[BP 4 (Percentage)]])+1, FIND(")",MASTERFILE[[#This Row],[BP 4 (Percentage)]])- FIND("(",MASTERFILE[[#This Row],[BP 4 (Percentage)]])-1)),0)</f>
        <v>1050000.3304000001</v>
      </c>
      <c r="FD88" s="47">
        <f>IFERROR(MASTERFILE[[#This Row],[FPMIS Budget]]*(MID(MASTERFILE[[#This Row],[BP 5 (Percentage)]],FIND("(",MASTERFILE[[#This Row],[BP 5 (Percentage)]])+1, FIND(")",MASTERFILE[[#This Row],[BP 5 (Percentage)]])- FIND("(",MASTERFILE[[#This Row],[BP 5 (Percentage)]])-1)),0)</f>
        <v>0</v>
      </c>
      <c r="FE88" s="47">
        <f>IFERROR(MASTERFILE[[#This Row],[FPMIS Budget]]*(MID(MASTERFILE[[#This Row],[BN 1 (Percentage)]],FIND("(",MASTERFILE[[#This Row],[BN 1 (Percentage)]])+1, FIND(")",MASTERFILE[[#This Row],[BN 1 (Percentage)]])- FIND("(",MASTERFILE[[#This Row],[BN 1 (Percentage)]])-1)),0)</f>
        <v>0</v>
      </c>
      <c r="FF88" s="47">
        <f>IFERROR(MASTERFILE[[#This Row],[FPMIS Budget]]*(MID(MASTERFILE[[#This Row],[BN 2 (Percentage)]],FIND("(",MASTERFILE[[#This Row],[BN 2 (Percentage)]])+1, FIND(")",MASTERFILE[[#This Row],[BN 2 (Percentage)]])- FIND("(",MASTERFILE[[#This Row],[BN 2 (Percentage)]])-1)),0)</f>
        <v>0</v>
      </c>
      <c r="FG88" s="47">
        <f>IFERROR(MASTERFILE[[#This Row],[FPMIS Budget]]*(MID(MASTERFILE[[#This Row],[BN 3 (Percentage)]],FIND("(",MASTERFILE[[#This Row],[BN 3 (Percentage)]])+1, FIND(")",MASTERFILE[[#This Row],[BN 3 (Percentage)]])- FIND("(",MASTERFILE[[#This Row],[BN 3 (Percentage)]])-1)),0)</f>
        <v>0</v>
      </c>
      <c r="FH88" s="47">
        <f>IFERROR(MASTERFILE[[#This Row],[FPMIS Budget]]*(MID(MASTERFILE[[#This Row],[BN 4 (Percentage)]],FIND("(",MASTERFILE[[#This Row],[BN 4 (Percentage)]])+1, FIND(")",MASTERFILE[[#This Row],[BN 4 (Percentage)]])- FIND("(",MASTERFILE[[#This Row],[BN 4 (Percentage)]])-1)),0)</f>
        <v>0</v>
      </c>
      <c r="FI88" s="47">
        <f>IFERROR(MASTERFILE[[#This Row],[FPMIS Budget]]*(MID(MASTERFILE[[#This Row],[BN 5 (Percentage)]],FIND("(",MASTERFILE[[#This Row],[BN 5 (Percentage)]])+1, FIND(")",MASTERFILE[[#This Row],[BN 5 (Percentage)]])- FIND("(",MASTERFILE[[#This Row],[BN 5 (Percentage)]])-1)),0)</f>
        <v>0</v>
      </c>
      <c r="FJ88" s="47">
        <f>IFERROR(MASTERFILE[[#This Row],[FPMIS Budget]]*(MID(MASTERFILE[[#This Row],[BE 1 (Percentage)]],FIND("(",MASTERFILE[[#This Row],[BE 1 (Percentage)]])+1, FIND(")",MASTERFILE[[#This Row],[BE 1 (Percentage)]])- FIND("(",MASTERFILE[[#This Row],[BE 1 (Percentage)]])-1)),0)</f>
        <v>0</v>
      </c>
      <c r="FK88" s="47">
        <f>IFERROR(MASTERFILE[[#This Row],[FPMIS Budget]]*(MID(MASTERFILE[[#This Row],[BE 2 (Percentage)]],FIND("(",MASTERFILE[[#This Row],[BE 2 (Percentage)]])+1, FIND(")",MASTERFILE[[#This Row],[BE 2 (Percentage)]])- FIND("(",MASTERFILE[[#This Row],[BE 2 (Percentage)]])-1)),0)</f>
        <v>0</v>
      </c>
      <c r="FL88" s="47">
        <f>IFERROR(MASTERFILE[[#This Row],[FPMIS Budget]]*(MID(MASTERFILE[[#This Row],[BE 3 (Percentage)]],FIND("(",MASTERFILE[[#This Row],[BE 3 (Percentage)]])+1, FIND(")",MASTERFILE[[#This Row],[BE 3 (Percentage)]])- FIND("(",MASTERFILE[[#This Row],[BE 3 (Percentage)]])-1)),0)</f>
        <v>0</v>
      </c>
      <c r="FM88" s="47">
        <f>IFERROR(MASTERFILE[[#This Row],[FPMIS Budget]]*(MID(MASTERFILE[[#This Row],[BE 4 (Percentage)]],FIND("(",MASTERFILE[[#This Row],[BE 4 (Percentage)]])+1, FIND(")",MASTERFILE[[#This Row],[BE 4 (Percentage)]])- FIND("(",MASTERFILE[[#This Row],[BE 4 (Percentage)]])-1)),0)</f>
        <v>0</v>
      </c>
      <c r="FN88" s="47">
        <f>IFERROR(MASTERFILE[[#This Row],[FPMIS Budget]]*(MID(MASTERFILE[[#This Row],[BL 1 (Percentage)]],FIND("(",MASTERFILE[[#This Row],[BL 1 (Percentage)]])+1, FIND(")",MASTERFILE[[#This Row],[BL 1 (Percentage)]])- FIND("(",MASTERFILE[[#This Row],[BL 1 (Percentage)]])-1)),0)</f>
        <v>0</v>
      </c>
      <c r="FO88" s="47">
        <f>IFERROR(MASTERFILE[[#This Row],[FPMIS Budget]]*(MID(MASTERFILE[[#This Row],[BL 2 (Percentage)]],FIND("(",MASTERFILE[[#This Row],[BL 2 (Percentage)]])+1, FIND(")",MASTERFILE[[#This Row],[BL 2 (Percentage)]])- FIND("(",MASTERFILE[[#This Row],[BL 2 (Percentage)]])-1)),0)</f>
        <v>300000.0944</v>
      </c>
      <c r="FP88" s="47">
        <f>IFERROR(MASTERFILE[[#This Row],[FPMIS Budget]]*(MID(MASTERFILE[[#This Row],[BL 3 (Percentage)]],FIND("(",MASTERFILE[[#This Row],[BL 3 (Percentage)]])+1, FIND(")",MASTERFILE[[#This Row],[BL 3 (Percentage)]])- FIND("(",MASTERFILE[[#This Row],[BL 3 (Percentage)]])-1)),0)</f>
        <v>0</v>
      </c>
      <c r="FQ88" s="47">
        <f>IFERROR(MASTERFILE[[#This Row],[FPMIS Budget]]*(MID(MASTERFILE[[#This Row],[BL 4 (Percentage)]],FIND("(",MASTERFILE[[#This Row],[BL 4 (Percentage)]])+1, FIND(")",MASTERFILE[[#This Row],[BL 4 (Percentage)]])- FIND("(",MASTERFILE[[#This Row],[BL 4 (Percentage)]])-1)),0)</f>
        <v>0</v>
      </c>
      <c r="FR88" s="47">
        <f>IFERROR(MASTERFILE[[#This Row],[FPMIS Budget]]*(MID(MASTERFILE[[#This Row],[BL 5 (Percentage)]],FIND("(",MASTERFILE[[#This Row],[BL 5 (Percentage)]])+1, FIND(")",MASTERFILE[[#This Row],[BL 5 (Percentage)]])- FIND("(",MASTERFILE[[#This Row],[BL 5 (Percentage)]])-1)),0)</f>
        <v>0</v>
      </c>
      <c r="FS88" s="47">
        <f>IFERROR(MASTERFILE[[#This Row],[FPMIS Budget]]*(MID(MASTERFILE[[#This Row],[BL 6 (Percentage)]],FIND("(",MASTERFILE[[#This Row],[BL 6 (Percentage)]])+1, FIND(")",MASTERFILE[[#This Row],[BL 6 (Percentage)]])- FIND("(",MASTERFILE[[#This Row],[BL 6 (Percentage)]])-1)),0)</f>
        <v>0</v>
      </c>
      <c r="FT88" s="47">
        <f>IFERROR(MASTERFILE[[#This Row],[FPMIS Budget]]*(MID(MASTERFILE[[#This Row],[BL 7 (Percentage)]],FIND("(",MASTERFILE[[#This Row],[BL 7 (Percentage)]])+1, FIND(")",MASTERFILE[[#This Row],[BL 7 (Percentage)]])- FIND("(",MASTERFILE[[#This Row],[BL 7 (Percentage)]])-1)),0)</f>
        <v>0</v>
      </c>
      <c r="FU88" s="3" t="str">
        <f>IF(ISNUMBER(SEARCH("1.",MASTERFILE[[#This Row],[SDG target (24/25)]])),1," ")</f>
        <v xml:space="preserve"> </v>
      </c>
      <c r="HT88" s="3" t="s">
        <v>614</v>
      </c>
      <c r="HU88" s="52"/>
      <c r="HV88" s="52"/>
      <c r="HW88" s="52"/>
      <c r="HX88" s="52"/>
      <c r="HY88" s="52"/>
      <c r="HZ88" s="52"/>
      <c r="IA88" s="52"/>
      <c r="IB88" s="52"/>
      <c r="IC88" s="52"/>
      <c r="ID88" s="53"/>
      <c r="IE88" s="52"/>
      <c r="IF88" s="52"/>
      <c r="IG88" s="52"/>
      <c r="IH88" s="52"/>
      <c r="II88" s="52"/>
      <c r="IJ88" s="52"/>
      <c r="IK88" s="52"/>
      <c r="IL88" s="52"/>
      <c r="IM88" s="52"/>
      <c r="IN88" s="53"/>
      <c r="IO88" s="52"/>
      <c r="IP88" s="52"/>
      <c r="IQ88" s="52"/>
      <c r="IR88" s="52"/>
      <c r="IS88" s="52"/>
      <c r="IT88" s="52"/>
      <c r="IU88" s="53"/>
      <c r="IV88" s="53"/>
      <c r="IW88" s="53"/>
      <c r="IX88" s="52"/>
      <c r="IY88" s="52"/>
      <c r="IZ88" s="52"/>
      <c r="JA88" s="52"/>
      <c r="JB88" s="52"/>
      <c r="JC88" s="52"/>
    </row>
    <row r="89" spans="1:263" ht="27.75" customHeight="1" x14ac:dyDescent="0.3">
      <c r="A89" s="9" t="s">
        <v>2455</v>
      </c>
      <c r="B89" s="9" t="s">
        <v>2456</v>
      </c>
      <c r="C89" s="9" t="s">
        <v>2457</v>
      </c>
      <c r="D89" s="9" t="s">
        <v>1952</v>
      </c>
      <c r="E89" s="45">
        <v>0</v>
      </c>
      <c r="F89" s="45">
        <v>800000.48</v>
      </c>
      <c r="G89" s="9" t="s">
        <v>2458</v>
      </c>
      <c r="H89" s="9" t="s">
        <v>1954</v>
      </c>
      <c r="I89" s="9" t="s">
        <v>281</v>
      </c>
      <c r="J89" s="9" t="s">
        <v>672</v>
      </c>
      <c r="K89" s="9" t="s">
        <v>521</v>
      </c>
      <c r="L89" s="9" t="s">
        <v>2441</v>
      </c>
      <c r="M89" s="9" t="s">
        <v>1241</v>
      </c>
      <c r="N89" s="45">
        <v>1.793010752688172</v>
      </c>
      <c r="O89" s="9" t="s">
        <v>292</v>
      </c>
      <c r="P89" s="9" t="s">
        <v>281</v>
      </c>
      <c r="Q89" s="9" t="s">
        <v>1788</v>
      </c>
      <c r="R89" s="9" t="s">
        <v>526</v>
      </c>
      <c r="S89" s="9" t="s">
        <v>2459</v>
      </c>
      <c r="T89" s="9" t="s">
        <v>292</v>
      </c>
      <c r="U89" s="9" t="s">
        <v>678</v>
      </c>
      <c r="V89" s="9" t="s">
        <v>622</v>
      </c>
      <c r="W89" s="9" t="s">
        <v>713</v>
      </c>
      <c r="X89" s="9" t="s">
        <v>1054</v>
      </c>
      <c r="Y89" s="9" t="s">
        <v>2460</v>
      </c>
      <c r="Z89" s="9" t="s">
        <v>2461</v>
      </c>
      <c r="AA89" s="9" t="s">
        <v>292</v>
      </c>
      <c r="AB89" s="9" t="s">
        <v>292</v>
      </c>
      <c r="AC89" s="9" t="s">
        <v>292</v>
      </c>
      <c r="AD89" s="9" t="s">
        <v>292</v>
      </c>
      <c r="AE89" s="9" t="s">
        <v>292</v>
      </c>
      <c r="AF89" s="9" t="s">
        <v>292</v>
      </c>
      <c r="AG89" s="9" t="s">
        <v>292</v>
      </c>
      <c r="AH89" s="9" t="s">
        <v>292</v>
      </c>
      <c r="AI89" s="9" t="s">
        <v>292</v>
      </c>
      <c r="AJ89" s="9" t="s">
        <v>292</v>
      </c>
      <c r="AK89" s="9" t="s">
        <v>304</v>
      </c>
      <c r="AL89" s="9" t="s">
        <v>691</v>
      </c>
      <c r="AM89" s="9" t="s">
        <v>541</v>
      </c>
      <c r="AN89" s="9" t="s">
        <v>812</v>
      </c>
      <c r="AO89" s="9" t="s">
        <v>292</v>
      </c>
      <c r="AP89" s="9" t="s">
        <v>292</v>
      </c>
      <c r="AQ89" s="9" t="s">
        <v>292</v>
      </c>
      <c r="AR89" s="9" t="s">
        <v>353</v>
      </c>
      <c r="AS89" s="9" t="s">
        <v>354</v>
      </c>
      <c r="AT89" s="9" t="s">
        <v>292</v>
      </c>
      <c r="AU89" s="45">
        <v>0</v>
      </c>
      <c r="AV89" s="9" t="s">
        <v>292</v>
      </c>
      <c r="AW89" s="9" t="s">
        <v>292</v>
      </c>
      <c r="AX89" s="9" t="s">
        <v>2462</v>
      </c>
      <c r="AY89" s="9" t="s">
        <v>292</v>
      </c>
      <c r="AZ89" s="9" t="s">
        <v>292</v>
      </c>
      <c r="BA89" s="9" t="s">
        <v>292</v>
      </c>
      <c r="BB89" s="9" t="s">
        <v>292</v>
      </c>
      <c r="BC89" s="9" t="s">
        <v>292</v>
      </c>
      <c r="BD89" s="9" t="s">
        <v>2463</v>
      </c>
      <c r="BE89" s="9" t="s">
        <v>2464</v>
      </c>
      <c r="BF89" s="9" t="s">
        <v>292</v>
      </c>
      <c r="BG89" s="9" t="s">
        <v>292</v>
      </c>
      <c r="BH89" s="45">
        <v>0</v>
      </c>
      <c r="BI89" s="9" t="s">
        <v>725</v>
      </c>
      <c r="BJ89" s="9" t="s">
        <v>354</v>
      </c>
      <c r="BK89" s="9" t="s">
        <v>353</v>
      </c>
      <c r="BL89" s="9" t="s">
        <v>353</v>
      </c>
      <c r="BM89" s="9" t="s">
        <v>354</v>
      </c>
      <c r="BN89" s="9" t="s">
        <v>354</v>
      </c>
      <c r="BO89" s="9" t="s">
        <v>354</v>
      </c>
      <c r="BP89" s="9" t="s">
        <v>354</v>
      </c>
      <c r="BQ89" s="9" t="s">
        <v>353</v>
      </c>
      <c r="BR89" s="9" t="s">
        <v>353</v>
      </c>
      <c r="BS89" s="9" t="s">
        <v>344</v>
      </c>
      <c r="BT89" s="9" t="s">
        <v>2465</v>
      </c>
      <c r="BU89" s="9" t="s">
        <v>2466</v>
      </c>
      <c r="BV89" s="9" t="s">
        <v>2467</v>
      </c>
      <c r="BW89" s="9" t="s">
        <v>2468</v>
      </c>
      <c r="BX89" s="9" t="s">
        <v>2469</v>
      </c>
      <c r="BY89" s="9" t="s">
        <v>292</v>
      </c>
      <c r="BZ89" s="9" t="s">
        <v>292</v>
      </c>
      <c r="CA89" s="9" t="s">
        <v>292</v>
      </c>
      <c r="CB89" s="9" t="s">
        <v>292</v>
      </c>
      <c r="CC89" s="9" t="s">
        <v>292</v>
      </c>
      <c r="CD89" s="9" t="s">
        <v>292</v>
      </c>
      <c r="CE89" s="9" t="s">
        <v>292</v>
      </c>
      <c r="CF89" s="9" t="s">
        <v>292</v>
      </c>
      <c r="CG89" s="9" t="s">
        <v>292</v>
      </c>
      <c r="CH89" s="9" t="s">
        <v>292</v>
      </c>
      <c r="CI89" s="9" t="s">
        <v>292</v>
      </c>
      <c r="CJ89" s="9" t="s">
        <v>292</v>
      </c>
      <c r="CK89" s="9" t="s">
        <v>292</v>
      </c>
      <c r="CL89" s="45">
        <v>0</v>
      </c>
      <c r="CM89" s="45">
        <v>0</v>
      </c>
      <c r="CN89" s="45">
        <v>0</v>
      </c>
      <c r="CO89" s="45">
        <v>0</v>
      </c>
      <c r="CP89" s="9" t="s">
        <v>292</v>
      </c>
      <c r="CQ89" s="9" t="s">
        <v>292</v>
      </c>
      <c r="CR89" s="9" t="s">
        <v>292</v>
      </c>
      <c r="CS89" s="9" t="s">
        <v>292</v>
      </c>
      <c r="CT89" s="9" t="s">
        <v>292</v>
      </c>
      <c r="CU89" s="9" t="s">
        <v>292</v>
      </c>
      <c r="CV89" s="9" t="s">
        <v>292</v>
      </c>
      <c r="CW89" s="9" t="s">
        <v>292</v>
      </c>
      <c r="CX89" s="9" t="s">
        <v>292</v>
      </c>
      <c r="CY89" s="9" t="s">
        <v>292</v>
      </c>
      <c r="CZ89" s="9" t="s">
        <v>292</v>
      </c>
      <c r="DA89" s="9" t="s">
        <v>292</v>
      </c>
      <c r="DB89" s="9" t="s">
        <v>292</v>
      </c>
      <c r="DC89" s="9" t="s">
        <v>292</v>
      </c>
      <c r="DD89" s="45">
        <v>0</v>
      </c>
      <c r="DE89" s="45">
        <v>0</v>
      </c>
      <c r="DF89" s="9" t="s">
        <v>2470</v>
      </c>
      <c r="DG89" s="9" t="s">
        <v>292</v>
      </c>
      <c r="DH89" s="9" t="s">
        <v>292</v>
      </c>
      <c r="DI89" s="46" t="s">
        <v>1970</v>
      </c>
      <c r="DJ89" s="3">
        <f>IF(ISNUMBER(SEARCH("BP1",MASTERFILE[[#This Row],[PPA (24/25)]])),1,0)</f>
        <v>0</v>
      </c>
      <c r="DK89" s="3">
        <f>IF(ISNUMBER(SEARCH("BP2",MASTERFILE[[#This Row],[PPA (24/25)]])),1,0)</f>
        <v>0</v>
      </c>
      <c r="DL89" s="3">
        <f>IF(ISNUMBER(SEARCH("BP3",MASTERFILE[[#This Row],[PPA (24/25)]])),1,0)</f>
        <v>0</v>
      </c>
      <c r="DM89" s="3">
        <f>IF(ISNUMBER(SEARCH("BP4",MASTERFILE[[#This Row],[PPA (24/25)]])),1,0)</f>
        <v>0</v>
      </c>
      <c r="DN89" s="3">
        <f>IF(ISNUMBER(SEARCH("BP5",MASTERFILE[[#This Row],[PPA (24/25)]])),1,0)</f>
        <v>0</v>
      </c>
      <c r="DO89" s="3">
        <f>IF(ISNUMBER(SEARCH("BN1",MASTERFILE[[#This Row],[PPA (24/25)]])),1,0)</f>
        <v>0</v>
      </c>
      <c r="DP89" s="3">
        <f>IF(ISNUMBER(SEARCH("BN2",MASTERFILE[[#This Row],[PPA (24/25)]])),1,0)</f>
        <v>0</v>
      </c>
      <c r="DQ89" s="3">
        <f>IF(ISNUMBER(SEARCH("BN3",MASTERFILE[[#This Row],[PPA (24/25)]])),1,0)</f>
        <v>0</v>
      </c>
      <c r="DR89" s="3">
        <f>IF(ISNUMBER(SEARCH("BN4",MASTERFILE[[#This Row],[PPA (24/25)]])),1,0)</f>
        <v>0</v>
      </c>
      <c r="DS89" s="3">
        <f>IF(ISNUMBER(SEARCH("BN5",MASTERFILE[[#This Row],[PPA (24/25)]])),1,0)</f>
        <v>0</v>
      </c>
      <c r="DT89" s="3">
        <f>IF(ISNUMBER(SEARCH("BE1",MASTERFILE[[#This Row],[PPA (24/25)]])),1,0)</f>
        <v>1</v>
      </c>
      <c r="DU89" s="3">
        <f>IF(ISNUMBER(SEARCH("BE2",MASTERFILE[[#This Row],[PPA (24/25)]])),1,0)</f>
        <v>0</v>
      </c>
      <c r="DV89" s="3">
        <f>IF(ISNUMBER(SEARCH("BE3",MASTERFILE[[#This Row],[PPA (24/25)]])),1,0)</f>
        <v>0</v>
      </c>
      <c r="DW89" s="3">
        <f>IF(ISNUMBER(SEARCH("BE4",MASTERFILE[[#This Row],[PPA (24/25)]])),1,0)</f>
        <v>0</v>
      </c>
      <c r="DX89" s="3">
        <f>IF(ISNUMBER(SEARCH("BL1",MASTERFILE[[#This Row],[PPA (24/25)]])),1,0)</f>
        <v>0</v>
      </c>
      <c r="DY89" s="3">
        <f>IF(ISNUMBER(SEARCH("BL2",MASTERFILE[[#This Row],[PPA (24/25)]])),1,0)</f>
        <v>1</v>
      </c>
      <c r="DZ89" s="3">
        <f>IF(ISNUMBER(SEARCH("BL3",MASTERFILE[[#This Row],[PPA (24/25)]])),1,0)</f>
        <v>0</v>
      </c>
      <c r="EA89" s="3">
        <f>IF(ISNUMBER(SEARCH("BL4",MASTERFILE[[#This Row],[PPA (24/25)]])),1,0)</f>
        <v>0</v>
      </c>
      <c r="EB89" s="3">
        <f>IF(ISNUMBER(SEARCH("BL5",MASTERFILE[[#This Row],[PPA (24/25)]])),1,0)</f>
        <v>0</v>
      </c>
      <c r="EC89" s="3">
        <f>IF(ISNUMBER(SEARCH("BL6",MASTERFILE[[#This Row],[PPA (24/25)]])),1,0)</f>
        <v>0</v>
      </c>
      <c r="ED89" s="3">
        <f>IF(ISNUMBER(SEARCH("BL7",MASTERFILE[[#This Row],[PPA (24/25)]])),1,0)</f>
        <v>0</v>
      </c>
      <c r="EE89" s="3">
        <f>IFERROR(LEFT(RIGHT(MASTERFILE[[#This Row],[PPA (24/25)]],LEN(MASTERFILE[[#This Row],[PPA (24/25)]])-FIND("BP1",MASTERFILE[[#This Row],[PPA (24/25)]])+1),10), 0)</f>
        <v>0</v>
      </c>
      <c r="EF89" s="3">
        <f>IFERROR(LEFT(RIGHT(MASTERFILE[[#This Row],[PPA (24/25)]],LEN(MASTERFILE[[#This Row],[PPA (24/25)]])-FIND("BP2",MASTERFILE[[#This Row],[PPA (24/25)]])+1),10),0)</f>
        <v>0</v>
      </c>
      <c r="EG89" s="3">
        <f>IFERROR(LEFT(RIGHT(MASTERFILE[[#This Row],[PPA (24/25)]],LEN(MASTERFILE[[#This Row],[PPA (24/25)]])-FIND("BP3",MASTERFILE[[#This Row],[PPA (24/25)]])+1),10),0)</f>
        <v>0</v>
      </c>
      <c r="EH89" s="3">
        <f>IFERROR(LEFT(RIGHT(MASTERFILE[[#This Row],[PPA (24/25)]],LEN(MASTERFILE[[#This Row],[PPA (24/25)]])-FIND("BP4",MASTERFILE[[#This Row],[PPA (24/25)]])+1),10),0)</f>
        <v>0</v>
      </c>
      <c r="EI89" s="3">
        <f>IFERROR(LEFT(RIGHT(MASTERFILE[[#This Row],[PPA (24/25)]],LEN(MASTERFILE[[#This Row],[PPA (24/25)]])-FIND("BP5",MASTERFILE[[#This Row],[PPA (24/25)]])+1),10),0)</f>
        <v>0</v>
      </c>
      <c r="EJ89" s="3">
        <f>IFERROR(LEFT(RIGHT(MASTERFILE[[#This Row],[PPA (24/25)]],LEN(MASTERFILE[[#This Row],[PPA (24/25)]])-FIND("BN1",MASTERFILE[[#This Row],[PPA (24/25)]])+1),10),0)</f>
        <v>0</v>
      </c>
      <c r="EK89" s="3">
        <f>IFERROR(LEFT(RIGHT(MASTERFILE[[#This Row],[PPA (24/25)]],LEN(MASTERFILE[[#This Row],[PPA (24/25)]])-FIND("BN2",MASTERFILE[[#This Row],[PPA (24/25)]])+1),10),0)</f>
        <v>0</v>
      </c>
      <c r="EL89" s="3">
        <f>IFERROR(LEFT(RIGHT(MASTERFILE[[#This Row],[PPA (24/25)]],LEN(MASTERFILE[[#This Row],[PPA (24/25)]])-FIND("BN3",MASTERFILE[[#This Row],[PPA (24/25)]])+1),10),0)</f>
        <v>0</v>
      </c>
      <c r="EM89" s="3">
        <f>IFERROR(LEFT(RIGHT(MASTERFILE[[#This Row],[PPA (24/25)]],LEN(MASTERFILE[[#This Row],[PPA (24/25)]])-FIND("BN4",MASTERFILE[[#This Row],[PPA (24/25)]])+1),10),0)</f>
        <v>0</v>
      </c>
      <c r="EN89" s="3">
        <f>IFERROR(LEFT(RIGHT(MASTERFILE[[#This Row],[PPA (24/25)]],LEN(MASTERFILE[[#This Row],[PPA (24/25)]])-FIND("BN5",MASTERFILE[[#This Row],[PPA (24/25)]])+1),10),0)</f>
        <v>0</v>
      </c>
      <c r="EO89" s="3" t="str">
        <f>IFERROR(LEFT(RIGHT(MASTERFILE[[#This Row],[PPA (24/25)]],LEN(MASTERFILE[[#This Row],[PPA (24/25)]])-FIND("BE1",MASTERFILE[[#This Row],[PPA (24/25)]])+1),10),0)</f>
        <v xml:space="preserve">BE1 (50%)
</v>
      </c>
      <c r="EP89" s="3">
        <f>IFERROR(LEFT(RIGHT(MASTERFILE[[#This Row],[PPA (24/25)]],LEN(MASTERFILE[[#This Row],[PPA (24/25)]])-FIND("BE2",MASTERFILE[[#This Row],[PPA (24/25)]])+1),10),0)</f>
        <v>0</v>
      </c>
      <c r="EQ89" s="3">
        <f>IFERROR(LEFT(RIGHT(MASTERFILE[[#This Row],[PPA (24/25)]],LEN(MASTERFILE[[#This Row],[PPA (24/25)]])-FIND("BE3",MASTERFILE[[#This Row],[PPA (24/25)]])+1),10),0)</f>
        <v>0</v>
      </c>
      <c r="ER89" s="3">
        <f>IFERROR(LEFT(RIGHT(MASTERFILE[[#This Row],[PPA (24/25)]],LEN(MASTERFILE[[#This Row],[PPA (24/25)]])-FIND("BE4",MASTERFILE[[#This Row],[PPA (24/25)]])+1),10),0)</f>
        <v>0</v>
      </c>
      <c r="ES89" s="3">
        <f>IFERROR(LEFT(RIGHT(MASTERFILE[[#This Row],[PPA (24/25)]],LEN(MASTERFILE[[#This Row],[PPA (24/25)]])-FIND("BL1",MASTERFILE[[#This Row],[PPA (24/25)]])+1),10),0)</f>
        <v>0</v>
      </c>
      <c r="ET89" s="3" t="str">
        <f>IFERROR(LEFT(RIGHT(MASTERFILE[[#This Row],[PPA (24/25)]],LEN(MASTERFILE[[#This Row],[PPA (24/25)]])-FIND("BL2",MASTERFILE[[#This Row],[PPA (24/25)]])+1),10),0)</f>
        <v>BL2 (50%)</v>
      </c>
      <c r="EU89" s="3">
        <f>IFERROR(LEFT(RIGHT(MASTERFILE[[#This Row],[PPA (24/25)]],LEN(MASTERFILE[[#This Row],[PPA (24/25)]])-FIND("BL3",MASTERFILE[[#This Row],[PPA (24/25)]])+1),10),0)</f>
        <v>0</v>
      </c>
      <c r="EV89" s="3">
        <f>IFERROR(LEFT(RIGHT(MASTERFILE[[#This Row],[PPA (24/25)]],LEN(MASTERFILE[[#This Row],[PPA (24/25)]])-FIND("BL4",MASTERFILE[[#This Row],[PPA (24/25)]])+1),10),0)</f>
        <v>0</v>
      </c>
      <c r="EW89" s="3">
        <f>IFERROR(LEFT(RIGHT(MASTERFILE[[#This Row],[PPA (24/25)]],LEN(MASTERFILE[[#This Row],[PPA (24/25)]])-FIND("BL5",MASTERFILE[[#This Row],[PPA (24/25)]])+1),10),0)</f>
        <v>0</v>
      </c>
      <c r="EX89" s="3">
        <f>IFERROR(LEFT(RIGHT(MASTERFILE[[#This Row],[PPA (24/25)]],LEN(MASTERFILE[[#This Row],[PPA (24/25)]])-FIND("BL6",MASTERFILE[[#This Row],[PPA (24/25)]])+1),10),0)</f>
        <v>0</v>
      </c>
      <c r="EY89" s="3">
        <f>IFERROR(LEFT(RIGHT(MASTERFILE[[#This Row],[PPA (24/25)]],LEN(MASTERFILE[[#This Row],[PPA (24/25)]])-FIND("BL7",MASTERFILE[[#This Row],[PPA (24/25)]])+1),10),0)</f>
        <v>0</v>
      </c>
      <c r="EZ89" s="47">
        <f>IFERROR(MASTERFILE[[#This Row],[FPMIS Budget]]*(MID(MASTERFILE[[#This Row],[BP 1 (Percentage)]],FIND("(",MASTERFILE[[#This Row],[BP 1 (Percentage)]])+1, FIND(")",MASTERFILE[[#This Row],[BP 1 (Percentage)]])- FIND("(",MASTERFILE[[#This Row],[BP 1 (Percentage)]])-1)),0)</f>
        <v>0</v>
      </c>
      <c r="FA89" s="47">
        <f>IFERROR(MASTERFILE[[#This Row],[FPMIS Budget]]*(MID(MASTERFILE[[#This Row],[BP 2 (Percentage)]],FIND("(",MASTERFILE[[#This Row],[BP 2 (Percentage)]])+1, FIND(")",MASTERFILE[[#This Row],[BP 2 (Percentage)]])- FIND("(",MASTERFILE[[#This Row],[BP 2 (Percentage)]])-1)),0)</f>
        <v>0</v>
      </c>
      <c r="FB89" s="47">
        <f>IFERROR(MASTERFILE[[#This Row],[FPMIS Budget]]*(MID(MASTERFILE[[#This Row],[BP 3 (Percentage)]],FIND("(",MASTERFILE[[#This Row],[BP 3 (Percentage)]])+1, FIND(")",MASTERFILE[[#This Row],[BP 3 (Percentage)]])- FIND("(",MASTERFILE[[#This Row],[BP 3 (Percentage)]])-1)),0)</f>
        <v>0</v>
      </c>
      <c r="FC89" s="47">
        <f>IFERROR(MASTERFILE[[#This Row],[FPMIS Budget]]*(MID(MASTERFILE[[#This Row],[BP 4 (Percentage)]],FIND("(",MASTERFILE[[#This Row],[BP 4 (Percentage)]])+1, FIND(")",MASTERFILE[[#This Row],[BP 4 (Percentage)]])- FIND("(",MASTERFILE[[#This Row],[BP 4 (Percentage)]])-1)),0)</f>
        <v>0</v>
      </c>
      <c r="FD89" s="47">
        <f>IFERROR(MASTERFILE[[#This Row],[FPMIS Budget]]*(MID(MASTERFILE[[#This Row],[BP 5 (Percentage)]],FIND("(",MASTERFILE[[#This Row],[BP 5 (Percentage)]])+1, FIND(")",MASTERFILE[[#This Row],[BP 5 (Percentage)]])- FIND("(",MASTERFILE[[#This Row],[BP 5 (Percentage)]])-1)),0)</f>
        <v>0</v>
      </c>
      <c r="FE89" s="47">
        <f>IFERROR(MASTERFILE[[#This Row],[FPMIS Budget]]*(MID(MASTERFILE[[#This Row],[BN 1 (Percentage)]],FIND("(",MASTERFILE[[#This Row],[BN 1 (Percentage)]])+1, FIND(")",MASTERFILE[[#This Row],[BN 1 (Percentage)]])- FIND("(",MASTERFILE[[#This Row],[BN 1 (Percentage)]])-1)),0)</f>
        <v>0</v>
      </c>
      <c r="FF89" s="47">
        <f>IFERROR(MASTERFILE[[#This Row],[FPMIS Budget]]*(MID(MASTERFILE[[#This Row],[BN 2 (Percentage)]],FIND("(",MASTERFILE[[#This Row],[BN 2 (Percentage)]])+1, FIND(")",MASTERFILE[[#This Row],[BN 2 (Percentage)]])- FIND("(",MASTERFILE[[#This Row],[BN 2 (Percentage)]])-1)),0)</f>
        <v>0</v>
      </c>
      <c r="FG89" s="47">
        <f>IFERROR(MASTERFILE[[#This Row],[FPMIS Budget]]*(MID(MASTERFILE[[#This Row],[BN 3 (Percentage)]],FIND("(",MASTERFILE[[#This Row],[BN 3 (Percentage)]])+1, FIND(")",MASTERFILE[[#This Row],[BN 3 (Percentage)]])- FIND("(",MASTERFILE[[#This Row],[BN 3 (Percentage)]])-1)),0)</f>
        <v>0</v>
      </c>
      <c r="FH89" s="47">
        <f>IFERROR(MASTERFILE[[#This Row],[FPMIS Budget]]*(MID(MASTERFILE[[#This Row],[BN 4 (Percentage)]],FIND("(",MASTERFILE[[#This Row],[BN 4 (Percentage)]])+1, FIND(")",MASTERFILE[[#This Row],[BN 4 (Percentage)]])- FIND("(",MASTERFILE[[#This Row],[BN 4 (Percentage)]])-1)),0)</f>
        <v>0</v>
      </c>
      <c r="FI89" s="47">
        <f>IFERROR(MASTERFILE[[#This Row],[FPMIS Budget]]*(MID(MASTERFILE[[#This Row],[BN 5 (Percentage)]],FIND("(",MASTERFILE[[#This Row],[BN 5 (Percentage)]])+1, FIND(")",MASTERFILE[[#This Row],[BN 5 (Percentage)]])- FIND("(",MASTERFILE[[#This Row],[BN 5 (Percentage)]])-1)),0)</f>
        <v>0</v>
      </c>
      <c r="FJ89" s="47">
        <f>IFERROR(MASTERFILE[[#This Row],[FPMIS Budget]]*(MID(MASTERFILE[[#This Row],[BE 1 (Percentage)]],FIND("(",MASTERFILE[[#This Row],[BE 1 (Percentage)]])+1, FIND(")",MASTERFILE[[#This Row],[BE 1 (Percentage)]])- FIND("(",MASTERFILE[[#This Row],[BE 1 (Percentage)]])-1)),0)</f>
        <v>400000.24</v>
      </c>
      <c r="FK89" s="47">
        <f>IFERROR(MASTERFILE[[#This Row],[FPMIS Budget]]*(MID(MASTERFILE[[#This Row],[BE 2 (Percentage)]],FIND("(",MASTERFILE[[#This Row],[BE 2 (Percentage)]])+1, FIND(")",MASTERFILE[[#This Row],[BE 2 (Percentage)]])- FIND("(",MASTERFILE[[#This Row],[BE 2 (Percentage)]])-1)),0)</f>
        <v>0</v>
      </c>
      <c r="FL89" s="47">
        <f>IFERROR(MASTERFILE[[#This Row],[FPMIS Budget]]*(MID(MASTERFILE[[#This Row],[BE 3 (Percentage)]],FIND("(",MASTERFILE[[#This Row],[BE 3 (Percentage)]])+1, FIND(")",MASTERFILE[[#This Row],[BE 3 (Percentage)]])- FIND("(",MASTERFILE[[#This Row],[BE 3 (Percentage)]])-1)),0)</f>
        <v>0</v>
      </c>
      <c r="FM89" s="47">
        <f>IFERROR(MASTERFILE[[#This Row],[FPMIS Budget]]*(MID(MASTERFILE[[#This Row],[BE 4 (Percentage)]],FIND("(",MASTERFILE[[#This Row],[BE 4 (Percentage)]])+1, FIND(")",MASTERFILE[[#This Row],[BE 4 (Percentage)]])- FIND("(",MASTERFILE[[#This Row],[BE 4 (Percentage)]])-1)),0)</f>
        <v>0</v>
      </c>
      <c r="FN89" s="47">
        <f>IFERROR(MASTERFILE[[#This Row],[FPMIS Budget]]*(MID(MASTERFILE[[#This Row],[BL 1 (Percentage)]],FIND("(",MASTERFILE[[#This Row],[BL 1 (Percentage)]])+1, FIND(")",MASTERFILE[[#This Row],[BL 1 (Percentage)]])- FIND("(",MASTERFILE[[#This Row],[BL 1 (Percentage)]])-1)),0)</f>
        <v>0</v>
      </c>
      <c r="FO89" s="47">
        <f>IFERROR(MASTERFILE[[#This Row],[FPMIS Budget]]*(MID(MASTERFILE[[#This Row],[BL 2 (Percentage)]],FIND("(",MASTERFILE[[#This Row],[BL 2 (Percentage)]])+1, FIND(")",MASTERFILE[[#This Row],[BL 2 (Percentage)]])- FIND("(",MASTERFILE[[#This Row],[BL 2 (Percentage)]])-1)),0)</f>
        <v>400000.24</v>
      </c>
      <c r="FP89" s="47">
        <f>IFERROR(MASTERFILE[[#This Row],[FPMIS Budget]]*(MID(MASTERFILE[[#This Row],[BL 3 (Percentage)]],FIND("(",MASTERFILE[[#This Row],[BL 3 (Percentage)]])+1, FIND(")",MASTERFILE[[#This Row],[BL 3 (Percentage)]])- FIND("(",MASTERFILE[[#This Row],[BL 3 (Percentage)]])-1)),0)</f>
        <v>0</v>
      </c>
      <c r="FQ89" s="47">
        <f>IFERROR(MASTERFILE[[#This Row],[FPMIS Budget]]*(MID(MASTERFILE[[#This Row],[BL 4 (Percentage)]],FIND("(",MASTERFILE[[#This Row],[BL 4 (Percentage)]])+1, FIND(")",MASTERFILE[[#This Row],[BL 4 (Percentage)]])- FIND("(",MASTERFILE[[#This Row],[BL 4 (Percentage)]])-1)),0)</f>
        <v>0</v>
      </c>
      <c r="FR89" s="47">
        <f>IFERROR(MASTERFILE[[#This Row],[FPMIS Budget]]*(MID(MASTERFILE[[#This Row],[BL 5 (Percentage)]],FIND("(",MASTERFILE[[#This Row],[BL 5 (Percentage)]])+1, FIND(")",MASTERFILE[[#This Row],[BL 5 (Percentage)]])- FIND("(",MASTERFILE[[#This Row],[BL 5 (Percentage)]])-1)),0)</f>
        <v>0</v>
      </c>
      <c r="FS89" s="47">
        <f>IFERROR(MASTERFILE[[#This Row],[FPMIS Budget]]*(MID(MASTERFILE[[#This Row],[BL 6 (Percentage)]],FIND("(",MASTERFILE[[#This Row],[BL 6 (Percentage)]])+1, FIND(")",MASTERFILE[[#This Row],[BL 6 (Percentage)]])- FIND("(",MASTERFILE[[#This Row],[BL 6 (Percentage)]])-1)),0)</f>
        <v>0</v>
      </c>
      <c r="FT89" s="47">
        <f>IFERROR(MASTERFILE[[#This Row],[FPMIS Budget]]*(MID(MASTERFILE[[#This Row],[BL 7 (Percentage)]],FIND("(",MASTERFILE[[#This Row],[BL 7 (Percentage)]])+1, FIND(")",MASTERFILE[[#This Row],[BL 7 (Percentage)]])- FIND("(",MASTERFILE[[#This Row],[BL 7 (Percentage)]])-1)),0)</f>
        <v>0</v>
      </c>
      <c r="FU89" s="3" t="str">
        <f>IF(ISNUMBER(SEARCH("1.",MASTERFILE[[#This Row],[SDG target (24/25)]])),1," ")</f>
        <v xml:space="preserve"> </v>
      </c>
      <c r="HT89" s="3" t="s">
        <v>614</v>
      </c>
      <c r="HU89" s="52"/>
      <c r="HV89" s="52"/>
      <c r="HW89" s="52"/>
      <c r="HX89" s="52"/>
      <c r="HY89" s="52"/>
      <c r="HZ89" s="52"/>
      <c r="IA89" s="52"/>
      <c r="IB89" s="52"/>
      <c r="IC89" s="52"/>
      <c r="ID89" s="53"/>
      <c r="IE89" s="52"/>
      <c r="IF89" s="52"/>
      <c r="IG89" s="52"/>
      <c r="IH89" s="52"/>
      <c r="II89" s="52"/>
      <c r="IJ89" s="52"/>
      <c r="IK89" s="52"/>
      <c r="IL89" s="52"/>
      <c r="IM89" s="52"/>
      <c r="IN89" s="53"/>
      <c r="IO89" s="52"/>
      <c r="IP89" s="52"/>
      <c r="IQ89" s="52"/>
      <c r="IR89" s="52"/>
      <c r="IS89" s="52"/>
      <c r="IT89" s="52"/>
      <c r="IU89" s="53"/>
      <c r="IV89" s="53"/>
      <c r="IW89" s="53"/>
      <c r="IX89" s="52"/>
      <c r="IY89" s="52"/>
      <c r="IZ89" s="52"/>
      <c r="JA89" s="52"/>
      <c r="JB89" s="52"/>
      <c r="JC89" s="52"/>
    </row>
    <row r="90" spans="1:263" ht="27.75" customHeight="1" x14ac:dyDescent="0.3">
      <c r="A90" s="48" t="s">
        <v>2471</v>
      </c>
      <c r="B90" s="48" t="s">
        <v>2472</v>
      </c>
      <c r="C90" s="48" t="s">
        <v>2473</v>
      </c>
      <c r="D90" s="48" t="s">
        <v>278</v>
      </c>
      <c r="E90" s="49">
        <v>0</v>
      </c>
      <c r="F90" s="49">
        <v>799999.99849999999</v>
      </c>
      <c r="G90" s="48" t="s">
        <v>2474</v>
      </c>
      <c r="H90" s="48" t="s">
        <v>280</v>
      </c>
      <c r="I90" s="48" t="s">
        <v>281</v>
      </c>
      <c r="J90" s="48" t="s">
        <v>2475</v>
      </c>
      <c r="K90" s="48" t="s">
        <v>521</v>
      </c>
      <c r="L90" s="48" t="s">
        <v>2374</v>
      </c>
      <c r="M90" s="48" t="s">
        <v>1241</v>
      </c>
      <c r="N90" s="49">
        <v>1.8306451612903225</v>
      </c>
      <c r="O90" s="48" t="s">
        <v>292</v>
      </c>
      <c r="P90" s="48" t="s">
        <v>281</v>
      </c>
      <c r="Q90" s="48" t="s">
        <v>1788</v>
      </c>
      <c r="R90" s="48" t="s">
        <v>526</v>
      </c>
      <c r="S90" s="48" t="s">
        <v>1763</v>
      </c>
      <c r="T90" s="48" t="s">
        <v>677</v>
      </c>
      <c r="U90" s="48" t="s">
        <v>678</v>
      </c>
      <c r="V90" s="48" t="s">
        <v>412</v>
      </c>
      <c r="W90" s="48" t="s">
        <v>1764</v>
      </c>
      <c r="X90" s="48" t="s">
        <v>714</v>
      </c>
      <c r="Y90" s="48" t="s">
        <v>1765</v>
      </c>
      <c r="Z90" s="48" t="s">
        <v>2476</v>
      </c>
      <c r="AA90" s="48" t="s">
        <v>297</v>
      </c>
      <c r="AB90" s="48" t="s">
        <v>1962</v>
      </c>
      <c r="AC90" s="48" t="s">
        <v>774</v>
      </c>
      <c r="AD90" s="48" t="s">
        <v>775</v>
      </c>
      <c r="AE90" s="48" t="s">
        <v>292</v>
      </c>
      <c r="AF90" s="48" t="s">
        <v>292</v>
      </c>
      <c r="AG90" s="48" t="s">
        <v>292</v>
      </c>
      <c r="AH90" s="48" t="s">
        <v>292</v>
      </c>
      <c r="AI90" s="48" t="s">
        <v>292</v>
      </c>
      <c r="AJ90" s="48" t="s">
        <v>292</v>
      </c>
      <c r="AK90" s="48" t="s">
        <v>304</v>
      </c>
      <c r="AL90" s="48" t="s">
        <v>1255</v>
      </c>
      <c r="AM90" s="48" t="s">
        <v>541</v>
      </c>
      <c r="AN90" s="48" t="s">
        <v>2475</v>
      </c>
      <c r="AO90" s="48" t="s">
        <v>292</v>
      </c>
      <c r="AP90" s="48" t="s">
        <v>292</v>
      </c>
      <c r="AQ90" s="48" t="s">
        <v>544</v>
      </c>
      <c r="AR90" s="48" t="s">
        <v>353</v>
      </c>
      <c r="AS90" s="48" t="s">
        <v>354</v>
      </c>
      <c r="AT90" s="49">
        <v>800000</v>
      </c>
      <c r="AU90" s="49">
        <v>800000</v>
      </c>
      <c r="AV90" s="48" t="s">
        <v>1965</v>
      </c>
      <c r="AW90" s="48" t="s">
        <v>2477</v>
      </c>
      <c r="AX90" s="48" t="s">
        <v>292</v>
      </c>
      <c r="AY90" s="48" t="s">
        <v>2478</v>
      </c>
      <c r="AZ90" s="48" t="s">
        <v>292</v>
      </c>
      <c r="BA90" s="48" t="s">
        <v>292</v>
      </c>
      <c r="BB90" s="48" t="s">
        <v>2479</v>
      </c>
      <c r="BC90" s="48" t="s">
        <v>2480</v>
      </c>
      <c r="BD90" s="48" t="s">
        <v>2481</v>
      </c>
      <c r="BE90" s="48" t="s">
        <v>2481</v>
      </c>
      <c r="BF90" s="48" t="s">
        <v>292</v>
      </c>
      <c r="BG90" s="48" t="s">
        <v>292</v>
      </c>
      <c r="BH90" s="49">
        <v>0</v>
      </c>
      <c r="BI90" s="48" t="s">
        <v>1135</v>
      </c>
      <c r="BJ90" s="48" t="s">
        <v>363</v>
      </c>
      <c r="BK90" s="48" t="s">
        <v>363</v>
      </c>
      <c r="BL90" s="48" t="s">
        <v>363</v>
      </c>
      <c r="BM90" s="48" t="s">
        <v>363</v>
      </c>
      <c r="BN90" s="48" t="s">
        <v>353</v>
      </c>
      <c r="BO90" s="48" t="s">
        <v>354</v>
      </c>
      <c r="BP90" s="48" t="s">
        <v>353</v>
      </c>
      <c r="BQ90" s="48" t="s">
        <v>353</v>
      </c>
      <c r="BR90" s="48" t="s">
        <v>354</v>
      </c>
      <c r="BS90" s="48" t="s">
        <v>297</v>
      </c>
      <c r="BT90" s="48" t="s">
        <v>1962</v>
      </c>
      <c r="BU90" s="48" t="s">
        <v>774</v>
      </c>
      <c r="BV90" s="48" t="s">
        <v>1963</v>
      </c>
      <c r="BW90" s="48" t="s">
        <v>1965</v>
      </c>
      <c r="BX90" s="48" t="s">
        <v>1966</v>
      </c>
      <c r="BY90" s="49">
        <v>0</v>
      </c>
      <c r="BZ90" s="49">
        <v>0</v>
      </c>
      <c r="CA90" s="49">
        <v>0</v>
      </c>
      <c r="CB90" s="49">
        <v>0</v>
      </c>
      <c r="CC90" s="49">
        <v>0</v>
      </c>
      <c r="CD90" s="49">
        <v>0</v>
      </c>
      <c r="CE90" s="49">
        <v>0</v>
      </c>
      <c r="CF90" s="49">
        <v>0</v>
      </c>
      <c r="CG90" s="49">
        <v>0</v>
      </c>
      <c r="CH90" s="48" t="s">
        <v>292</v>
      </c>
      <c r="CI90" s="48" t="s">
        <v>292</v>
      </c>
      <c r="CJ90" s="48" t="s">
        <v>292</v>
      </c>
      <c r="CK90" s="48" t="s">
        <v>292</v>
      </c>
      <c r="CL90" s="49">
        <v>800000</v>
      </c>
      <c r="CM90" s="49">
        <v>0</v>
      </c>
      <c r="CN90" s="49">
        <v>0</v>
      </c>
      <c r="CO90" s="49">
        <v>0</v>
      </c>
      <c r="CP90" s="49">
        <v>800000</v>
      </c>
      <c r="CQ90" s="49">
        <v>0</v>
      </c>
      <c r="CR90" s="48" t="s">
        <v>1241</v>
      </c>
      <c r="CS90" s="49">
        <v>0</v>
      </c>
      <c r="CT90" s="48" t="s">
        <v>292</v>
      </c>
      <c r="CU90" s="48" t="s">
        <v>281</v>
      </c>
      <c r="CV90" s="48" t="s">
        <v>281</v>
      </c>
      <c r="CW90" s="49">
        <v>0</v>
      </c>
      <c r="CX90" s="49">
        <v>391842.56</v>
      </c>
      <c r="CY90" s="49">
        <v>408157.43849999999</v>
      </c>
      <c r="CZ90" s="49">
        <v>0</v>
      </c>
      <c r="DA90" s="49">
        <v>0</v>
      </c>
      <c r="DB90" s="49">
        <v>372932.33082706766</v>
      </c>
      <c r="DC90" s="49">
        <v>446315.78947368421</v>
      </c>
      <c r="DD90" s="49">
        <v>0</v>
      </c>
      <c r="DE90" s="49">
        <v>800000</v>
      </c>
      <c r="DF90" s="48" t="s">
        <v>2482</v>
      </c>
      <c r="DG90" s="48" t="s">
        <v>2483</v>
      </c>
      <c r="DH90" s="48" t="s">
        <v>2231</v>
      </c>
      <c r="DI90" s="50" t="s">
        <v>2484</v>
      </c>
      <c r="DJ90" s="3">
        <f>IF(ISNUMBER(SEARCH("BP1",MASTERFILE[[#This Row],[PPA (24/25)]])),1,0)</f>
        <v>0</v>
      </c>
      <c r="DK90" s="3">
        <f>IF(ISNUMBER(SEARCH("BP2",MASTERFILE[[#This Row],[PPA (24/25)]])),1,0)</f>
        <v>0</v>
      </c>
      <c r="DL90" s="3">
        <f>IF(ISNUMBER(SEARCH("BP3",MASTERFILE[[#This Row],[PPA (24/25)]])),1,0)</f>
        <v>0</v>
      </c>
      <c r="DM90" s="3">
        <f>IF(ISNUMBER(SEARCH("BP4",MASTERFILE[[#This Row],[PPA (24/25)]])),1,0)</f>
        <v>0</v>
      </c>
      <c r="DN90" s="3">
        <f>IF(ISNUMBER(SEARCH("BP5",MASTERFILE[[#This Row],[PPA (24/25)]])),1,0)</f>
        <v>0</v>
      </c>
      <c r="DO90" s="3">
        <f>IF(ISNUMBER(SEARCH("BN1",MASTERFILE[[#This Row],[PPA (24/25)]])),1,0)</f>
        <v>0</v>
      </c>
      <c r="DP90" s="3">
        <f>IF(ISNUMBER(SEARCH("BN2",MASTERFILE[[#This Row],[PPA (24/25)]])),1,0)</f>
        <v>0</v>
      </c>
      <c r="DQ90" s="3">
        <f>IF(ISNUMBER(SEARCH("BN3",MASTERFILE[[#This Row],[PPA (24/25)]])),1,0)</f>
        <v>0</v>
      </c>
      <c r="DR90" s="3">
        <f>IF(ISNUMBER(SEARCH("BN4",MASTERFILE[[#This Row],[PPA (24/25)]])),1,0)</f>
        <v>0</v>
      </c>
      <c r="DS90" s="3">
        <f>IF(ISNUMBER(SEARCH("BN5",MASTERFILE[[#This Row],[PPA (24/25)]])),1,0)</f>
        <v>0</v>
      </c>
      <c r="DT90" s="3">
        <f>IF(ISNUMBER(SEARCH("BE1",MASTERFILE[[#This Row],[PPA (24/25)]])),1,0)</f>
        <v>0</v>
      </c>
      <c r="DU90" s="3">
        <f>IF(ISNUMBER(SEARCH("BE2",MASTERFILE[[#This Row],[PPA (24/25)]])),1,0)</f>
        <v>0</v>
      </c>
      <c r="DV90" s="3">
        <f>IF(ISNUMBER(SEARCH("BE3",MASTERFILE[[#This Row],[PPA (24/25)]])),1,0)</f>
        <v>1</v>
      </c>
      <c r="DW90" s="3">
        <f>IF(ISNUMBER(SEARCH("BE4",MASTERFILE[[#This Row],[PPA (24/25)]])),1,0)</f>
        <v>0</v>
      </c>
      <c r="DX90" s="3">
        <f>IF(ISNUMBER(SEARCH("BL1",MASTERFILE[[#This Row],[PPA (24/25)]])),1,0)</f>
        <v>0</v>
      </c>
      <c r="DY90" s="3">
        <f>IF(ISNUMBER(SEARCH("BL2",MASTERFILE[[#This Row],[PPA (24/25)]])),1,0)</f>
        <v>0</v>
      </c>
      <c r="DZ90" s="3">
        <f>IF(ISNUMBER(SEARCH("BL3",MASTERFILE[[#This Row],[PPA (24/25)]])),1,0)</f>
        <v>0</v>
      </c>
      <c r="EA90" s="3">
        <f>IF(ISNUMBER(SEARCH("BL4",MASTERFILE[[#This Row],[PPA (24/25)]])),1,0)</f>
        <v>0</v>
      </c>
      <c r="EB90" s="3">
        <f>IF(ISNUMBER(SEARCH("BL5",MASTERFILE[[#This Row],[PPA (24/25)]])),1,0)</f>
        <v>0</v>
      </c>
      <c r="EC90" s="3">
        <f>IF(ISNUMBER(SEARCH("BL6",MASTERFILE[[#This Row],[PPA (24/25)]])),1,0)</f>
        <v>0</v>
      </c>
      <c r="ED90" s="3">
        <f>IF(ISNUMBER(SEARCH("BL7",MASTERFILE[[#This Row],[PPA (24/25)]])),1,0)</f>
        <v>0</v>
      </c>
      <c r="EE90" s="3">
        <f>IFERROR(LEFT(RIGHT(MASTERFILE[[#This Row],[PPA (24/25)]],LEN(MASTERFILE[[#This Row],[PPA (24/25)]])-FIND("BP1",MASTERFILE[[#This Row],[PPA (24/25)]])+1),10), 0)</f>
        <v>0</v>
      </c>
      <c r="EF90" s="3">
        <f>IFERROR(LEFT(RIGHT(MASTERFILE[[#This Row],[PPA (24/25)]],LEN(MASTERFILE[[#This Row],[PPA (24/25)]])-FIND("BP2",MASTERFILE[[#This Row],[PPA (24/25)]])+1),10),0)</f>
        <v>0</v>
      </c>
      <c r="EG90" s="3">
        <f>IFERROR(LEFT(RIGHT(MASTERFILE[[#This Row],[PPA (24/25)]],LEN(MASTERFILE[[#This Row],[PPA (24/25)]])-FIND("BP3",MASTERFILE[[#This Row],[PPA (24/25)]])+1),10),0)</f>
        <v>0</v>
      </c>
      <c r="EH90" s="3">
        <f>IFERROR(LEFT(RIGHT(MASTERFILE[[#This Row],[PPA (24/25)]],LEN(MASTERFILE[[#This Row],[PPA (24/25)]])-FIND("BP4",MASTERFILE[[#This Row],[PPA (24/25)]])+1),10),0)</f>
        <v>0</v>
      </c>
      <c r="EI90" s="3">
        <f>IFERROR(LEFT(RIGHT(MASTERFILE[[#This Row],[PPA (24/25)]],LEN(MASTERFILE[[#This Row],[PPA (24/25)]])-FIND("BP5",MASTERFILE[[#This Row],[PPA (24/25)]])+1),10),0)</f>
        <v>0</v>
      </c>
      <c r="EJ90" s="3">
        <f>IFERROR(LEFT(RIGHT(MASTERFILE[[#This Row],[PPA (24/25)]],LEN(MASTERFILE[[#This Row],[PPA (24/25)]])-FIND("BN1",MASTERFILE[[#This Row],[PPA (24/25)]])+1),10),0)</f>
        <v>0</v>
      </c>
      <c r="EK90" s="3">
        <f>IFERROR(LEFT(RIGHT(MASTERFILE[[#This Row],[PPA (24/25)]],LEN(MASTERFILE[[#This Row],[PPA (24/25)]])-FIND("BN2",MASTERFILE[[#This Row],[PPA (24/25)]])+1),10),0)</f>
        <v>0</v>
      </c>
      <c r="EL90" s="3">
        <f>IFERROR(LEFT(RIGHT(MASTERFILE[[#This Row],[PPA (24/25)]],LEN(MASTERFILE[[#This Row],[PPA (24/25)]])-FIND("BN3",MASTERFILE[[#This Row],[PPA (24/25)]])+1),10),0)</f>
        <v>0</v>
      </c>
      <c r="EM90" s="3">
        <f>IFERROR(LEFT(RIGHT(MASTERFILE[[#This Row],[PPA (24/25)]],LEN(MASTERFILE[[#This Row],[PPA (24/25)]])-FIND("BN4",MASTERFILE[[#This Row],[PPA (24/25)]])+1),10),0)</f>
        <v>0</v>
      </c>
      <c r="EN90" s="3">
        <f>IFERROR(LEFT(RIGHT(MASTERFILE[[#This Row],[PPA (24/25)]],LEN(MASTERFILE[[#This Row],[PPA (24/25)]])-FIND("BN5",MASTERFILE[[#This Row],[PPA (24/25)]])+1),10),0)</f>
        <v>0</v>
      </c>
      <c r="EO90" s="3">
        <f>IFERROR(LEFT(RIGHT(MASTERFILE[[#This Row],[PPA (24/25)]],LEN(MASTERFILE[[#This Row],[PPA (24/25)]])-FIND("BE1",MASTERFILE[[#This Row],[PPA (24/25)]])+1),10),0)</f>
        <v>0</v>
      </c>
      <c r="EP90" s="3">
        <f>IFERROR(LEFT(RIGHT(MASTERFILE[[#This Row],[PPA (24/25)]],LEN(MASTERFILE[[#This Row],[PPA (24/25)]])-FIND("BE2",MASTERFILE[[#This Row],[PPA (24/25)]])+1),10),0)</f>
        <v>0</v>
      </c>
      <c r="EQ90" s="3" t="str">
        <f>IFERROR(LEFT(RIGHT(MASTERFILE[[#This Row],[PPA (24/25)]],LEN(MASTERFILE[[#This Row],[PPA (24/25)]])-FIND("BE3",MASTERFILE[[#This Row],[PPA (24/25)]])+1),10),0)</f>
        <v>BE3 (100%)</v>
      </c>
      <c r="ER90" s="3">
        <f>IFERROR(LEFT(RIGHT(MASTERFILE[[#This Row],[PPA (24/25)]],LEN(MASTERFILE[[#This Row],[PPA (24/25)]])-FIND("BE4",MASTERFILE[[#This Row],[PPA (24/25)]])+1),10),0)</f>
        <v>0</v>
      </c>
      <c r="ES90" s="3">
        <f>IFERROR(LEFT(RIGHT(MASTERFILE[[#This Row],[PPA (24/25)]],LEN(MASTERFILE[[#This Row],[PPA (24/25)]])-FIND("BL1",MASTERFILE[[#This Row],[PPA (24/25)]])+1),10),0)</f>
        <v>0</v>
      </c>
      <c r="ET90" s="3">
        <f>IFERROR(LEFT(RIGHT(MASTERFILE[[#This Row],[PPA (24/25)]],LEN(MASTERFILE[[#This Row],[PPA (24/25)]])-FIND("BL2",MASTERFILE[[#This Row],[PPA (24/25)]])+1),10),0)</f>
        <v>0</v>
      </c>
      <c r="EU90" s="3">
        <f>IFERROR(LEFT(RIGHT(MASTERFILE[[#This Row],[PPA (24/25)]],LEN(MASTERFILE[[#This Row],[PPA (24/25)]])-FIND("BL3",MASTERFILE[[#This Row],[PPA (24/25)]])+1),10),0)</f>
        <v>0</v>
      </c>
      <c r="EV90" s="3">
        <f>IFERROR(LEFT(RIGHT(MASTERFILE[[#This Row],[PPA (24/25)]],LEN(MASTERFILE[[#This Row],[PPA (24/25)]])-FIND("BL4",MASTERFILE[[#This Row],[PPA (24/25)]])+1),10),0)</f>
        <v>0</v>
      </c>
      <c r="EW90" s="3">
        <f>IFERROR(LEFT(RIGHT(MASTERFILE[[#This Row],[PPA (24/25)]],LEN(MASTERFILE[[#This Row],[PPA (24/25)]])-FIND("BL5",MASTERFILE[[#This Row],[PPA (24/25)]])+1),10),0)</f>
        <v>0</v>
      </c>
      <c r="EX90" s="3">
        <f>IFERROR(LEFT(RIGHT(MASTERFILE[[#This Row],[PPA (24/25)]],LEN(MASTERFILE[[#This Row],[PPA (24/25)]])-FIND("BL6",MASTERFILE[[#This Row],[PPA (24/25)]])+1),10),0)</f>
        <v>0</v>
      </c>
      <c r="EY90" s="3">
        <f>IFERROR(LEFT(RIGHT(MASTERFILE[[#This Row],[PPA (24/25)]],LEN(MASTERFILE[[#This Row],[PPA (24/25)]])-FIND("BL7",MASTERFILE[[#This Row],[PPA (24/25)]])+1),10),0)</f>
        <v>0</v>
      </c>
      <c r="EZ90" s="47">
        <f>IFERROR(MASTERFILE[[#This Row],[FPMIS Budget]]*(MID(MASTERFILE[[#This Row],[BP 1 (Percentage)]],FIND("(",MASTERFILE[[#This Row],[BP 1 (Percentage)]])+1, FIND(")",MASTERFILE[[#This Row],[BP 1 (Percentage)]])- FIND("(",MASTERFILE[[#This Row],[BP 1 (Percentage)]])-1)),0)</f>
        <v>0</v>
      </c>
      <c r="FA90" s="47">
        <f>IFERROR(MASTERFILE[[#This Row],[FPMIS Budget]]*(MID(MASTERFILE[[#This Row],[BP 2 (Percentage)]],FIND("(",MASTERFILE[[#This Row],[BP 2 (Percentage)]])+1, FIND(")",MASTERFILE[[#This Row],[BP 2 (Percentage)]])- FIND("(",MASTERFILE[[#This Row],[BP 2 (Percentage)]])-1)),0)</f>
        <v>0</v>
      </c>
      <c r="FB90" s="47">
        <f>IFERROR(MASTERFILE[[#This Row],[FPMIS Budget]]*(MID(MASTERFILE[[#This Row],[BP 3 (Percentage)]],FIND("(",MASTERFILE[[#This Row],[BP 3 (Percentage)]])+1, FIND(")",MASTERFILE[[#This Row],[BP 3 (Percentage)]])- FIND("(",MASTERFILE[[#This Row],[BP 3 (Percentage)]])-1)),0)</f>
        <v>0</v>
      </c>
      <c r="FC90" s="47">
        <f>IFERROR(MASTERFILE[[#This Row],[FPMIS Budget]]*(MID(MASTERFILE[[#This Row],[BP 4 (Percentage)]],FIND("(",MASTERFILE[[#This Row],[BP 4 (Percentage)]])+1, FIND(")",MASTERFILE[[#This Row],[BP 4 (Percentage)]])- FIND("(",MASTERFILE[[#This Row],[BP 4 (Percentage)]])-1)),0)</f>
        <v>0</v>
      </c>
      <c r="FD90" s="47">
        <f>IFERROR(MASTERFILE[[#This Row],[FPMIS Budget]]*(MID(MASTERFILE[[#This Row],[BP 5 (Percentage)]],FIND("(",MASTERFILE[[#This Row],[BP 5 (Percentage)]])+1, FIND(")",MASTERFILE[[#This Row],[BP 5 (Percentage)]])- FIND("(",MASTERFILE[[#This Row],[BP 5 (Percentage)]])-1)),0)</f>
        <v>0</v>
      </c>
      <c r="FE90" s="47">
        <f>IFERROR(MASTERFILE[[#This Row],[FPMIS Budget]]*(MID(MASTERFILE[[#This Row],[BN 1 (Percentage)]],FIND("(",MASTERFILE[[#This Row],[BN 1 (Percentage)]])+1, FIND(")",MASTERFILE[[#This Row],[BN 1 (Percentage)]])- FIND("(",MASTERFILE[[#This Row],[BN 1 (Percentage)]])-1)),0)</f>
        <v>0</v>
      </c>
      <c r="FF90" s="47">
        <f>IFERROR(MASTERFILE[[#This Row],[FPMIS Budget]]*(MID(MASTERFILE[[#This Row],[BN 2 (Percentage)]],FIND("(",MASTERFILE[[#This Row],[BN 2 (Percentage)]])+1, FIND(")",MASTERFILE[[#This Row],[BN 2 (Percentage)]])- FIND("(",MASTERFILE[[#This Row],[BN 2 (Percentage)]])-1)),0)</f>
        <v>0</v>
      </c>
      <c r="FG90" s="47">
        <f>IFERROR(MASTERFILE[[#This Row],[FPMIS Budget]]*(MID(MASTERFILE[[#This Row],[BN 3 (Percentage)]],FIND("(",MASTERFILE[[#This Row],[BN 3 (Percentage)]])+1, FIND(")",MASTERFILE[[#This Row],[BN 3 (Percentage)]])- FIND("(",MASTERFILE[[#This Row],[BN 3 (Percentage)]])-1)),0)</f>
        <v>0</v>
      </c>
      <c r="FH90" s="47">
        <f>IFERROR(MASTERFILE[[#This Row],[FPMIS Budget]]*(MID(MASTERFILE[[#This Row],[BN 4 (Percentage)]],FIND("(",MASTERFILE[[#This Row],[BN 4 (Percentage)]])+1, FIND(")",MASTERFILE[[#This Row],[BN 4 (Percentage)]])- FIND("(",MASTERFILE[[#This Row],[BN 4 (Percentage)]])-1)),0)</f>
        <v>0</v>
      </c>
      <c r="FI90" s="47">
        <f>IFERROR(MASTERFILE[[#This Row],[FPMIS Budget]]*(MID(MASTERFILE[[#This Row],[BN 5 (Percentage)]],FIND("(",MASTERFILE[[#This Row],[BN 5 (Percentage)]])+1, FIND(")",MASTERFILE[[#This Row],[BN 5 (Percentage)]])- FIND("(",MASTERFILE[[#This Row],[BN 5 (Percentage)]])-1)),0)</f>
        <v>0</v>
      </c>
      <c r="FJ90" s="47">
        <f>IFERROR(MASTERFILE[[#This Row],[FPMIS Budget]]*(MID(MASTERFILE[[#This Row],[BE 1 (Percentage)]],FIND("(",MASTERFILE[[#This Row],[BE 1 (Percentage)]])+1, FIND(")",MASTERFILE[[#This Row],[BE 1 (Percentage)]])- FIND("(",MASTERFILE[[#This Row],[BE 1 (Percentage)]])-1)),0)</f>
        <v>0</v>
      </c>
      <c r="FK90" s="47">
        <f>IFERROR(MASTERFILE[[#This Row],[FPMIS Budget]]*(MID(MASTERFILE[[#This Row],[BE 2 (Percentage)]],FIND("(",MASTERFILE[[#This Row],[BE 2 (Percentage)]])+1, FIND(")",MASTERFILE[[#This Row],[BE 2 (Percentage)]])- FIND("(",MASTERFILE[[#This Row],[BE 2 (Percentage)]])-1)),0)</f>
        <v>0</v>
      </c>
      <c r="FL90" s="47">
        <f>IFERROR(MASTERFILE[[#This Row],[FPMIS Budget]]*(MID(MASTERFILE[[#This Row],[BE 3 (Percentage)]],FIND("(",MASTERFILE[[#This Row],[BE 3 (Percentage)]])+1, FIND(")",MASTERFILE[[#This Row],[BE 3 (Percentage)]])- FIND("(",MASTERFILE[[#This Row],[BE 3 (Percentage)]])-1)),0)</f>
        <v>799999.99849999999</v>
      </c>
      <c r="FM90" s="47">
        <f>IFERROR(MASTERFILE[[#This Row],[FPMIS Budget]]*(MID(MASTERFILE[[#This Row],[BE 4 (Percentage)]],FIND("(",MASTERFILE[[#This Row],[BE 4 (Percentage)]])+1, FIND(")",MASTERFILE[[#This Row],[BE 4 (Percentage)]])- FIND("(",MASTERFILE[[#This Row],[BE 4 (Percentage)]])-1)),0)</f>
        <v>0</v>
      </c>
      <c r="FN90" s="47">
        <f>IFERROR(MASTERFILE[[#This Row],[FPMIS Budget]]*(MID(MASTERFILE[[#This Row],[BL 1 (Percentage)]],FIND("(",MASTERFILE[[#This Row],[BL 1 (Percentage)]])+1, FIND(")",MASTERFILE[[#This Row],[BL 1 (Percentage)]])- FIND("(",MASTERFILE[[#This Row],[BL 1 (Percentage)]])-1)),0)</f>
        <v>0</v>
      </c>
      <c r="FO90" s="47">
        <f>IFERROR(MASTERFILE[[#This Row],[FPMIS Budget]]*(MID(MASTERFILE[[#This Row],[BL 2 (Percentage)]],FIND("(",MASTERFILE[[#This Row],[BL 2 (Percentage)]])+1, FIND(")",MASTERFILE[[#This Row],[BL 2 (Percentage)]])- FIND("(",MASTERFILE[[#This Row],[BL 2 (Percentage)]])-1)),0)</f>
        <v>0</v>
      </c>
      <c r="FP90" s="47">
        <f>IFERROR(MASTERFILE[[#This Row],[FPMIS Budget]]*(MID(MASTERFILE[[#This Row],[BL 3 (Percentage)]],FIND("(",MASTERFILE[[#This Row],[BL 3 (Percentage)]])+1, FIND(")",MASTERFILE[[#This Row],[BL 3 (Percentage)]])- FIND("(",MASTERFILE[[#This Row],[BL 3 (Percentage)]])-1)),0)</f>
        <v>0</v>
      </c>
      <c r="FQ90" s="47">
        <f>IFERROR(MASTERFILE[[#This Row],[FPMIS Budget]]*(MID(MASTERFILE[[#This Row],[BL 4 (Percentage)]],FIND("(",MASTERFILE[[#This Row],[BL 4 (Percentage)]])+1, FIND(")",MASTERFILE[[#This Row],[BL 4 (Percentage)]])- FIND("(",MASTERFILE[[#This Row],[BL 4 (Percentage)]])-1)),0)</f>
        <v>0</v>
      </c>
      <c r="FR90" s="47">
        <f>IFERROR(MASTERFILE[[#This Row],[FPMIS Budget]]*(MID(MASTERFILE[[#This Row],[BL 5 (Percentage)]],FIND("(",MASTERFILE[[#This Row],[BL 5 (Percentage)]])+1, FIND(")",MASTERFILE[[#This Row],[BL 5 (Percentage)]])- FIND("(",MASTERFILE[[#This Row],[BL 5 (Percentage)]])-1)),0)</f>
        <v>0</v>
      </c>
      <c r="FS90" s="47">
        <f>IFERROR(MASTERFILE[[#This Row],[FPMIS Budget]]*(MID(MASTERFILE[[#This Row],[BL 6 (Percentage)]],FIND("(",MASTERFILE[[#This Row],[BL 6 (Percentage)]])+1, FIND(")",MASTERFILE[[#This Row],[BL 6 (Percentage)]])- FIND("(",MASTERFILE[[#This Row],[BL 6 (Percentage)]])-1)),0)</f>
        <v>0</v>
      </c>
      <c r="FT90" s="47">
        <f>IFERROR(MASTERFILE[[#This Row],[FPMIS Budget]]*(MID(MASTERFILE[[#This Row],[BL 7 (Percentage)]],FIND("(",MASTERFILE[[#This Row],[BL 7 (Percentage)]])+1, FIND(")",MASTERFILE[[#This Row],[BL 7 (Percentage)]])- FIND("(",MASTERFILE[[#This Row],[BL 7 (Percentage)]])-1)),0)</f>
        <v>0</v>
      </c>
      <c r="FU90" s="3" t="str">
        <f>IF(ISNUMBER(SEARCH("1.",MASTERFILE[[#This Row],[SDG target (24/25)]])),1," ")</f>
        <v xml:space="preserve"> </v>
      </c>
      <c r="HT90" s="3" t="s">
        <v>320</v>
      </c>
      <c r="IA90" s="3" t="s">
        <v>2485</v>
      </c>
      <c r="IH90" s="3"/>
      <c r="IS90" s="9" t="s">
        <v>2486</v>
      </c>
      <c r="IU90" s="9" t="s">
        <v>2487</v>
      </c>
      <c r="IV90" s="9" t="s">
        <v>2488</v>
      </c>
      <c r="IW90" s="9" t="s">
        <v>2489</v>
      </c>
      <c r="IX90" s="3"/>
      <c r="JA90" s="3" t="s">
        <v>2490</v>
      </c>
    </row>
    <row r="91" spans="1:263" ht="27.75" customHeight="1" x14ac:dyDescent="0.3">
      <c r="A91" s="9" t="s">
        <v>2491</v>
      </c>
      <c r="B91" s="9" t="s">
        <v>2492</v>
      </c>
      <c r="C91" s="9" t="s">
        <v>2493</v>
      </c>
      <c r="D91" s="9" t="s">
        <v>1952</v>
      </c>
      <c r="E91" s="45">
        <v>0</v>
      </c>
      <c r="F91" s="45">
        <v>1000000</v>
      </c>
      <c r="G91" s="9" t="s">
        <v>2494</v>
      </c>
      <c r="H91" s="9" t="s">
        <v>1954</v>
      </c>
      <c r="I91" s="9" t="s">
        <v>281</v>
      </c>
      <c r="J91" s="9" t="s">
        <v>692</v>
      </c>
      <c r="K91" s="9" t="s">
        <v>521</v>
      </c>
      <c r="L91" s="9" t="s">
        <v>2374</v>
      </c>
      <c r="M91" s="9" t="s">
        <v>1241</v>
      </c>
      <c r="N91" s="45">
        <v>1.8306451612903225</v>
      </c>
      <c r="O91" s="9" t="s">
        <v>292</v>
      </c>
      <c r="P91" s="9" t="s">
        <v>281</v>
      </c>
      <c r="Q91" s="9" t="s">
        <v>1835</v>
      </c>
      <c r="R91" s="9" t="s">
        <v>526</v>
      </c>
      <c r="S91" s="9" t="s">
        <v>2495</v>
      </c>
      <c r="T91" s="9" t="s">
        <v>292</v>
      </c>
      <c r="U91" s="9" t="s">
        <v>678</v>
      </c>
      <c r="V91" s="9" t="s">
        <v>2426</v>
      </c>
      <c r="W91" s="9" t="s">
        <v>713</v>
      </c>
      <c r="X91" s="9" t="s">
        <v>2413</v>
      </c>
      <c r="Y91" s="9" t="s">
        <v>719</v>
      </c>
      <c r="Z91" s="9" t="s">
        <v>2496</v>
      </c>
      <c r="AA91" s="9" t="s">
        <v>292</v>
      </c>
      <c r="AB91" s="9" t="s">
        <v>292</v>
      </c>
      <c r="AC91" s="9" t="s">
        <v>292</v>
      </c>
      <c r="AD91" s="9" t="s">
        <v>292</v>
      </c>
      <c r="AE91" s="9" t="s">
        <v>292</v>
      </c>
      <c r="AF91" s="9" t="s">
        <v>292</v>
      </c>
      <c r="AG91" s="9" t="s">
        <v>292</v>
      </c>
      <c r="AH91" s="9" t="s">
        <v>292</v>
      </c>
      <c r="AI91" s="9" t="s">
        <v>292</v>
      </c>
      <c r="AJ91" s="9" t="s">
        <v>292</v>
      </c>
      <c r="AK91" s="9" t="s">
        <v>304</v>
      </c>
      <c r="AL91" s="9" t="s">
        <v>691</v>
      </c>
      <c r="AM91" s="9" t="s">
        <v>541</v>
      </c>
      <c r="AN91" s="9" t="s">
        <v>692</v>
      </c>
      <c r="AO91" s="9" t="s">
        <v>292</v>
      </c>
      <c r="AP91" s="9" t="s">
        <v>292</v>
      </c>
      <c r="AQ91" s="9" t="s">
        <v>292</v>
      </c>
      <c r="AR91" s="9" t="s">
        <v>363</v>
      </c>
      <c r="AS91" s="9" t="s">
        <v>353</v>
      </c>
      <c r="AT91" s="9" t="s">
        <v>292</v>
      </c>
      <c r="AU91" s="45">
        <v>0</v>
      </c>
      <c r="AV91" s="9" t="s">
        <v>292</v>
      </c>
      <c r="AW91" s="9" t="s">
        <v>292</v>
      </c>
      <c r="AX91" s="9" t="s">
        <v>2497</v>
      </c>
      <c r="AY91" s="9" t="s">
        <v>292</v>
      </c>
      <c r="AZ91" s="9" t="s">
        <v>292</v>
      </c>
      <c r="BA91" s="9" t="s">
        <v>292</v>
      </c>
      <c r="BB91" s="9" t="s">
        <v>292</v>
      </c>
      <c r="BC91" s="9" t="s">
        <v>292</v>
      </c>
      <c r="BD91" s="9" t="s">
        <v>2498</v>
      </c>
      <c r="BE91" s="9" t="s">
        <v>2499</v>
      </c>
      <c r="BF91" s="9" t="s">
        <v>292</v>
      </c>
      <c r="BG91" s="9" t="s">
        <v>292</v>
      </c>
      <c r="BH91" s="45">
        <v>0</v>
      </c>
      <c r="BI91" s="9" t="s">
        <v>2500</v>
      </c>
      <c r="BJ91" s="9" t="s">
        <v>354</v>
      </c>
      <c r="BK91" s="9" t="s">
        <v>354</v>
      </c>
      <c r="BL91" s="9" t="s">
        <v>354</v>
      </c>
      <c r="BM91" s="9" t="s">
        <v>354</v>
      </c>
      <c r="BN91" s="9" t="s">
        <v>354</v>
      </c>
      <c r="BO91" s="9" t="s">
        <v>354</v>
      </c>
      <c r="BP91" s="9" t="s">
        <v>353</v>
      </c>
      <c r="BQ91" s="9" t="s">
        <v>353</v>
      </c>
      <c r="BR91" s="9" t="s">
        <v>353</v>
      </c>
      <c r="BS91" s="9" t="s">
        <v>1089</v>
      </c>
      <c r="BT91" s="9" t="s">
        <v>2501</v>
      </c>
      <c r="BU91" s="9" t="s">
        <v>2502</v>
      </c>
      <c r="BV91" s="9" t="s">
        <v>2503</v>
      </c>
      <c r="BW91" s="9" t="s">
        <v>2504</v>
      </c>
      <c r="BX91" s="9" t="s">
        <v>2505</v>
      </c>
      <c r="BY91" s="9" t="s">
        <v>292</v>
      </c>
      <c r="BZ91" s="9" t="s">
        <v>292</v>
      </c>
      <c r="CA91" s="9" t="s">
        <v>292</v>
      </c>
      <c r="CB91" s="9" t="s">
        <v>292</v>
      </c>
      <c r="CC91" s="9" t="s">
        <v>292</v>
      </c>
      <c r="CD91" s="9" t="s">
        <v>292</v>
      </c>
      <c r="CE91" s="9" t="s">
        <v>292</v>
      </c>
      <c r="CF91" s="9" t="s">
        <v>292</v>
      </c>
      <c r="CG91" s="9" t="s">
        <v>292</v>
      </c>
      <c r="CH91" s="9" t="s">
        <v>292</v>
      </c>
      <c r="CI91" s="9" t="s">
        <v>292</v>
      </c>
      <c r="CJ91" s="9" t="s">
        <v>292</v>
      </c>
      <c r="CK91" s="9" t="s">
        <v>292</v>
      </c>
      <c r="CL91" s="45">
        <v>0</v>
      </c>
      <c r="CM91" s="45">
        <v>0</v>
      </c>
      <c r="CN91" s="45">
        <v>0</v>
      </c>
      <c r="CO91" s="45">
        <v>0</v>
      </c>
      <c r="CP91" s="9" t="s">
        <v>292</v>
      </c>
      <c r="CQ91" s="9" t="s">
        <v>292</v>
      </c>
      <c r="CR91" s="9" t="s">
        <v>292</v>
      </c>
      <c r="CS91" s="9" t="s">
        <v>292</v>
      </c>
      <c r="CT91" s="9" t="s">
        <v>292</v>
      </c>
      <c r="CU91" s="9" t="s">
        <v>292</v>
      </c>
      <c r="CV91" s="9" t="s">
        <v>292</v>
      </c>
      <c r="CW91" s="9" t="s">
        <v>292</v>
      </c>
      <c r="CX91" s="9" t="s">
        <v>292</v>
      </c>
      <c r="CY91" s="9" t="s">
        <v>292</v>
      </c>
      <c r="CZ91" s="9" t="s">
        <v>292</v>
      </c>
      <c r="DA91" s="9" t="s">
        <v>292</v>
      </c>
      <c r="DB91" s="9" t="s">
        <v>292</v>
      </c>
      <c r="DC91" s="9" t="s">
        <v>292</v>
      </c>
      <c r="DD91" s="45">
        <v>0</v>
      </c>
      <c r="DE91" s="45">
        <v>0</v>
      </c>
      <c r="DF91" s="9" t="s">
        <v>2506</v>
      </c>
      <c r="DG91" s="9" t="s">
        <v>292</v>
      </c>
      <c r="DH91" s="9" t="s">
        <v>292</v>
      </c>
      <c r="DI91" s="46" t="s">
        <v>1970</v>
      </c>
      <c r="DJ91" s="3">
        <f>IF(ISNUMBER(SEARCH("BP1",MASTERFILE[[#This Row],[PPA (24/25)]])),1,0)</f>
        <v>0</v>
      </c>
      <c r="DK91" s="3">
        <f>IF(ISNUMBER(SEARCH("BP2",MASTERFILE[[#This Row],[PPA (24/25)]])),1,0)</f>
        <v>0</v>
      </c>
      <c r="DL91" s="3">
        <f>IF(ISNUMBER(SEARCH("BP3",MASTERFILE[[#This Row],[PPA (24/25)]])),1,0)</f>
        <v>0</v>
      </c>
      <c r="DM91" s="3">
        <f>IF(ISNUMBER(SEARCH("BP4",MASTERFILE[[#This Row],[PPA (24/25)]])),1,0)</f>
        <v>0</v>
      </c>
      <c r="DN91" s="3">
        <f>IF(ISNUMBER(SEARCH("BP5",MASTERFILE[[#This Row],[PPA (24/25)]])),1,0)</f>
        <v>0</v>
      </c>
      <c r="DO91" s="3">
        <f>IF(ISNUMBER(SEARCH("BN1",MASTERFILE[[#This Row],[PPA (24/25)]])),1,0)</f>
        <v>0</v>
      </c>
      <c r="DP91" s="3">
        <f>IF(ISNUMBER(SEARCH("BN2",MASTERFILE[[#This Row],[PPA (24/25)]])),1,0)</f>
        <v>0</v>
      </c>
      <c r="DQ91" s="3">
        <f>IF(ISNUMBER(SEARCH("BN3",MASTERFILE[[#This Row],[PPA (24/25)]])),1,0)</f>
        <v>0</v>
      </c>
      <c r="DR91" s="3">
        <f>IF(ISNUMBER(SEARCH("BN4",MASTERFILE[[#This Row],[PPA (24/25)]])),1,0)</f>
        <v>0</v>
      </c>
      <c r="DS91" s="3">
        <f>IF(ISNUMBER(SEARCH("BN5",MASTERFILE[[#This Row],[PPA (24/25)]])),1,0)</f>
        <v>0</v>
      </c>
      <c r="DT91" s="3">
        <f>IF(ISNUMBER(SEARCH("BE1",MASTERFILE[[#This Row],[PPA (24/25)]])),1,0)</f>
        <v>0</v>
      </c>
      <c r="DU91" s="3">
        <f>IF(ISNUMBER(SEARCH("BE2",MASTERFILE[[#This Row],[PPA (24/25)]])),1,0)</f>
        <v>0</v>
      </c>
      <c r="DV91" s="3">
        <f>IF(ISNUMBER(SEARCH("BE3",MASTERFILE[[#This Row],[PPA (24/25)]])),1,0)</f>
        <v>0</v>
      </c>
      <c r="DW91" s="3">
        <f>IF(ISNUMBER(SEARCH("BE4",MASTERFILE[[#This Row],[PPA (24/25)]])),1,0)</f>
        <v>0</v>
      </c>
      <c r="DX91" s="3">
        <f>IF(ISNUMBER(SEARCH("BL1",MASTERFILE[[#This Row],[PPA (24/25)]])),1,0)</f>
        <v>1</v>
      </c>
      <c r="DY91" s="3">
        <f>IF(ISNUMBER(SEARCH("BL2",MASTERFILE[[#This Row],[PPA (24/25)]])),1,0)</f>
        <v>1</v>
      </c>
      <c r="DZ91" s="3">
        <f>IF(ISNUMBER(SEARCH("BL3",MASTERFILE[[#This Row],[PPA (24/25)]])),1,0)</f>
        <v>1</v>
      </c>
      <c r="EA91" s="3">
        <f>IF(ISNUMBER(SEARCH("BL4",MASTERFILE[[#This Row],[PPA (24/25)]])),1,0)</f>
        <v>0</v>
      </c>
      <c r="EB91" s="3">
        <f>IF(ISNUMBER(SEARCH("BL5",MASTERFILE[[#This Row],[PPA (24/25)]])),1,0)</f>
        <v>0</v>
      </c>
      <c r="EC91" s="3">
        <f>IF(ISNUMBER(SEARCH("BL6",MASTERFILE[[#This Row],[PPA (24/25)]])),1,0)</f>
        <v>0</v>
      </c>
      <c r="ED91" s="3">
        <f>IF(ISNUMBER(SEARCH("BL7",MASTERFILE[[#This Row],[PPA (24/25)]])),1,0)</f>
        <v>0</v>
      </c>
      <c r="EE91" s="3">
        <f>IFERROR(LEFT(RIGHT(MASTERFILE[[#This Row],[PPA (24/25)]],LEN(MASTERFILE[[#This Row],[PPA (24/25)]])-FIND("BP1",MASTERFILE[[#This Row],[PPA (24/25)]])+1),10), 0)</f>
        <v>0</v>
      </c>
      <c r="EF91" s="3">
        <f>IFERROR(LEFT(RIGHT(MASTERFILE[[#This Row],[PPA (24/25)]],LEN(MASTERFILE[[#This Row],[PPA (24/25)]])-FIND("BP2",MASTERFILE[[#This Row],[PPA (24/25)]])+1),10),0)</f>
        <v>0</v>
      </c>
      <c r="EG91" s="3">
        <f>IFERROR(LEFT(RIGHT(MASTERFILE[[#This Row],[PPA (24/25)]],LEN(MASTERFILE[[#This Row],[PPA (24/25)]])-FIND("BP3",MASTERFILE[[#This Row],[PPA (24/25)]])+1),10),0)</f>
        <v>0</v>
      </c>
      <c r="EH91" s="3">
        <f>IFERROR(LEFT(RIGHT(MASTERFILE[[#This Row],[PPA (24/25)]],LEN(MASTERFILE[[#This Row],[PPA (24/25)]])-FIND("BP4",MASTERFILE[[#This Row],[PPA (24/25)]])+1),10),0)</f>
        <v>0</v>
      </c>
      <c r="EI91" s="3">
        <f>IFERROR(LEFT(RIGHT(MASTERFILE[[#This Row],[PPA (24/25)]],LEN(MASTERFILE[[#This Row],[PPA (24/25)]])-FIND("BP5",MASTERFILE[[#This Row],[PPA (24/25)]])+1),10),0)</f>
        <v>0</v>
      </c>
      <c r="EJ91" s="3">
        <f>IFERROR(LEFT(RIGHT(MASTERFILE[[#This Row],[PPA (24/25)]],LEN(MASTERFILE[[#This Row],[PPA (24/25)]])-FIND("BN1",MASTERFILE[[#This Row],[PPA (24/25)]])+1),10),0)</f>
        <v>0</v>
      </c>
      <c r="EK91" s="3">
        <f>IFERROR(LEFT(RIGHT(MASTERFILE[[#This Row],[PPA (24/25)]],LEN(MASTERFILE[[#This Row],[PPA (24/25)]])-FIND("BN2",MASTERFILE[[#This Row],[PPA (24/25)]])+1),10),0)</f>
        <v>0</v>
      </c>
      <c r="EL91" s="3">
        <f>IFERROR(LEFT(RIGHT(MASTERFILE[[#This Row],[PPA (24/25)]],LEN(MASTERFILE[[#This Row],[PPA (24/25)]])-FIND("BN3",MASTERFILE[[#This Row],[PPA (24/25)]])+1),10),0)</f>
        <v>0</v>
      </c>
      <c r="EM91" s="3">
        <f>IFERROR(LEFT(RIGHT(MASTERFILE[[#This Row],[PPA (24/25)]],LEN(MASTERFILE[[#This Row],[PPA (24/25)]])-FIND("BN4",MASTERFILE[[#This Row],[PPA (24/25)]])+1),10),0)</f>
        <v>0</v>
      </c>
      <c r="EN91" s="3">
        <f>IFERROR(LEFT(RIGHT(MASTERFILE[[#This Row],[PPA (24/25)]],LEN(MASTERFILE[[#This Row],[PPA (24/25)]])-FIND("BN5",MASTERFILE[[#This Row],[PPA (24/25)]])+1),10),0)</f>
        <v>0</v>
      </c>
      <c r="EO91" s="3">
        <f>IFERROR(LEFT(RIGHT(MASTERFILE[[#This Row],[PPA (24/25)]],LEN(MASTERFILE[[#This Row],[PPA (24/25)]])-FIND("BE1",MASTERFILE[[#This Row],[PPA (24/25)]])+1),10),0)</f>
        <v>0</v>
      </c>
      <c r="EP91" s="3">
        <f>IFERROR(LEFT(RIGHT(MASTERFILE[[#This Row],[PPA (24/25)]],LEN(MASTERFILE[[#This Row],[PPA (24/25)]])-FIND("BE2",MASTERFILE[[#This Row],[PPA (24/25)]])+1),10),0)</f>
        <v>0</v>
      </c>
      <c r="EQ91" s="3">
        <f>IFERROR(LEFT(RIGHT(MASTERFILE[[#This Row],[PPA (24/25)]],LEN(MASTERFILE[[#This Row],[PPA (24/25)]])-FIND("BE3",MASTERFILE[[#This Row],[PPA (24/25)]])+1),10),0)</f>
        <v>0</v>
      </c>
      <c r="ER91" s="3">
        <f>IFERROR(LEFT(RIGHT(MASTERFILE[[#This Row],[PPA (24/25)]],LEN(MASTERFILE[[#This Row],[PPA (24/25)]])-FIND("BE4",MASTERFILE[[#This Row],[PPA (24/25)]])+1),10),0)</f>
        <v>0</v>
      </c>
      <c r="ES91" s="3" t="str">
        <f>IFERROR(LEFT(RIGHT(MASTERFILE[[#This Row],[PPA (24/25)]],LEN(MASTERFILE[[#This Row],[PPA (24/25)]])-FIND("BL1",MASTERFILE[[#This Row],[PPA (24/25)]])+1),10),0)</f>
        <v xml:space="preserve">BL1 (70%)
</v>
      </c>
      <c r="ET91" s="3" t="str">
        <f>IFERROR(LEFT(RIGHT(MASTERFILE[[#This Row],[PPA (24/25)]],LEN(MASTERFILE[[#This Row],[PPA (24/25)]])-FIND("BL2",MASTERFILE[[#This Row],[PPA (24/25)]])+1),10),0)</f>
        <v xml:space="preserve">BL2 (15%)
</v>
      </c>
      <c r="EU91" s="3" t="str">
        <f>IFERROR(LEFT(RIGHT(MASTERFILE[[#This Row],[PPA (24/25)]],LEN(MASTERFILE[[#This Row],[PPA (24/25)]])-FIND("BL3",MASTERFILE[[#This Row],[PPA (24/25)]])+1),10),0)</f>
        <v>BL3 (15%)</v>
      </c>
      <c r="EV91" s="3">
        <f>IFERROR(LEFT(RIGHT(MASTERFILE[[#This Row],[PPA (24/25)]],LEN(MASTERFILE[[#This Row],[PPA (24/25)]])-FIND("BL4",MASTERFILE[[#This Row],[PPA (24/25)]])+1),10),0)</f>
        <v>0</v>
      </c>
      <c r="EW91" s="3">
        <f>IFERROR(LEFT(RIGHT(MASTERFILE[[#This Row],[PPA (24/25)]],LEN(MASTERFILE[[#This Row],[PPA (24/25)]])-FIND("BL5",MASTERFILE[[#This Row],[PPA (24/25)]])+1),10),0)</f>
        <v>0</v>
      </c>
      <c r="EX91" s="3">
        <f>IFERROR(LEFT(RIGHT(MASTERFILE[[#This Row],[PPA (24/25)]],LEN(MASTERFILE[[#This Row],[PPA (24/25)]])-FIND("BL6",MASTERFILE[[#This Row],[PPA (24/25)]])+1),10),0)</f>
        <v>0</v>
      </c>
      <c r="EY91" s="3">
        <f>IFERROR(LEFT(RIGHT(MASTERFILE[[#This Row],[PPA (24/25)]],LEN(MASTERFILE[[#This Row],[PPA (24/25)]])-FIND("BL7",MASTERFILE[[#This Row],[PPA (24/25)]])+1),10),0)</f>
        <v>0</v>
      </c>
      <c r="EZ91" s="47">
        <f>IFERROR(MASTERFILE[[#This Row],[FPMIS Budget]]*(MID(MASTERFILE[[#This Row],[BP 1 (Percentage)]],FIND("(",MASTERFILE[[#This Row],[BP 1 (Percentage)]])+1, FIND(")",MASTERFILE[[#This Row],[BP 1 (Percentage)]])- FIND("(",MASTERFILE[[#This Row],[BP 1 (Percentage)]])-1)),0)</f>
        <v>0</v>
      </c>
      <c r="FA91" s="47">
        <f>IFERROR(MASTERFILE[[#This Row],[FPMIS Budget]]*(MID(MASTERFILE[[#This Row],[BP 2 (Percentage)]],FIND("(",MASTERFILE[[#This Row],[BP 2 (Percentage)]])+1, FIND(")",MASTERFILE[[#This Row],[BP 2 (Percentage)]])- FIND("(",MASTERFILE[[#This Row],[BP 2 (Percentage)]])-1)),0)</f>
        <v>0</v>
      </c>
      <c r="FB91" s="47">
        <f>IFERROR(MASTERFILE[[#This Row],[FPMIS Budget]]*(MID(MASTERFILE[[#This Row],[BP 3 (Percentage)]],FIND("(",MASTERFILE[[#This Row],[BP 3 (Percentage)]])+1, FIND(")",MASTERFILE[[#This Row],[BP 3 (Percentage)]])- FIND("(",MASTERFILE[[#This Row],[BP 3 (Percentage)]])-1)),0)</f>
        <v>0</v>
      </c>
      <c r="FC91" s="47">
        <f>IFERROR(MASTERFILE[[#This Row],[FPMIS Budget]]*(MID(MASTERFILE[[#This Row],[BP 4 (Percentage)]],FIND("(",MASTERFILE[[#This Row],[BP 4 (Percentage)]])+1, FIND(")",MASTERFILE[[#This Row],[BP 4 (Percentage)]])- FIND("(",MASTERFILE[[#This Row],[BP 4 (Percentage)]])-1)),0)</f>
        <v>0</v>
      </c>
      <c r="FD91" s="47">
        <f>IFERROR(MASTERFILE[[#This Row],[FPMIS Budget]]*(MID(MASTERFILE[[#This Row],[BP 5 (Percentage)]],FIND("(",MASTERFILE[[#This Row],[BP 5 (Percentage)]])+1, FIND(")",MASTERFILE[[#This Row],[BP 5 (Percentage)]])- FIND("(",MASTERFILE[[#This Row],[BP 5 (Percentage)]])-1)),0)</f>
        <v>0</v>
      </c>
      <c r="FE91" s="47">
        <f>IFERROR(MASTERFILE[[#This Row],[FPMIS Budget]]*(MID(MASTERFILE[[#This Row],[BN 1 (Percentage)]],FIND("(",MASTERFILE[[#This Row],[BN 1 (Percentage)]])+1, FIND(")",MASTERFILE[[#This Row],[BN 1 (Percentage)]])- FIND("(",MASTERFILE[[#This Row],[BN 1 (Percentage)]])-1)),0)</f>
        <v>0</v>
      </c>
      <c r="FF91" s="47">
        <f>IFERROR(MASTERFILE[[#This Row],[FPMIS Budget]]*(MID(MASTERFILE[[#This Row],[BN 2 (Percentage)]],FIND("(",MASTERFILE[[#This Row],[BN 2 (Percentage)]])+1, FIND(")",MASTERFILE[[#This Row],[BN 2 (Percentage)]])- FIND("(",MASTERFILE[[#This Row],[BN 2 (Percentage)]])-1)),0)</f>
        <v>0</v>
      </c>
      <c r="FG91" s="47">
        <f>IFERROR(MASTERFILE[[#This Row],[FPMIS Budget]]*(MID(MASTERFILE[[#This Row],[BN 3 (Percentage)]],FIND("(",MASTERFILE[[#This Row],[BN 3 (Percentage)]])+1, FIND(")",MASTERFILE[[#This Row],[BN 3 (Percentage)]])- FIND("(",MASTERFILE[[#This Row],[BN 3 (Percentage)]])-1)),0)</f>
        <v>0</v>
      </c>
      <c r="FH91" s="47">
        <f>IFERROR(MASTERFILE[[#This Row],[FPMIS Budget]]*(MID(MASTERFILE[[#This Row],[BN 4 (Percentage)]],FIND("(",MASTERFILE[[#This Row],[BN 4 (Percentage)]])+1, FIND(")",MASTERFILE[[#This Row],[BN 4 (Percentage)]])- FIND("(",MASTERFILE[[#This Row],[BN 4 (Percentage)]])-1)),0)</f>
        <v>0</v>
      </c>
      <c r="FI91" s="47">
        <f>IFERROR(MASTERFILE[[#This Row],[FPMIS Budget]]*(MID(MASTERFILE[[#This Row],[BN 5 (Percentage)]],FIND("(",MASTERFILE[[#This Row],[BN 5 (Percentage)]])+1, FIND(")",MASTERFILE[[#This Row],[BN 5 (Percentage)]])- FIND("(",MASTERFILE[[#This Row],[BN 5 (Percentage)]])-1)),0)</f>
        <v>0</v>
      </c>
      <c r="FJ91" s="47">
        <f>IFERROR(MASTERFILE[[#This Row],[FPMIS Budget]]*(MID(MASTERFILE[[#This Row],[BE 1 (Percentage)]],FIND("(",MASTERFILE[[#This Row],[BE 1 (Percentage)]])+1, FIND(")",MASTERFILE[[#This Row],[BE 1 (Percentage)]])- FIND("(",MASTERFILE[[#This Row],[BE 1 (Percentage)]])-1)),0)</f>
        <v>0</v>
      </c>
      <c r="FK91" s="47">
        <f>IFERROR(MASTERFILE[[#This Row],[FPMIS Budget]]*(MID(MASTERFILE[[#This Row],[BE 2 (Percentage)]],FIND("(",MASTERFILE[[#This Row],[BE 2 (Percentage)]])+1, FIND(")",MASTERFILE[[#This Row],[BE 2 (Percentage)]])- FIND("(",MASTERFILE[[#This Row],[BE 2 (Percentage)]])-1)),0)</f>
        <v>0</v>
      </c>
      <c r="FL91" s="47">
        <f>IFERROR(MASTERFILE[[#This Row],[FPMIS Budget]]*(MID(MASTERFILE[[#This Row],[BE 3 (Percentage)]],FIND("(",MASTERFILE[[#This Row],[BE 3 (Percentage)]])+1, FIND(")",MASTERFILE[[#This Row],[BE 3 (Percentage)]])- FIND("(",MASTERFILE[[#This Row],[BE 3 (Percentage)]])-1)),0)</f>
        <v>0</v>
      </c>
      <c r="FM91" s="47">
        <f>IFERROR(MASTERFILE[[#This Row],[FPMIS Budget]]*(MID(MASTERFILE[[#This Row],[BE 4 (Percentage)]],FIND("(",MASTERFILE[[#This Row],[BE 4 (Percentage)]])+1, FIND(")",MASTERFILE[[#This Row],[BE 4 (Percentage)]])- FIND("(",MASTERFILE[[#This Row],[BE 4 (Percentage)]])-1)),0)</f>
        <v>0</v>
      </c>
      <c r="FN91" s="47">
        <f>IFERROR(MASTERFILE[[#This Row],[FPMIS Budget]]*(MID(MASTERFILE[[#This Row],[BL 1 (Percentage)]],FIND("(",MASTERFILE[[#This Row],[BL 1 (Percentage)]])+1, FIND(")",MASTERFILE[[#This Row],[BL 1 (Percentage)]])- FIND("(",MASTERFILE[[#This Row],[BL 1 (Percentage)]])-1)),0)</f>
        <v>700000</v>
      </c>
      <c r="FO91" s="47">
        <f>IFERROR(MASTERFILE[[#This Row],[FPMIS Budget]]*(MID(MASTERFILE[[#This Row],[BL 2 (Percentage)]],FIND("(",MASTERFILE[[#This Row],[BL 2 (Percentage)]])+1, FIND(")",MASTERFILE[[#This Row],[BL 2 (Percentage)]])- FIND("(",MASTERFILE[[#This Row],[BL 2 (Percentage)]])-1)),0)</f>
        <v>150000</v>
      </c>
      <c r="FP91" s="47">
        <f>IFERROR(MASTERFILE[[#This Row],[FPMIS Budget]]*(MID(MASTERFILE[[#This Row],[BL 3 (Percentage)]],FIND("(",MASTERFILE[[#This Row],[BL 3 (Percentage)]])+1, FIND(")",MASTERFILE[[#This Row],[BL 3 (Percentage)]])- FIND("(",MASTERFILE[[#This Row],[BL 3 (Percentage)]])-1)),0)</f>
        <v>150000</v>
      </c>
      <c r="FQ91" s="47">
        <f>IFERROR(MASTERFILE[[#This Row],[FPMIS Budget]]*(MID(MASTERFILE[[#This Row],[BL 4 (Percentage)]],FIND("(",MASTERFILE[[#This Row],[BL 4 (Percentage)]])+1, FIND(")",MASTERFILE[[#This Row],[BL 4 (Percentage)]])- FIND("(",MASTERFILE[[#This Row],[BL 4 (Percentage)]])-1)),0)</f>
        <v>0</v>
      </c>
      <c r="FR91" s="47">
        <f>IFERROR(MASTERFILE[[#This Row],[FPMIS Budget]]*(MID(MASTERFILE[[#This Row],[BL 5 (Percentage)]],FIND("(",MASTERFILE[[#This Row],[BL 5 (Percentage)]])+1, FIND(")",MASTERFILE[[#This Row],[BL 5 (Percentage)]])- FIND("(",MASTERFILE[[#This Row],[BL 5 (Percentage)]])-1)),0)</f>
        <v>0</v>
      </c>
      <c r="FS91" s="47">
        <f>IFERROR(MASTERFILE[[#This Row],[FPMIS Budget]]*(MID(MASTERFILE[[#This Row],[BL 6 (Percentage)]],FIND("(",MASTERFILE[[#This Row],[BL 6 (Percentage)]])+1, FIND(")",MASTERFILE[[#This Row],[BL 6 (Percentage)]])- FIND("(",MASTERFILE[[#This Row],[BL 6 (Percentage)]])-1)),0)</f>
        <v>0</v>
      </c>
      <c r="FT91" s="47">
        <f>IFERROR(MASTERFILE[[#This Row],[FPMIS Budget]]*(MID(MASTERFILE[[#This Row],[BL 7 (Percentage)]],FIND("(",MASTERFILE[[#This Row],[BL 7 (Percentage)]])+1, FIND(")",MASTERFILE[[#This Row],[BL 7 (Percentage)]])- FIND("(",MASTERFILE[[#This Row],[BL 7 (Percentage)]])-1)),0)</f>
        <v>0</v>
      </c>
      <c r="FU91" s="3" t="str">
        <f>IF(ISNUMBER(SEARCH("1.",MASTERFILE[[#This Row],[SDG target (24/25)]])),1," ")</f>
        <v xml:space="preserve"> </v>
      </c>
      <c r="HT91" s="3" t="s">
        <v>614</v>
      </c>
      <c r="HU91" s="52"/>
      <c r="HV91" s="52"/>
      <c r="HW91" s="52"/>
      <c r="HX91" s="52"/>
      <c r="HY91" s="52"/>
      <c r="HZ91" s="52"/>
      <c r="IA91" s="52"/>
      <c r="IB91" s="52"/>
      <c r="IC91" s="52"/>
      <c r="ID91" s="52"/>
      <c r="IE91" s="52"/>
      <c r="IF91" s="52"/>
      <c r="IG91" s="52"/>
      <c r="IH91" s="52"/>
      <c r="II91" s="52"/>
      <c r="IJ91" s="52"/>
      <c r="IK91" s="52"/>
      <c r="IL91" s="52"/>
      <c r="IM91" s="52"/>
      <c r="IN91" s="53"/>
      <c r="IO91" s="52"/>
      <c r="IP91" s="52"/>
      <c r="IQ91" s="52"/>
      <c r="IR91" s="52"/>
      <c r="IS91" s="52"/>
      <c r="IT91" s="52"/>
      <c r="IU91" s="52"/>
      <c r="IV91" s="52"/>
      <c r="IW91" s="52"/>
      <c r="IX91" s="52"/>
      <c r="IY91" s="52"/>
      <c r="IZ91" s="52"/>
      <c r="JA91" s="52"/>
      <c r="JB91" s="52"/>
      <c r="JC91" s="52"/>
    </row>
    <row r="92" spans="1:263" ht="27.75" customHeight="1" x14ac:dyDescent="0.3">
      <c r="A92" s="48" t="s">
        <v>2507</v>
      </c>
      <c r="B92" s="48" t="s">
        <v>2508</v>
      </c>
      <c r="C92" s="48" t="s">
        <v>2509</v>
      </c>
      <c r="D92" s="48" t="s">
        <v>278</v>
      </c>
      <c r="E92" s="49">
        <v>0</v>
      </c>
      <c r="F92" s="49">
        <v>799999.94499999995</v>
      </c>
      <c r="G92" s="48" t="s">
        <v>2510</v>
      </c>
      <c r="H92" s="48" t="s">
        <v>280</v>
      </c>
      <c r="I92" s="48" t="s">
        <v>281</v>
      </c>
      <c r="J92" s="48" t="s">
        <v>2511</v>
      </c>
      <c r="K92" s="48" t="s">
        <v>521</v>
      </c>
      <c r="L92" s="48" t="s">
        <v>2512</v>
      </c>
      <c r="M92" s="48" t="s">
        <v>1241</v>
      </c>
      <c r="N92" s="49">
        <v>1.913978494623656</v>
      </c>
      <c r="O92" s="48" t="s">
        <v>292</v>
      </c>
      <c r="P92" s="48" t="s">
        <v>281</v>
      </c>
      <c r="Q92" s="48" t="s">
        <v>1835</v>
      </c>
      <c r="R92" s="48" t="s">
        <v>2513</v>
      </c>
      <c r="S92" s="48" t="s">
        <v>2514</v>
      </c>
      <c r="T92" s="48" t="s">
        <v>677</v>
      </c>
      <c r="U92" s="48" t="s">
        <v>678</v>
      </c>
      <c r="V92" s="48" t="s">
        <v>412</v>
      </c>
      <c r="W92" s="48" t="s">
        <v>2515</v>
      </c>
      <c r="X92" s="48" t="s">
        <v>714</v>
      </c>
      <c r="Y92" s="48" t="s">
        <v>2516</v>
      </c>
      <c r="Z92" s="48" t="s">
        <v>2517</v>
      </c>
      <c r="AA92" s="48" t="s">
        <v>485</v>
      </c>
      <c r="AB92" s="48" t="s">
        <v>773</v>
      </c>
      <c r="AC92" s="48" t="s">
        <v>774</v>
      </c>
      <c r="AD92" s="48" t="s">
        <v>1091</v>
      </c>
      <c r="AE92" s="48" t="s">
        <v>292</v>
      </c>
      <c r="AF92" s="48" t="s">
        <v>292</v>
      </c>
      <c r="AG92" s="48" t="s">
        <v>292</v>
      </c>
      <c r="AH92" s="48" t="s">
        <v>292</v>
      </c>
      <c r="AI92" s="48" t="s">
        <v>292</v>
      </c>
      <c r="AJ92" s="48" t="s">
        <v>292</v>
      </c>
      <c r="AK92" s="48" t="s">
        <v>304</v>
      </c>
      <c r="AL92" s="48" t="s">
        <v>2518</v>
      </c>
      <c r="AM92" s="48" t="s">
        <v>418</v>
      </c>
      <c r="AN92" s="48" t="s">
        <v>2519</v>
      </c>
      <c r="AO92" s="48" t="s">
        <v>292</v>
      </c>
      <c r="AP92" s="48" t="s">
        <v>292</v>
      </c>
      <c r="AQ92" s="48" t="s">
        <v>544</v>
      </c>
      <c r="AR92" s="48" t="s">
        <v>363</v>
      </c>
      <c r="AS92" s="48" t="s">
        <v>353</v>
      </c>
      <c r="AT92" s="49">
        <v>799999.95</v>
      </c>
      <c r="AU92" s="49">
        <v>799999.95</v>
      </c>
      <c r="AV92" s="48" t="s">
        <v>779</v>
      </c>
      <c r="AW92" s="48" t="s">
        <v>2520</v>
      </c>
      <c r="AX92" s="48" t="s">
        <v>2377</v>
      </c>
      <c r="AY92" s="48" t="s">
        <v>292</v>
      </c>
      <c r="AZ92" s="48" t="s">
        <v>292</v>
      </c>
      <c r="BA92" s="48" t="s">
        <v>292</v>
      </c>
      <c r="BB92" s="48" t="s">
        <v>2521</v>
      </c>
      <c r="BC92" s="48" t="s">
        <v>2522</v>
      </c>
      <c r="BD92" s="48" t="s">
        <v>2400</v>
      </c>
      <c r="BE92" s="48" t="s">
        <v>2523</v>
      </c>
      <c r="BF92" s="48" t="s">
        <v>292</v>
      </c>
      <c r="BG92" s="48" t="s">
        <v>292</v>
      </c>
      <c r="BH92" s="49">
        <v>0</v>
      </c>
      <c r="BI92" s="48" t="s">
        <v>1101</v>
      </c>
      <c r="BJ92" s="48" t="s">
        <v>363</v>
      </c>
      <c r="BK92" s="48" t="s">
        <v>354</v>
      </c>
      <c r="BL92" s="48" t="s">
        <v>354</v>
      </c>
      <c r="BM92" s="48" t="s">
        <v>354</v>
      </c>
      <c r="BN92" s="48" t="s">
        <v>354</v>
      </c>
      <c r="BO92" s="48" t="s">
        <v>354</v>
      </c>
      <c r="BP92" s="48" t="s">
        <v>353</v>
      </c>
      <c r="BQ92" s="48" t="s">
        <v>353</v>
      </c>
      <c r="BR92" s="48" t="s">
        <v>354</v>
      </c>
      <c r="BS92" s="48" t="s">
        <v>2524</v>
      </c>
      <c r="BT92" s="48" t="s">
        <v>2525</v>
      </c>
      <c r="BU92" s="48" t="s">
        <v>2526</v>
      </c>
      <c r="BV92" s="48" t="s">
        <v>2527</v>
      </c>
      <c r="BW92" s="48" t="s">
        <v>2528</v>
      </c>
      <c r="BX92" s="48" t="s">
        <v>2529</v>
      </c>
      <c r="BY92" s="49">
        <v>0</v>
      </c>
      <c r="BZ92" s="49">
        <v>0</v>
      </c>
      <c r="CA92" s="49">
        <v>0</v>
      </c>
      <c r="CB92" s="49">
        <v>0</v>
      </c>
      <c r="CC92" s="49">
        <v>0</v>
      </c>
      <c r="CD92" s="49">
        <v>0</v>
      </c>
      <c r="CE92" s="49">
        <v>0</v>
      </c>
      <c r="CF92" s="49">
        <v>0</v>
      </c>
      <c r="CG92" s="49">
        <v>0</v>
      </c>
      <c r="CH92" s="48" t="s">
        <v>292</v>
      </c>
      <c r="CI92" s="48" t="s">
        <v>292</v>
      </c>
      <c r="CJ92" s="48" t="s">
        <v>292</v>
      </c>
      <c r="CK92" s="48" t="s">
        <v>292</v>
      </c>
      <c r="CL92" s="49">
        <v>799999.95</v>
      </c>
      <c r="CM92" s="49">
        <v>0</v>
      </c>
      <c r="CN92" s="49">
        <v>0</v>
      </c>
      <c r="CO92" s="49">
        <v>0</v>
      </c>
      <c r="CP92" s="49">
        <v>799999.95</v>
      </c>
      <c r="CQ92" s="49">
        <v>0</v>
      </c>
      <c r="CR92" s="48" t="s">
        <v>1241</v>
      </c>
      <c r="CS92" s="49">
        <v>0</v>
      </c>
      <c r="CT92" s="48" t="s">
        <v>292</v>
      </c>
      <c r="CU92" s="48" t="s">
        <v>281</v>
      </c>
      <c r="CV92" s="48" t="s">
        <v>281</v>
      </c>
      <c r="CW92" s="49">
        <v>0</v>
      </c>
      <c r="CX92" s="49">
        <v>439789.26</v>
      </c>
      <c r="CY92" s="49">
        <v>360210.685</v>
      </c>
      <c r="CZ92" s="49">
        <v>0</v>
      </c>
      <c r="DA92" s="49">
        <v>0</v>
      </c>
      <c r="DB92" s="49">
        <v>410225.53827067668</v>
      </c>
      <c r="DC92" s="49">
        <v>446315.76157894736</v>
      </c>
      <c r="DD92" s="49">
        <v>0</v>
      </c>
      <c r="DE92" s="49">
        <v>800000</v>
      </c>
      <c r="DF92" s="48" t="s">
        <v>365</v>
      </c>
      <c r="DG92" s="48" t="s">
        <v>2479</v>
      </c>
      <c r="DH92" s="48" t="s">
        <v>2530</v>
      </c>
      <c r="DI92" s="50" t="s">
        <v>2531</v>
      </c>
      <c r="DJ92" s="3">
        <f>IF(ISNUMBER(SEARCH("BP1",MASTERFILE[[#This Row],[PPA (24/25)]])),1,0)</f>
        <v>1</v>
      </c>
      <c r="DK92" s="3">
        <f>IF(ISNUMBER(SEARCH("BP2",MASTERFILE[[#This Row],[PPA (24/25)]])),1,0)</f>
        <v>0</v>
      </c>
      <c r="DL92" s="3">
        <f>IF(ISNUMBER(SEARCH("BP3",MASTERFILE[[#This Row],[PPA (24/25)]])),1,0)</f>
        <v>0</v>
      </c>
      <c r="DM92" s="3">
        <f>IF(ISNUMBER(SEARCH("BP4",MASTERFILE[[#This Row],[PPA (24/25)]])),1,0)</f>
        <v>1</v>
      </c>
      <c r="DN92" s="3">
        <f>IF(ISNUMBER(SEARCH("BP5",MASTERFILE[[#This Row],[PPA (24/25)]])),1,0)</f>
        <v>0</v>
      </c>
      <c r="DO92" s="3">
        <f>IF(ISNUMBER(SEARCH("BN1",MASTERFILE[[#This Row],[PPA (24/25)]])),1,0)</f>
        <v>0</v>
      </c>
      <c r="DP92" s="3">
        <f>IF(ISNUMBER(SEARCH("BN2",MASTERFILE[[#This Row],[PPA (24/25)]])),1,0)</f>
        <v>0</v>
      </c>
      <c r="DQ92" s="3">
        <f>IF(ISNUMBER(SEARCH("BN3",MASTERFILE[[#This Row],[PPA (24/25)]])),1,0)</f>
        <v>0</v>
      </c>
      <c r="DR92" s="3">
        <f>IF(ISNUMBER(SEARCH("BN4",MASTERFILE[[#This Row],[PPA (24/25)]])),1,0)</f>
        <v>0</v>
      </c>
      <c r="DS92" s="3">
        <f>IF(ISNUMBER(SEARCH("BN5",MASTERFILE[[#This Row],[PPA (24/25)]])),1,0)</f>
        <v>0</v>
      </c>
      <c r="DT92" s="3">
        <f>IF(ISNUMBER(SEARCH("BE1",MASTERFILE[[#This Row],[PPA (24/25)]])),1,0)</f>
        <v>0</v>
      </c>
      <c r="DU92" s="3">
        <f>IF(ISNUMBER(SEARCH("BE2",MASTERFILE[[#This Row],[PPA (24/25)]])),1,0)</f>
        <v>0</v>
      </c>
      <c r="DV92" s="3">
        <f>IF(ISNUMBER(SEARCH("BE3",MASTERFILE[[#This Row],[PPA (24/25)]])),1,0)</f>
        <v>0</v>
      </c>
      <c r="DW92" s="3">
        <f>IF(ISNUMBER(SEARCH("BE4",MASTERFILE[[#This Row],[PPA (24/25)]])),1,0)</f>
        <v>0</v>
      </c>
      <c r="DX92" s="3">
        <f>IF(ISNUMBER(SEARCH("BL1",MASTERFILE[[#This Row],[PPA (24/25)]])),1,0)</f>
        <v>1</v>
      </c>
      <c r="DY92" s="3">
        <f>IF(ISNUMBER(SEARCH("BL2",MASTERFILE[[#This Row],[PPA (24/25)]])),1,0)</f>
        <v>0</v>
      </c>
      <c r="DZ92" s="3">
        <f>IF(ISNUMBER(SEARCH("BL3",MASTERFILE[[#This Row],[PPA (24/25)]])),1,0)</f>
        <v>0</v>
      </c>
      <c r="EA92" s="3">
        <f>IF(ISNUMBER(SEARCH("BL4",MASTERFILE[[#This Row],[PPA (24/25)]])),1,0)</f>
        <v>0</v>
      </c>
      <c r="EB92" s="3">
        <f>IF(ISNUMBER(SEARCH("BL5",MASTERFILE[[#This Row],[PPA (24/25)]])),1,0)</f>
        <v>0</v>
      </c>
      <c r="EC92" s="3">
        <f>IF(ISNUMBER(SEARCH("BL6",MASTERFILE[[#This Row],[PPA (24/25)]])),1,0)</f>
        <v>0</v>
      </c>
      <c r="ED92" s="3">
        <f>IF(ISNUMBER(SEARCH("BL7",MASTERFILE[[#This Row],[PPA (24/25)]])),1,0)</f>
        <v>0</v>
      </c>
      <c r="EE92" s="3" t="str">
        <f>IFERROR(LEFT(RIGHT(MASTERFILE[[#This Row],[PPA (24/25)]],LEN(MASTERFILE[[#This Row],[PPA (24/25)]])-FIND("BP1",MASTERFILE[[#This Row],[PPA (24/25)]])+1),10), 0)</f>
        <v xml:space="preserve">BP1 (33%)
</v>
      </c>
      <c r="EF92" s="3">
        <f>IFERROR(LEFT(RIGHT(MASTERFILE[[#This Row],[PPA (24/25)]],LEN(MASTERFILE[[#This Row],[PPA (24/25)]])-FIND("BP2",MASTERFILE[[#This Row],[PPA (24/25)]])+1),10),0)</f>
        <v>0</v>
      </c>
      <c r="EG92" s="3">
        <f>IFERROR(LEFT(RIGHT(MASTERFILE[[#This Row],[PPA (24/25)]],LEN(MASTERFILE[[#This Row],[PPA (24/25)]])-FIND("BP3",MASTERFILE[[#This Row],[PPA (24/25)]])+1),10),0)</f>
        <v>0</v>
      </c>
      <c r="EH92" s="3" t="str">
        <f>IFERROR(LEFT(RIGHT(MASTERFILE[[#This Row],[PPA (24/25)]],LEN(MASTERFILE[[#This Row],[PPA (24/25)]])-FIND("BP4",MASTERFILE[[#This Row],[PPA (24/25)]])+1),10),0)</f>
        <v>BP4 (33%)</v>
      </c>
      <c r="EI92" s="3">
        <f>IFERROR(LEFT(RIGHT(MASTERFILE[[#This Row],[PPA (24/25)]],LEN(MASTERFILE[[#This Row],[PPA (24/25)]])-FIND("BP5",MASTERFILE[[#This Row],[PPA (24/25)]])+1),10),0)</f>
        <v>0</v>
      </c>
      <c r="EJ92" s="3">
        <f>IFERROR(LEFT(RIGHT(MASTERFILE[[#This Row],[PPA (24/25)]],LEN(MASTERFILE[[#This Row],[PPA (24/25)]])-FIND("BN1",MASTERFILE[[#This Row],[PPA (24/25)]])+1),10),0)</f>
        <v>0</v>
      </c>
      <c r="EK92" s="3">
        <f>IFERROR(LEFT(RIGHT(MASTERFILE[[#This Row],[PPA (24/25)]],LEN(MASTERFILE[[#This Row],[PPA (24/25)]])-FIND("BN2",MASTERFILE[[#This Row],[PPA (24/25)]])+1),10),0)</f>
        <v>0</v>
      </c>
      <c r="EL92" s="3">
        <f>IFERROR(LEFT(RIGHT(MASTERFILE[[#This Row],[PPA (24/25)]],LEN(MASTERFILE[[#This Row],[PPA (24/25)]])-FIND("BN3",MASTERFILE[[#This Row],[PPA (24/25)]])+1),10),0)</f>
        <v>0</v>
      </c>
      <c r="EM92" s="3">
        <f>IFERROR(LEFT(RIGHT(MASTERFILE[[#This Row],[PPA (24/25)]],LEN(MASTERFILE[[#This Row],[PPA (24/25)]])-FIND("BN4",MASTERFILE[[#This Row],[PPA (24/25)]])+1),10),0)</f>
        <v>0</v>
      </c>
      <c r="EN92" s="3">
        <f>IFERROR(LEFT(RIGHT(MASTERFILE[[#This Row],[PPA (24/25)]],LEN(MASTERFILE[[#This Row],[PPA (24/25)]])-FIND("BN5",MASTERFILE[[#This Row],[PPA (24/25)]])+1),10),0)</f>
        <v>0</v>
      </c>
      <c r="EO92" s="3">
        <f>IFERROR(LEFT(RIGHT(MASTERFILE[[#This Row],[PPA (24/25)]],LEN(MASTERFILE[[#This Row],[PPA (24/25)]])-FIND("BE1",MASTERFILE[[#This Row],[PPA (24/25)]])+1),10),0)</f>
        <v>0</v>
      </c>
      <c r="EP92" s="3">
        <f>IFERROR(LEFT(RIGHT(MASTERFILE[[#This Row],[PPA (24/25)]],LEN(MASTERFILE[[#This Row],[PPA (24/25)]])-FIND("BE2",MASTERFILE[[#This Row],[PPA (24/25)]])+1),10),0)</f>
        <v>0</v>
      </c>
      <c r="EQ92" s="3">
        <f>IFERROR(LEFT(RIGHT(MASTERFILE[[#This Row],[PPA (24/25)]],LEN(MASTERFILE[[#This Row],[PPA (24/25)]])-FIND("BE3",MASTERFILE[[#This Row],[PPA (24/25)]])+1),10),0)</f>
        <v>0</v>
      </c>
      <c r="ER92" s="3">
        <f>IFERROR(LEFT(RIGHT(MASTERFILE[[#This Row],[PPA (24/25)]],LEN(MASTERFILE[[#This Row],[PPA (24/25)]])-FIND("BE4",MASTERFILE[[#This Row],[PPA (24/25)]])+1),10),0)</f>
        <v>0</v>
      </c>
      <c r="ES92" s="3" t="str">
        <f>IFERROR(LEFT(RIGHT(MASTERFILE[[#This Row],[PPA (24/25)]],LEN(MASTERFILE[[#This Row],[PPA (24/25)]])-FIND("BL1",MASTERFILE[[#This Row],[PPA (24/25)]])+1),10),0)</f>
        <v xml:space="preserve">BL1 (34%)
</v>
      </c>
      <c r="ET92" s="3">
        <f>IFERROR(LEFT(RIGHT(MASTERFILE[[#This Row],[PPA (24/25)]],LEN(MASTERFILE[[#This Row],[PPA (24/25)]])-FIND("BL2",MASTERFILE[[#This Row],[PPA (24/25)]])+1),10),0)</f>
        <v>0</v>
      </c>
      <c r="EU92" s="3">
        <f>IFERROR(LEFT(RIGHT(MASTERFILE[[#This Row],[PPA (24/25)]],LEN(MASTERFILE[[#This Row],[PPA (24/25)]])-FIND("BL3",MASTERFILE[[#This Row],[PPA (24/25)]])+1),10),0)</f>
        <v>0</v>
      </c>
      <c r="EV92" s="3">
        <f>IFERROR(LEFT(RIGHT(MASTERFILE[[#This Row],[PPA (24/25)]],LEN(MASTERFILE[[#This Row],[PPA (24/25)]])-FIND("BL4",MASTERFILE[[#This Row],[PPA (24/25)]])+1),10),0)</f>
        <v>0</v>
      </c>
      <c r="EW92" s="3">
        <f>IFERROR(LEFT(RIGHT(MASTERFILE[[#This Row],[PPA (24/25)]],LEN(MASTERFILE[[#This Row],[PPA (24/25)]])-FIND("BL5",MASTERFILE[[#This Row],[PPA (24/25)]])+1),10),0)</f>
        <v>0</v>
      </c>
      <c r="EX92" s="3">
        <f>IFERROR(LEFT(RIGHT(MASTERFILE[[#This Row],[PPA (24/25)]],LEN(MASTERFILE[[#This Row],[PPA (24/25)]])-FIND("BL6",MASTERFILE[[#This Row],[PPA (24/25)]])+1),10),0)</f>
        <v>0</v>
      </c>
      <c r="EY92" s="3">
        <f>IFERROR(LEFT(RIGHT(MASTERFILE[[#This Row],[PPA (24/25)]],LEN(MASTERFILE[[#This Row],[PPA (24/25)]])-FIND("BL7",MASTERFILE[[#This Row],[PPA (24/25)]])+1),10),0)</f>
        <v>0</v>
      </c>
      <c r="EZ92" s="47">
        <f>IFERROR(MASTERFILE[[#This Row],[FPMIS Budget]]*(MID(MASTERFILE[[#This Row],[BP 1 (Percentage)]],FIND("(",MASTERFILE[[#This Row],[BP 1 (Percentage)]])+1, FIND(")",MASTERFILE[[#This Row],[BP 1 (Percentage)]])- FIND("(",MASTERFILE[[#This Row],[BP 1 (Percentage)]])-1)),0)</f>
        <v>263999.98184999998</v>
      </c>
      <c r="FA92" s="47">
        <f>IFERROR(MASTERFILE[[#This Row],[FPMIS Budget]]*(MID(MASTERFILE[[#This Row],[BP 2 (Percentage)]],FIND("(",MASTERFILE[[#This Row],[BP 2 (Percentage)]])+1, FIND(")",MASTERFILE[[#This Row],[BP 2 (Percentage)]])- FIND("(",MASTERFILE[[#This Row],[BP 2 (Percentage)]])-1)),0)</f>
        <v>0</v>
      </c>
      <c r="FB92" s="47">
        <f>IFERROR(MASTERFILE[[#This Row],[FPMIS Budget]]*(MID(MASTERFILE[[#This Row],[BP 3 (Percentage)]],FIND("(",MASTERFILE[[#This Row],[BP 3 (Percentage)]])+1, FIND(")",MASTERFILE[[#This Row],[BP 3 (Percentage)]])- FIND("(",MASTERFILE[[#This Row],[BP 3 (Percentage)]])-1)),0)</f>
        <v>0</v>
      </c>
      <c r="FC92" s="47">
        <f>IFERROR(MASTERFILE[[#This Row],[FPMIS Budget]]*(MID(MASTERFILE[[#This Row],[BP 4 (Percentage)]],FIND("(",MASTERFILE[[#This Row],[BP 4 (Percentage)]])+1, FIND(")",MASTERFILE[[#This Row],[BP 4 (Percentage)]])- FIND("(",MASTERFILE[[#This Row],[BP 4 (Percentage)]])-1)),0)</f>
        <v>263999.98184999998</v>
      </c>
      <c r="FD92" s="47">
        <f>IFERROR(MASTERFILE[[#This Row],[FPMIS Budget]]*(MID(MASTERFILE[[#This Row],[BP 5 (Percentage)]],FIND("(",MASTERFILE[[#This Row],[BP 5 (Percentage)]])+1, FIND(")",MASTERFILE[[#This Row],[BP 5 (Percentage)]])- FIND("(",MASTERFILE[[#This Row],[BP 5 (Percentage)]])-1)),0)</f>
        <v>0</v>
      </c>
      <c r="FE92" s="47">
        <f>IFERROR(MASTERFILE[[#This Row],[FPMIS Budget]]*(MID(MASTERFILE[[#This Row],[BN 1 (Percentage)]],FIND("(",MASTERFILE[[#This Row],[BN 1 (Percentage)]])+1, FIND(")",MASTERFILE[[#This Row],[BN 1 (Percentage)]])- FIND("(",MASTERFILE[[#This Row],[BN 1 (Percentage)]])-1)),0)</f>
        <v>0</v>
      </c>
      <c r="FF92" s="47">
        <f>IFERROR(MASTERFILE[[#This Row],[FPMIS Budget]]*(MID(MASTERFILE[[#This Row],[BN 2 (Percentage)]],FIND("(",MASTERFILE[[#This Row],[BN 2 (Percentage)]])+1, FIND(")",MASTERFILE[[#This Row],[BN 2 (Percentage)]])- FIND("(",MASTERFILE[[#This Row],[BN 2 (Percentage)]])-1)),0)</f>
        <v>0</v>
      </c>
      <c r="FG92" s="47">
        <f>IFERROR(MASTERFILE[[#This Row],[FPMIS Budget]]*(MID(MASTERFILE[[#This Row],[BN 3 (Percentage)]],FIND("(",MASTERFILE[[#This Row],[BN 3 (Percentage)]])+1, FIND(")",MASTERFILE[[#This Row],[BN 3 (Percentage)]])- FIND("(",MASTERFILE[[#This Row],[BN 3 (Percentage)]])-1)),0)</f>
        <v>0</v>
      </c>
      <c r="FH92" s="47">
        <f>IFERROR(MASTERFILE[[#This Row],[FPMIS Budget]]*(MID(MASTERFILE[[#This Row],[BN 4 (Percentage)]],FIND("(",MASTERFILE[[#This Row],[BN 4 (Percentage)]])+1, FIND(")",MASTERFILE[[#This Row],[BN 4 (Percentage)]])- FIND("(",MASTERFILE[[#This Row],[BN 4 (Percentage)]])-1)),0)</f>
        <v>0</v>
      </c>
      <c r="FI92" s="47">
        <f>IFERROR(MASTERFILE[[#This Row],[FPMIS Budget]]*(MID(MASTERFILE[[#This Row],[BN 5 (Percentage)]],FIND("(",MASTERFILE[[#This Row],[BN 5 (Percentage)]])+1, FIND(")",MASTERFILE[[#This Row],[BN 5 (Percentage)]])- FIND("(",MASTERFILE[[#This Row],[BN 5 (Percentage)]])-1)),0)</f>
        <v>0</v>
      </c>
      <c r="FJ92" s="47">
        <f>IFERROR(MASTERFILE[[#This Row],[FPMIS Budget]]*(MID(MASTERFILE[[#This Row],[BE 1 (Percentage)]],FIND("(",MASTERFILE[[#This Row],[BE 1 (Percentage)]])+1, FIND(")",MASTERFILE[[#This Row],[BE 1 (Percentage)]])- FIND("(",MASTERFILE[[#This Row],[BE 1 (Percentage)]])-1)),0)</f>
        <v>0</v>
      </c>
      <c r="FK92" s="47">
        <f>IFERROR(MASTERFILE[[#This Row],[FPMIS Budget]]*(MID(MASTERFILE[[#This Row],[BE 2 (Percentage)]],FIND("(",MASTERFILE[[#This Row],[BE 2 (Percentage)]])+1, FIND(")",MASTERFILE[[#This Row],[BE 2 (Percentage)]])- FIND("(",MASTERFILE[[#This Row],[BE 2 (Percentage)]])-1)),0)</f>
        <v>0</v>
      </c>
      <c r="FL92" s="47">
        <f>IFERROR(MASTERFILE[[#This Row],[FPMIS Budget]]*(MID(MASTERFILE[[#This Row],[BE 3 (Percentage)]],FIND("(",MASTERFILE[[#This Row],[BE 3 (Percentage)]])+1, FIND(")",MASTERFILE[[#This Row],[BE 3 (Percentage)]])- FIND("(",MASTERFILE[[#This Row],[BE 3 (Percentage)]])-1)),0)</f>
        <v>0</v>
      </c>
      <c r="FM92" s="47">
        <f>IFERROR(MASTERFILE[[#This Row],[FPMIS Budget]]*(MID(MASTERFILE[[#This Row],[BE 4 (Percentage)]],FIND("(",MASTERFILE[[#This Row],[BE 4 (Percentage)]])+1, FIND(")",MASTERFILE[[#This Row],[BE 4 (Percentage)]])- FIND("(",MASTERFILE[[#This Row],[BE 4 (Percentage)]])-1)),0)</f>
        <v>0</v>
      </c>
      <c r="FN92" s="47">
        <f>IFERROR(MASTERFILE[[#This Row],[FPMIS Budget]]*(MID(MASTERFILE[[#This Row],[BL 1 (Percentage)]],FIND("(",MASTERFILE[[#This Row],[BL 1 (Percentage)]])+1, FIND(")",MASTERFILE[[#This Row],[BL 1 (Percentage)]])- FIND("(",MASTERFILE[[#This Row],[BL 1 (Percentage)]])-1)),0)</f>
        <v>271999.98129999998</v>
      </c>
      <c r="FO92" s="47">
        <f>IFERROR(MASTERFILE[[#This Row],[FPMIS Budget]]*(MID(MASTERFILE[[#This Row],[BL 2 (Percentage)]],FIND("(",MASTERFILE[[#This Row],[BL 2 (Percentage)]])+1, FIND(")",MASTERFILE[[#This Row],[BL 2 (Percentage)]])- FIND("(",MASTERFILE[[#This Row],[BL 2 (Percentage)]])-1)),0)</f>
        <v>0</v>
      </c>
      <c r="FP92" s="47">
        <f>IFERROR(MASTERFILE[[#This Row],[FPMIS Budget]]*(MID(MASTERFILE[[#This Row],[BL 3 (Percentage)]],FIND("(",MASTERFILE[[#This Row],[BL 3 (Percentage)]])+1, FIND(")",MASTERFILE[[#This Row],[BL 3 (Percentage)]])- FIND("(",MASTERFILE[[#This Row],[BL 3 (Percentage)]])-1)),0)</f>
        <v>0</v>
      </c>
      <c r="FQ92" s="47">
        <f>IFERROR(MASTERFILE[[#This Row],[FPMIS Budget]]*(MID(MASTERFILE[[#This Row],[BL 4 (Percentage)]],FIND("(",MASTERFILE[[#This Row],[BL 4 (Percentage)]])+1, FIND(")",MASTERFILE[[#This Row],[BL 4 (Percentage)]])- FIND("(",MASTERFILE[[#This Row],[BL 4 (Percentage)]])-1)),0)</f>
        <v>0</v>
      </c>
      <c r="FR92" s="47">
        <f>IFERROR(MASTERFILE[[#This Row],[FPMIS Budget]]*(MID(MASTERFILE[[#This Row],[BL 5 (Percentage)]],FIND("(",MASTERFILE[[#This Row],[BL 5 (Percentage)]])+1, FIND(")",MASTERFILE[[#This Row],[BL 5 (Percentage)]])- FIND("(",MASTERFILE[[#This Row],[BL 5 (Percentage)]])-1)),0)</f>
        <v>0</v>
      </c>
      <c r="FS92" s="47">
        <f>IFERROR(MASTERFILE[[#This Row],[FPMIS Budget]]*(MID(MASTERFILE[[#This Row],[BL 6 (Percentage)]],FIND("(",MASTERFILE[[#This Row],[BL 6 (Percentage)]])+1, FIND(")",MASTERFILE[[#This Row],[BL 6 (Percentage)]])- FIND("(",MASTERFILE[[#This Row],[BL 6 (Percentage)]])-1)),0)</f>
        <v>0</v>
      </c>
      <c r="FT92" s="47">
        <f>IFERROR(MASTERFILE[[#This Row],[FPMIS Budget]]*(MID(MASTERFILE[[#This Row],[BL 7 (Percentage)]],FIND("(",MASTERFILE[[#This Row],[BL 7 (Percentage)]])+1, FIND(")",MASTERFILE[[#This Row],[BL 7 (Percentage)]])- FIND("(",MASTERFILE[[#This Row],[BL 7 (Percentage)]])-1)),0)</f>
        <v>0</v>
      </c>
      <c r="FU92" s="3" t="str">
        <f>IF(ISNUMBER(SEARCH("1.",MASTERFILE[[#This Row],[SDG target (24/25)]])),1," ")</f>
        <v xml:space="preserve"> </v>
      </c>
      <c r="HT92" s="3" t="s">
        <v>320</v>
      </c>
      <c r="HY92" s="3" t="s">
        <v>2532</v>
      </c>
      <c r="ID92" s="3"/>
      <c r="IE92" s="3" t="s">
        <v>2533</v>
      </c>
      <c r="IF92" s="3" t="s">
        <v>2533</v>
      </c>
      <c r="IH92" s="3"/>
      <c r="IK92" s="3" t="s">
        <v>2533</v>
      </c>
      <c r="IS92" s="3" t="s">
        <v>2533</v>
      </c>
      <c r="IT92" s="3" t="s">
        <v>2534</v>
      </c>
      <c r="IU92" s="3" t="s">
        <v>2535</v>
      </c>
      <c r="IV92" s="3" t="s">
        <v>2536</v>
      </c>
      <c r="IW92" s="3"/>
      <c r="IX92" s="3"/>
    </row>
    <row r="93" spans="1:263" ht="27.75" customHeight="1" thickBot="1" x14ac:dyDescent="0.35">
      <c r="A93" s="57" t="s">
        <v>2537</v>
      </c>
      <c r="B93" s="57" t="s">
        <v>607</v>
      </c>
      <c r="C93" s="57" t="s">
        <v>2538</v>
      </c>
      <c r="D93" s="57" t="s">
        <v>609</v>
      </c>
      <c r="E93" s="58">
        <v>0</v>
      </c>
      <c r="F93" s="58">
        <v>500000</v>
      </c>
      <c r="G93" s="57" t="s">
        <v>292</v>
      </c>
      <c r="H93" s="57" t="s">
        <v>610</v>
      </c>
      <c r="I93" s="57" t="s">
        <v>281</v>
      </c>
      <c r="J93" s="57" t="s">
        <v>292</v>
      </c>
      <c r="K93" s="57" t="s">
        <v>476</v>
      </c>
      <c r="L93" s="57" t="s">
        <v>2539</v>
      </c>
      <c r="M93" s="57" t="s">
        <v>2540</v>
      </c>
      <c r="N93" s="58">
        <v>1.9946236559139785</v>
      </c>
      <c r="O93" s="57" t="s">
        <v>292</v>
      </c>
      <c r="P93" s="57" t="s">
        <v>281</v>
      </c>
      <c r="Q93" s="57" t="s">
        <v>292</v>
      </c>
      <c r="R93" s="57" t="s">
        <v>292</v>
      </c>
      <c r="S93" s="57" t="s">
        <v>2541</v>
      </c>
      <c r="T93" s="57" t="s">
        <v>677</v>
      </c>
      <c r="U93" s="57" t="s">
        <v>678</v>
      </c>
      <c r="V93" s="57" t="s">
        <v>1052</v>
      </c>
      <c r="W93" s="57" t="s">
        <v>292</v>
      </c>
      <c r="X93" s="57" t="s">
        <v>292</v>
      </c>
      <c r="Y93" s="57" t="s">
        <v>292</v>
      </c>
      <c r="Z93" s="57" t="s">
        <v>2542</v>
      </c>
      <c r="AA93" s="57" t="s">
        <v>292</v>
      </c>
      <c r="AB93" s="57" t="s">
        <v>292</v>
      </c>
      <c r="AC93" s="57" t="s">
        <v>292</v>
      </c>
      <c r="AD93" s="57" t="s">
        <v>292</v>
      </c>
      <c r="AE93" s="57" t="s">
        <v>292</v>
      </c>
      <c r="AF93" s="57" t="s">
        <v>292</v>
      </c>
      <c r="AG93" s="57" t="s">
        <v>292</v>
      </c>
      <c r="AH93" s="57" t="s">
        <v>292</v>
      </c>
      <c r="AI93" s="57" t="s">
        <v>292</v>
      </c>
      <c r="AJ93" s="57" t="s">
        <v>292</v>
      </c>
      <c r="AK93" s="57" t="s">
        <v>304</v>
      </c>
      <c r="AL93" s="57" t="s">
        <v>612</v>
      </c>
      <c r="AM93" s="57" t="s">
        <v>492</v>
      </c>
      <c r="AN93" s="57" t="s">
        <v>292</v>
      </c>
      <c r="AO93" s="57" t="s">
        <v>292</v>
      </c>
      <c r="AP93" s="57" t="s">
        <v>292</v>
      </c>
      <c r="AQ93" s="57" t="s">
        <v>544</v>
      </c>
      <c r="AR93" s="57" t="s">
        <v>354</v>
      </c>
      <c r="AS93" s="57" t="s">
        <v>354</v>
      </c>
      <c r="AT93" s="57" t="s">
        <v>292</v>
      </c>
      <c r="AU93" s="58">
        <v>0</v>
      </c>
      <c r="AV93" s="57" t="s">
        <v>292</v>
      </c>
      <c r="AW93" s="57" t="s">
        <v>292</v>
      </c>
      <c r="AX93" s="57" t="s">
        <v>292</v>
      </c>
      <c r="AY93" s="57" t="s">
        <v>292</v>
      </c>
      <c r="AZ93" s="57" t="s">
        <v>292</v>
      </c>
      <c r="BA93" s="57" t="s">
        <v>292</v>
      </c>
      <c r="BB93" s="57" t="s">
        <v>292</v>
      </c>
      <c r="BC93" s="57" t="s">
        <v>292</v>
      </c>
      <c r="BD93" s="57" t="s">
        <v>292</v>
      </c>
      <c r="BE93" s="57" t="s">
        <v>2543</v>
      </c>
      <c r="BF93" s="57" t="s">
        <v>292</v>
      </c>
      <c r="BG93" s="57" t="s">
        <v>292</v>
      </c>
      <c r="BH93" s="58">
        <v>0</v>
      </c>
      <c r="BI93" s="57" t="s">
        <v>1070</v>
      </c>
      <c r="BJ93" s="57" t="s">
        <v>354</v>
      </c>
      <c r="BK93" s="57" t="s">
        <v>354</v>
      </c>
      <c r="BL93" s="57" t="s">
        <v>354</v>
      </c>
      <c r="BM93" s="57" t="s">
        <v>354</v>
      </c>
      <c r="BN93" s="57" t="s">
        <v>354</v>
      </c>
      <c r="BO93" s="57" t="s">
        <v>354</v>
      </c>
      <c r="BP93" s="57" t="s">
        <v>353</v>
      </c>
      <c r="BQ93" s="57" t="s">
        <v>354</v>
      </c>
      <c r="BR93" s="57" t="s">
        <v>354</v>
      </c>
      <c r="BS93" s="57" t="s">
        <v>292</v>
      </c>
      <c r="BT93" s="57" t="s">
        <v>292</v>
      </c>
      <c r="BU93" s="57" t="s">
        <v>292</v>
      </c>
      <c r="BV93" s="57" t="s">
        <v>292</v>
      </c>
      <c r="BW93" s="57" t="s">
        <v>292</v>
      </c>
      <c r="BX93" s="57" t="s">
        <v>292</v>
      </c>
      <c r="BY93" s="57" t="s">
        <v>292</v>
      </c>
      <c r="BZ93" s="57" t="s">
        <v>292</v>
      </c>
      <c r="CA93" s="57" t="s">
        <v>292</v>
      </c>
      <c r="CB93" s="57" t="s">
        <v>292</v>
      </c>
      <c r="CC93" s="57" t="s">
        <v>292</v>
      </c>
      <c r="CD93" s="57" t="s">
        <v>292</v>
      </c>
      <c r="CE93" s="57" t="s">
        <v>292</v>
      </c>
      <c r="CF93" s="57" t="s">
        <v>292</v>
      </c>
      <c r="CG93" s="57" t="s">
        <v>292</v>
      </c>
      <c r="CH93" s="57" t="s">
        <v>292</v>
      </c>
      <c r="CI93" s="57" t="s">
        <v>292</v>
      </c>
      <c r="CJ93" s="57" t="s">
        <v>292</v>
      </c>
      <c r="CK93" s="57" t="s">
        <v>292</v>
      </c>
      <c r="CL93" s="58">
        <v>0</v>
      </c>
      <c r="CM93" s="58">
        <v>0</v>
      </c>
      <c r="CN93" s="58">
        <v>0</v>
      </c>
      <c r="CO93" s="58">
        <v>0</v>
      </c>
      <c r="CP93" s="57" t="s">
        <v>292</v>
      </c>
      <c r="CQ93" s="57" t="s">
        <v>292</v>
      </c>
      <c r="CR93" s="57" t="s">
        <v>292</v>
      </c>
      <c r="CS93" s="57" t="s">
        <v>292</v>
      </c>
      <c r="CT93" s="57" t="s">
        <v>292</v>
      </c>
      <c r="CU93" s="57" t="s">
        <v>292</v>
      </c>
      <c r="CV93" s="57" t="s">
        <v>292</v>
      </c>
      <c r="CW93" s="57" t="s">
        <v>292</v>
      </c>
      <c r="CX93" s="57" t="s">
        <v>292</v>
      </c>
      <c r="CY93" s="57" t="s">
        <v>292</v>
      </c>
      <c r="CZ93" s="57" t="s">
        <v>292</v>
      </c>
      <c r="DA93" s="57" t="s">
        <v>292</v>
      </c>
      <c r="DB93" s="57" t="s">
        <v>292</v>
      </c>
      <c r="DC93" s="57" t="s">
        <v>292</v>
      </c>
      <c r="DD93" s="58">
        <v>0</v>
      </c>
      <c r="DE93" s="58">
        <v>0</v>
      </c>
      <c r="DF93" s="57" t="s">
        <v>365</v>
      </c>
      <c r="DG93" s="57" t="s">
        <v>292</v>
      </c>
      <c r="DH93" s="57" t="s">
        <v>292</v>
      </c>
      <c r="DI93" s="59" t="s">
        <v>292</v>
      </c>
      <c r="DJ93" s="3">
        <f>IF(ISNUMBER(SEARCH("BP1",MASTERFILE[[#This Row],[PPA (24/25)]])),1,0)</f>
        <v>0</v>
      </c>
      <c r="DK93" s="3">
        <f>IF(ISNUMBER(SEARCH("BP2",MASTERFILE[[#This Row],[PPA (24/25)]])),1,0)</f>
        <v>0</v>
      </c>
      <c r="DL93" s="3">
        <f>IF(ISNUMBER(SEARCH("BP3",MASTERFILE[[#This Row],[PPA (24/25)]])),1,0)</f>
        <v>0</v>
      </c>
      <c r="DM93" s="3">
        <f>IF(ISNUMBER(SEARCH("BP4",MASTERFILE[[#This Row],[PPA (24/25)]])),1,0)</f>
        <v>0</v>
      </c>
      <c r="DN93" s="3">
        <f>IF(ISNUMBER(SEARCH("BP5",MASTERFILE[[#This Row],[PPA (24/25)]])),1,0)</f>
        <v>0</v>
      </c>
      <c r="DO93" s="3">
        <f>IF(ISNUMBER(SEARCH("BN1",MASTERFILE[[#This Row],[PPA (24/25)]])),1,0)</f>
        <v>0</v>
      </c>
      <c r="DP93" s="3">
        <f>IF(ISNUMBER(SEARCH("BN2",MASTERFILE[[#This Row],[PPA (24/25)]])),1,0)</f>
        <v>0</v>
      </c>
      <c r="DQ93" s="3">
        <f>IF(ISNUMBER(SEARCH("BN3",MASTERFILE[[#This Row],[PPA (24/25)]])),1,0)</f>
        <v>0</v>
      </c>
      <c r="DR93" s="3">
        <f>IF(ISNUMBER(SEARCH("BN4",MASTERFILE[[#This Row],[PPA (24/25)]])),1,0)</f>
        <v>0</v>
      </c>
      <c r="DS93" s="3">
        <f>IF(ISNUMBER(SEARCH("BN5",MASTERFILE[[#This Row],[PPA (24/25)]])),1,0)</f>
        <v>0</v>
      </c>
      <c r="DT93" s="3">
        <f>IF(ISNUMBER(SEARCH("BE1",MASTERFILE[[#This Row],[PPA (24/25)]])),1,0)</f>
        <v>0</v>
      </c>
      <c r="DU93" s="3">
        <f>IF(ISNUMBER(SEARCH("BE2",MASTERFILE[[#This Row],[PPA (24/25)]])),1,0)</f>
        <v>0</v>
      </c>
      <c r="DV93" s="3">
        <f>IF(ISNUMBER(SEARCH("BE3",MASTERFILE[[#This Row],[PPA (24/25)]])),1,0)</f>
        <v>0</v>
      </c>
      <c r="DW93" s="3">
        <f>IF(ISNUMBER(SEARCH("BE4",MASTERFILE[[#This Row],[PPA (24/25)]])),1,0)</f>
        <v>0</v>
      </c>
      <c r="DX93" s="3">
        <f>IF(ISNUMBER(SEARCH("BL1",MASTERFILE[[#This Row],[PPA (24/25)]])),1,0)</f>
        <v>0</v>
      </c>
      <c r="DY93" s="3">
        <f>IF(ISNUMBER(SEARCH("BL2",MASTERFILE[[#This Row],[PPA (24/25)]])),1,0)</f>
        <v>0</v>
      </c>
      <c r="DZ93" s="3">
        <f>IF(ISNUMBER(SEARCH("BL3",MASTERFILE[[#This Row],[PPA (24/25)]])),1,0)</f>
        <v>0</v>
      </c>
      <c r="EA93" s="3">
        <f>IF(ISNUMBER(SEARCH("BL4",MASTERFILE[[#This Row],[PPA (24/25)]])),1,0)</f>
        <v>0</v>
      </c>
      <c r="EB93" s="3">
        <f>IF(ISNUMBER(SEARCH("BL5",MASTERFILE[[#This Row],[PPA (24/25)]])),1,0)</f>
        <v>0</v>
      </c>
      <c r="EC93" s="3">
        <f>IF(ISNUMBER(SEARCH("BL6",MASTERFILE[[#This Row],[PPA (24/25)]])),1,0)</f>
        <v>0</v>
      </c>
      <c r="ED93" s="3">
        <f>IF(ISNUMBER(SEARCH("BL7",MASTERFILE[[#This Row],[PPA (24/25)]])),1,0)</f>
        <v>0</v>
      </c>
      <c r="EE93" s="3">
        <f>IFERROR(LEFT(RIGHT(MASTERFILE[[#This Row],[PPA (24/25)]],LEN(MASTERFILE[[#This Row],[PPA (24/25)]])-FIND("BP1",MASTERFILE[[#This Row],[PPA (24/25)]])+1),10), 0)</f>
        <v>0</v>
      </c>
      <c r="EF93" s="3">
        <f>IFERROR(LEFT(RIGHT(MASTERFILE[[#This Row],[PPA (24/25)]],LEN(MASTERFILE[[#This Row],[PPA (24/25)]])-FIND("BP2",MASTERFILE[[#This Row],[PPA (24/25)]])+1),10),0)</f>
        <v>0</v>
      </c>
      <c r="EG93" s="3">
        <f>IFERROR(LEFT(RIGHT(MASTERFILE[[#This Row],[PPA (24/25)]],LEN(MASTERFILE[[#This Row],[PPA (24/25)]])-FIND("BP3",MASTERFILE[[#This Row],[PPA (24/25)]])+1),10),0)</f>
        <v>0</v>
      </c>
      <c r="EH93" s="3">
        <f>IFERROR(LEFT(RIGHT(MASTERFILE[[#This Row],[PPA (24/25)]],LEN(MASTERFILE[[#This Row],[PPA (24/25)]])-FIND("BP4",MASTERFILE[[#This Row],[PPA (24/25)]])+1),10),0)</f>
        <v>0</v>
      </c>
      <c r="EI93" s="3">
        <f>IFERROR(LEFT(RIGHT(MASTERFILE[[#This Row],[PPA (24/25)]],LEN(MASTERFILE[[#This Row],[PPA (24/25)]])-FIND("BP5",MASTERFILE[[#This Row],[PPA (24/25)]])+1),10),0)</f>
        <v>0</v>
      </c>
      <c r="EJ93" s="3">
        <f>IFERROR(LEFT(RIGHT(MASTERFILE[[#This Row],[PPA (24/25)]],LEN(MASTERFILE[[#This Row],[PPA (24/25)]])-FIND("BN1",MASTERFILE[[#This Row],[PPA (24/25)]])+1),10),0)</f>
        <v>0</v>
      </c>
      <c r="EK93" s="3">
        <f>IFERROR(LEFT(RIGHT(MASTERFILE[[#This Row],[PPA (24/25)]],LEN(MASTERFILE[[#This Row],[PPA (24/25)]])-FIND("BN2",MASTERFILE[[#This Row],[PPA (24/25)]])+1),10),0)</f>
        <v>0</v>
      </c>
      <c r="EL93" s="3">
        <f>IFERROR(LEFT(RIGHT(MASTERFILE[[#This Row],[PPA (24/25)]],LEN(MASTERFILE[[#This Row],[PPA (24/25)]])-FIND("BN3",MASTERFILE[[#This Row],[PPA (24/25)]])+1),10),0)</f>
        <v>0</v>
      </c>
      <c r="EM93" s="3">
        <f>IFERROR(LEFT(RIGHT(MASTERFILE[[#This Row],[PPA (24/25)]],LEN(MASTERFILE[[#This Row],[PPA (24/25)]])-FIND("BN4",MASTERFILE[[#This Row],[PPA (24/25)]])+1),10),0)</f>
        <v>0</v>
      </c>
      <c r="EN93" s="3">
        <f>IFERROR(LEFT(RIGHT(MASTERFILE[[#This Row],[PPA (24/25)]],LEN(MASTERFILE[[#This Row],[PPA (24/25)]])-FIND("BN5",MASTERFILE[[#This Row],[PPA (24/25)]])+1),10),0)</f>
        <v>0</v>
      </c>
      <c r="EO93" s="3">
        <f>IFERROR(LEFT(RIGHT(MASTERFILE[[#This Row],[PPA (24/25)]],LEN(MASTERFILE[[#This Row],[PPA (24/25)]])-FIND("BE1",MASTERFILE[[#This Row],[PPA (24/25)]])+1),10),0)</f>
        <v>0</v>
      </c>
      <c r="EP93" s="3">
        <f>IFERROR(LEFT(RIGHT(MASTERFILE[[#This Row],[PPA (24/25)]],LEN(MASTERFILE[[#This Row],[PPA (24/25)]])-FIND("BE2",MASTERFILE[[#This Row],[PPA (24/25)]])+1),10),0)</f>
        <v>0</v>
      </c>
      <c r="EQ93" s="3">
        <f>IFERROR(LEFT(RIGHT(MASTERFILE[[#This Row],[PPA (24/25)]],LEN(MASTERFILE[[#This Row],[PPA (24/25)]])-FIND("BE3",MASTERFILE[[#This Row],[PPA (24/25)]])+1),10),0)</f>
        <v>0</v>
      </c>
      <c r="ER93" s="3">
        <f>IFERROR(LEFT(RIGHT(MASTERFILE[[#This Row],[PPA (24/25)]],LEN(MASTERFILE[[#This Row],[PPA (24/25)]])-FIND("BE4",MASTERFILE[[#This Row],[PPA (24/25)]])+1),10),0)</f>
        <v>0</v>
      </c>
      <c r="ES93" s="3">
        <f>IFERROR(LEFT(RIGHT(MASTERFILE[[#This Row],[PPA (24/25)]],LEN(MASTERFILE[[#This Row],[PPA (24/25)]])-FIND("BL1",MASTERFILE[[#This Row],[PPA (24/25)]])+1),10),0)</f>
        <v>0</v>
      </c>
      <c r="ET93" s="3">
        <f>IFERROR(LEFT(RIGHT(MASTERFILE[[#This Row],[PPA (24/25)]],LEN(MASTERFILE[[#This Row],[PPA (24/25)]])-FIND("BL2",MASTERFILE[[#This Row],[PPA (24/25)]])+1),10),0)</f>
        <v>0</v>
      </c>
      <c r="EU93" s="3">
        <f>IFERROR(LEFT(RIGHT(MASTERFILE[[#This Row],[PPA (24/25)]],LEN(MASTERFILE[[#This Row],[PPA (24/25)]])-FIND("BL3",MASTERFILE[[#This Row],[PPA (24/25)]])+1),10),0)</f>
        <v>0</v>
      </c>
      <c r="EV93" s="3">
        <f>IFERROR(LEFT(RIGHT(MASTERFILE[[#This Row],[PPA (24/25)]],LEN(MASTERFILE[[#This Row],[PPA (24/25)]])-FIND("BL4",MASTERFILE[[#This Row],[PPA (24/25)]])+1),10),0)</f>
        <v>0</v>
      </c>
      <c r="EW93" s="3">
        <f>IFERROR(LEFT(RIGHT(MASTERFILE[[#This Row],[PPA (24/25)]],LEN(MASTERFILE[[#This Row],[PPA (24/25)]])-FIND("BL5",MASTERFILE[[#This Row],[PPA (24/25)]])+1),10),0)</f>
        <v>0</v>
      </c>
      <c r="EX93" s="3">
        <f>IFERROR(LEFT(RIGHT(MASTERFILE[[#This Row],[PPA (24/25)]],LEN(MASTERFILE[[#This Row],[PPA (24/25)]])-FIND("BL6",MASTERFILE[[#This Row],[PPA (24/25)]])+1),10),0)</f>
        <v>0</v>
      </c>
      <c r="EY93" s="3">
        <f>IFERROR(LEFT(RIGHT(MASTERFILE[[#This Row],[PPA (24/25)]],LEN(MASTERFILE[[#This Row],[PPA (24/25)]])-FIND("BL7",MASTERFILE[[#This Row],[PPA (24/25)]])+1),10),0)</f>
        <v>0</v>
      </c>
      <c r="EZ93" s="47">
        <f>IFERROR(MASTERFILE[[#This Row],[FPMIS Budget]]*(MID(MASTERFILE[[#This Row],[BP 1 (Percentage)]],FIND("(",MASTERFILE[[#This Row],[BP 1 (Percentage)]])+1, FIND(")",MASTERFILE[[#This Row],[BP 1 (Percentage)]])- FIND("(",MASTERFILE[[#This Row],[BP 1 (Percentage)]])-1)),0)</f>
        <v>0</v>
      </c>
      <c r="FA93" s="47">
        <f>IFERROR(MASTERFILE[[#This Row],[FPMIS Budget]]*(MID(MASTERFILE[[#This Row],[BP 2 (Percentage)]],FIND("(",MASTERFILE[[#This Row],[BP 2 (Percentage)]])+1, FIND(")",MASTERFILE[[#This Row],[BP 2 (Percentage)]])- FIND("(",MASTERFILE[[#This Row],[BP 2 (Percentage)]])-1)),0)</f>
        <v>0</v>
      </c>
      <c r="FB93" s="47">
        <f>IFERROR(MASTERFILE[[#This Row],[FPMIS Budget]]*(MID(MASTERFILE[[#This Row],[BP 3 (Percentage)]],FIND("(",MASTERFILE[[#This Row],[BP 3 (Percentage)]])+1, FIND(")",MASTERFILE[[#This Row],[BP 3 (Percentage)]])- FIND("(",MASTERFILE[[#This Row],[BP 3 (Percentage)]])-1)),0)</f>
        <v>0</v>
      </c>
      <c r="FC93" s="47">
        <f>IFERROR(MASTERFILE[[#This Row],[FPMIS Budget]]*(MID(MASTERFILE[[#This Row],[BP 4 (Percentage)]],FIND("(",MASTERFILE[[#This Row],[BP 4 (Percentage)]])+1, FIND(")",MASTERFILE[[#This Row],[BP 4 (Percentage)]])- FIND("(",MASTERFILE[[#This Row],[BP 4 (Percentage)]])-1)),0)</f>
        <v>0</v>
      </c>
      <c r="FD93" s="47">
        <f>IFERROR(MASTERFILE[[#This Row],[FPMIS Budget]]*(MID(MASTERFILE[[#This Row],[BP 5 (Percentage)]],FIND("(",MASTERFILE[[#This Row],[BP 5 (Percentage)]])+1, FIND(")",MASTERFILE[[#This Row],[BP 5 (Percentage)]])- FIND("(",MASTERFILE[[#This Row],[BP 5 (Percentage)]])-1)),0)</f>
        <v>0</v>
      </c>
      <c r="FE93" s="47">
        <f>IFERROR(MASTERFILE[[#This Row],[FPMIS Budget]]*(MID(MASTERFILE[[#This Row],[BN 1 (Percentage)]],FIND("(",MASTERFILE[[#This Row],[BN 1 (Percentage)]])+1, FIND(")",MASTERFILE[[#This Row],[BN 1 (Percentage)]])- FIND("(",MASTERFILE[[#This Row],[BN 1 (Percentage)]])-1)),0)</f>
        <v>0</v>
      </c>
      <c r="FF93" s="47">
        <f>IFERROR(MASTERFILE[[#This Row],[FPMIS Budget]]*(MID(MASTERFILE[[#This Row],[BN 2 (Percentage)]],FIND("(",MASTERFILE[[#This Row],[BN 2 (Percentage)]])+1, FIND(")",MASTERFILE[[#This Row],[BN 2 (Percentage)]])- FIND("(",MASTERFILE[[#This Row],[BN 2 (Percentage)]])-1)),0)</f>
        <v>0</v>
      </c>
      <c r="FG93" s="47">
        <f>IFERROR(MASTERFILE[[#This Row],[FPMIS Budget]]*(MID(MASTERFILE[[#This Row],[BN 3 (Percentage)]],FIND("(",MASTERFILE[[#This Row],[BN 3 (Percentage)]])+1, FIND(")",MASTERFILE[[#This Row],[BN 3 (Percentage)]])- FIND("(",MASTERFILE[[#This Row],[BN 3 (Percentage)]])-1)),0)</f>
        <v>0</v>
      </c>
      <c r="FH93" s="47">
        <f>IFERROR(MASTERFILE[[#This Row],[FPMIS Budget]]*(MID(MASTERFILE[[#This Row],[BN 4 (Percentage)]],FIND("(",MASTERFILE[[#This Row],[BN 4 (Percentage)]])+1, FIND(")",MASTERFILE[[#This Row],[BN 4 (Percentage)]])- FIND("(",MASTERFILE[[#This Row],[BN 4 (Percentage)]])-1)),0)</f>
        <v>0</v>
      </c>
      <c r="FI93" s="47">
        <f>IFERROR(MASTERFILE[[#This Row],[FPMIS Budget]]*(MID(MASTERFILE[[#This Row],[BN 5 (Percentage)]],FIND("(",MASTERFILE[[#This Row],[BN 5 (Percentage)]])+1, FIND(")",MASTERFILE[[#This Row],[BN 5 (Percentage)]])- FIND("(",MASTERFILE[[#This Row],[BN 5 (Percentage)]])-1)),0)</f>
        <v>0</v>
      </c>
      <c r="FJ93" s="47">
        <f>IFERROR(MASTERFILE[[#This Row],[FPMIS Budget]]*(MID(MASTERFILE[[#This Row],[BE 1 (Percentage)]],FIND("(",MASTERFILE[[#This Row],[BE 1 (Percentage)]])+1, FIND(")",MASTERFILE[[#This Row],[BE 1 (Percentage)]])- FIND("(",MASTERFILE[[#This Row],[BE 1 (Percentage)]])-1)),0)</f>
        <v>0</v>
      </c>
      <c r="FK93" s="47">
        <f>IFERROR(MASTERFILE[[#This Row],[FPMIS Budget]]*(MID(MASTERFILE[[#This Row],[BE 2 (Percentage)]],FIND("(",MASTERFILE[[#This Row],[BE 2 (Percentage)]])+1, FIND(")",MASTERFILE[[#This Row],[BE 2 (Percentage)]])- FIND("(",MASTERFILE[[#This Row],[BE 2 (Percentage)]])-1)),0)</f>
        <v>0</v>
      </c>
      <c r="FL93" s="47">
        <f>IFERROR(MASTERFILE[[#This Row],[FPMIS Budget]]*(MID(MASTERFILE[[#This Row],[BE 3 (Percentage)]],FIND("(",MASTERFILE[[#This Row],[BE 3 (Percentage)]])+1, FIND(")",MASTERFILE[[#This Row],[BE 3 (Percentage)]])- FIND("(",MASTERFILE[[#This Row],[BE 3 (Percentage)]])-1)),0)</f>
        <v>0</v>
      </c>
      <c r="FM93" s="47">
        <f>IFERROR(MASTERFILE[[#This Row],[FPMIS Budget]]*(MID(MASTERFILE[[#This Row],[BE 4 (Percentage)]],FIND("(",MASTERFILE[[#This Row],[BE 4 (Percentage)]])+1, FIND(")",MASTERFILE[[#This Row],[BE 4 (Percentage)]])- FIND("(",MASTERFILE[[#This Row],[BE 4 (Percentage)]])-1)),0)</f>
        <v>0</v>
      </c>
      <c r="FN93" s="47">
        <f>IFERROR(MASTERFILE[[#This Row],[FPMIS Budget]]*(MID(MASTERFILE[[#This Row],[BL 1 (Percentage)]],FIND("(",MASTERFILE[[#This Row],[BL 1 (Percentage)]])+1, FIND(")",MASTERFILE[[#This Row],[BL 1 (Percentage)]])- FIND("(",MASTERFILE[[#This Row],[BL 1 (Percentage)]])-1)),0)</f>
        <v>0</v>
      </c>
      <c r="FO93" s="47">
        <f>IFERROR(MASTERFILE[[#This Row],[FPMIS Budget]]*(MID(MASTERFILE[[#This Row],[BL 2 (Percentage)]],FIND("(",MASTERFILE[[#This Row],[BL 2 (Percentage)]])+1, FIND(")",MASTERFILE[[#This Row],[BL 2 (Percentage)]])- FIND("(",MASTERFILE[[#This Row],[BL 2 (Percentage)]])-1)),0)</f>
        <v>0</v>
      </c>
      <c r="FP93" s="47">
        <f>IFERROR(MASTERFILE[[#This Row],[FPMIS Budget]]*(MID(MASTERFILE[[#This Row],[BL 3 (Percentage)]],FIND("(",MASTERFILE[[#This Row],[BL 3 (Percentage)]])+1, FIND(")",MASTERFILE[[#This Row],[BL 3 (Percentage)]])- FIND("(",MASTERFILE[[#This Row],[BL 3 (Percentage)]])-1)),0)</f>
        <v>0</v>
      </c>
      <c r="FQ93" s="47">
        <f>IFERROR(MASTERFILE[[#This Row],[FPMIS Budget]]*(MID(MASTERFILE[[#This Row],[BL 4 (Percentage)]],FIND("(",MASTERFILE[[#This Row],[BL 4 (Percentage)]])+1, FIND(")",MASTERFILE[[#This Row],[BL 4 (Percentage)]])- FIND("(",MASTERFILE[[#This Row],[BL 4 (Percentage)]])-1)),0)</f>
        <v>0</v>
      </c>
      <c r="FR93" s="47">
        <f>IFERROR(MASTERFILE[[#This Row],[FPMIS Budget]]*(MID(MASTERFILE[[#This Row],[BL 5 (Percentage)]],FIND("(",MASTERFILE[[#This Row],[BL 5 (Percentage)]])+1, FIND(")",MASTERFILE[[#This Row],[BL 5 (Percentage)]])- FIND("(",MASTERFILE[[#This Row],[BL 5 (Percentage)]])-1)),0)</f>
        <v>0</v>
      </c>
      <c r="FS93" s="47">
        <f>IFERROR(MASTERFILE[[#This Row],[FPMIS Budget]]*(MID(MASTERFILE[[#This Row],[BL 6 (Percentage)]],FIND("(",MASTERFILE[[#This Row],[BL 6 (Percentage)]])+1, FIND(")",MASTERFILE[[#This Row],[BL 6 (Percentage)]])- FIND("(",MASTERFILE[[#This Row],[BL 6 (Percentage)]])-1)),0)</f>
        <v>0</v>
      </c>
      <c r="FT93" s="47">
        <f>IFERROR(MASTERFILE[[#This Row],[FPMIS Budget]]*(MID(MASTERFILE[[#This Row],[BL 7 (Percentage)]],FIND("(",MASTERFILE[[#This Row],[BL 7 (Percentage)]])+1, FIND(")",MASTERFILE[[#This Row],[BL 7 (Percentage)]])- FIND("(",MASTERFILE[[#This Row],[BL 7 (Percentage)]])-1)),0)</f>
        <v>0</v>
      </c>
      <c r="FU93" s="3" t="str">
        <f>IF(ISNUMBER(SEARCH("1.",MASTERFILE[[#This Row],[SDG target (24/25)]])),1," ")</f>
        <v xml:space="preserve"> </v>
      </c>
      <c r="HT93" s="3" t="s">
        <v>614</v>
      </c>
      <c r="HU93" s="52"/>
      <c r="HV93" s="52"/>
      <c r="HW93" s="52"/>
      <c r="HX93" s="52"/>
      <c r="HY93" s="52"/>
      <c r="HZ93" s="52"/>
      <c r="IA93" s="52"/>
      <c r="IB93" s="52"/>
      <c r="IC93" s="52"/>
      <c r="ID93" s="52"/>
      <c r="IE93" s="52"/>
      <c r="IF93" s="52"/>
      <c r="IG93" s="52"/>
      <c r="IH93" s="52"/>
      <c r="II93" s="52"/>
      <c r="IJ93" s="52"/>
      <c r="IK93" s="52"/>
      <c r="IL93" s="52"/>
      <c r="IM93" s="52"/>
      <c r="IN93" s="53"/>
      <c r="IO93" s="52"/>
      <c r="IP93" s="52"/>
      <c r="IQ93" s="52"/>
      <c r="IR93" s="52"/>
      <c r="IS93" s="52"/>
      <c r="IT93" s="52"/>
      <c r="IU93" s="52"/>
      <c r="IV93" s="52"/>
      <c r="IW93" s="52"/>
      <c r="IX93" s="52"/>
      <c r="IY93" s="52"/>
      <c r="IZ93" s="52"/>
      <c r="JA93" s="52"/>
      <c r="JB93" s="52"/>
      <c r="JC93" s="52"/>
    </row>
    <row r="94" spans="1:263" ht="27.75" customHeight="1" x14ac:dyDescent="0.3">
      <c r="A94" s="60" t="s">
        <v>2544</v>
      </c>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0"/>
      <c r="CI94" s="60"/>
      <c r="CJ94" s="60"/>
      <c r="CK94" s="60"/>
      <c r="CL94" s="60"/>
      <c r="CM94" s="60"/>
      <c r="CN94" s="60"/>
      <c r="CO94" s="60"/>
      <c r="CP94" s="60"/>
      <c r="CQ94" s="60"/>
      <c r="CR94" s="60"/>
      <c r="CS94" s="60"/>
      <c r="CT94" s="60"/>
      <c r="CU94" s="60"/>
      <c r="CV94" s="60"/>
      <c r="CW94" s="60"/>
      <c r="CX94" s="60"/>
      <c r="CY94" s="60"/>
      <c r="CZ94" s="60"/>
      <c r="DA94" s="60"/>
      <c r="DB94" s="60"/>
      <c r="DC94" s="60"/>
      <c r="DD94" s="60"/>
      <c r="DE94" s="60"/>
      <c r="DF94" s="60"/>
      <c r="DG94" s="60"/>
      <c r="DH94" s="60"/>
      <c r="DI94" s="61"/>
      <c r="DJ94" s="62">
        <f>SUBTOTAL(109,MASTERFILE[BP 1])</f>
        <v>11</v>
      </c>
      <c r="DK94" s="62">
        <f>SUBTOTAL(109,MASTERFILE[BP 2])</f>
        <v>4</v>
      </c>
      <c r="DL94" s="62">
        <f>SUBTOTAL(109,MASTERFILE[BP 3])</f>
        <v>10</v>
      </c>
      <c r="DM94" s="62">
        <f>SUBTOTAL(109,MASTERFILE[BP 4])</f>
        <v>10</v>
      </c>
      <c r="DN94" s="62">
        <f>SUBTOTAL(109,MASTERFILE[BP 5])</f>
        <v>1</v>
      </c>
      <c r="DO94" s="62">
        <f>SUBTOTAL(109,MASTERFILE[BN 1])</f>
        <v>0</v>
      </c>
      <c r="DP94" s="62">
        <f>SUBTOTAL(109,MASTERFILE[BN2])</f>
        <v>3</v>
      </c>
      <c r="DQ94" s="62">
        <f>SUBTOTAL(109,MASTERFILE[BN 3])</f>
        <v>2</v>
      </c>
      <c r="DR94" s="62">
        <f>SUBTOTAL(109,MASTERFILE[BN 4])</f>
        <v>6</v>
      </c>
      <c r="DS94" s="62">
        <f>SUBTOTAL(109,MASTERFILE[BN 5])</f>
        <v>2</v>
      </c>
      <c r="DT94" s="62">
        <f>SUBTOTAL(109,MASTERFILE[BE 1])</f>
        <v>17</v>
      </c>
      <c r="DU94" s="62">
        <f>SUBTOTAL(109,MASTERFILE[BE 2])</f>
        <v>5</v>
      </c>
      <c r="DV94" s="62">
        <f>SUBTOTAL(109,MASTERFILE[BE 3])</f>
        <v>3</v>
      </c>
      <c r="DW94" s="62">
        <f>SUBTOTAL(109,MASTERFILE[BE 4])</f>
        <v>1</v>
      </c>
      <c r="DX94" s="62">
        <f>SUBTOTAL(109,MASTERFILE[BL 1])</f>
        <v>5</v>
      </c>
      <c r="DY94" s="62">
        <f>SUBTOTAL(109,MASTERFILE[BL 2])</f>
        <v>13</v>
      </c>
      <c r="DZ94" s="62">
        <f>SUBTOTAL(109,MASTERFILE[BL 3])</f>
        <v>29</v>
      </c>
      <c r="EA94" s="62">
        <f>SUBTOTAL(109,MASTERFILE[BL 4])</f>
        <v>13</v>
      </c>
      <c r="EB94" s="62">
        <f>SUBTOTAL(109,MASTERFILE[BL 5])</f>
        <v>0</v>
      </c>
      <c r="EC94" s="62">
        <f>SUBTOTAL(109,MASTERFILE[BL 6])</f>
        <v>2</v>
      </c>
      <c r="ED94" s="62">
        <f>SUBTOTAL(109,MASTERFILE[BL 7])</f>
        <v>0</v>
      </c>
      <c r="EE94" s="62">
        <f>SUBTOTAL(109,MASTERFILE[BP 1 (Percentage)])</f>
        <v>0</v>
      </c>
      <c r="EF94" s="62">
        <f>SUBTOTAL(109,MASTERFILE[BP 2 (Percentage)])</f>
        <v>0</v>
      </c>
      <c r="EG94" s="62">
        <f>SUBTOTAL(109,MASTERFILE[BP 3 (Percentage)])</f>
        <v>0</v>
      </c>
      <c r="EH94" s="62">
        <f>SUBTOTAL(109,MASTERFILE[BP 4 (Percentage)])</f>
        <v>0</v>
      </c>
      <c r="EI94" s="62">
        <f>SUBTOTAL(109,MASTERFILE[BP 5 (Percentage)])</f>
        <v>0</v>
      </c>
      <c r="EJ94" s="62">
        <f>SUBTOTAL(109,MASTERFILE[BN 1 (Percentage)])</f>
        <v>0</v>
      </c>
      <c r="EK94" s="62">
        <f>SUBTOTAL(109,MASTERFILE[BN 2 (Percentage)])</f>
        <v>0</v>
      </c>
      <c r="EL94" s="62">
        <f>SUBTOTAL(109,MASTERFILE[BN 3 (Percentage)])</f>
        <v>0</v>
      </c>
      <c r="EM94" s="62">
        <f>SUBTOTAL(109,MASTERFILE[BN 4 (Percentage)])</f>
        <v>0</v>
      </c>
      <c r="EN94" s="62">
        <f>SUBTOTAL(109,MASTERFILE[BN 5 (Percentage)])</f>
        <v>0</v>
      </c>
      <c r="EO94" s="62">
        <f>SUBTOTAL(109,MASTERFILE[BE 1 (Percentage)])</f>
        <v>0</v>
      </c>
      <c r="EP94" s="62">
        <f>SUBTOTAL(109,MASTERFILE[BE 2 (Percentage)])</f>
        <v>0</v>
      </c>
      <c r="EQ94" s="62">
        <f>SUBTOTAL(109,MASTERFILE[BE 3 (Percentage)])</f>
        <v>0</v>
      </c>
      <c r="ER94" s="62">
        <f>SUBTOTAL(109,MASTERFILE[BE 4 (Percentage)])</f>
        <v>0</v>
      </c>
      <c r="ES94" s="62">
        <f>SUBTOTAL(109,MASTERFILE[BL 1 (Percentage)])</f>
        <v>0</v>
      </c>
      <c r="ET94" s="62">
        <f>SUBTOTAL(109,MASTERFILE[BL 2 (Percentage)])</f>
        <v>0</v>
      </c>
      <c r="EU94" s="62">
        <f>SUBTOTAL(109,MASTERFILE[BL 3 (Percentage)])</f>
        <v>0</v>
      </c>
      <c r="EV94" s="62">
        <f>SUBTOTAL(109,MASTERFILE[BL 4 (Percentage)])</f>
        <v>0</v>
      </c>
      <c r="EW94" s="62">
        <f>SUBTOTAL(109,MASTERFILE[BL 5 (Percentage)])</f>
        <v>0</v>
      </c>
      <c r="EX94" s="62">
        <f>SUBTOTAL(109,MASTERFILE[BL 6 (Percentage)])</f>
        <v>0</v>
      </c>
      <c r="EY94" s="62">
        <f>SUBTOTAL(109,MASTERFILE[BL 7 (Percentage)])</f>
        <v>0</v>
      </c>
      <c r="EZ94" s="63">
        <f>SUBTOTAL(109,MASTERFILE[BP 1 (Budget Calculated)])</f>
        <v>28196921.894620147</v>
      </c>
      <c r="FA94" s="63">
        <f>SUBTOTAL(109,MASTERFILE[BP 2 (Budget Calculated)])</f>
        <v>2954627.3807199998</v>
      </c>
      <c r="FB94" s="63">
        <f>SUBTOTAL(109,MASTERFILE[BP 3 (Budget Calculated)])</f>
        <v>21279472.265138242</v>
      </c>
      <c r="FC94" s="63">
        <f>SUBTOTAL(109,MASTERFILE[BP 4 (Budget Calculated)])</f>
        <v>5377834.5294052176</v>
      </c>
      <c r="FD94" s="63">
        <f>SUBTOTAL(109,MASTERFILE[BP 5 (Budget Calculated)])</f>
        <v>572873.83481100004</v>
      </c>
      <c r="FE94" s="63">
        <f>SUBTOTAL(109,MASTERFILE[BN 1 (Budget Calculated)])</f>
        <v>0</v>
      </c>
      <c r="FF94" s="63">
        <f>SUBTOTAL(109,MASTERFILE[BN 2 (Budget Calculated)])</f>
        <v>1140000.0520000001</v>
      </c>
      <c r="FG94" s="63">
        <f>SUBTOTAL(109,MASTERFILE[BN 3 (Budget Calculated)])</f>
        <v>1491000</v>
      </c>
      <c r="FH94" s="63">
        <f>SUBTOTAL(109,MASTERFILE[BN 4 (Budget Calculated)])</f>
        <v>2346116.4328450002</v>
      </c>
      <c r="FI94" s="63">
        <f>SUBTOTAL(109,MASTERFILE[BN 5 (Budget Calculated)])</f>
        <v>9804144.8942905162</v>
      </c>
      <c r="FJ94" s="63">
        <f>SUBTOTAL(109,MASTERFILE[BE 1 (Budget Calculated)])</f>
        <v>41650370.402144797</v>
      </c>
      <c r="FK94" s="63">
        <f>SUBTOTAL(109,MASTERFILE[BE 2 (Budget Calculated)])</f>
        <v>31822578.503270518</v>
      </c>
      <c r="FL94" s="63">
        <f>SUBTOTAL(109,MASTERFILE[BE 3 (Budget Calculated)])</f>
        <v>1953625.0001800002</v>
      </c>
      <c r="FM94" s="63">
        <f>SUBTOTAL(109,MASTERFILE[BE 4 (Budget Calculated)])</f>
        <v>43749.999544999999</v>
      </c>
      <c r="FN94" s="63">
        <f>SUBTOTAL(109,MASTERFILE[BL 1 (Budget Calculated)])</f>
        <v>1987824.0411109999</v>
      </c>
      <c r="FO94" s="63">
        <f>SUBTOTAL(109,MASTERFILE[BL 2 (Budget Calculated)])</f>
        <v>35455919.623145409</v>
      </c>
      <c r="FP94" s="63">
        <f>SUBTOTAL(109,MASTERFILE[BL 3 (Budget Calculated)])</f>
        <v>68539134.1328495</v>
      </c>
      <c r="FQ94" s="63">
        <f>SUBTOTAL(109,MASTERFILE[BL 4 (Budget Calculated)])</f>
        <v>33642536.256877601</v>
      </c>
      <c r="FR94" s="63">
        <f>SUBTOTAL(109,MASTERFILE[BL 5 (Budget Calculated)])</f>
        <v>0</v>
      </c>
      <c r="FS94" s="63">
        <f>SUBTOTAL(109,MASTERFILE[BL 6 (Budget Calculated)])</f>
        <v>3400103.9118800005</v>
      </c>
      <c r="FT94" s="63">
        <f>SUBTOTAL(109,MASTERFILE[BL 7 (Budget Calculated)])</f>
        <v>0</v>
      </c>
      <c r="FU94" s="62"/>
      <c r="FV94" s="62"/>
      <c r="FW94" s="62"/>
      <c r="FX94" s="62"/>
      <c r="FY94" s="62"/>
      <c r="FZ94" s="62"/>
      <c r="GA94" s="62"/>
      <c r="GB94" s="62"/>
      <c r="GC94" s="62"/>
      <c r="GD94" s="62"/>
      <c r="GE94" s="62"/>
      <c r="GF94" s="62"/>
      <c r="GG94" s="62"/>
      <c r="GH94" s="62"/>
      <c r="GI94" s="62"/>
      <c r="GJ94" s="62"/>
      <c r="GK94" s="62"/>
      <c r="GL94" s="62"/>
      <c r="GM94" s="62"/>
      <c r="GN94" s="62"/>
      <c r="GO94" s="62"/>
      <c r="GP94" s="62"/>
      <c r="GQ94" s="62"/>
      <c r="GR94" s="62"/>
      <c r="GS94" s="62"/>
      <c r="GT94" s="62"/>
      <c r="GU94" s="62"/>
      <c r="GV94" s="62"/>
      <c r="GW94" s="62"/>
      <c r="GX94" s="62"/>
      <c r="GY94" s="62"/>
      <c r="GZ94" s="62"/>
      <c r="HA94" s="62"/>
      <c r="HB94" s="62"/>
      <c r="HC94" s="62"/>
      <c r="HD94" s="62"/>
      <c r="HE94" s="62"/>
      <c r="HF94" s="62"/>
      <c r="HG94" s="62"/>
      <c r="HH94" s="62"/>
      <c r="HI94" s="62"/>
      <c r="HJ94" s="62"/>
      <c r="HK94" s="62"/>
      <c r="HL94" s="62"/>
      <c r="HM94" s="62"/>
      <c r="HN94" s="62"/>
      <c r="HO94" s="62"/>
      <c r="HP94" s="62"/>
      <c r="HQ94" s="62"/>
      <c r="HR94" s="62"/>
      <c r="HS94" s="62">
        <f>SUBTOTAL(103,MASTERFILE[SDG 17 (Budget Calculated)])</f>
        <v>0</v>
      </c>
      <c r="HT94" s="62"/>
      <c r="HU94" s="62">
        <f>SUBTOTAL(103,MASTERFILE[Anima Health])</f>
        <v>14</v>
      </c>
      <c r="HV94" s="62">
        <f>SUBTOTAL(103,MASTERFILE[Forestry])</f>
        <v>8</v>
      </c>
      <c r="HW94" s="62">
        <f>SUBTOTAL(103,MASTERFILE[Emergency.])</f>
        <v>14</v>
      </c>
      <c r="HX94" s="62">
        <f>SUBTOTAL(103,MASTERFILE[Policy support])</f>
        <v>15</v>
      </c>
      <c r="HY94" s="62">
        <f>SUBTOTAL(103,MASTERFILE[Digitalization in agriculture])</f>
        <v>8</v>
      </c>
      <c r="HZ94" s="62">
        <f>SUBTOTAL(103,MASTERFILE[Land Management])</f>
        <v>4</v>
      </c>
      <c r="IA94" s="62">
        <f>SUBTOTAL(103,MASTERFILE[CLIMATE CHANGE (Generic)])</f>
        <v>16</v>
      </c>
      <c r="IB94" s="62">
        <f>SUBTOTAL(103,MASTERFILE[Adaptation])</f>
        <v>3</v>
      </c>
      <c r="IC94" s="62">
        <f>SUBTOTAL(103,MASTERFILE[Mitigation])</f>
        <v>1</v>
      </c>
      <c r="ID94" s="60"/>
      <c r="IE94" s="62"/>
      <c r="IF94" s="62"/>
      <c r="IG94" s="62">
        <f>SUBTOTAL(103,MASTERFILE[Refugees])</f>
        <v>12</v>
      </c>
      <c r="IH94" s="60"/>
      <c r="II94" s="62"/>
      <c r="IJ94" s="62"/>
      <c r="IK94" s="62">
        <f>SUBTOTAL(103,MASTERFILE[Capacity building and support for Data reporting/collecting])</f>
        <v>9</v>
      </c>
      <c r="IL94" s="62">
        <f>SUBTOTAL(103,MASTERFILE[Urban/periurban agriculture])</f>
        <v>1</v>
      </c>
      <c r="IM94" s="62">
        <f>SUBTOTAL(103,MASTERFILE[Agri Value Chain Development])</f>
        <v>14</v>
      </c>
      <c r="IN94" s="60">
        <f>SUBTOTAL(103,MASTERFILE[FFS])</f>
        <v>9</v>
      </c>
      <c r="IO94" s="62">
        <f>SUBTOTAL(103,MASTERFILE[Agriculture as sustainable business])</f>
        <v>8</v>
      </c>
      <c r="IP94" s="62">
        <f>SUBTOTAL(103,MASTERFILE[Pest and desease])</f>
        <v>12</v>
      </c>
      <c r="IQ94" s="62">
        <f>SUBTOTAL(103,MASTERFILE[Early warning system])</f>
        <v>18</v>
      </c>
      <c r="IR94" s="62">
        <f>SUBTOTAL(103,MASTERFILE[Private sector engagement])</f>
        <v>6</v>
      </c>
      <c r="IS94" s="62">
        <f>SUBTOTAL(103,MASTERFILE[Biodiversity])</f>
        <v>5</v>
      </c>
      <c r="IT94" s="62">
        <f>SUBTOTAL(103,MASTERFILE[Other (Specify)])</f>
        <v>5</v>
      </c>
      <c r="IU94" s="60">
        <f>SUBTOTAL(103,MASTERFILE[CPF
 Priority Area 1])</f>
        <v>11</v>
      </c>
      <c r="IV94" s="60">
        <f>SUBTOTAL(103,MASTERFILE[CPF
 Priority Area 2])</f>
        <v>8</v>
      </c>
      <c r="IW94" s="60">
        <f>SUBTOTAL(103,MASTERFILE[CPF
 Priority Area 3])</f>
        <v>13</v>
      </c>
      <c r="IX94" s="62">
        <f>SUBTOTAL(103,MASTERFILE[OLD CPF
 Priority Area 1])</f>
        <v>10</v>
      </c>
      <c r="IY94" s="62">
        <f>SUBTOTAL(103,MASTERFILE[OLD CPF
 Priority Area 2])</f>
        <v>3</v>
      </c>
      <c r="IZ94" s="62">
        <f>SUBTOTAL(103,MASTERFILE[OLD CPF
 Priority Area 3])</f>
        <v>10</v>
      </c>
      <c r="JA94" s="62"/>
      <c r="JB94" s="62"/>
      <c r="JC94" s="62"/>
    </row>
  </sheetData>
  <mergeCells count="5">
    <mergeCell ref="A1:F1"/>
    <mergeCell ref="IA3:ID3"/>
    <mergeCell ref="IL3:IO3"/>
    <mergeCell ref="IU3:IW3"/>
    <mergeCell ref="IX3:IZ3"/>
  </mergeCells>
  <printOptions horizontalCentered="1" gridLines="1"/>
  <pageMargins left="0.39370078740157483" right="0.39370078740157483" top="0.59055118110236227" bottom="0.59055118110236227" header="0.31496062992125984" footer="0.55118110236220474"/>
  <pageSetup paperSize="9" fitToHeight="1000" orientation="landscape" r:id="rId1"/>
  <headerFooter alignWithMargins="0">
    <oddFooter>&amp;LPrinted on &amp;D&amp;CPage &amp;P of &amp;N&amp;RGenerated through FPMIS</oddFooter>
  </headerFooter>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MASTERFILE</vt:lpstr>
      <vt:lpstr>MASTERFILE!Print_Titles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Pollastri, Giulia (OEDD)</dc:creator>
  <cp:lastModifiedBy>Pollastri, Giulia (OEDD)</cp:lastModifiedBy>
  <dcterms:created xsi:type="dcterms:W3CDTF">2024-07-27T13:12:03Z</dcterms:created>
  <dcterms:modified xsi:type="dcterms:W3CDTF">2024-07-27T13:24:14Z</dcterms:modified>
</cp:coreProperties>
</file>