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bookViews>
    <workbookView xWindow="0" yWindow="0" windowWidth="19380" windowHeight="9480" activeTab="4"/>
  </bookViews>
  <sheets>
    <sheet name="Run50Details" sheetId="3" r:id="rId1"/>
    <sheet name="Run 50" sheetId="4" r:id="rId2"/>
    <sheet name="Mono 3" sheetId="24" r:id="rId3"/>
    <sheet name="Mono" sheetId="22" r:id="rId4"/>
    <sheet name="Native 3" sheetId="25" r:id="rId5"/>
    <sheet name="Native 2" sheetId="20" r:id="rId6"/>
    <sheet name="Native" sheetId="11" r:id="rId7"/>
    <sheet name="Perf Chart" sheetId="12" r:id="rId8"/>
    <sheet name="GO" sheetId="17" r:id="rId9"/>
    <sheet name="AutoCorrel" sheetId="15" r:id="rId10"/>
    <sheet name="GCC vs VS2015" sheetId="6" r:id="rId11"/>
    <sheet name="Virtual OS" sheetId="9" r:id="rId12"/>
    <sheet name="VS20132015" sheetId="14" r:id="rId13"/>
    <sheet name="Core" sheetId="13" r:id="rId14"/>
    <sheet name="C++ Panel" sheetId="10" r:id="rId15"/>
    <sheet name="Virtualization" sheetId="7" r:id="rId16"/>
    <sheet name="First Run Summary" sheetId="1" r:id="rId17"/>
    <sheet name="First Run Details" sheetId="2" r:id="rId18"/>
  </sheets>
  <definedNames>
    <definedName name="MainTable" localSheetId="3">Mono!$A$9:$AD$28</definedName>
    <definedName name="MainTable" localSheetId="2">'Mono 3'!$A$9:$O$12</definedName>
    <definedName name="MainTable" localSheetId="5">'Native 2'!$A$6:$H$10</definedName>
    <definedName name="MainTable" localSheetId="4">'Native 3'!$A$9:$O$13</definedName>
    <definedName name="MainTable">'Run 50'!$A$9:$O$33</definedName>
  </definedNames>
  <calcPr calcId="152511"/>
  <pivotCaches>
    <pivotCache cacheId="0" r:id="rId1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13" i="25" l="1"/>
  <c r="AG13" i="25"/>
  <c r="AE13" i="25"/>
  <c r="AH13" i="25" s="1"/>
  <c r="AI13" i="25" s="1"/>
  <c r="X13" i="25"/>
  <c r="U13" i="25"/>
  <c r="R13" i="25"/>
  <c r="W13" i="25" s="1"/>
  <c r="AK12" i="25"/>
  <c r="AG12" i="25"/>
  <c r="AE12" i="25"/>
  <c r="AH12" i="25" s="1"/>
  <c r="AI12" i="25" s="1"/>
  <c r="X12" i="25"/>
  <c r="U12" i="25"/>
  <c r="R12" i="25"/>
  <c r="W12" i="25" s="1"/>
  <c r="AK11" i="25"/>
  <c r="AG11" i="25"/>
  <c r="AE11" i="25"/>
  <c r="AH11" i="25" s="1"/>
  <c r="AI11" i="25" s="1"/>
  <c r="X11" i="25"/>
  <c r="U11" i="25"/>
  <c r="R11" i="25"/>
  <c r="W11" i="25" s="1"/>
  <c r="AK10" i="25"/>
  <c r="AG10" i="25"/>
  <c r="AE10" i="25"/>
  <c r="AH10" i="25" s="1"/>
  <c r="AI10" i="25" s="1"/>
  <c r="U10" i="25"/>
  <c r="R10" i="25"/>
  <c r="W10" i="25" s="1"/>
  <c r="I13" i="25"/>
  <c r="I12" i="25"/>
  <c r="I11" i="25"/>
  <c r="I10" i="25"/>
  <c r="AK9" i="25"/>
  <c r="AE9" i="25"/>
  <c r="U9" i="25"/>
  <c r="R9" i="25"/>
  <c r="AB34" i="4"/>
  <c r="AB33" i="4"/>
  <c r="AB32" i="4"/>
  <c r="AB31" i="4"/>
  <c r="AB30" i="4"/>
  <c r="AB29" i="4"/>
  <c r="AB28" i="4"/>
  <c r="AB27" i="4"/>
  <c r="AB26" i="4"/>
  <c r="AB25" i="4"/>
  <c r="AB24" i="4"/>
  <c r="AB23" i="4"/>
  <c r="AB22" i="4"/>
  <c r="AB21" i="4"/>
  <c r="AB20" i="4"/>
  <c r="AB19" i="4"/>
  <c r="AB18" i="4"/>
  <c r="AB17" i="4"/>
  <c r="AB16" i="4"/>
  <c r="AB15" i="4"/>
  <c r="AB14" i="4"/>
  <c r="AB13" i="4"/>
  <c r="AB12" i="4"/>
  <c r="AB11" i="4"/>
  <c r="AB12" i="24"/>
  <c r="AB11" i="24"/>
  <c r="AK12" i="24"/>
  <c r="AL12" i="24" s="1"/>
  <c r="AJ12" i="24"/>
  <c r="AE12" i="24"/>
  <c r="U12" i="24"/>
  <c r="AG12" i="24" s="1"/>
  <c r="AH12" i="24" s="1"/>
  <c r="AI12" i="24" s="1"/>
  <c r="R12" i="24"/>
  <c r="W12" i="24" s="1"/>
  <c r="AK11" i="24"/>
  <c r="AJ11" i="24"/>
  <c r="AE11" i="24"/>
  <c r="U11" i="24"/>
  <c r="X12" i="24" s="1"/>
  <c r="R11" i="24"/>
  <c r="W11" i="24" s="1"/>
  <c r="AK10" i="24"/>
  <c r="AJ10" i="24"/>
  <c r="AE10" i="24"/>
  <c r="U10" i="24"/>
  <c r="X11" i="24" s="1"/>
  <c r="R10" i="24"/>
  <c r="W10" i="24" s="1"/>
  <c r="I12" i="24"/>
  <c r="I11" i="24"/>
  <c r="I10" i="24"/>
  <c r="AK9" i="24"/>
  <c r="AE9" i="24"/>
  <c r="U9" i="24"/>
  <c r="R9" i="24"/>
  <c r="AL34" i="4"/>
  <c r="AM34" i="4" s="1"/>
  <c r="AL33" i="4"/>
  <c r="AM33" i="4" s="1"/>
  <c r="AL32" i="4"/>
  <c r="AM32" i="4" s="1"/>
  <c r="AL31" i="4"/>
  <c r="AM31" i="4" s="1"/>
  <c r="AL30" i="4"/>
  <c r="AM30" i="4" s="1"/>
  <c r="AL29" i="4"/>
  <c r="AM29" i="4" s="1"/>
  <c r="AL28" i="4"/>
  <c r="AM28" i="4" s="1"/>
  <c r="AL27" i="4"/>
  <c r="AM27" i="4" s="1"/>
  <c r="AL26" i="4"/>
  <c r="AM26" i="4" s="1"/>
  <c r="AL25" i="4"/>
  <c r="AM25" i="4" s="1"/>
  <c r="AL24" i="4"/>
  <c r="AM24" i="4" s="1"/>
  <c r="AL23" i="4"/>
  <c r="AM23" i="4" s="1"/>
  <c r="AL22" i="4"/>
  <c r="AM22" i="4" s="1"/>
  <c r="AL21" i="4"/>
  <c r="AM21" i="4" s="1"/>
  <c r="AL20" i="4"/>
  <c r="AM20" i="4" s="1"/>
  <c r="AL19" i="4"/>
  <c r="AM19" i="4" s="1"/>
  <c r="AL18" i="4"/>
  <c r="AM18" i="4" s="1"/>
  <c r="AL17" i="4"/>
  <c r="AM17" i="4" s="1"/>
  <c r="AL16" i="4"/>
  <c r="AM16" i="4" s="1"/>
  <c r="AL15" i="4"/>
  <c r="AM15" i="4" s="1"/>
  <c r="AL14" i="4"/>
  <c r="AM14" i="4" s="1"/>
  <c r="AL13" i="4"/>
  <c r="AM13" i="4" s="1"/>
  <c r="AL12" i="4"/>
  <c r="AM12" i="4" s="1"/>
  <c r="AL11" i="4"/>
  <c r="AM11" i="4" s="1"/>
  <c r="AL10" i="4"/>
  <c r="AM10" i="4"/>
  <c r="AG34" i="4"/>
  <c r="AH34" i="4" s="1"/>
  <c r="AG33" i="4"/>
  <c r="AH33" i="4" s="1"/>
  <c r="AG32" i="4"/>
  <c r="AH32" i="4" s="1"/>
  <c r="AG31" i="4"/>
  <c r="AH31" i="4" s="1"/>
  <c r="AG30" i="4"/>
  <c r="AH30" i="4" s="1"/>
  <c r="AG29" i="4"/>
  <c r="AH29" i="4" s="1"/>
  <c r="AG28" i="4"/>
  <c r="AH28" i="4" s="1"/>
  <c r="AG27" i="4"/>
  <c r="AH27" i="4" s="1"/>
  <c r="AG26" i="4"/>
  <c r="AH26" i="4" s="1"/>
  <c r="AG25" i="4"/>
  <c r="AH25" i="4" s="1"/>
  <c r="AG24" i="4"/>
  <c r="AH24" i="4" s="1"/>
  <c r="AG23" i="4"/>
  <c r="AH23" i="4" s="1"/>
  <c r="AG22" i="4"/>
  <c r="AH22" i="4" s="1"/>
  <c r="AG21" i="4"/>
  <c r="AH21" i="4" s="1"/>
  <c r="AG20" i="4"/>
  <c r="AH20" i="4" s="1"/>
  <c r="AG19" i="4"/>
  <c r="AH19" i="4" s="1"/>
  <c r="AG18" i="4"/>
  <c r="AH18" i="4" s="1"/>
  <c r="AG17" i="4"/>
  <c r="AH17" i="4" s="1"/>
  <c r="AG16" i="4"/>
  <c r="AH16" i="4" s="1"/>
  <c r="AG15" i="4"/>
  <c r="AH15" i="4" s="1"/>
  <c r="AG14" i="4"/>
  <c r="AH14" i="4" s="1"/>
  <c r="AG13" i="4"/>
  <c r="AH13" i="4" s="1"/>
  <c r="AG12" i="4"/>
  <c r="AH12" i="4" s="1"/>
  <c r="AG11" i="4"/>
  <c r="AH11" i="4" s="1"/>
  <c r="AG10" i="4"/>
  <c r="AH10" i="4" s="1"/>
  <c r="AA34" i="4"/>
  <c r="AC34" i="4" s="1"/>
  <c r="AA33" i="4"/>
  <c r="AC33" i="4" s="1"/>
  <c r="AA32" i="4"/>
  <c r="AC32" i="4" s="1"/>
  <c r="AC31" i="4"/>
  <c r="AA31" i="4"/>
  <c r="AA30" i="4"/>
  <c r="AC30" i="4" s="1"/>
  <c r="AA29" i="4"/>
  <c r="AC29" i="4" s="1"/>
  <c r="AA28" i="4"/>
  <c r="AC28" i="4" s="1"/>
  <c r="AC27" i="4"/>
  <c r="AA27" i="4"/>
  <c r="AA26" i="4"/>
  <c r="AC26" i="4" s="1"/>
  <c r="AA25" i="4"/>
  <c r="AC25" i="4" s="1"/>
  <c r="AA24" i="4"/>
  <c r="AC24" i="4" s="1"/>
  <c r="AC23" i="4"/>
  <c r="AA23" i="4"/>
  <c r="AA22" i="4"/>
  <c r="AC22" i="4" s="1"/>
  <c r="AA21" i="4"/>
  <c r="AC21" i="4" s="1"/>
  <c r="AA20" i="4"/>
  <c r="AC20" i="4" s="1"/>
  <c r="AC19" i="4"/>
  <c r="AA19" i="4"/>
  <c r="AA18" i="4"/>
  <c r="AC18" i="4" s="1"/>
  <c r="AA17" i="4"/>
  <c r="AC17" i="4" s="1"/>
  <c r="AA16" i="4"/>
  <c r="AC16" i="4" s="1"/>
  <c r="AC15" i="4"/>
  <c r="AA15" i="4"/>
  <c r="AA14" i="4"/>
  <c r="AC14" i="4" s="1"/>
  <c r="AA13" i="4"/>
  <c r="AC13" i="4" s="1"/>
  <c r="AA12" i="4"/>
  <c r="AC12" i="4" s="1"/>
  <c r="AA11" i="4"/>
  <c r="AC11" i="4" s="1"/>
  <c r="AM11" i="25" l="1"/>
  <c r="AN11" i="25" s="1"/>
  <c r="AM10" i="25"/>
  <c r="AN10" i="25" s="1"/>
  <c r="AP10" i="25" s="1"/>
  <c r="AA11" i="25"/>
  <c r="AB11" i="25" s="1"/>
  <c r="AM12" i="25"/>
  <c r="AN12" i="25" s="1"/>
  <c r="AP12" i="25" s="1"/>
  <c r="AP11" i="25"/>
  <c r="AO11" i="25"/>
  <c r="AJ10" i="25"/>
  <c r="S11" i="25"/>
  <c r="AJ11" i="25"/>
  <c r="S12" i="25"/>
  <c r="AA12" i="25" s="1"/>
  <c r="AB12" i="25" s="1"/>
  <c r="AJ12" i="25"/>
  <c r="S13" i="25"/>
  <c r="AJ13" i="25"/>
  <c r="V10" i="25"/>
  <c r="AL10" i="25"/>
  <c r="AL11" i="25"/>
  <c r="AL12" i="25"/>
  <c r="AL13" i="25"/>
  <c r="AM13" i="25" s="1"/>
  <c r="AN13" i="25" s="1"/>
  <c r="V11" i="25"/>
  <c r="V12" i="25"/>
  <c r="V13" i="25"/>
  <c r="AM11" i="24"/>
  <c r="AN11" i="24" s="1"/>
  <c r="AA12" i="24"/>
  <c r="S11" i="24"/>
  <c r="AL10" i="24"/>
  <c r="AM10" i="24" s="1"/>
  <c r="AN10" i="24" s="1"/>
  <c r="AL11" i="24"/>
  <c r="V12" i="24"/>
  <c r="AM12" i="24"/>
  <c r="AN12" i="24" s="1"/>
  <c r="AO12" i="24" s="1"/>
  <c r="S12" i="24"/>
  <c r="V10" i="24"/>
  <c r="V11" i="24"/>
  <c r="AG10" i="24"/>
  <c r="AH10" i="24" s="1"/>
  <c r="AI10" i="24" s="1"/>
  <c r="AG11" i="24"/>
  <c r="AH11" i="24" s="1"/>
  <c r="AI11" i="24" s="1"/>
  <c r="AP13" i="25" l="1"/>
  <c r="AO13" i="25"/>
  <c r="AO10" i="25"/>
  <c r="Y13" i="25"/>
  <c r="Z13" i="25" s="1"/>
  <c r="T13" i="25"/>
  <c r="AA13" i="25"/>
  <c r="AB13" i="25" s="1"/>
  <c r="Y12" i="25"/>
  <c r="Z12" i="25" s="1"/>
  <c r="T12" i="25"/>
  <c r="AC12" i="25" s="1"/>
  <c r="AD12" i="25" s="1"/>
  <c r="AO12" i="25"/>
  <c r="Y11" i="25"/>
  <c r="Z11" i="25" s="1"/>
  <c r="T11" i="25"/>
  <c r="AC11" i="25" s="1"/>
  <c r="AD11" i="25" s="1"/>
  <c r="T12" i="24"/>
  <c r="Y12" i="24"/>
  <c r="Z12" i="24" s="1"/>
  <c r="AP12" i="24"/>
  <c r="AO11" i="24"/>
  <c r="AP11" i="24"/>
  <c r="AO10" i="24"/>
  <c r="AP10" i="24"/>
  <c r="T11" i="24"/>
  <c r="Y11" i="24"/>
  <c r="Z11" i="24" s="1"/>
  <c r="AA11" i="24"/>
  <c r="AC13" i="25" l="1"/>
  <c r="AD13" i="25" s="1"/>
  <c r="AC12" i="24"/>
  <c r="AD12" i="24" s="1"/>
  <c r="AC11" i="24"/>
  <c r="AD11" i="24" s="1"/>
  <c r="AK34" i="4" l="1"/>
  <c r="AK33" i="4"/>
  <c r="AK32" i="4"/>
  <c r="AK31" i="4"/>
  <c r="AK30" i="4"/>
  <c r="AK29" i="4"/>
  <c r="AK28" i="4"/>
  <c r="AK27" i="4"/>
  <c r="AK26" i="4"/>
  <c r="AK25" i="4"/>
  <c r="AK24" i="4"/>
  <c r="AK23" i="4"/>
  <c r="AK22" i="4"/>
  <c r="AK21" i="4"/>
  <c r="AK20" i="4"/>
  <c r="AK19" i="4"/>
  <c r="AK18" i="4"/>
  <c r="AK17" i="4"/>
  <c r="AK16" i="4"/>
  <c r="AK15" i="4"/>
  <c r="AK14" i="4"/>
  <c r="AK13" i="4"/>
  <c r="AK12" i="4"/>
  <c r="AK11" i="4"/>
  <c r="AK10" i="4"/>
  <c r="AK9" i="4"/>
  <c r="R9" i="4"/>
  <c r="U9" i="4"/>
  <c r="AE9" i="4"/>
  <c r="AE34" i="4"/>
  <c r="AE33" i="4"/>
  <c r="AE32" i="4"/>
  <c r="AE31" i="4"/>
  <c r="AE30" i="4"/>
  <c r="AE29" i="4"/>
  <c r="AE28" i="4"/>
  <c r="AE27" i="4"/>
  <c r="AE26" i="4"/>
  <c r="AE25" i="4"/>
  <c r="AE24" i="4"/>
  <c r="AE23" i="4"/>
  <c r="AE22" i="4"/>
  <c r="AE21" i="4"/>
  <c r="AE20" i="4"/>
  <c r="AE19" i="4"/>
  <c r="AE18" i="4"/>
  <c r="AE17" i="4"/>
  <c r="AE16" i="4"/>
  <c r="AE15" i="4"/>
  <c r="AE14" i="4"/>
  <c r="AE13" i="4"/>
  <c r="AE12" i="4"/>
  <c r="AE11" i="4"/>
  <c r="AE10" i="4"/>
  <c r="U34" i="4"/>
  <c r="U33" i="4"/>
  <c r="U32" i="4"/>
  <c r="U31" i="4"/>
  <c r="U30" i="4"/>
  <c r="U29" i="4"/>
  <c r="U28" i="4"/>
  <c r="U27" i="4"/>
  <c r="U26" i="4"/>
  <c r="U25" i="4"/>
  <c r="U24" i="4"/>
  <c r="U23" i="4"/>
  <c r="U22" i="4"/>
  <c r="U21" i="4"/>
  <c r="U20" i="4"/>
  <c r="U19" i="4"/>
  <c r="U18" i="4"/>
  <c r="U17" i="4"/>
  <c r="U16" i="4"/>
  <c r="U15" i="4"/>
  <c r="U14" i="4"/>
  <c r="U13" i="4"/>
  <c r="U12" i="4"/>
  <c r="U11" i="4"/>
  <c r="U10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M11" i="22" l="1"/>
  <c r="N11" i="22" s="1"/>
  <c r="M29" i="22"/>
  <c r="N29" i="22" s="1"/>
  <c r="M26" i="22"/>
  <c r="N26" i="22" s="1"/>
  <c r="M24" i="22"/>
  <c r="N24" i="22" s="1"/>
  <c r="M23" i="22"/>
  <c r="N23" i="22" s="1"/>
  <c r="M22" i="22"/>
  <c r="N22" i="22" s="1"/>
  <c r="M20" i="22"/>
  <c r="N20" i="22" s="1"/>
  <c r="M19" i="22"/>
  <c r="N19" i="22" s="1"/>
  <c r="M18" i="22"/>
  <c r="N18" i="22" s="1"/>
  <c r="M15" i="22"/>
  <c r="N15" i="22" s="1"/>
  <c r="M14" i="22"/>
  <c r="N14" i="22" s="1"/>
  <c r="M12" i="22"/>
  <c r="N12" i="22" s="1"/>
  <c r="AJ34" i="4"/>
  <c r="AJ33" i="4"/>
  <c r="AJ32" i="4"/>
  <c r="AJ31" i="4"/>
  <c r="AJ30" i="4"/>
  <c r="AJ29" i="4"/>
  <c r="AJ28" i="4"/>
  <c r="AJ27" i="4"/>
  <c r="AJ26" i="4"/>
  <c r="AJ25" i="4"/>
  <c r="AJ24" i="4"/>
  <c r="AJ23" i="4"/>
  <c r="AJ22" i="4"/>
  <c r="AJ21" i="4"/>
  <c r="AJ20" i="4"/>
  <c r="AJ19" i="4"/>
  <c r="AJ18" i="4"/>
  <c r="AJ17" i="4"/>
  <c r="AJ16" i="4"/>
  <c r="AJ15" i="4"/>
  <c r="AJ14" i="4"/>
  <c r="AJ13" i="4"/>
  <c r="AJ12" i="4"/>
  <c r="AJ11" i="4"/>
  <c r="AJ10" i="4"/>
  <c r="AC10" i="20"/>
  <c r="AD10" i="20" s="1"/>
  <c r="AC9" i="20"/>
  <c r="AD9" i="20" s="1"/>
  <c r="AC8" i="20"/>
  <c r="AD8" i="20" s="1"/>
  <c r="AC7" i="20"/>
  <c r="AD7" i="20" s="1"/>
  <c r="Y10" i="20"/>
  <c r="Z10" i="20" s="1"/>
  <c r="Y9" i="20"/>
  <c r="Z9" i="20" s="1"/>
  <c r="Y8" i="20"/>
  <c r="Z8" i="20" s="1"/>
  <c r="Y7" i="20"/>
  <c r="Z7" i="20" s="1"/>
  <c r="R10" i="20"/>
  <c r="R9" i="20"/>
  <c r="R8" i="20"/>
  <c r="M10" i="20"/>
  <c r="S10" i="20" s="1"/>
  <c r="T10" i="20" s="1"/>
  <c r="M9" i="20"/>
  <c r="N9" i="20" s="1"/>
  <c r="M8" i="20"/>
  <c r="N8" i="20" s="1"/>
  <c r="Q10" i="20"/>
  <c r="P10" i="20"/>
  <c r="Q9" i="20"/>
  <c r="P9" i="20"/>
  <c r="Q8" i="20"/>
  <c r="P8" i="20"/>
  <c r="Q7" i="20"/>
  <c r="P7" i="20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M13" i="22" l="1"/>
  <c r="N13" i="22" s="1"/>
  <c r="M17" i="22"/>
  <c r="N17" i="22" s="1"/>
  <c r="M27" i="22"/>
  <c r="N27" i="22" s="1"/>
  <c r="M16" i="22"/>
  <c r="N16" i="22" s="1"/>
  <c r="M21" i="22"/>
  <c r="N21" i="22" s="1"/>
  <c r="M25" i="22"/>
  <c r="N25" i="22" s="1"/>
  <c r="M28" i="22"/>
  <c r="N28" i="22" s="1"/>
  <c r="N10" i="20"/>
  <c r="U10" i="20" s="1"/>
  <c r="V10" i="20" s="1"/>
  <c r="S8" i="20"/>
  <c r="T8" i="20" s="1"/>
  <c r="S9" i="20"/>
  <c r="T9" i="20" s="1"/>
  <c r="AF10" i="20"/>
  <c r="AE10" i="20"/>
  <c r="AE7" i="20"/>
  <c r="AF7" i="20"/>
  <c r="AF8" i="20"/>
  <c r="AE8" i="20"/>
  <c r="AF9" i="20"/>
  <c r="AE9" i="20"/>
  <c r="U9" i="20"/>
  <c r="V9" i="20" s="1"/>
  <c r="U7" i="20"/>
  <c r="V7" i="20" s="1"/>
  <c r="U8" i="20"/>
  <c r="V8" i="20" s="1"/>
  <c r="AN15" i="4"/>
  <c r="AI15" i="4"/>
  <c r="S15" i="4"/>
  <c r="Y15" i="4" s="1"/>
  <c r="W15" i="4"/>
  <c r="V15" i="4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Z15" i="4" l="1"/>
  <c r="AO15" i="4"/>
  <c r="AP15" i="4"/>
  <c r="T15" i="4"/>
  <c r="AI57" i="3"/>
  <c r="AI51" i="3"/>
  <c r="AI50" i="3"/>
  <c r="AI49" i="3"/>
  <c r="AI48" i="3"/>
  <c r="AI47" i="3"/>
  <c r="AI46" i="3"/>
  <c r="AI45" i="3"/>
  <c r="AI44" i="3"/>
  <c r="AI43" i="3"/>
  <c r="AI42" i="3"/>
  <c r="AI41" i="3"/>
  <c r="AI40" i="3"/>
  <c r="AI39" i="3"/>
  <c r="AI38" i="3"/>
  <c r="AI37" i="3"/>
  <c r="AI36" i="3"/>
  <c r="AI35" i="3"/>
  <c r="AI34" i="3"/>
  <c r="AI33" i="3"/>
  <c r="AI32" i="3"/>
  <c r="AI31" i="3"/>
  <c r="AI30" i="3"/>
  <c r="AI29" i="3"/>
  <c r="AI28" i="3"/>
  <c r="AI27" i="3"/>
  <c r="AI26" i="3"/>
  <c r="AI25" i="3"/>
  <c r="AI24" i="3"/>
  <c r="AI23" i="3"/>
  <c r="AI22" i="3"/>
  <c r="AI21" i="3"/>
  <c r="AI20" i="3"/>
  <c r="AI19" i="3"/>
  <c r="AI18" i="3"/>
  <c r="AI17" i="3"/>
  <c r="AI16" i="3"/>
  <c r="AI15" i="3"/>
  <c r="AI14" i="3"/>
  <c r="AI13" i="3"/>
  <c r="AI12" i="3"/>
  <c r="AI11" i="3"/>
  <c r="AI10" i="3"/>
  <c r="AI9" i="3"/>
  <c r="AI8" i="3"/>
  <c r="AI7" i="3"/>
  <c r="AI6" i="3"/>
  <c r="AI5" i="3"/>
  <c r="AI4" i="3"/>
  <c r="AI3" i="3"/>
  <c r="AI2" i="3"/>
  <c r="AI58" i="3" s="1"/>
  <c r="G1251" i="3"/>
  <c r="F1251" i="3"/>
  <c r="E1251" i="3"/>
  <c r="W34" i="4"/>
  <c r="V34" i="4"/>
  <c r="W33" i="4"/>
  <c r="V33" i="4"/>
  <c r="W32" i="4"/>
  <c r="V32" i="4"/>
  <c r="W31" i="4"/>
  <c r="V31" i="4"/>
  <c r="W30" i="4"/>
  <c r="V30" i="4"/>
  <c r="W29" i="4"/>
  <c r="V29" i="4"/>
  <c r="W28" i="4"/>
  <c r="V28" i="4"/>
  <c r="W27" i="4"/>
  <c r="V27" i="4"/>
  <c r="W26" i="4"/>
  <c r="V26" i="4"/>
  <c r="W25" i="4"/>
  <c r="V25" i="4"/>
  <c r="W24" i="4"/>
  <c r="V24" i="4"/>
  <c r="W23" i="4"/>
  <c r="V23" i="4"/>
  <c r="W22" i="4"/>
  <c r="V22" i="4"/>
  <c r="W21" i="4"/>
  <c r="V21" i="4"/>
  <c r="W20" i="4"/>
  <c r="V20" i="4"/>
  <c r="W19" i="4"/>
  <c r="V19" i="4"/>
  <c r="W18" i="4"/>
  <c r="V18" i="4"/>
  <c r="W17" i="4"/>
  <c r="V17" i="4"/>
  <c r="W16" i="4"/>
  <c r="V16" i="4"/>
  <c r="W14" i="4"/>
  <c r="V14" i="4"/>
  <c r="W13" i="4"/>
  <c r="V13" i="4"/>
  <c r="W12" i="4"/>
  <c r="V12" i="4"/>
  <c r="W11" i="4"/>
  <c r="V11" i="4"/>
  <c r="W10" i="4"/>
  <c r="V10" i="4"/>
  <c r="AD15" i="4" l="1"/>
  <c r="AI54" i="3"/>
  <c r="AI55" i="3"/>
  <c r="AI56" i="3"/>
  <c r="H9" i="17"/>
  <c r="F9" i="17"/>
  <c r="G9" i="17" s="1"/>
  <c r="H8" i="17"/>
  <c r="F8" i="17"/>
  <c r="V28" i="17"/>
  <c r="W28" i="17" s="1"/>
  <c r="P28" i="17"/>
  <c r="Q28" i="17" s="1"/>
  <c r="R28" i="17" s="1"/>
  <c r="S28" i="17" s="1"/>
  <c r="V27" i="17"/>
  <c r="W27" i="17" s="1"/>
  <c r="P27" i="17"/>
  <c r="Q27" i="17" s="1"/>
  <c r="R27" i="17" s="1"/>
  <c r="S27" i="17" s="1"/>
  <c r="V19" i="17"/>
  <c r="W19" i="17" s="1"/>
  <c r="P19" i="17"/>
  <c r="Q19" i="17" s="1"/>
  <c r="R19" i="17" s="1"/>
  <c r="S19" i="17" s="1"/>
  <c r="V18" i="17"/>
  <c r="W18" i="17" s="1"/>
  <c r="P18" i="17"/>
  <c r="Q18" i="17" s="1"/>
  <c r="R18" i="17" s="1"/>
  <c r="S18" i="17" s="1"/>
  <c r="V9" i="17"/>
  <c r="W9" i="17" s="1"/>
  <c r="P9" i="17"/>
  <c r="Q9" i="17" s="1"/>
  <c r="R9" i="17" s="1"/>
  <c r="S9" i="17" s="1"/>
  <c r="V6" i="17"/>
  <c r="W6" i="17" s="1"/>
  <c r="P6" i="17"/>
  <c r="Q6" i="17" s="1"/>
  <c r="R6" i="17" s="1"/>
  <c r="S6" i="17" s="1"/>
  <c r="V26" i="17"/>
  <c r="W26" i="17" s="1"/>
  <c r="P26" i="17"/>
  <c r="Q26" i="17" s="1"/>
  <c r="R26" i="17" s="1"/>
  <c r="S26" i="17" s="1"/>
  <c r="V17" i="17"/>
  <c r="W17" i="17" s="1"/>
  <c r="P17" i="17"/>
  <c r="Q17" i="17" s="1"/>
  <c r="R17" i="17" s="1"/>
  <c r="S17" i="17" s="1"/>
  <c r="V25" i="17"/>
  <c r="W25" i="17" s="1"/>
  <c r="P25" i="17"/>
  <c r="Q25" i="17" s="1"/>
  <c r="R25" i="17" s="1"/>
  <c r="S25" i="17" s="1"/>
  <c r="V24" i="17"/>
  <c r="W24" i="17" s="1"/>
  <c r="P24" i="17"/>
  <c r="Q24" i="17" s="1"/>
  <c r="R24" i="17" s="1"/>
  <c r="S24" i="17" s="1"/>
  <c r="V16" i="17"/>
  <c r="W16" i="17" s="1"/>
  <c r="P16" i="17"/>
  <c r="Q16" i="17" s="1"/>
  <c r="R16" i="17" s="1"/>
  <c r="S16" i="17" s="1"/>
  <c r="V15" i="17"/>
  <c r="W15" i="17" s="1"/>
  <c r="P15" i="17"/>
  <c r="Q15" i="17" s="1"/>
  <c r="R15" i="17" s="1"/>
  <c r="S15" i="17" s="1"/>
  <c r="V14" i="17"/>
  <c r="W14" i="17" s="1"/>
  <c r="P14" i="17"/>
  <c r="Q14" i="17" s="1"/>
  <c r="R14" i="17" s="1"/>
  <c r="S14" i="17" s="1"/>
  <c r="V23" i="17"/>
  <c r="W23" i="17" s="1"/>
  <c r="P23" i="17"/>
  <c r="Q23" i="17" s="1"/>
  <c r="R23" i="17" s="1"/>
  <c r="S23" i="17" s="1"/>
  <c r="V22" i="17"/>
  <c r="W22" i="17" s="1"/>
  <c r="P22" i="17"/>
  <c r="Q22" i="17" s="1"/>
  <c r="R22" i="17" s="1"/>
  <c r="S22" i="17" s="1"/>
  <c r="V21" i="17"/>
  <c r="W21" i="17" s="1"/>
  <c r="P21" i="17"/>
  <c r="Q21" i="17" s="1"/>
  <c r="R21" i="17" s="1"/>
  <c r="S21" i="17" s="1"/>
  <c r="V13" i="17"/>
  <c r="W13" i="17" s="1"/>
  <c r="P13" i="17"/>
  <c r="Q13" i="17" s="1"/>
  <c r="R13" i="17" s="1"/>
  <c r="S13" i="17" s="1"/>
  <c r="V12" i="17"/>
  <c r="W12" i="17" s="1"/>
  <c r="P12" i="17"/>
  <c r="Q12" i="17" s="1"/>
  <c r="R12" i="17" s="1"/>
  <c r="S12" i="17" s="1"/>
  <c r="V11" i="17"/>
  <c r="W11" i="17" s="1"/>
  <c r="P11" i="17"/>
  <c r="Q11" i="17" s="1"/>
  <c r="R11" i="17" s="1"/>
  <c r="S11" i="17" s="1"/>
  <c r="V8" i="17"/>
  <c r="W8" i="17" s="1"/>
  <c r="P8" i="17"/>
  <c r="Q8" i="17" s="1"/>
  <c r="R8" i="17" s="1"/>
  <c r="S8" i="17" s="1"/>
  <c r="V20" i="17"/>
  <c r="W20" i="17" s="1"/>
  <c r="P20" i="17"/>
  <c r="Q20" i="17" s="1"/>
  <c r="R20" i="17" s="1"/>
  <c r="S20" i="17" s="1"/>
  <c r="V10" i="17"/>
  <c r="W10" i="17" s="1"/>
  <c r="P10" i="17"/>
  <c r="Q10" i="17" s="1"/>
  <c r="R10" i="17" s="1"/>
  <c r="S10" i="17" s="1"/>
  <c r="V5" i="17"/>
  <c r="W5" i="17" s="1"/>
  <c r="P5" i="17"/>
  <c r="Q5" i="17" s="1"/>
  <c r="R5" i="17" s="1"/>
  <c r="S5" i="17" s="1"/>
  <c r="V7" i="17"/>
  <c r="W7" i="17" s="1"/>
  <c r="P7" i="17"/>
  <c r="Q7" i="17" s="1"/>
  <c r="R7" i="17" s="1"/>
  <c r="S7" i="17" s="1"/>
  <c r="S31" i="15"/>
  <c r="S33" i="15" s="1"/>
  <c r="W31" i="15"/>
  <c r="S34" i="15"/>
  <c r="S35" i="15" s="1"/>
  <c r="S36" i="15" s="1"/>
  <c r="S32" i="15"/>
  <c r="W34" i="15"/>
  <c r="AC26" i="15"/>
  <c r="AC22" i="15"/>
  <c r="AC28" i="15"/>
  <c r="AC24" i="15"/>
  <c r="AC27" i="15"/>
  <c r="AC25" i="15"/>
  <c r="AC21" i="15"/>
  <c r="AC20" i="15"/>
  <c r="AC19" i="15"/>
  <c r="AC17" i="15"/>
  <c r="AC23" i="15"/>
  <c r="AC12" i="15"/>
  <c r="AC5" i="15"/>
  <c r="AC14" i="15"/>
  <c r="AC18" i="15"/>
  <c r="AC13" i="15"/>
  <c r="AC10" i="15"/>
  <c r="AC16" i="15"/>
  <c r="AC15" i="15"/>
  <c r="AC6" i="15"/>
  <c r="AC11" i="15"/>
  <c r="AC8" i="15"/>
  <c r="AC9" i="15"/>
  <c r="AC7" i="15"/>
  <c r="V26" i="15"/>
  <c r="W26" i="15" s="1"/>
  <c r="P26" i="15"/>
  <c r="Q26" i="15" s="1"/>
  <c r="R26" i="15" s="1"/>
  <c r="S26" i="15" s="1"/>
  <c r="H26" i="15"/>
  <c r="F26" i="15"/>
  <c r="V22" i="15"/>
  <c r="W22" i="15" s="1"/>
  <c r="P22" i="15"/>
  <c r="Q22" i="15" s="1"/>
  <c r="R22" i="15" s="1"/>
  <c r="S22" i="15" s="1"/>
  <c r="X22" i="15" s="1"/>
  <c r="H22" i="15"/>
  <c r="G22" i="15"/>
  <c r="F22" i="15"/>
  <c r="V28" i="15"/>
  <c r="W28" i="15" s="1"/>
  <c r="P28" i="15"/>
  <c r="Q28" i="15" s="1"/>
  <c r="R28" i="15" s="1"/>
  <c r="S28" i="15" s="1"/>
  <c r="H28" i="15"/>
  <c r="F28" i="15"/>
  <c r="V24" i="15"/>
  <c r="W24" i="15" s="1"/>
  <c r="P24" i="15"/>
  <c r="Q24" i="15" s="1"/>
  <c r="R24" i="15" s="1"/>
  <c r="S24" i="15" s="1"/>
  <c r="H24" i="15"/>
  <c r="F24" i="15"/>
  <c r="V27" i="15"/>
  <c r="W27" i="15" s="1"/>
  <c r="Q27" i="15"/>
  <c r="R27" i="15" s="1"/>
  <c r="S27" i="15" s="1"/>
  <c r="P27" i="15"/>
  <c r="H27" i="15"/>
  <c r="F27" i="15"/>
  <c r="V25" i="15"/>
  <c r="W25" i="15" s="1"/>
  <c r="P25" i="15"/>
  <c r="Q25" i="15" s="1"/>
  <c r="R25" i="15" s="1"/>
  <c r="S25" i="15" s="1"/>
  <c r="H25" i="15"/>
  <c r="F25" i="15"/>
  <c r="G25" i="15" s="1"/>
  <c r="V21" i="15"/>
  <c r="W21" i="15" s="1"/>
  <c r="P21" i="15"/>
  <c r="Q21" i="15" s="1"/>
  <c r="R21" i="15" s="1"/>
  <c r="S21" i="15" s="1"/>
  <c r="V20" i="15"/>
  <c r="W20" i="15" s="1"/>
  <c r="P20" i="15"/>
  <c r="Q20" i="15" s="1"/>
  <c r="R20" i="15" s="1"/>
  <c r="S20" i="15" s="1"/>
  <c r="H20" i="15"/>
  <c r="F20" i="15"/>
  <c r="G20" i="15" s="1"/>
  <c r="V19" i="15"/>
  <c r="W19" i="15" s="1"/>
  <c r="P19" i="15"/>
  <c r="Q19" i="15" s="1"/>
  <c r="R19" i="15" s="1"/>
  <c r="S19" i="15" s="1"/>
  <c r="H19" i="15"/>
  <c r="F19" i="15"/>
  <c r="G19" i="15" s="1"/>
  <c r="V17" i="15"/>
  <c r="W17" i="15" s="1"/>
  <c r="P17" i="15"/>
  <c r="Q17" i="15" s="1"/>
  <c r="R17" i="15" s="1"/>
  <c r="S17" i="15" s="1"/>
  <c r="H17" i="15"/>
  <c r="F17" i="15"/>
  <c r="V23" i="15"/>
  <c r="W23" i="15" s="1"/>
  <c r="P23" i="15"/>
  <c r="Q23" i="15" s="1"/>
  <c r="R23" i="15" s="1"/>
  <c r="S23" i="15" s="1"/>
  <c r="H23" i="15"/>
  <c r="F23" i="15"/>
  <c r="G23" i="15" s="1"/>
  <c r="V12" i="15"/>
  <c r="W12" i="15" s="1"/>
  <c r="P12" i="15"/>
  <c r="Q12" i="15" s="1"/>
  <c r="R12" i="15" s="1"/>
  <c r="S12" i="15" s="1"/>
  <c r="H12" i="15"/>
  <c r="F12" i="15"/>
  <c r="V5" i="15"/>
  <c r="W5" i="15" s="1"/>
  <c r="P5" i="15"/>
  <c r="Q5" i="15" s="1"/>
  <c r="R5" i="15" s="1"/>
  <c r="S5" i="15" s="1"/>
  <c r="H5" i="15"/>
  <c r="F5" i="15"/>
  <c r="G5" i="15" s="1"/>
  <c r="V14" i="15"/>
  <c r="W14" i="15" s="1"/>
  <c r="P14" i="15"/>
  <c r="Q14" i="15" s="1"/>
  <c r="R14" i="15" s="1"/>
  <c r="S14" i="15" s="1"/>
  <c r="H14" i="15"/>
  <c r="F14" i="15"/>
  <c r="G14" i="15" s="1"/>
  <c r="V18" i="15"/>
  <c r="W18" i="15" s="1"/>
  <c r="P18" i="15"/>
  <c r="Q18" i="15" s="1"/>
  <c r="R18" i="15" s="1"/>
  <c r="S18" i="15" s="1"/>
  <c r="H18" i="15"/>
  <c r="F18" i="15"/>
  <c r="G18" i="15" s="1"/>
  <c r="V13" i="15"/>
  <c r="W13" i="15" s="1"/>
  <c r="P13" i="15"/>
  <c r="Q13" i="15" s="1"/>
  <c r="R13" i="15" s="1"/>
  <c r="S13" i="15" s="1"/>
  <c r="H13" i="15"/>
  <c r="F13" i="15"/>
  <c r="G13" i="15" s="1"/>
  <c r="V10" i="15"/>
  <c r="W10" i="15" s="1"/>
  <c r="P10" i="15"/>
  <c r="Q10" i="15" s="1"/>
  <c r="R10" i="15" s="1"/>
  <c r="S10" i="15" s="1"/>
  <c r="H10" i="15"/>
  <c r="F10" i="15"/>
  <c r="G10" i="15" s="1"/>
  <c r="V16" i="15"/>
  <c r="W16" i="15" s="1"/>
  <c r="P16" i="15"/>
  <c r="Q16" i="15" s="1"/>
  <c r="R16" i="15" s="1"/>
  <c r="S16" i="15" s="1"/>
  <c r="H16" i="15"/>
  <c r="F16" i="15"/>
  <c r="G16" i="15" s="1"/>
  <c r="V15" i="15"/>
  <c r="W15" i="15" s="1"/>
  <c r="P15" i="15"/>
  <c r="Q15" i="15" s="1"/>
  <c r="R15" i="15" s="1"/>
  <c r="S15" i="15" s="1"/>
  <c r="H15" i="15"/>
  <c r="F15" i="15"/>
  <c r="G15" i="15" s="1"/>
  <c r="V6" i="15"/>
  <c r="W6" i="15" s="1"/>
  <c r="P6" i="15"/>
  <c r="Q6" i="15" s="1"/>
  <c r="R6" i="15" s="1"/>
  <c r="S6" i="15" s="1"/>
  <c r="H6" i="15"/>
  <c r="F6" i="15"/>
  <c r="V11" i="15"/>
  <c r="W11" i="15" s="1"/>
  <c r="P11" i="15"/>
  <c r="Q11" i="15" s="1"/>
  <c r="R11" i="15" s="1"/>
  <c r="S11" i="15" s="1"/>
  <c r="H11" i="15"/>
  <c r="F11" i="15"/>
  <c r="G11" i="15" s="1"/>
  <c r="V8" i="15"/>
  <c r="W8" i="15" s="1"/>
  <c r="P8" i="15"/>
  <c r="Q8" i="15" s="1"/>
  <c r="R8" i="15" s="1"/>
  <c r="S8" i="15" s="1"/>
  <c r="H8" i="15"/>
  <c r="F8" i="15"/>
  <c r="G8" i="15" s="1"/>
  <c r="V9" i="15"/>
  <c r="W9" i="15" s="1"/>
  <c r="P9" i="15"/>
  <c r="Q9" i="15" s="1"/>
  <c r="R9" i="15" s="1"/>
  <c r="S9" i="15" s="1"/>
  <c r="H9" i="15"/>
  <c r="F9" i="15"/>
  <c r="V7" i="15"/>
  <c r="W7" i="15" s="1"/>
  <c r="P7" i="15"/>
  <c r="Q7" i="15" s="1"/>
  <c r="R7" i="15" s="1"/>
  <c r="S7" i="15" s="1"/>
  <c r="H7" i="15"/>
  <c r="F7" i="15"/>
  <c r="AI34" i="4"/>
  <c r="AI33" i="4"/>
  <c r="AI32" i="4"/>
  <c r="AI31" i="4"/>
  <c r="AI30" i="4"/>
  <c r="AI29" i="4"/>
  <c r="AI28" i="4"/>
  <c r="AI27" i="4"/>
  <c r="AI26" i="4"/>
  <c r="AI25" i="4"/>
  <c r="AI24" i="4"/>
  <c r="AI23" i="4"/>
  <c r="AI22" i="4"/>
  <c r="AI21" i="4"/>
  <c r="AI20" i="4"/>
  <c r="AI19" i="4"/>
  <c r="AI18" i="4"/>
  <c r="AI17" i="4"/>
  <c r="AI16" i="4"/>
  <c r="AI14" i="4"/>
  <c r="AI13" i="4"/>
  <c r="AI12" i="4"/>
  <c r="AI11" i="4"/>
  <c r="AI10" i="4"/>
  <c r="AN10" i="4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5" i="3"/>
  <c r="I54" i="3"/>
  <c r="AN34" i="4"/>
  <c r="AN33" i="4"/>
  <c r="AN32" i="4"/>
  <c r="AN31" i="4"/>
  <c r="AN30" i="4"/>
  <c r="AN29" i="4"/>
  <c r="AN28" i="4"/>
  <c r="AN27" i="4"/>
  <c r="AN26" i="4"/>
  <c r="AN25" i="4"/>
  <c r="AN24" i="4"/>
  <c r="AN23" i="4"/>
  <c r="AN22" i="4"/>
  <c r="AN21" i="4"/>
  <c r="AN20" i="4"/>
  <c r="AN19" i="4"/>
  <c r="AN18" i="4"/>
  <c r="AN17" i="4"/>
  <c r="AN16" i="4"/>
  <c r="AN14" i="4"/>
  <c r="AN13" i="4"/>
  <c r="AN12" i="4"/>
  <c r="AN11" i="4"/>
  <c r="AO11" i="4" l="1"/>
  <c r="AO20" i="4"/>
  <c r="AO28" i="4"/>
  <c r="AO16" i="4"/>
  <c r="AO24" i="4"/>
  <c r="AO30" i="4"/>
  <c r="AO23" i="4"/>
  <c r="AO31" i="4"/>
  <c r="AO18" i="4"/>
  <c r="AO26" i="4"/>
  <c r="AO34" i="4"/>
  <c r="AO19" i="4"/>
  <c r="AO27" i="4"/>
  <c r="AO17" i="4"/>
  <c r="AO12" i="4"/>
  <c r="AO21" i="4"/>
  <c r="AO29" i="4"/>
  <c r="AO13" i="4"/>
  <c r="I8" i="17"/>
  <c r="J8" i="17" s="1"/>
  <c r="K9" i="17"/>
  <c r="L9" i="17" s="1"/>
  <c r="M9" i="17" s="1"/>
  <c r="K8" i="17"/>
  <c r="G8" i="17"/>
  <c r="I9" i="17"/>
  <c r="J9" i="17" s="1"/>
  <c r="X5" i="17"/>
  <c r="Y5" i="17"/>
  <c r="Y13" i="17"/>
  <c r="X13" i="17"/>
  <c r="X18" i="17"/>
  <c r="Y18" i="17"/>
  <c r="Y25" i="17"/>
  <c r="X25" i="17"/>
  <c r="X9" i="17"/>
  <c r="Y9" i="17"/>
  <c r="Y10" i="17"/>
  <c r="X10" i="17"/>
  <c r="Y24" i="17"/>
  <c r="X24" i="17"/>
  <c r="X28" i="17"/>
  <c r="Y28" i="17"/>
  <c r="Y11" i="17"/>
  <c r="X11" i="17"/>
  <c r="Y14" i="17"/>
  <c r="X14" i="17"/>
  <c r="Y27" i="17"/>
  <c r="X27" i="17"/>
  <c r="X7" i="17"/>
  <c r="Y7" i="17"/>
  <c r="Y12" i="17"/>
  <c r="X12" i="17"/>
  <c r="Y21" i="17"/>
  <c r="X21" i="17"/>
  <c r="Y23" i="17"/>
  <c r="X23" i="17"/>
  <c r="Y15" i="17"/>
  <c r="X15" i="17"/>
  <c r="Y19" i="17"/>
  <c r="X19" i="17"/>
  <c r="Y20" i="17"/>
  <c r="X20" i="17"/>
  <c r="Y22" i="17"/>
  <c r="X22" i="17"/>
  <c r="Y16" i="17"/>
  <c r="X16" i="17"/>
  <c r="X26" i="17"/>
  <c r="Y26" i="17"/>
  <c r="Y8" i="17"/>
  <c r="X8" i="17"/>
  <c r="Y17" i="17"/>
  <c r="X17" i="17"/>
  <c r="X6" i="17"/>
  <c r="Y6" i="17"/>
  <c r="AO22" i="4"/>
  <c r="AO25" i="4"/>
  <c r="AO33" i="4"/>
  <c r="AO10" i="4"/>
  <c r="AO14" i="4"/>
  <c r="AO32" i="4"/>
  <c r="X5" i="15"/>
  <c r="K6" i="15"/>
  <c r="X7" i="15"/>
  <c r="I22" i="15"/>
  <c r="J22" i="15" s="1"/>
  <c r="I15" i="15"/>
  <c r="J15" i="15" s="1"/>
  <c r="Y11" i="15"/>
  <c r="I12" i="15"/>
  <c r="J12" i="15" s="1"/>
  <c r="L18" i="15"/>
  <c r="M18" i="15" s="1"/>
  <c r="K23" i="15"/>
  <c r="K11" i="15"/>
  <c r="I17" i="15"/>
  <c r="J17" i="15" s="1"/>
  <c r="I25" i="15"/>
  <c r="J25" i="15" s="1"/>
  <c r="I24" i="15"/>
  <c r="J24" i="15" s="1"/>
  <c r="W32" i="15"/>
  <c r="W33" i="15"/>
  <c r="X10" i="15"/>
  <c r="K18" i="15"/>
  <c r="X25" i="15"/>
  <c r="G24" i="15"/>
  <c r="K9" i="15"/>
  <c r="K10" i="15"/>
  <c r="L10" i="15" s="1"/>
  <c r="M10" i="15" s="1"/>
  <c r="K24" i="15"/>
  <c r="L8" i="15"/>
  <c r="M8" i="15" s="1"/>
  <c r="K5" i="15"/>
  <c r="L5" i="15" s="1"/>
  <c r="M5" i="15" s="1"/>
  <c r="Y22" i="15"/>
  <c r="K8" i="15"/>
  <c r="I8" i="15"/>
  <c r="J8" i="15" s="1"/>
  <c r="K15" i="15"/>
  <c r="L15" i="15" s="1"/>
  <c r="M15" i="15" s="1"/>
  <c r="K25" i="15"/>
  <c r="L25" i="15" s="1"/>
  <c r="M25" i="15" s="1"/>
  <c r="X24" i="15"/>
  <c r="X21" i="15"/>
  <c r="Y21" i="15"/>
  <c r="X18" i="15"/>
  <c r="Y18" i="15"/>
  <c r="X12" i="15"/>
  <c r="Y12" i="15"/>
  <c r="X19" i="15"/>
  <c r="Y19" i="15"/>
  <c r="X16" i="15"/>
  <c r="Y16" i="15"/>
  <c r="Y7" i="15"/>
  <c r="X13" i="15"/>
  <c r="Y13" i="15"/>
  <c r="X9" i="15"/>
  <c r="Y9" i="15"/>
  <c r="X6" i="15"/>
  <c r="Y6" i="15"/>
  <c r="X8" i="15"/>
  <c r="Y8" i="15"/>
  <c r="X27" i="15"/>
  <c r="Y27" i="15"/>
  <c r="X15" i="15"/>
  <c r="Y15" i="15"/>
  <c r="X26" i="15"/>
  <c r="Y26" i="15"/>
  <c r="X23" i="15"/>
  <c r="Y23" i="15"/>
  <c r="I7" i="15"/>
  <c r="J7" i="15" s="1"/>
  <c r="G7" i="15"/>
  <c r="X28" i="15"/>
  <c r="Y28" i="15"/>
  <c r="K7" i="15"/>
  <c r="I23" i="15"/>
  <c r="J23" i="15" s="1"/>
  <c r="Y10" i="15"/>
  <c r="I5" i="15"/>
  <c r="J5" i="15" s="1"/>
  <c r="X17" i="15"/>
  <c r="Y17" i="15"/>
  <c r="G26" i="15"/>
  <c r="I26" i="15"/>
  <c r="J26" i="15" s="1"/>
  <c r="X11" i="15"/>
  <c r="Y24" i="15"/>
  <c r="I18" i="15"/>
  <c r="J18" i="15" s="1"/>
  <c r="Y25" i="15"/>
  <c r="I28" i="15"/>
  <c r="J28" i="15" s="1"/>
  <c r="G28" i="15"/>
  <c r="X14" i="15"/>
  <c r="Y14" i="15"/>
  <c r="I27" i="15"/>
  <c r="J27" i="15" s="1"/>
  <c r="G27" i="15"/>
  <c r="I9" i="15"/>
  <c r="J9" i="15" s="1"/>
  <c r="L11" i="15"/>
  <c r="M11" i="15" s="1"/>
  <c r="I10" i="15"/>
  <c r="J10" i="15" s="1"/>
  <c r="K19" i="15"/>
  <c r="L19" i="15" s="1"/>
  <c r="M19" i="15" s="1"/>
  <c r="I19" i="15"/>
  <c r="J19" i="15" s="1"/>
  <c r="X20" i="15"/>
  <c r="Y20" i="15"/>
  <c r="G9" i="15"/>
  <c r="I6" i="15"/>
  <c r="J6" i="15" s="1"/>
  <c r="G6" i="15"/>
  <c r="L6" i="15" s="1"/>
  <c r="M6" i="15" s="1"/>
  <c r="Y5" i="15"/>
  <c r="L23" i="15"/>
  <c r="M23" i="15" s="1"/>
  <c r="K27" i="15"/>
  <c r="K28" i="15"/>
  <c r="G12" i="15"/>
  <c r="G17" i="15"/>
  <c r="K16" i="15"/>
  <c r="L16" i="15" s="1"/>
  <c r="M16" i="15" s="1"/>
  <c r="I16" i="15"/>
  <c r="J16" i="15" s="1"/>
  <c r="I13" i="15"/>
  <c r="J13" i="15" s="1"/>
  <c r="I14" i="15"/>
  <c r="J14" i="15" s="1"/>
  <c r="I20" i="15"/>
  <c r="J20" i="15" s="1"/>
  <c r="I11" i="15"/>
  <c r="J11" i="15" s="1"/>
  <c r="K22" i="15"/>
  <c r="L22" i="15" s="1"/>
  <c r="M22" i="15" s="1"/>
  <c r="K26" i="15"/>
  <c r="K13" i="15"/>
  <c r="L13" i="15" s="1"/>
  <c r="M13" i="15" s="1"/>
  <c r="K14" i="15"/>
  <c r="L14" i="15" s="1"/>
  <c r="M14" i="15" s="1"/>
  <c r="K12" i="15"/>
  <c r="K17" i="15"/>
  <c r="K20" i="15"/>
  <c r="L20" i="15" s="1"/>
  <c r="M20" i="15" s="1"/>
  <c r="AP10" i="4"/>
  <c r="AP19" i="4"/>
  <c r="AP27" i="4"/>
  <c r="AP11" i="4"/>
  <c r="AP20" i="4"/>
  <c r="AP28" i="4"/>
  <c r="AP21" i="4"/>
  <c r="AP13" i="4"/>
  <c r="AP22" i="4"/>
  <c r="AP30" i="4"/>
  <c r="AP14" i="4"/>
  <c r="AP23" i="4"/>
  <c r="AP31" i="4"/>
  <c r="AP12" i="4"/>
  <c r="AP29" i="4"/>
  <c r="AP16" i="4"/>
  <c r="AP24" i="4"/>
  <c r="AP32" i="4"/>
  <c r="AP17" i="4"/>
  <c r="AP25" i="4"/>
  <c r="AP33" i="4"/>
  <c r="AP18" i="4"/>
  <c r="AP26" i="4"/>
  <c r="AP34" i="4"/>
  <c r="L8" i="17" l="1"/>
  <c r="M8" i="17" s="1"/>
  <c r="L7" i="15"/>
  <c r="M7" i="15" s="1"/>
  <c r="L9" i="15"/>
  <c r="M9" i="15" s="1"/>
  <c r="L12" i="15"/>
  <c r="M12" i="15" s="1"/>
  <c r="L24" i="15"/>
  <c r="M24" i="15" s="1"/>
  <c r="W35" i="15"/>
  <c r="W36" i="15" s="1"/>
  <c r="L28" i="15"/>
  <c r="M28" i="15" s="1"/>
  <c r="L26" i="15"/>
  <c r="M26" i="15" s="1"/>
  <c r="L17" i="15"/>
  <c r="M17" i="15" s="1"/>
  <c r="L27" i="15"/>
  <c r="M27" i="15" s="1"/>
  <c r="V12" i="7" l="1"/>
  <c r="G8" i="11"/>
  <c r="E8" i="11"/>
  <c r="H8" i="11" s="1"/>
  <c r="I8" i="11" s="1"/>
  <c r="G7" i="11"/>
  <c r="E7" i="11"/>
  <c r="H7" i="11" s="1"/>
  <c r="I7" i="11" s="1"/>
  <c r="J7" i="11" l="1"/>
  <c r="J8" i="11"/>
  <c r="F7" i="11"/>
  <c r="K7" i="11" s="1"/>
  <c r="L7" i="11" s="1"/>
  <c r="F8" i="11"/>
  <c r="K8" i="11" s="1"/>
  <c r="L8" i="11" s="1"/>
  <c r="E18" i="6"/>
  <c r="E17" i="6"/>
  <c r="H18" i="6" s="1"/>
  <c r="D18" i="6"/>
  <c r="D17" i="6"/>
  <c r="H15" i="6"/>
  <c r="F15" i="6"/>
  <c r="G15" i="6" s="1"/>
  <c r="H13" i="6"/>
  <c r="F13" i="6"/>
  <c r="I13" i="6" s="1"/>
  <c r="J13" i="6" s="1"/>
  <c r="F3" i="14"/>
  <c r="I3" i="14" s="1"/>
  <c r="D3" i="14"/>
  <c r="G3" i="14" s="1"/>
  <c r="H3" i="14" s="1"/>
  <c r="G5" i="13"/>
  <c r="F5" i="13"/>
  <c r="I5" i="13" s="1"/>
  <c r="D5" i="13"/>
  <c r="H5" i="13" s="1"/>
  <c r="E8" i="12"/>
  <c r="D24" i="12"/>
  <c r="D23" i="12"/>
  <c r="D22" i="12"/>
  <c r="D21" i="12"/>
  <c r="D20" i="12"/>
  <c r="D19" i="12"/>
  <c r="D18" i="12"/>
  <c r="D17" i="12"/>
  <c r="D16" i="12"/>
  <c r="C24" i="12"/>
  <c r="E24" i="12"/>
  <c r="C23" i="12"/>
  <c r="E23" i="12"/>
  <c r="C22" i="12"/>
  <c r="E22" i="12"/>
  <c r="C21" i="12"/>
  <c r="E21" i="12"/>
  <c r="C20" i="12"/>
  <c r="E20" i="12"/>
  <c r="C19" i="12"/>
  <c r="E19" i="12"/>
  <c r="C18" i="12"/>
  <c r="E18" i="12"/>
  <c r="C17" i="12"/>
  <c r="E17" i="12"/>
  <c r="C16" i="12"/>
  <c r="E16" i="12"/>
  <c r="F18" i="6" l="1"/>
  <c r="I18" i="6" s="1"/>
  <c r="J18" i="6" s="1"/>
  <c r="K13" i="6"/>
  <c r="K15" i="6"/>
  <c r="L15" i="6" s="1"/>
  <c r="M15" i="6" s="1"/>
  <c r="I15" i="6"/>
  <c r="J15" i="6" s="1"/>
  <c r="G13" i="6"/>
  <c r="E3" i="14"/>
  <c r="J3" i="14" s="1"/>
  <c r="K3" i="14" s="1"/>
  <c r="E5" i="13"/>
  <c r="J5" i="13" s="1"/>
  <c r="K5" i="13" s="1"/>
  <c r="G6" i="11"/>
  <c r="E6" i="11"/>
  <c r="F6" i="11" s="1"/>
  <c r="V13" i="10"/>
  <c r="V7" i="10"/>
  <c r="V15" i="10"/>
  <c r="V9" i="10"/>
  <c r="G15" i="10"/>
  <c r="E15" i="10"/>
  <c r="F15" i="10" s="1"/>
  <c r="G14" i="10"/>
  <c r="E14" i="10"/>
  <c r="F14" i="10" s="1"/>
  <c r="G13" i="10"/>
  <c r="E13" i="10"/>
  <c r="F13" i="10" s="1"/>
  <c r="G12" i="10"/>
  <c r="E12" i="10"/>
  <c r="F12" i="10" s="1"/>
  <c r="G9" i="10"/>
  <c r="E9" i="10"/>
  <c r="F9" i="10" s="1"/>
  <c r="G8" i="10"/>
  <c r="E8" i="10"/>
  <c r="F8" i="10" s="1"/>
  <c r="G7" i="10"/>
  <c r="E7" i="10"/>
  <c r="F7" i="10" s="1"/>
  <c r="G6" i="10"/>
  <c r="E6" i="10"/>
  <c r="F6" i="10" s="1"/>
  <c r="H7" i="9"/>
  <c r="K7" i="9" s="1"/>
  <c r="F7" i="9"/>
  <c r="G7" i="9" s="1"/>
  <c r="H5" i="9"/>
  <c r="F5" i="9"/>
  <c r="O11" i="7"/>
  <c r="E16" i="7"/>
  <c r="E15" i="7"/>
  <c r="E14" i="7"/>
  <c r="E18" i="7"/>
  <c r="E17" i="7"/>
  <c r="E13" i="7"/>
  <c r="E12" i="7"/>
  <c r="E19" i="7"/>
  <c r="E8" i="7"/>
  <c r="E7" i="7"/>
  <c r="E6" i="7"/>
  <c r="E10" i="7"/>
  <c r="E9" i="7"/>
  <c r="E5" i="7"/>
  <c r="E11" i="7"/>
  <c r="E4" i="7"/>
  <c r="O12" i="7"/>
  <c r="Q12" i="7" s="1"/>
  <c r="R12" i="7" s="1"/>
  <c r="S20" i="4"/>
  <c r="Y20" i="4" s="1"/>
  <c r="S19" i="4"/>
  <c r="Y19" i="4" s="1"/>
  <c r="S18" i="4"/>
  <c r="Y18" i="4" s="1"/>
  <c r="S17" i="4"/>
  <c r="Y17" i="4" s="1"/>
  <c r="S16" i="4"/>
  <c r="Y16" i="4" s="1"/>
  <c r="S14" i="4"/>
  <c r="Y14" i="4" s="1"/>
  <c r="AH58" i="3"/>
  <c r="AH57" i="3"/>
  <c r="AH55" i="3"/>
  <c r="AH54" i="3"/>
  <c r="AH51" i="3"/>
  <c r="AH50" i="3"/>
  <c r="AH49" i="3"/>
  <c r="AH48" i="3"/>
  <c r="AH47" i="3"/>
  <c r="AH46" i="3"/>
  <c r="AH45" i="3"/>
  <c r="AH44" i="3"/>
  <c r="AH43" i="3"/>
  <c r="AH42" i="3"/>
  <c r="AH41" i="3"/>
  <c r="AH40" i="3"/>
  <c r="AH39" i="3"/>
  <c r="AH38" i="3"/>
  <c r="AH37" i="3"/>
  <c r="AH36" i="3"/>
  <c r="AH35" i="3"/>
  <c r="AH34" i="3"/>
  <c r="AH33" i="3"/>
  <c r="AH32" i="3"/>
  <c r="AH31" i="3"/>
  <c r="AH30" i="3"/>
  <c r="AH29" i="3"/>
  <c r="AH28" i="3"/>
  <c r="AH27" i="3"/>
  <c r="AH26" i="3"/>
  <c r="AH25" i="3"/>
  <c r="AH24" i="3"/>
  <c r="AH23" i="3"/>
  <c r="AH22" i="3"/>
  <c r="AH21" i="3"/>
  <c r="AH20" i="3"/>
  <c r="AH19" i="3"/>
  <c r="AH18" i="3"/>
  <c r="AH17" i="3"/>
  <c r="AH16" i="3"/>
  <c r="AH15" i="3"/>
  <c r="AH14" i="3"/>
  <c r="AH13" i="3"/>
  <c r="AH12" i="3"/>
  <c r="AH11" i="3"/>
  <c r="AH10" i="3"/>
  <c r="AH9" i="3"/>
  <c r="AH8" i="3"/>
  <c r="AH7" i="3"/>
  <c r="AH6" i="3"/>
  <c r="AH5" i="3"/>
  <c r="AH4" i="3"/>
  <c r="AH3" i="3"/>
  <c r="AH2" i="3"/>
  <c r="G1201" i="3"/>
  <c r="F1201" i="3"/>
  <c r="E1201" i="3"/>
  <c r="G18" i="6" l="1"/>
  <c r="L18" i="6" s="1"/>
  <c r="M18" i="6" s="1"/>
  <c r="K18" i="6"/>
  <c r="T17" i="4"/>
  <c r="T18" i="4"/>
  <c r="T14" i="4"/>
  <c r="Z14" i="4"/>
  <c r="T16" i="4"/>
  <c r="L7" i="9"/>
  <c r="M7" i="9" s="1"/>
  <c r="L13" i="6"/>
  <c r="M13" i="6" s="1"/>
  <c r="J6" i="11"/>
  <c r="K6" i="11" s="1"/>
  <c r="L6" i="11" s="1"/>
  <c r="H6" i="11"/>
  <c r="I6" i="11" s="1"/>
  <c r="H6" i="10"/>
  <c r="I6" i="10" s="1"/>
  <c r="H15" i="10"/>
  <c r="I15" i="10" s="1"/>
  <c r="H12" i="10"/>
  <c r="I12" i="10" s="1"/>
  <c r="H9" i="10"/>
  <c r="I9" i="10" s="1"/>
  <c r="H8" i="10"/>
  <c r="I8" i="10" s="1"/>
  <c r="H13" i="10"/>
  <c r="I13" i="10" s="1"/>
  <c r="H14" i="10"/>
  <c r="I14" i="10" s="1"/>
  <c r="H7" i="10"/>
  <c r="I7" i="10" s="1"/>
  <c r="J6" i="10"/>
  <c r="K6" i="10" s="1"/>
  <c r="L6" i="10" s="1"/>
  <c r="J7" i="10"/>
  <c r="K7" i="10" s="1"/>
  <c r="L7" i="10" s="1"/>
  <c r="J8" i="10"/>
  <c r="K8" i="10" s="1"/>
  <c r="L8" i="10" s="1"/>
  <c r="J9" i="10"/>
  <c r="K9" i="10" s="1"/>
  <c r="L9" i="10" s="1"/>
  <c r="J12" i="10"/>
  <c r="K12" i="10" s="1"/>
  <c r="L12" i="10" s="1"/>
  <c r="J13" i="10"/>
  <c r="K13" i="10" s="1"/>
  <c r="L13" i="10" s="1"/>
  <c r="J14" i="10"/>
  <c r="K14" i="10" s="1"/>
  <c r="L14" i="10" s="1"/>
  <c r="J15" i="10"/>
  <c r="K15" i="10" s="1"/>
  <c r="L15" i="10" s="1"/>
  <c r="I7" i="9"/>
  <c r="J7" i="9" s="1"/>
  <c r="K5" i="9"/>
  <c r="I5" i="9"/>
  <c r="J5" i="9" s="1"/>
  <c r="G5" i="9"/>
  <c r="L5" i="9" s="1"/>
  <c r="M5" i="9" s="1"/>
  <c r="P12" i="7"/>
  <c r="P11" i="7"/>
  <c r="S12" i="7" s="1"/>
  <c r="W12" i="7" s="1"/>
  <c r="X12" i="7" s="1"/>
  <c r="S33" i="4"/>
  <c r="Y33" i="4" s="1"/>
  <c r="S32" i="4"/>
  <c r="Y32" i="4" s="1"/>
  <c r="S31" i="4"/>
  <c r="Y31" i="4" s="1"/>
  <c r="S30" i="4"/>
  <c r="Y30" i="4" s="1"/>
  <c r="S29" i="4"/>
  <c r="Y29" i="4" s="1"/>
  <c r="S28" i="4"/>
  <c r="Y28" i="4" s="1"/>
  <c r="S27" i="4"/>
  <c r="Y27" i="4" s="1"/>
  <c r="S26" i="4"/>
  <c r="Y26" i="4" s="1"/>
  <c r="S25" i="4"/>
  <c r="Y25" i="4" s="1"/>
  <c r="S24" i="4"/>
  <c r="Y24" i="4" s="1"/>
  <c r="S23" i="4"/>
  <c r="Y23" i="4" s="1"/>
  <c r="S22" i="4"/>
  <c r="Y22" i="4" s="1"/>
  <c r="S21" i="4"/>
  <c r="Y21" i="4" s="1"/>
  <c r="S13" i="4"/>
  <c r="Y13" i="4" s="1"/>
  <c r="S12" i="4"/>
  <c r="Y12" i="4" s="1"/>
  <c r="S11" i="4"/>
  <c r="Y11" i="4" s="1"/>
  <c r="S34" i="4"/>
  <c r="Y34" i="4" s="1"/>
  <c r="G7" i="6"/>
  <c r="H5" i="6"/>
  <c r="G5" i="6"/>
  <c r="G6" i="6" s="1"/>
  <c r="H2" i="6"/>
  <c r="G2" i="6"/>
  <c r="G3" i="6" s="1"/>
  <c r="AG58" i="3"/>
  <c r="AG57" i="3"/>
  <c r="AG55" i="3"/>
  <c r="AG54" i="3"/>
  <c r="AG51" i="3"/>
  <c r="AG50" i="3"/>
  <c r="AG49" i="3"/>
  <c r="AG48" i="3"/>
  <c r="AG47" i="3"/>
  <c r="AG46" i="3"/>
  <c r="AG45" i="3"/>
  <c r="AG44" i="3"/>
  <c r="AG43" i="3"/>
  <c r="AG42" i="3"/>
  <c r="AG41" i="3"/>
  <c r="AG40" i="3"/>
  <c r="AG39" i="3"/>
  <c r="AG38" i="3"/>
  <c r="AG37" i="3"/>
  <c r="AG36" i="3"/>
  <c r="AG35" i="3"/>
  <c r="AG34" i="3"/>
  <c r="AG33" i="3"/>
  <c r="AG32" i="3"/>
  <c r="AG31" i="3"/>
  <c r="AG30" i="3"/>
  <c r="AG29" i="3"/>
  <c r="AG28" i="3"/>
  <c r="AG27" i="3"/>
  <c r="AG26" i="3"/>
  <c r="AG25" i="3"/>
  <c r="AG24" i="3"/>
  <c r="AG23" i="3"/>
  <c r="AG22" i="3"/>
  <c r="AG21" i="3"/>
  <c r="AG20" i="3"/>
  <c r="AG19" i="3"/>
  <c r="AG18" i="3"/>
  <c r="AG17" i="3"/>
  <c r="AG16" i="3"/>
  <c r="AG15" i="3"/>
  <c r="AG14" i="3"/>
  <c r="AG13" i="3"/>
  <c r="AG12" i="3"/>
  <c r="AG11" i="3"/>
  <c r="AG10" i="3"/>
  <c r="AG9" i="3"/>
  <c r="AG8" i="3"/>
  <c r="AG7" i="3"/>
  <c r="AG6" i="3"/>
  <c r="AG5" i="3"/>
  <c r="AG4" i="3"/>
  <c r="AG3" i="3"/>
  <c r="AG2" i="3"/>
  <c r="G1151" i="3"/>
  <c r="F1151" i="3"/>
  <c r="E1151" i="3"/>
  <c r="O58" i="3"/>
  <c r="O57" i="3"/>
  <c r="O55" i="3"/>
  <c r="O54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G1101" i="3"/>
  <c r="F1101" i="3"/>
  <c r="E1101" i="3"/>
  <c r="G51" i="3"/>
  <c r="F51" i="3"/>
  <c r="E51" i="3"/>
  <c r="AF58" i="3"/>
  <c r="AF57" i="3"/>
  <c r="AF55" i="3"/>
  <c r="AF54" i="3"/>
  <c r="AF51" i="3"/>
  <c r="AF50" i="3"/>
  <c r="AF49" i="3"/>
  <c r="AF48" i="3"/>
  <c r="AF47" i="3"/>
  <c r="AF46" i="3"/>
  <c r="AF45" i="3"/>
  <c r="AF44" i="3"/>
  <c r="AF43" i="3"/>
  <c r="AF42" i="3"/>
  <c r="AF41" i="3"/>
  <c r="AF40" i="3"/>
  <c r="AF39" i="3"/>
  <c r="AF38" i="3"/>
  <c r="AF37" i="3"/>
  <c r="AF36" i="3"/>
  <c r="AF35" i="3"/>
  <c r="AF34" i="3"/>
  <c r="AF33" i="3"/>
  <c r="AF32" i="3"/>
  <c r="AF31" i="3"/>
  <c r="AF30" i="3"/>
  <c r="AF29" i="3"/>
  <c r="AF28" i="3"/>
  <c r="AF27" i="3"/>
  <c r="AF26" i="3"/>
  <c r="AF25" i="3"/>
  <c r="AF24" i="3"/>
  <c r="AF23" i="3"/>
  <c r="AF22" i="3"/>
  <c r="AF21" i="3"/>
  <c r="AF20" i="3"/>
  <c r="AF19" i="3"/>
  <c r="AF18" i="3"/>
  <c r="AF17" i="3"/>
  <c r="AF16" i="3"/>
  <c r="AF15" i="3"/>
  <c r="AF14" i="3"/>
  <c r="AF13" i="3"/>
  <c r="AF12" i="3"/>
  <c r="AF11" i="3"/>
  <c r="AF10" i="3"/>
  <c r="AF9" i="3"/>
  <c r="AF8" i="3"/>
  <c r="AF7" i="3"/>
  <c r="AF6" i="3"/>
  <c r="AF5" i="3"/>
  <c r="AF4" i="3"/>
  <c r="AF3" i="3"/>
  <c r="AF2" i="3"/>
  <c r="Z22" i="4" l="1"/>
  <c r="Z30" i="4"/>
  <c r="Z11" i="4"/>
  <c r="Z33" i="4"/>
  <c r="Z32" i="4"/>
  <c r="AD14" i="4"/>
  <c r="Z12" i="4"/>
  <c r="Z26" i="4"/>
  <c r="Z13" i="4"/>
  <c r="Z28" i="4"/>
  <c r="T34" i="4"/>
  <c r="Z34" i="4"/>
  <c r="T24" i="4"/>
  <c r="Z24" i="4"/>
  <c r="T25" i="4"/>
  <c r="Z25" i="4"/>
  <c r="T27" i="4"/>
  <c r="Z27" i="4"/>
  <c r="Z21" i="4"/>
  <c r="Z29" i="4"/>
  <c r="AD18" i="4"/>
  <c r="Z23" i="4"/>
  <c r="Z31" i="4"/>
  <c r="AD16" i="4"/>
  <c r="AD17" i="4"/>
  <c r="T12" i="7"/>
  <c r="U12" i="7" s="1"/>
  <c r="I2" i="6"/>
  <c r="I5" i="6"/>
  <c r="Z16" i="4"/>
  <c r="Z17" i="4"/>
  <c r="Z18" i="4"/>
  <c r="Z19" i="4"/>
  <c r="Z20" i="4"/>
  <c r="T19" i="4"/>
  <c r="T20" i="4"/>
  <c r="T26" i="4"/>
  <c r="T28" i="4"/>
  <c r="T21" i="4"/>
  <c r="T12" i="4"/>
  <c r="T22" i="4"/>
  <c r="T30" i="4"/>
  <c r="T13" i="4"/>
  <c r="T23" i="4"/>
  <c r="T31" i="4"/>
  <c r="T11" i="4"/>
  <c r="T29" i="4"/>
  <c r="T32" i="4"/>
  <c r="T33" i="4"/>
  <c r="AE58" i="3"/>
  <c r="AE57" i="3"/>
  <c r="AE55" i="3"/>
  <c r="AE54" i="3"/>
  <c r="AE51" i="3"/>
  <c r="AE50" i="3"/>
  <c r="AE49" i="3"/>
  <c r="AE48" i="3"/>
  <c r="AE47" i="3"/>
  <c r="AE46" i="3"/>
  <c r="AE45" i="3"/>
  <c r="AE44" i="3"/>
  <c r="AE43" i="3"/>
  <c r="AE42" i="3"/>
  <c r="AE41" i="3"/>
  <c r="AE40" i="3"/>
  <c r="AE39" i="3"/>
  <c r="AE38" i="3"/>
  <c r="AE37" i="3"/>
  <c r="AE36" i="3"/>
  <c r="AE35" i="3"/>
  <c r="AE34" i="3"/>
  <c r="AE33" i="3"/>
  <c r="AE32" i="3"/>
  <c r="AE31" i="3"/>
  <c r="AE30" i="3"/>
  <c r="AE29" i="3"/>
  <c r="AE28" i="3"/>
  <c r="AE27" i="3"/>
  <c r="AE26" i="3"/>
  <c r="AE25" i="3"/>
  <c r="AE24" i="3"/>
  <c r="AE23" i="3"/>
  <c r="AE22" i="3"/>
  <c r="AE21" i="3"/>
  <c r="AE20" i="3"/>
  <c r="AE19" i="3"/>
  <c r="AE18" i="3"/>
  <c r="AE17" i="3"/>
  <c r="AE16" i="3"/>
  <c r="AE15" i="3"/>
  <c r="AE14" i="3"/>
  <c r="AE13" i="3"/>
  <c r="AE12" i="3"/>
  <c r="AE11" i="3"/>
  <c r="AE10" i="3"/>
  <c r="AE9" i="3"/>
  <c r="AE8" i="3"/>
  <c r="AE7" i="3"/>
  <c r="AE6" i="3"/>
  <c r="AE5" i="3"/>
  <c r="AE4" i="3"/>
  <c r="AE3" i="3"/>
  <c r="AE2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N58" i="3"/>
  <c r="M58" i="3"/>
  <c r="L58" i="3"/>
  <c r="K58" i="3"/>
  <c r="J58" i="3"/>
  <c r="P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N57" i="3"/>
  <c r="M57" i="3"/>
  <c r="L57" i="3"/>
  <c r="K57" i="3"/>
  <c r="J57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54" i="3" s="1"/>
  <c r="P2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N55" i="3"/>
  <c r="M55" i="3"/>
  <c r="L55" i="3"/>
  <c r="K55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N54" i="3"/>
  <c r="M54" i="3"/>
  <c r="L54" i="3"/>
  <c r="K54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N51" i="3"/>
  <c r="M51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N50" i="3"/>
  <c r="M50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N49" i="3"/>
  <c r="M49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N48" i="3"/>
  <c r="M48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N47" i="3"/>
  <c r="M47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N46" i="3"/>
  <c r="M46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N45" i="3"/>
  <c r="M45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N44" i="3"/>
  <c r="M44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N43" i="3"/>
  <c r="M43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N42" i="3"/>
  <c r="M42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N41" i="3"/>
  <c r="M41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N40" i="3"/>
  <c r="M40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N39" i="3"/>
  <c r="M39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N38" i="3"/>
  <c r="M38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N37" i="3"/>
  <c r="M37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N36" i="3"/>
  <c r="M36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N35" i="3"/>
  <c r="M35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N34" i="3"/>
  <c r="M34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N33" i="3"/>
  <c r="M33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N32" i="3"/>
  <c r="M32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N31" i="3"/>
  <c r="M31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N30" i="3"/>
  <c r="M30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N29" i="3"/>
  <c r="M29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N28" i="3"/>
  <c r="M28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N27" i="3"/>
  <c r="M27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N26" i="3"/>
  <c r="M26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N25" i="3"/>
  <c r="M25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N24" i="3"/>
  <c r="M24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N23" i="3"/>
  <c r="M23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N22" i="3"/>
  <c r="M22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N21" i="3"/>
  <c r="M21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N20" i="3"/>
  <c r="M20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N19" i="3"/>
  <c r="M19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N18" i="3"/>
  <c r="M18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N17" i="3"/>
  <c r="M17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N16" i="3"/>
  <c r="M16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N15" i="3"/>
  <c r="M15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N14" i="3"/>
  <c r="M14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N13" i="3"/>
  <c r="M13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N12" i="3"/>
  <c r="M12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N11" i="3"/>
  <c r="M11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N10" i="3"/>
  <c r="M10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N9" i="3"/>
  <c r="M9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N8" i="3"/>
  <c r="M8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N7" i="3"/>
  <c r="M7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N6" i="3"/>
  <c r="M6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N5" i="3"/>
  <c r="M5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N4" i="3"/>
  <c r="M4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N3" i="3"/>
  <c r="M3" i="3"/>
  <c r="AD2" i="3"/>
  <c r="AB2" i="3"/>
  <c r="Z2" i="3"/>
  <c r="X2" i="3"/>
  <c r="V2" i="3"/>
  <c r="T2" i="3"/>
  <c r="R2" i="3"/>
  <c r="AC2" i="3"/>
  <c r="AA2" i="3"/>
  <c r="Y2" i="3"/>
  <c r="W2" i="3"/>
  <c r="U2" i="3"/>
  <c r="S2" i="3"/>
  <c r="Q2" i="3"/>
  <c r="N2" i="3"/>
  <c r="J55" i="3"/>
  <c r="J54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M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AD29" i="4" l="1"/>
  <c r="AD12" i="4"/>
  <c r="AD32" i="4"/>
  <c r="AD13" i="4"/>
  <c r="AD20" i="4"/>
  <c r="AD23" i="4"/>
  <c r="AD11" i="4"/>
  <c r="AD28" i="4"/>
  <c r="AD21" i="4"/>
  <c r="AD34" i="4"/>
  <c r="AD31" i="4"/>
  <c r="AD27" i="4"/>
  <c r="AD26" i="4"/>
  <c r="AD25" i="4"/>
  <c r="AD30" i="4"/>
  <c r="AD19" i="4"/>
  <c r="AD33" i="4"/>
  <c r="AD22" i="4"/>
  <c r="AD24" i="4"/>
  <c r="P55" i="3"/>
</calcChain>
</file>

<file path=xl/sharedStrings.xml><?xml version="1.0" encoding="utf-8"?>
<sst xmlns="http://schemas.openxmlformats.org/spreadsheetml/2006/main" count="5776" uniqueCount="201">
  <si>
    <t>Machine</t>
  </si>
  <si>
    <t>Physical</t>
  </si>
  <si>
    <t>C#</t>
  </si>
  <si>
    <t>Language</t>
  </si>
  <si>
    <t>Composite</t>
  </si>
  <si>
    <t>VM</t>
  </si>
  <si>
    <t>Vcpu</t>
  </si>
  <si>
    <t>C++ '13</t>
  </si>
  <si>
    <t>C++ '15</t>
  </si>
  <si>
    <t>Stage 2</t>
  </si>
  <si>
    <t>x64</t>
  </si>
  <si>
    <t>CLR</t>
  </si>
  <si>
    <t>C# Core</t>
  </si>
  <si>
    <t>gcc 5.4.0</t>
  </si>
  <si>
    <t>Options</t>
  </si>
  <si>
    <t>OS</t>
  </si>
  <si>
    <t>-O</t>
  </si>
  <si>
    <t>-Ofast</t>
  </si>
  <si>
    <t>gcc</t>
  </si>
  <si>
    <t>Win7</t>
  </si>
  <si>
    <t>Win10</t>
  </si>
  <si>
    <t>Ubuntu</t>
  </si>
  <si>
    <t>GO</t>
  </si>
  <si>
    <t>UbuntuVM</t>
  </si>
  <si>
    <t>GCC</t>
  </si>
  <si>
    <t>Cygwin</t>
  </si>
  <si>
    <t>Wpf2013</t>
  </si>
  <si>
    <t>CSharp2013</t>
  </si>
  <si>
    <t>CPP2013</t>
  </si>
  <si>
    <t>CPPCLI2013</t>
  </si>
  <si>
    <t>CSharp2015</t>
  </si>
  <si>
    <t>CPP2015</t>
  </si>
  <si>
    <t>CPPCLI2015</t>
  </si>
  <si>
    <t>CSharpCoreCLR2015</t>
  </si>
  <si>
    <t>Win10VM</t>
  </si>
  <si>
    <t>UWP2015</t>
  </si>
  <si>
    <t>Context</t>
  </si>
  <si>
    <t>Project</t>
  </si>
  <si>
    <t>C++</t>
  </si>
  <si>
    <t>Scimark2 Composite</t>
  </si>
  <si>
    <t>Runtime</t>
  </si>
  <si>
    <t>WPF</t>
  </si>
  <si>
    <t>.Net 4.6.1</t>
  </si>
  <si>
    <t>Unmanaged</t>
  </si>
  <si>
    <t>C++/CLI</t>
  </si>
  <si>
    <t>.Net Core</t>
  </si>
  <si>
    <t>.Net Native</t>
  </si>
  <si>
    <t>Compiler</t>
  </si>
  <si>
    <t>VS2013</t>
  </si>
  <si>
    <t>VS2015</t>
  </si>
  <si>
    <t>Row Labels</t>
  </si>
  <si>
    <t>Grand Total</t>
  </si>
  <si>
    <t>Average of Scimark2 Composite</t>
  </si>
  <si>
    <t>StdDev of Scimark2 Composite</t>
  </si>
  <si>
    <t>Count of Scimark2 Composite</t>
  </si>
  <si>
    <t>GCC GO</t>
  </si>
  <si>
    <t>Win10RCVM</t>
  </si>
  <si>
    <t>Host Compiler</t>
  </si>
  <si>
    <t>Host</t>
  </si>
  <si>
    <t>Local</t>
  </si>
  <si>
    <t>Win10VMDay2</t>
  </si>
  <si>
    <t>N/A</t>
  </si>
  <si>
    <t>UbuntuCoreVM</t>
  </si>
  <si>
    <t>UbuntuCoreDockerVM</t>
  </si>
  <si>
    <t>UbuntuDockerVM</t>
  </si>
  <si>
    <t>Value</t>
  </si>
  <si>
    <t>Average</t>
  </si>
  <si>
    <t>Stdev.S</t>
  </si>
  <si>
    <t>Count</t>
  </si>
  <si>
    <t>Orig Order</t>
  </si>
  <si>
    <t>Win7VMRetry</t>
  </si>
  <si>
    <t>Avg</t>
  </si>
  <si>
    <t>Stddev</t>
  </si>
  <si>
    <t>Slope</t>
  </si>
  <si>
    <t>AutoCorr</t>
  </si>
  <si>
    <t>CygwinWin7</t>
  </si>
  <si>
    <t>.Net</t>
  </si>
  <si>
    <t>VC</t>
  </si>
  <si>
    <t>Slope/StdDev</t>
  </si>
  <si>
    <t>Bad</t>
  </si>
  <si>
    <t>Retry</t>
  </si>
  <si>
    <t>Optimizer</t>
  </si>
  <si>
    <t>Core JIT</t>
  </si>
  <si>
    <t>.Net JIT</t>
  </si>
  <si>
    <t>VS C++</t>
  </si>
  <si>
    <t>GCC C++</t>
  </si>
  <si>
    <t>CygwinWin10</t>
  </si>
  <si>
    <t>C# Core 2015</t>
  </si>
  <si>
    <t>C# 2015</t>
  </si>
  <si>
    <t>Wpf 2013</t>
  </si>
  <si>
    <t>C# 2013</t>
  </si>
  <si>
    <t>VS C++ 2015</t>
  </si>
  <si>
    <t>Docker Ubuntu</t>
  </si>
  <si>
    <t>VS C++/CLI 2013</t>
  </si>
  <si>
    <t>VS C++/CLI 2015</t>
  </si>
  <si>
    <t>VS C++ 2013</t>
  </si>
  <si>
    <t>UWP Native 2015</t>
  </si>
  <si>
    <t>Source Project</t>
  </si>
  <si>
    <t>MeanDiff</t>
  </si>
  <si>
    <t>Sample Size</t>
  </si>
  <si>
    <t>t</t>
  </si>
  <si>
    <t>StdDev</t>
  </si>
  <si>
    <t>Degress</t>
  </si>
  <si>
    <t>Prob</t>
  </si>
  <si>
    <t>Improvement</t>
  </si>
  <si>
    <t>Avg of Index</t>
  </si>
  <si>
    <t>Stddev of Index</t>
  </si>
  <si>
    <t>t-score</t>
  </si>
  <si>
    <t>Stat Sig</t>
  </si>
  <si>
    <t>Improvement (Mflops)</t>
  </si>
  <si>
    <t>Percent Improvement</t>
  </si>
  <si>
    <t>StdErr Mean</t>
  </si>
  <si>
    <t>GCCGO</t>
  </si>
  <si>
    <t>Ratio StdErr</t>
  </si>
  <si>
    <t>Uncertainty</t>
  </si>
  <si>
    <t>Difference</t>
  </si>
  <si>
    <t>Ratio</t>
  </si>
  <si>
    <t>Index</t>
  </si>
  <si>
    <t>StdErr</t>
  </si>
  <si>
    <t>Trend</t>
  </si>
  <si>
    <t>Docker on VM</t>
  </si>
  <si>
    <t>Virtualization</t>
  </si>
  <si>
    <t>WPF .Net</t>
  </si>
  <si>
    <t>High</t>
  </si>
  <si>
    <t>Low</t>
  </si>
  <si>
    <t>Close</t>
  </si>
  <si>
    <t>.NET Native 2015</t>
  </si>
  <si>
    <t>cygwin Combined</t>
  </si>
  <si>
    <t>VS 2015 Combined</t>
  </si>
  <si>
    <t>Ratio Uncertainty</t>
  </si>
  <si>
    <t>Ratio StdDev</t>
  </si>
  <si>
    <t>Correl</t>
  </si>
  <si>
    <t>Enumeration</t>
  </si>
  <si>
    <t>r</t>
  </si>
  <si>
    <t>b</t>
  </si>
  <si>
    <t>syx</t>
  </si>
  <si>
    <t>sb</t>
  </si>
  <si>
    <t>Slope StdDev</t>
  </si>
  <si>
    <t>Joint Sig</t>
  </si>
  <si>
    <t>Slope / StdDev</t>
  </si>
  <si>
    <t>Joint Prob</t>
  </si>
  <si>
    <t>Sig #</t>
  </si>
  <si>
    <t>Total #</t>
  </si>
  <si>
    <t>correl</t>
  </si>
  <si>
    <t>Approx Joint Prob</t>
  </si>
  <si>
    <t>Slope Stat Sig</t>
  </si>
  <si>
    <t>AutoCorr Stat Sig</t>
  </si>
  <si>
    <t>95% Low</t>
  </si>
  <si>
    <t>95% High</t>
  </si>
  <si>
    <t>Name</t>
  </si>
  <si>
    <t>ContextId</t>
  </si>
  <si>
    <t>GO on Ubuntu VM using GCC</t>
  </si>
  <si>
    <t>C++ on Ubuntu VM using GCC</t>
  </si>
  <si>
    <t>C# Full on Win10 VM using VS 2013</t>
  </si>
  <si>
    <t>C# Full on Win10 VM using VS 2015</t>
  </si>
  <si>
    <t>C# Full on Win7 using VS 2013</t>
  </si>
  <si>
    <t>C# Full on Win7 using VS 2015</t>
  </si>
  <si>
    <t>C++ on Win10 VM using GCC</t>
  </si>
  <si>
    <t>C++ on Win17 using GCC</t>
  </si>
  <si>
    <t>C# Native in Win10 VM using VS2015</t>
  </si>
  <si>
    <t>C++ on Win10 VM using VS2013</t>
  </si>
  <si>
    <t>C++ on Win7 using VS2013</t>
  </si>
  <si>
    <t>C++ on Win10 VM using VS2015</t>
  </si>
  <si>
    <t>C++ on Win7 using VS2015</t>
  </si>
  <si>
    <t>C++/CLI on Win10 VM using VS2013</t>
  </si>
  <si>
    <t>C++/CLI on Win7 using VS2013</t>
  </si>
  <si>
    <t>C++/CLI on Win10 VM using VS2015</t>
  </si>
  <si>
    <t>C++/CLI on Win7 using VS2015</t>
  </si>
  <si>
    <t>C# WPF on Win10 VM using VS 2013</t>
  </si>
  <si>
    <t>C# WPF on Win7 using VS 2013</t>
  </si>
  <si>
    <t>Mono</t>
  </si>
  <si>
    <t>Label</t>
  </si>
  <si>
    <t>Ident</t>
  </si>
  <si>
    <t>C# Mono on Ubuntu VM</t>
  </si>
  <si>
    <t>Auto Correlation</t>
  </si>
  <si>
    <t>Slope/Auto</t>
  </si>
  <si>
    <t>C# Core on Ubuntu VM</t>
  </si>
  <si>
    <t>C# Core on Docker on Ubuntu VM</t>
  </si>
  <si>
    <t>C# Core on Win10 VM</t>
  </si>
  <si>
    <t>C# Core on Win7</t>
  </si>
  <si>
    <t>C++ on Ubuntu VM on Docker GCC</t>
  </si>
  <si>
    <t>Elapsed Time</t>
  </si>
  <si>
    <t>Scenario</t>
  </si>
  <si>
    <t>(ms)</t>
  </si>
  <si>
    <t>(ms/run)</t>
  </si>
  <si>
    <t>(%)</t>
  </si>
  <si>
    <t>(%/Run)</t>
  </si>
  <si>
    <t>Test Scenario</t>
  </si>
  <si>
    <t>Id</t>
  </si>
  <si>
    <t>Hide</t>
  </si>
  <si>
    <t>T-Score</t>
  </si>
  <si>
    <t>Auto Correlation in Run</t>
  </si>
  <si>
    <t>Slope in Run</t>
  </si>
  <si>
    <t>Trend in Run</t>
  </si>
  <si>
    <t>% Difference Uncertainty</t>
  </si>
  <si>
    <t>Difference Confidence</t>
  </si>
  <si>
    <t>StdDev of number seq</t>
  </si>
  <si>
    <t>Avg of num seq 50</t>
  </si>
  <si>
    <t>StdDev of number seq 50</t>
  </si>
  <si>
    <t>Scenario Name</t>
  </si>
  <si>
    <t>95%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</si>
</sst>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%"/>
    <numFmt numFmtId="166" formatCode="0.0000"/>
    <numFmt numFmtId="167" formatCode="0.000"/>
    <numFmt numFmtId="168" formatCode="0.0000000000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 indent="4"/>
    </xf>
    <xf numFmtId="165" fontId="0" fillId="0" borderId="0" xfId="1" applyNumberFormat="1" applyFont="1"/>
    <xf numFmtId="2" fontId="0" fillId="0" borderId="0" xfId="0" applyNumberFormat="1"/>
    <xf numFmtId="9" fontId="0" fillId="0" borderId="0" xfId="1" applyNumberFormat="1" applyFont="1"/>
    <xf numFmtId="166" fontId="0" fillId="0" borderId="0" xfId="1" applyNumberFormat="1" applyFont="1"/>
    <xf numFmtId="164" fontId="0" fillId="0" borderId="0" xfId="0" quotePrefix="1" applyNumberFormat="1"/>
    <xf numFmtId="1" fontId="0" fillId="0" borderId="0" xfId="0" quotePrefix="1" applyNumberFormat="1"/>
    <xf numFmtId="10" fontId="0" fillId="0" borderId="0" xfId="1" applyNumberFormat="1" applyFont="1"/>
    <xf numFmtId="166" fontId="0" fillId="0" borderId="0" xfId="0" applyNumberFormat="1"/>
    <xf numFmtId="167" fontId="0" fillId="0" borderId="0" xfId="1" applyNumberFormat="1" applyFont="1"/>
    <xf numFmtId="165" fontId="0" fillId="0" borderId="0" xfId="0" applyNumberFormat="1"/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1" applyNumberFormat="1" applyFont="1"/>
    <xf numFmtId="9" fontId="0" fillId="0" borderId="0" xfId="1" applyFont="1"/>
    <xf numFmtId="168" fontId="0" fillId="0" borderId="0" xfId="1" applyNumberFormat="1" applyFont="1"/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1" applyNumberFormat="1" applyFont="1" applyAlignment="1">
      <alignment horizontal="center"/>
    </xf>
    <xf numFmtId="9" fontId="0" fillId="0" borderId="0" xfId="1" applyFont="1" applyAlignment="1">
      <alignment horizontal="center"/>
    </xf>
    <xf numFmtId="165" fontId="0" fillId="0" borderId="0" xfId="1" applyNumberFormat="1" applyFont="1" applyAlignment="1">
      <alignment horizontal="center"/>
    </xf>
    <xf numFmtId="164" fontId="0" fillId="0" borderId="0" xfId="0" applyNumberFormat="1" applyAlignme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Tests as Time Series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Run50Details!$J$2:$J$51</c:f>
              <c:numCache>
                <c:formatCode>General</c:formatCode>
                <c:ptCount val="50"/>
                <c:pt idx="0">
                  <c:v>958.02</c:v>
                </c:pt>
                <c:pt idx="1">
                  <c:v>965.18</c:v>
                </c:pt>
                <c:pt idx="2">
                  <c:v>963.23</c:v>
                </c:pt>
                <c:pt idx="3">
                  <c:v>963.97</c:v>
                </c:pt>
                <c:pt idx="4">
                  <c:v>967.41</c:v>
                </c:pt>
                <c:pt idx="5">
                  <c:v>959.19</c:v>
                </c:pt>
                <c:pt idx="6">
                  <c:v>962.36</c:v>
                </c:pt>
                <c:pt idx="7">
                  <c:v>965.23</c:v>
                </c:pt>
                <c:pt idx="8">
                  <c:v>961.91</c:v>
                </c:pt>
                <c:pt idx="9">
                  <c:v>964.21</c:v>
                </c:pt>
                <c:pt idx="10">
                  <c:v>963.07</c:v>
                </c:pt>
                <c:pt idx="11">
                  <c:v>961.14</c:v>
                </c:pt>
                <c:pt idx="12">
                  <c:v>963.18</c:v>
                </c:pt>
                <c:pt idx="13">
                  <c:v>956.9</c:v>
                </c:pt>
                <c:pt idx="14">
                  <c:v>964.95</c:v>
                </c:pt>
                <c:pt idx="15">
                  <c:v>965.37</c:v>
                </c:pt>
                <c:pt idx="16">
                  <c:v>967.26</c:v>
                </c:pt>
                <c:pt idx="17">
                  <c:v>964.82</c:v>
                </c:pt>
                <c:pt idx="18">
                  <c:v>961.08</c:v>
                </c:pt>
                <c:pt idx="19">
                  <c:v>962.87</c:v>
                </c:pt>
                <c:pt idx="20">
                  <c:v>964.86</c:v>
                </c:pt>
                <c:pt idx="21">
                  <c:v>973.38</c:v>
                </c:pt>
                <c:pt idx="22">
                  <c:v>968.59</c:v>
                </c:pt>
                <c:pt idx="23">
                  <c:v>970.24</c:v>
                </c:pt>
                <c:pt idx="24">
                  <c:v>968.73</c:v>
                </c:pt>
                <c:pt idx="25">
                  <c:v>968.97</c:v>
                </c:pt>
                <c:pt idx="26">
                  <c:v>966.53</c:v>
                </c:pt>
                <c:pt idx="27">
                  <c:v>967.32</c:v>
                </c:pt>
                <c:pt idx="28">
                  <c:v>968.95</c:v>
                </c:pt>
                <c:pt idx="29">
                  <c:v>963.51</c:v>
                </c:pt>
                <c:pt idx="30">
                  <c:v>964.57</c:v>
                </c:pt>
                <c:pt idx="31">
                  <c:v>957.95</c:v>
                </c:pt>
                <c:pt idx="32">
                  <c:v>963.17</c:v>
                </c:pt>
                <c:pt idx="33">
                  <c:v>964.42</c:v>
                </c:pt>
                <c:pt idx="34">
                  <c:v>967.18</c:v>
                </c:pt>
                <c:pt idx="35">
                  <c:v>969.7</c:v>
                </c:pt>
                <c:pt idx="36">
                  <c:v>962.72</c:v>
                </c:pt>
                <c:pt idx="37">
                  <c:v>962.56</c:v>
                </c:pt>
                <c:pt idx="38">
                  <c:v>941.17</c:v>
                </c:pt>
                <c:pt idx="39">
                  <c:v>955.18</c:v>
                </c:pt>
                <c:pt idx="40">
                  <c:v>960.75</c:v>
                </c:pt>
                <c:pt idx="41">
                  <c:v>962.69</c:v>
                </c:pt>
                <c:pt idx="42">
                  <c:v>962.9</c:v>
                </c:pt>
                <c:pt idx="43">
                  <c:v>967.36</c:v>
                </c:pt>
                <c:pt idx="44">
                  <c:v>961.56</c:v>
                </c:pt>
                <c:pt idx="45">
                  <c:v>944.78</c:v>
                </c:pt>
                <c:pt idx="46">
                  <c:v>957</c:v>
                </c:pt>
                <c:pt idx="47">
                  <c:v>956.68</c:v>
                </c:pt>
                <c:pt idx="48">
                  <c:v>963.56</c:v>
                </c:pt>
                <c:pt idx="49">
                  <c:v>964.71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Run50Details!$K$2:$K$51</c:f>
              <c:numCache>
                <c:formatCode>General</c:formatCode>
                <c:ptCount val="50"/>
                <c:pt idx="0">
                  <c:v>978.52</c:v>
                </c:pt>
                <c:pt idx="1">
                  <c:v>974.29</c:v>
                </c:pt>
                <c:pt idx="2">
                  <c:v>978.18</c:v>
                </c:pt>
                <c:pt idx="3">
                  <c:v>980.2</c:v>
                </c:pt>
                <c:pt idx="4">
                  <c:v>981.85</c:v>
                </c:pt>
                <c:pt idx="5">
                  <c:v>974.99</c:v>
                </c:pt>
                <c:pt idx="6">
                  <c:v>976.02</c:v>
                </c:pt>
                <c:pt idx="7">
                  <c:v>968.84</c:v>
                </c:pt>
                <c:pt idx="8">
                  <c:v>977.57</c:v>
                </c:pt>
                <c:pt idx="9">
                  <c:v>978.62</c:v>
                </c:pt>
                <c:pt idx="10">
                  <c:v>968.2</c:v>
                </c:pt>
                <c:pt idx="11">
                  <c:v>976.87</c:v>
                </c:pt>
                <c:pt idx="12">
                  <c:v>979.39</c:v>
                </c:pt>
                <c:pt idx="13">
                  <c:v>977.73</c:v>
                </c:pt>
                <c:pt idx="14">
                  <c:v>974.82</c:v>
                </c:pt>
                <c:pt idx="15">
                  <c:v>972.82</c:v>
                </c:pt>
                <c:pt idx="16">
                  <c:v>970.06</c:v>
                </c:pt>
                <c:pt idx="17">
                  <c:v>976.93</c:v>
                </c:pt>
                <c:pt idx="18">
                  <c:v>977.44</c:v>
                </c:pt>
                <c:pt idx="19">
                  <c:v>975.31</c:v>
                </c:pt>
                <c:pt idx="20">
                  <c:v>975.57</c:v>
                </c:pt>
                <c:pt idx="21">
                  <c:v>976.99</c:v>
                </c:pt>
                <c:pt idx="22">
                  <c:v>975.28</c:v>
                </c:pt>
                <c:pt idx="23">
                  <c:v>968.11</c:v>
                </c:pt>
                <c:pt idx="24">
                  <c:v>962.3</c:v>
                </c:pt>
                <c:pt idx="25">
                  <c:v>971.33</c:v>
                </c:pt>
                <c:pt idx="26">
                  <c:v>965.05</c:v>
                </c:pt>
                <c:pt idx="27">
                  <c:v>969.91</c:v>
                </c:pt>
                <c:pt idx="28">
                  <c:v>968.28</c:v>
                </c:pt>
                <c:pt idx="29">
                  <c:v>971.2</c:v>
                </c:pt>
                <c:pt idx="30">
                  <c:v>964.81</c:v>
                </c:pt>
                <c:pt idx="31">
                  <c:v>969.39</c:v>
                </c:pt>
                <c:pt idx="32">
                  <c:v>965.52</c:v>
                </c:pt>
                <c:pt idx="33">
                  <c:v>961.24</c:v>
                </c:pt>
                <c:pt idx="34">
                  <c:v>960.36</c:v>
                </c:pt>
                <c:pt idx="35">
                  <c:v>966</c:v>
                </c:pt>
                <c:pt idx="36">
                  <c:v>967.14</c:v>
                </c:pt>
                <c:pt idx="37">
                  <c:v>966.81</c:v>
                </c:pt>
                <c:pt idx="38">
                  <c:v>965.91</c:v>
                </c:pt>
                <c:pt idx="39">
                  <c:v>970.67</c:v>
                </c:pt>
                <c:pt idx="40">
                  <c:v>967.84</c:v>
                </c:pt>
                <c:pt idx="41">
                  <c:v>971.27</c:v>
                </c:pt>
                <c:pt idx="42">
                  <c:v>978.06</c:v>
                </c:pt>
                <c:pt idx="43">
                  <c:v>966.48</c:v>
                </c:pt>
                <c:pt idx="44">
                  <c:v>965.83</c:v>
                </c:pt>
                <c:pt idx="45">
                  <c:v>955.51</c:v>
                </c:pt>
                <c:pt idx="46">
                  <c:v>963.71</c:v>
                </c:pt>
                <c:pt idx="47">
                  <c:v>961.86</c:v>
                </c:pt>
                <c:pt idx="48">
                  <c:v>967.4</c:v>
                </c:pt>
                <c:pt idx="49">
                  <c:v>972.68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Run50Details!$L$2:$L$51</c:f>
              <c:numCache>
                <c:formatCode>General</c:formatCode>
                <c:ptCount val="50"/>
                <c:pt idx="0">
                  <c:v>1740.17</c:v>
                </c:pt>
                <c:pt idx="1">
                  <c:v>1735.22</c:v>
                </c:pt>
                <c:pt idx="2">
                  <c:v>1726.83</c:v>
                </c:pt>
                <c:pt idx="3">
                  <c:v>1736.87</c:v>
                </c:pt>
                <c:pt idx="4">
                  <c:v>1737.58</c:v>
                </c:pt>
                <c:pt idx="5">
                  <c:v>1749.23</c:v>
                </c:pt>
                <c:pt idx="6">
                  <c:v>1748.32</c:v>
                </c:pt>
                <c:pt idx="7">
                  <c:v>1751.26</c:v>
                </c:pt>
                <c:pt idx="8">
                  <c:v>1761.32</c:v>
                </c:pt>
                <c:pt idx="9">
                  <c:v>1744.03</c:v>
                </c:pt>
                <c:pt idx="10">
                  <c:v>1752.85</c:v>
                </c:pt>
                <c:pt idx="11">
                  <c:v>1737.19</c:v>
                </c:pt>
                <c:pt idx="12">
                  <c:v>1749.1</c:v>
                </c:pt>
                <c:pt idx="13">
                  <c:v>1758.76</c:v>
                </c:pt>
                <c:pt idx="14">
                  <c:v>1747.91</c:v>
                </c:pt>
                <c:pt idx="15">
                  <c:v>1758.75</c:v>
                </c:pt>
                <c:pt idx="16">
                  <c:v>1749.3</c:v>
                </c:pt>
                <c:pt idx="17">
                  <c:v>1750.58</c:v>
                </c:pt>
                <c:pt idx="18">
                  <c:v>1758.51</c:v>
                </c:pt>
                <c:pt idx="19">
                  <c:v>1748.73</c:v>
                </c:pt>
                <c:pt idx="20">
                  <c:v>1753.58</c:v>
                </c:pt>
                <c:pt idx="21">
                  <c:v>1749.88</c:v>
                </c:pt>
                <c:pt idx="22">
                  <c:v>1758.12</c:v>
                </c:pt>
                <c:pt idx="23">
                  <c:v>1748.11</c:v>
                </c:pt>
                <c:pt idx="24">
                  <c:v>1756.35</c:v>
                </c:pt>
                <c:pt idx="25">
                  <c:v>1743.8</c:v>
                </c:pt>
                <c:pt idx="26">
                  <c:v>1756.63</c:v>
                </c:pt>
                <c:pt idx="27">
                  <c:v>1753.28</c:v>
                </c:pt>
                <c:pt idx="28">
                  <c:v>1760.05</c:v>
                </c:pt>
                <c:pt idx="29">
                  <c:v>1762.43</c:v>
                </c:pt>
                <c:pt idx="30">
                  <c:v>1733.17</c:v>
                </c:pt>
                <c:pt idx="31">
                  <c:v>1731.35</c:v>
                </c:pt>
                <c:pt idx="32">
                  <c:v>1727.96</c:v>
                </c:pt>
                <c:pt idx="33">
                  <c:v>1745.42</c:v>
                </c:pt>
                <c:pt idx="34">
                  <c:v>1764.91</c:v>
                </c:pt>
                <c:pt idx="35">
                  <c:v>1764.29</c:v>
                </c:pt>
                <c:pt idx="36">
                  <c:v>1759.97</c:v>
                </c:pt>
                <c:pt idx="37">
                  <c:v>1773.37</c:v>
                </c:pt>
                <c:pt idx="38">
                  <c:v>1774.55</c:v>
                </c:pt>
                <c:pt idx="39">
                  <c:v>1771</c:v>
                </c:pt>
                <c:pt idx="40">
                  <c:v>1760.64</c:v>
                </c:pt>
                <c:pt idx="41">
                  <c:v>1765.65</c:v>
                </c:pt>
                <c:pt idx="42">
                  <c:v>1766.68</c:v>
                </c:pt>
                <c:pt idx="43">
                  <c:v>1763.05</c:v>
                </c:pt>
                <c:pt idx="44">
                  <c:v>1760.55</c:v>
                </c:pt>
                <c:pt idx="45">
                  <c:v>1754.82</c:v>
                </c:pt>
                <c:pt idx="46">
                  <c:v>1751.25</c:v>
                </c:pt>
                <c:pt idx="47">
                  <c:v>1744.97</c:v>
                </c:pt>
                <c:pt idx="48">
                  <c:v>1756</c:v>
                </c:pt>
                <c:pt idx="49">
                  <c:v>1743.89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Run50Details!$M$2:$M$51</c:f>
              <c:numCache>
                <c:formatCode>General</c:formatCode>
                <c:ptCount val="50"/>
                <c:pt idx="0">
                  <c:v>1531.76</c:v>
                </c:pt>
                <c:pt idx="1">
                  <c:v>1529.12</c:v>
                </c:pt>
                <c:pt idx="2">
                  <c:v>1529.84</c:v>
                </c:pt>
                <c:pt idx="3">
                  <c:v>1534.02</c:v>
                </c:pt>
                <c:pt idx="4">
                  <c:v>1538.23</c:v>
                </c:pt>
                <c:pt idx="5">
                  <c:v>1529.62</c:v>
                </c:pt>
                <c:pt idx="6">
                  <c:v>1533.81</c:v>
                </c:pt>
                <c:pt idx="7">
                  <c:v>1535.76</c:v>
                </c:pt>
                <c:pt idx="8">
                  <c:v>1539.92</c:v>
                </c:pt>
                <c:pt idx="9">
                  <c:v>1548.25</c:v>
                </c:pt>
                <c:pt idx="10">
                  <c:v>1540.91</c:v>
                </c:pt>
                <c:pt idx="11">
                  <c:v>1545.45</c:v>
                </c:pt>
                <c:pt idx="12">
                  <c:v>1534.02</c:v>
                </c:pt>
                <c:pt idx="13">
                  <c:v>1530.18</c:v>
                </c:pt>
                <c:pt idx="14">
                  <c:v>1527.59</c:v>
                </c:pt>
                <c:pt idx="15">
                  <c:v>1525.79</c:v>
                </c:pt>
                <c:pt idx="16">
                  <c:v>1533.49</c:v>
                </c:pt>
                <c:pt idx="17">
                  <c:v>1527.75</c:v>
                </c:pt>
                <c:pt idx="18">
                  <c:v>1532.7</c:v>
                </c:pt>
                <c:pt idx="19">
                  <c:v>1530.83</c:v>
                </c:pt>
                <c:pt idx="20">
                  <c:v>1529.57</c:v>
                </c:pt>
                <c:pt idx="21">
                  <c:v>1530.06</c:v>
                </c:pt>
                <c:pt idx="22">
                  <c:v>1530.47</c:v>
                </c:pt>
                <c:pt idx="23">
                  <c:v>1540.52</c:v>
                </c:pt>
                <c:pt idx="24">
                  <c:v>1534.75</c:v>
                </c:pt>
                <c:pt idx="25">
                  <c:v>1542.24</c:v>
                </c:pt>
                <c:pt idx="26">
                  <c:v>1529.3</c:v>
                </c:pt>
                <c:pt idx="27">
                  <c:v>1535.01</c:v>
                </c:pt>
                <c:pt idx="28">
                  <c:v>1530.99</c:v>
                </c:pt>
                <c:pt idx="29">
                  <c:v>1533.6</c:v>
                </c:pt>
                <c:pt idx="30">
                  <c:v>1536.21</c:v>
                </c:pt>
                <c:pt idx="31">
                  <c:v>1533.22</c:v>
                </c:pt>
                <c:pt idx="32">
                  <c:v>1533.71</c:v>
                </c:pt>
                <c:pt idx="33">
                  <c:v>1532.82</c:v>
                </c:pt>
                <c:pt idx="34">
                  <c:v>1529.15</c:v>
                </c:pt>
                <c:pt idx="35">
                  <c:v>1530.66</c:v>
                </c:pt>
                <c:pt idx="36">
                  <c:v>1538.08</c:v>
                </c:pt>
                <c:pt idx="37">
                  <c:v>1532.69</c:v>
                </c:pt>
                <c:pt idx="38">
                  <c:v>1534.2</c:v>
                </c:pt>
                <c:pt idx="39">
                  <c:v>1533.85</c:v>
                </c:pt>
                <c:pt idx="40">
                  <c:v>1529.01</c:v>
                </c:pt>
                <c:pt idx="41">
                  <c:v>1535.12</c:v>
                </c:pt>
                <c:pt idx="42">
                  <c:v>1526.34</c:v>
                </c:pt>
                <c:pt idx="43">
                  <c:v>1534.45</c:v>
                </c:pt>
                <c:pt idx="44">
                  <c:v>1529.35</c:v>
                </c:pt>
                <c:pt idx="45">
                  <c:v>1541.89</c:v>
                </c:pt>
                <c:pt idx="46">
                  <c:v>1529.98</c:v>
                </c:pt>
                <c:pt idx="47">
                  <c:v>1538.3</c:v>
                </c:pt>
                <c:pt idx="48">
                  <c:v>1538.04</c:v>
                </c:pt>
                <c:pt idx="49">
                  <c:v>1531.18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Run50Details!$N$2:$N$51</c:f>
              <c:numCache>
                <c:formatCode>General</c:formatCode>
                <c:ptCount val="50"/>
                <c:pt idx="0">
                  <c:v>979.05</c:v>
                </c:pt>
                <c:pt idx="1">
                  <c:v>974.24</c:v>
                </c:pt>
                <c:pt idx="2">
                  <c:v>970.77</c:v>
                </c:pt>
                <c:pt idx="3">
                  <c:v>975.64</c:v>
                </c:pt>
                <c:pt idx="4">
                  <c:v>975.57</c:v>
                </c:pt>
                <c:pt idx="5">
                  <c:v>974.74</c:v>
                </c:pt>
                <c:pt idx="6">
                  <c:v>983.1</c:v>
                </c:pt>
                <c:pt idx="7">
                  <c:v>980.81</c:v>
                </c:pt>
                <c:pt idx="8">
                  <c:v>976.81</c:v>
                </c:pt>
                <c:pt idx="9">
                  <c:v>978.35</c:v>
                </c:pt>
                <c:pt idx="10">
                  <c:v>940.06</c:v>
                </c:pt>
                <c:pt idx="11">
                  <c:v>918.4</c:v>
                </c:pt>
                <c:pt idx="12">
                  <c:v>947.49</c:v>
                </c:pt>
                <c:pt idx="13">
                  <c:v>943.82</c:v>
                </c:pt>
                <c:pt idx="14">
                  <c:v>939.84</c:v>
                </c:pt>
                <c:pt idx="15">
                  <c:v>954.41</c:v>
                </c:pt>
                <c:pt idx="16">
                  <c:v>946.79</c:v>
                </c:pt>
                <c:pt idx="17">
                  <c:v>942.57</c:v>
                </c:pt>
                <c:pt idx="18">
                  <c:v>957.74</c:v>
                </c:pt>
                <c:pt idx="19">
                  <c:v>954.13</c:v>
                </c:pt>
                <c:pt idx="20">
                  <c:v>957.23</c:v>
                </c:pt>
                <c:pt idx="21">
                  <c:v>956.75</c:v>
                </c:pt>
                <c:pt idx="22">
                  <c:v>951.62</c:v>
                </c:pt>
                <c:pt idx="23">
                  <c:v>960.66</c:v>
                </c:pt>
                <c:pt idx="24">
                  <c:v>960</c:v>
                </c:pt>
                <c:pt idx="25">
                  <c:v>955.07</c:v>
                </c:pt>
                <c:pt idx="26">
                  <c:v>952.86</c:v>
                </c:pt>
                <c:pt idx="27">
                  <c:v>959.93</c:v>
                </c:pt>
                <c:pt idx="28">
                  <c:v>955.85</c:v>
                </c:pt>
                <c:pt idx="29">
                  <c:v>951.58</c:v>
                </c:pt>
                <c:pt idx="30">
                  <c:v>960.6</c:v>
                </c:pt>
                <c:pt idx="31">
                  <c:v>944.57</c:v>
                </c:pt>
                <c:pt idx="32">
                  <c:v>967.9</c:v>
                </c:pt>
                <c:pt idx="33">
                  <c:v>970.92</c:v>
                </c:pt>
                <c:pt idx="34">
                  <c:v>970.46</c:v>
                </c:pt>
                <c:pt idx="35">
                  <c:v>943.23</c:v>
                </c:pt>
                <c:pt idx="36">
                  <c:v>960.53</c:v>
                </c:pt>
                <c:pt idx="37">
                  <c:v>947.9</c:v>
                </c:pt>
                <c:pt idx="38">
                  <c:v>927.65</c:v>
                </c:pt>
                <c:pt idx="39">
                  <c:v>948.24</c:v>
                </c:pt>
                <c:pt idx="40">
                  <c:v>937.52</c:v>
                </c:pt>
                <c:pt idx="41">
                  <c:v>945.61</c:v>
                </c:pt>
                <c:pt idx="42">
                  <c:v>946.39</c:v>
                </c:pt>
                <c:pt idx="43">
                  <c:v>945.65</c:v>
                </c:pt>
                <c:pt idx="44">
                  <c:v>941.97</c:v>
                </c:pt>
                <c:pt idx="45">
                  <c:v>947.88</c:v>
                </c:pt>
                <c:pt idx="46">
                  <c:v>941.31</c:v>
                </c:pt>
                <c:pt idx="47">
                  <c:v>940.54</c:v>
                </c:pt>
                <c:pt idx="48">
                  <c:v>936.14</c:v>
                </c:pt>
                <c:pt idx="49">
                  <c:v>945.72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Run50Details!$O$2:$O$51</c:f>
              <c:numCache>
                <c:formatCode>General</c:formatCode>
                <c:ptCount val="50"/>
                <c:pt idx="0">
                  <c:v>1792.88</c:v>
                </c:pt>
                <c:pt idx="1">
                  <c:v>1800.12</c:v>
                </c:pt>
                <c:pt idx="2">
                  <c:v>1791.62</c:v>
                </c:pt>
                <c:pt idx="3">
                  <c:v>1794.76</c:v>
                </c:pt>
                <c:pt idx="4">
                  <c:v>1779.41</c:v>
                </c:pt>
                <c:pt idx="5">
                  <c:v>1783.57</c:v>
                </c:pt>
                <c:pt idx="6">
                  <c:v>1596.75</c:v>
                </c:pt>
                <c:pt idx="7">
                  <c:v>1673.45</c:v>
                </c:pt>
                <c:pt idx="8">
                  <c:v>1635.93</c:v>
                </c:pt>
                <c:pt idx="9">
                  <c:v>1648.09</c:v>
                </c:pt>
                <c:pt idx="10">
                  <c:v>1600.93</c:v>
                </c:pt>
                <c:pt idx="11">
                  <c:v>1552.08</c:v>
                </c:pt>
                <c:pt idx="12">
                  <c:v>1651.85</c:v>
                </c:pt>
                <c:pt idx="13">
                  <c:v>1771.6</c:v>
                </c:pt>
                <c:pt idx="14">
                  <c:v>1836.4</c:v>
                </c:pt>
                <c:pt idx="15">
                  <c:v>1836.34</c:v>
                </c:pt>
                <c:pt idx="16">
                  <c:v>1840.22</c:v>
                </c:pt>
                <c:pt idx="17">
                  <c:v>1818.57</c:v>
                </c:pt>
                <c:pt idx="18">
                  <c:v>1832.3</c:v>
                </c:pt>
                <c:pt idx="19">
                  <c:v>1788.37</c:v>
                </c:pt>
                <c:pt idx="20">
                  <c:v>1832.15</c:v>
                </c:pt>
                <c:pt idx="21">
                  <c:v>1848.38</c:v>
                </c:pt>
                <c:pt idx="22">
                  <c:v>1841.86</c:v>
                </c:pt>
                <c:pt idx="23">
                  <c:v>1831.43</c:v>
                </c:pt>
                <c:pt idx="24">
                  <c:v>1838.84</c:v>
                </c:pt>
                <c:pt idx="25">
                  <c:v>1833.16</c:v>
                </c:pt>
                <c:pt idx="26">
                  <c:v>1840.73</c:v>
                </c:pt>
                <c:pt idx="27">
                  <c:v>1829.82</c:v>
                </c:pt>
                <c:pt idx="28">
                  <c:v>1833.55</c:v>
                </c:pt>
                <c:pt idx="29">
                  <c:v>1833.88</c:v>
                </c:pt>
                <c:pt idx="30">
                  <c:v>1832.46</c:v>
                </c:pt>
                <c:pt idx="31">
                  <c:v>1833.74</c:v>
                </c:pt>
                <c:pt idx="32">
                  <c:v>1840.18</c:v>
                </c:pt>
                <c:pt idx="33">
                  <c:v>1834.78</c:v>
                </c:pt>
                <c:pt idx="34">
                  <c:v>1846.93</c:v>
                </c:pt>
                <c:pt idx="35">
                  <c:v>1627.58</c:v>
                </c:pt>
                <c:pt idx="36">
                  <c:v>1657.43</c:v>
                </c:pt>
                <c:pt idx="37">
                  <c:v>1693.52</c:v>
                </c:pt>
                <c:pt idx="38">
                  <c:v>1511.78</c:v>
                </c:pt>
                <c:pt idx="39">
                  <c:v>1839.03</c:v>
                </c:pt>
                <c:pt idx="40">
                  <c:v>1046.77</c:v>
                </c:pt>
                <c:pt idx="41">
                  <c:v>1119.04</c:v>
                </c:pt>
                <c:pt idx="42">
                  <c:v>1850.4</c:v>
                </c:pt>
                <c:pt idx="43">
                  <c:v>1858.95</c:v>
                </c:pt>
                <c:pt idx="44">
                  <c:v>1868.78</c:v>
                </c:pt>
                <c:pt idx="45">
                  <c:v>1872.16</c:v>
                </c:pt>
                <c:pt idx="46">
                  <c:v>1863.51</c:v>
                </c:pt>
                <c:pt idx="47">
                  <c:v>1859.37</c:v>
                </c:pt>
                <c:pt idx="48">
                  <c:v>1855.58</c:v>
                </c:pt>
                <c:pt idx="49">
                  <c:v>1868.65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Run50Details!$P$2:$P$51</c:f>
              <c:numCache>
                <c:formatCode>General</c:formatCode>
                <c:ptCount val="50"/>
                <c:pt idx="0">
                  <c:v>1700.73</c:v>
                </c:pt>
                <c:pt idx="1">
                  <c:v>1811.41</c:v>
                </c:pt>
                <c:pt idx="2">
                  <c:v>1749.48</c:v>
                </c:pt>
                <c:pt idx="3">
                  <c:v>1804.85</c:v>
                </c:pt>
                <c:pt idx="4">
                  <c:v>1804.59</c:v>
                </c:pt>
                <c:pt idx="5">
                  <c:v>1795.33</c:v>
                </c:pt>
                <c:pt idx="6">
                  <c:v>1824.51</c:v>
                </c:pt>
                <c:pt idx="7">
                  <c:v>1813.11</c:v>
                </c:pt>
                <c:pt idx="8">
                  <c:v>1821.81</c:v>
                </c:pt>
                <c:pt idx="9">
                  <c:v>1822.23</c:v>
                </c:pt>
                <c:pt idx="10">
                  <c:v>1795.92</c:v>
                </c:pt>
                <c:pt idx="11">
                  <c:v>1806.82</c:v>
                </c:pt>
                <c:pt idx="12">
                  <c:v>1788.02</c:v>
                </c:pt>
                <c:pt idx="13">
                  <c:v>1803.71</c:v>
                </c:pt>
                <c:pt idx="14">
                  <c:v>1801.12</c:v>
                </c:pt>
                <c:pt idx="15">
                  <c:v>1795.62</c:v>
                </c:pt>
                <c:pt idx="16">
                  <c:v>1826.51</c:v>
                </c:pt>
                <c:pt idx="17">
                  <c:v>1794.99</c:v>
                </c:pt>
                <c:pt idx="18">
                  <c:v>1816.53</c:v>
                </c:pt>
                <c:pt idx="19">
                  <c:v>1821.01</c:v>
                </c:pt>
                <c:pt idx="20">
                  <c:v>1817.12</c:v>
                </c:pt>
                <c:pt idx="21">
                  <c:v>1813.92</c:v>
                </c:pt>
                <c:pt idx="22">
                  <c:v>1830.17</c:v>
                </c:pt>
                <c:pt idx="23">
                  <c:v>1827.24</c:v>
                </c:pt>
                <c:pt idx="24">
                  <c:v>1833.85</c:v>
                </c:pt>
                <c:pt idx="25">
                  <c:v>1778.24</c:v>
                </c:pt>
                <c:pt idx="26">
                  <c:v>1795.02</c:v>
                </c:pt>
                <c:pt idx="27">
                  <c:v>1803.14</c:v>
                </c:pt>
                <c:pt idx="28">
                  <c:v>1811.53</c:v>
                </c:pt>
                <c:pt idx="29">
                  <c:v>1815.85</c:v>
                </c:pt>
                <c:pt idx="30">
                  <c:v>1825.82</c:v>
                </c:pt>
                <c:pt idx="31">
                  <c:v>1822.38</c:v>
                </c:pt>
                <c:pt idx="32">
                  <c:v>1802.38</c:v>
                </c:pt>
                <c:pt idx="33">
                  <c:v>1797.73</c:v>
                </c:pt>
                <c:pt idx="34">
                  <c:v>1829.21</c:v>
                </c:pt>
                <c:pt idx="35">
                  <c:v>1845.36</c:v>
                </c:pt>
                <c:pt idx="36">
                  <c:v>1844.58</c:v>
                </c:pt>
                <c:pt idx="37">
                  <c:v>1833.77</c:v>
                </c:pt>
                <c:pt idx="38">
                  <c:v>1836.04</c:v>
                </c:pt>
                <c:pt idx="39">
                  <c:v>1832.13</c:v>
                </c:pt>
                <c:pt idx="40">
                  <c:v>1844.03</c:v>
                </c:pt>
                <c:pt idx="41">
                  <c:v>1836.32</c:v>
                </c:pt>
                <c:pt idx="42">
                  <c:v>1837</c:v>
                </c:pt>
                <c:pt idx="43">
                  <c:v>1840.18</c:v>
                </c:pt>
                <c:pt idx="44">
                  <c:v>1835.61</c:v>
                </c:pt>
                <c:pt idx="45">
                  <c:v>1812.26</c:v>
                </c:pt>
                <c:pt idx="46">
                  <c:v>1823.77</c:v>
                </c:pt>
                <c:pt idx="47">
                  <c:v>1799.47</c:v>
                </c:pt>
                <c:pt idx="48">
                  <c:v>1807.36</c:v>
                </c:pt>
                <c:pt idx="49">
                  <c:v>1810.14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Run50Details!$Q$2:$Q$51</c:f>
              <c:numCache>
                <c:formatCode>General</c:formatCode>
                <c:ptCount val="50"/>
                <c:pt idx="0">
                  <c:v>1543.25</c:v>
                </c:pt>
                <c:pt idx="1">
                  <c:v>1534.2</c:v>
                </c:pt>
                <c:pt idx="2">
                  <c:v>1553.41</c:v>
                </c:pt>
                <c:pt idx="3">
                  <c:v>1540.33</c:v>
                </c:pt>
                <c:pt idx="4">
                  <c:v>1556.17</c:v>
                </c:pt>
                <c:pt idx="5">
                  <c:v>1560.99</c:v>
                </c:pt>
                <c:pt idx="6">
                  <c:v>1545.82</c:v>
                </c:pt>
                <c:pt idx="7">
                  <c:v>1535.46</c:v>
                </c:pt>
                <c:pt idx="8">
                  <c:v>1550.57</c:v>
                </c:pt>
                <c:pt idx="9">
                  <c:v>1547.43</c:v>
                </c:pt>
                <c:pt idx="10">
                  <c:v>1548.51</c:v>
                </c:pt>
                <c:pt idx="11">
                  <c:v>1553.85</c:v>
                </c:pt>
                <c:pt idx="12">
                  <c:v>1541.27</c:v>
                </c:pt>
                <c:pt idx="13">
                  <c:v>1536.12</c:v>
                </c:pt>
                <c:pt idx="14">
                  <c:v>1536.41</c:v>
                </c:pt>
                <c:pt idx="15">
                  <c:v>1562.04</c:v>
                </c:pt>
                <c:pt idx="16">
                  <c:v>1547.8</c:v>
                </c:pt>
                <c:pt idx="17">
                  <c:v>1540.43</c:v>
                </c:pt>
                <c:pt idx="18">
                  <c:v>1546</c:v>
                </c:pt>
                <c:pt idx="19">
                  <c:v>1549.43</c:v>
                </c:pt>
                <c:pt idx="20">
                  <c:v>1550.41</c:v>
                </c:pt>
                <c:pt idx="21">
                  <c:v>1541.79</c:v>
                </c:pt>
                <c:pt idx="22">
                  <c:v>1545.63</c:v>
                </c:pt>
                <c:pt idx="23">
                  <c:v>1543.75</c:v>
                </c:pt>
                <c:pt idx="24">
                  <c:v>1541.97</c:v>
                </c:pt>
                <c:pt idx="25">
                  <c:v>1547.08</c:v>
                </c:pt>
                <c:pt idx="26">
                  <c:v>1541.76</c:v>
                </c:pt>
                <c:pt idx="27">
                  <c:v>1547.53</c:v>
                </c:pt>
                <c:pt idx="28">
                  <c:v>1544.27</c:v>
                </c:pt>
                <c:pt idx="29">
                  <c:v>1546.15</c:v>
                </c:pt>
                <c:pt idx="30">
                  <c:v>1546.43</c:v>
                </c:pt>
                <c:pt idx="31">
                  <c:v>1548.1</c:v>
                </c:pt>
                <c:pt idx="32">
                  <c:v>1540.43</c:v>
                </c:pt>
                <c:pt idx="33">
                  <c:v>1543.35</c:v>
                </c:pt>
                <c:pt idx="34">
                  <c:v>1552.73</c:v>
                </c:pt>
                <c:pt idx="35">
                  <c:v>1540.56</c:v>
                </c:pt>
                <c:pt idx="36">
                  <c:v>1532.09</c:v>
                </c:pt>
                <c:pt idx="37">
                  <c:v>1551.38</c:v>
                </c:pt>
                <c:pt idx="38">
                  <c:v>1543.4</c:v>
                </c:pt>
                <c:pt idx="39">
                  <c:v>1547.86</c:v>
                </c:pt>
                <c:pt idx="40">
                  <c:v>1549.2</c:v>
                </c:pt>
                <c:pt idx="41">
                  <c:v>1549.97</c:v>
                </c:pt>
                <c:pt idx="42">
                  <c:v>1535.91</c:v>
                </c:pt>
                <c:pt idx="43">
                  <c:v>1548.13</c:v>
                </c:pt>
                <c:pt idx="44">
                  <c:v>1537.82</c:v>
                </c:pt>
                <c:pt idx="45">
                  <c:v>1549.54</c:v>
                </c:pt>
                <c:pt idx="46">
                  <c:v>1546.59</c:v>
                </c:pt>
                <c:pt idx="47">
                  <c:v>1543.86</c:v>
                </c:pt>
                <c:pt idx="48">
                  <c:v>1551.66</c:v>
                </c:pt>
                <c:pt idx="49">
                  <c:v>1536.96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Run50Details!$R$2:$R$51</c:f>
              <c:numCache>
                <c:formatCode>General</c:formatCode>
                <c:ptCount val="50"/>
                <c:pt idx="0">
                  <c:v>365.4</c:v>
                </c:pt>
                <c:pt idx="1">
                  <c:v>364.08</c:v>
                </c:pt>
                <c:pt idx="2">
                  <c:v>366.6</c:v>
                </c:pt>
                <c:pt idx="3">
                  <c:v>362.4</c:v>
                </c:pt>
                <c:pt idx="4">
                  <c:v>364.38</c:v>
                </c:pt>
                <c:pt idx="5">
                  <c:v>363.02</c:v>
                </c:pt>
                <c:pt idx="6">
                  <c:v>365.65</c:v>
                </c:pt>
                <c:pt idx="7">
                  <c:v>364.46</c:v>
                </c:pt>
                <c:pt idx="8">
                  <c:v>364.53</c:v>
                </c:pt>
                <c:pt idx="9">
                  <c:v>365.3</c:v>
                </c:pt>
                <c:pt idx="10">
                  <c:v>364.94</c:v>
                </c:pt>
                <c:pt idx="11">
                  <c:v>364.13</c:v>
                </c:pt>
                <c:pt idx="12">
                  <c:v>362.41</c:v>
                </c:pt>
                <c:pt idx="13">
                  <c:v>366.83</c:v>
                </c:pt>
                <c:pt idx="14">
                  <c:v>365.41</c:v>
                </c:pt>
                <c:pt idx="15">
                  <c:v>363.25</c:v>
                </c:pt>
                <c:pt idx="16">
                  <c:v>366.52</c:v>
                </c:pt>
                <c:pt idx="17">
                  <c:v>364.29</c:v>
                </c:pt>
                <c:pt idx="18">
                  <c:v>366.1</c:v>
                </c:pt>
                <c:pt idx="19">
                  <c:v>362.61</c:v>
                </c:pt>
                <c:pt idx="20">
                  <c:v>365.51</c:v>
                </c:pt>
                <c:pt idx="21">
                  <c:v>363.23</c:v>
                </c:pt>
                <c:pt idx="22">
                  <c:v>361.43</c:v>
                </c:pt>
                <c:pt idx="23">
                  <c:v>363.23</c:v>
                </c:pt>
                <c:pt idx="24">
                  <c:v>366.16</c:v>
                </c:pt>
                <c:pt idx="25">
                  <c:v>365.62</c:v>
                </c:pt>
                <c:pt idx="26">
                  <c:v>363.7</c:v>
                </c:pt>
                <c:pt idx="27">
                  <c:v>361.77</c:v>
                </c:pt>
                <c:pt idx="28">
                  <c:v>360.71</c:v>
                </c:pt>
                <c:pt idx="29">
                  <c:v>363.45</c:v>
                </c:pt>
                <c:pt idx="30">
                  <c:v>364.49</c:v>
                </c:pt>
                <c:pt idx="31">
                  <c:v>364.91</c:v>
                </c:pt>
                <c:pt idx="32">
                  <c:v>363.29</c:v>
                </c:pt>
                <c:pt idx="33">
                  <c:v>367.16</c:v>
                </c:pt>
                <c:pt idx="34">
                  <c:v>363.1</c:v>
                </c:pt>
                <c:pt idx="35">
                  <c:v>363.67</c:v>
                </c:pt>
                <c:pt idx="36">
                  <c:v>365.59</c:v>
                </c:pt>
                <c:pt idx="37">
                  <c:v>363.78</c:v>
                </c:pt>
                <c:pt idx="38">
                  <c:v>364.39</c:v>
                </c:pt>
                <c:pt idx="39">
                  <c:v>363.6</c:v>
                </c:pt>
                <c:pt idx="40">
                  <c:v>362.85</c:v>
                </c:pt>
                <c:pt idx="41">
                  <c:v>359.42</c:v>
                </c:pt>
                <c:pt idx="42">
                  <c:v>363.15</c:v>
                </c:pt>
                <c:pt idx="43">
                  <c:v>362.55</c:v>
                </c:pt>
                <c:pt idx="44">
                  <c:v>357.29</c:v>
                </c:pt>
                <c:pt idx="45">
                  <c:v>328.85</c:v>
                </c:pt>
                <c:pt idx="46">
                  <c:v>336.03</c:v>
                </c:pt>
                <c:pt idx="47">
                  <c:v>332.27</c:v>
                </c:pt>
                <c:pt idx="48">
                  <c:v>332.69</c:v>
                </c:pt>
                <c:pt idx="49">
                  <c:v>366.61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Run50Details!$S$2:$S$51</c:f>
              <c:numCache>
                <c:formatCode>General</c:formatCode>
                <c:ptCount val="50"/>
                <c:pt idx="0">
                  <c:v>1781.19</c:v>
                </c:pt>
                <c:pt idx="1">
                  <c:v>1761.04</c:v>
                </c:pt>
                <c:pt idx="2">
                  <c:v>1786.06</c:v>
                </c:pt>
                <c:pt idx="3">
                  <c:v>1783.57</c:v>
                </c:pt>
                <c:pt idx="4">
                  <c:v>1788.1</c:v>
                </c:pt>
                <c:pt idx="5">
                  <c:v>1787.44</c:v>
                </c:pt>
                <c:pt idx="6">
                  <c:v>1791.32</c:v>
                </c:pt>
                <c:pt idx="7">
                  <c:v>1787.32</c:v>
                </c:pt>
                <c:pt idx="8">
                  <c:v>1783.53</c:v>
                </c:pt>
                <c:pt idx="9">
                  <c:v>1787.33</c:v>
                </c:pt>
                <c:pt idx="10">
                  <c:v>1791.92</c:v>
                </c:pt>
                <c:pt idx="11">
                  <c:v>1793.88</c:v>
                </c:pt>
                <c:pt idx="12">
                  <c:v>1789.06</c:v>
                </c:pt>
                <c:pt idx="13">
                  <c:v>1784.7</c:v>
                </c:pt>
                <c:pt idx="14">
                  <c:v>1792.77</c:v>
                </c:pt>
                <c:pt idx="15">
                  <c:v>1784.74</c:v>
                </c:pt>
                <c:pt idx="16">
                  <c:v>1779.79</c:v>
                </c:pt>
                <c:pt idx="17">
                  <c:v>1785.94</c:v>
                </c:pt>
                <c:pt idx="18">
                  <c:v>1786.55</c:v>
                </c:pt>
                <c:pt idx="19">
                  <c:v>1787.58</c:v>
                </c:pt>
                <c:pt idx="20">
                  <c:v>1787.09</c:v>
                </c:pt>
                <c:pt idx="21">
                  <c:v>1789.3</c:v>
                </c:pt>
                <c:pt idx="22">
                  <c:v>1787.51</c:v>
                </c:pt>
                <c:pt idx="23">
                  <c:v>1787.92</c:v>
                </c:pt>
                <c:pt idx="24">
                  <c:v>1784.27</c:v>
                </c:pt>
                <c:pt idx="25">
                  <c:v>1787.61</c:v>
                </c:pt>
                <c:pt idx="26">
                  <c:v>1789.86</c:v>
                </c:pt>
                <c:pt idx="27">
                  <c:v>1783.44</c:v>
                </c:pt>
                <c:pt idx="28">
                  <c:v>1781.5</c:v>
                </c:pt>
                <c:pt idx="29">
                  <c:v>1789.21</c:v>
                </c:pt>
                <c:pt idx="30">
                  <c:v>1787.99</c:v>
                </c:pt>
                <c:pt idx="31">
                  <c:v>1786.29</c:v>
                </c:pt>
                <c:pt idx="32">
                  <c:v>1784.75</c:v>
                </c:pt>
                <c:pt idx="33">
                  <c:v>1788.55</c:v>
                </c:pt>
                <c:pt idx="34">
                  <c:v>1789.33</c:v>
                </c:pt>
                <c:pt idx="35">
                  <c:v>1789</c:v>
                </c:pt>
                <c:pt idx="36">
                  <c:v>1789.47</c:v>
                </c:pt>
                <c:pt idx="37">
                  <c:v>1787.94</c:v>
                </c:pt>
                <c:pt idx="38">
                  <c:v>1788.93</c:v>
                </c:pt>
                <c:pt idx="39">
                  <c:v>1784.55</c:v>
                </c:pt>
                <c:pt idx="40">
                  <c:v>1788.79</c:v>
                </c:pt>
                <c:pt idx="41">
                  <c:v>1790.14</c:v>
                </c:pt>
                <c:pt idx="42">
                  <c:v>1783.53</c:v>
                </c:pt>
                <c:pt idx="43">
                  <c:v>1783.35</c:v>
                </c:pt>
                <c:pt idx="44">
                  <c:v>1787.59</c:v>
                </c:pt>
                <c:pt idx="45">
                  <c:v>1787.1</c:v>
                </c:pt>
                <c:pt idx="46">
                  <c:v>1787.67</c:v>
                </c:pt>
                <c:pt idx="47">
                  <c:v>1783.51</c:v>
                </c:pt>
                <c:pt idx="48">
                  <c:v>1738.88</c:v>
                </c:pt>
                <c:pt idx="49">
                  <c:v>1760.4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Run50Details!$T$2:$T$51</c:f>
              <c:numCache>
                <c:formatCode>General</c:formatCode>
                <c:ptCount val="50"/>
                <c:pt idx="0">
                  <c:v>357.82</c:v>
                </c:pt>
                <c:pt idx="1">
                  <c:v>359.51</c:v>
                </c:pt>
                <c:pt idx="2">
                  <c:v>361.31</c:v>
                </c:pt>
                <c:pt idx="3">
                  <c:v>360.33</c:v>
                </c:pt>
                <c:pt idx="4">
                  <c:v>360.89</c:v>
                </c:pt>
                <c:pt idx="5">
                  <c:v>360.34</c:v>
                </c:pt>
                <c:pt idx="6">
                  <c:v>359.52</c:v>
                </c:pt>
                <c:pt idx="7">
                  <c:v>360.53</c:v>
                </c:pt>
                <c:pt idx="8">
                  <c:v>359.66</c:v>
                </c:pt>
                <c:pt idx="9">
                  <c:v>359.28</c:v>
                </c:pt>
                <c:pt idx="10">
                  <c:v>359.63</c:v>
                </c:pt>
                <c:pt idx="11">
                  <c:v>359.6</c:v>
                </c:pt>
                <c:pt idx="12">
                  <c:v>359.51</c:v>
                </c:pt>
                <c:pt idx="13">
                  <c:v>361.19</c:v>
                </c:pt>
                <c:pt idx="14">
                  <c:v>356.71</c:v>
                </c:pt>
                <c:pt idx="15">
                  <c:v>359.46</c:v>
                </c:pt>
                <c:pt idx="16">
                  <c:v>359.46</c:v>
                </c:pt>
                <c:pt idx="17">
                  <c:v>357.67</c:v>
                </c:pt>
                <c:pt idx="18">
                  <c:v>358.43</c:v>
                </c:pt>
                <c:pt idx="19">
                  <c:v>360.11</c:v>
                </c:pt>
                <c:pt idx="20">
                  <c:v>356.06</c:v>
                </c:pt>
                <c:pt idx="21">
                  <c:v>353.79</c:v>
                </c:pt>
                <c:pt idx="22">
                  <c:v>348.11</c:v>
                </c:pt>
                <c:pt idx="23">
                  <c:v>351.42</c:v>
                </c:pt>
                <c:pt idx="24">
                  <c:v>353.58</c:v>
                </c:pt>
                <c:pt idx="25">
                  <c:v>353.94</c:v>
                </c:pt>
                <c:pt idx="26">
                  <c:v>357.4</c:v>
                </c:pt>
                <c:pt idx="27">
                  <c:v>356.96</c:v>
                </c:pt>
                <c:pt idx="28">
                  <c:v>357.12</c:v>
                </c:pt>
                <c:pt idx="29">
                  <c:v>357.37</c:v>
                </c:pt>
                <c:pt idx="30">
                  <c:v>357.48</c:v>
                </c:pt>
                <c:pt idx="31">
                  <c:v>358.98</c:v>
                </c:pt>
                <c:pt idx="32">
                  <c:v>359.82</c:v>
                </c:pt>
                <c:pt idx="33">
                  <c:v>358.29</c:v>
                </c:pt>
                <c:pt idx="34">
                  <c:v>358.58</c:v>
                </c:pt>
                <c:pt idx="35">
                  <c:v>357.31</c:v>
                </c:pt>
                <c:pt idx="36">
                  <c:v>355.98</c:v>
                </c:pt>
                <c:pt idx="37">
                  <c:v>346.19</c:v>
                </c:pt>
                <c:pt idx="38">
                  <c:v>342.92</c:v>
                </c:pt>
                <c:pt idx="39">
                  <c:v>357.6</c:v>
                </c:pt>
                <c:pt idx="40">
                  <c:v>352.49</c:v>
                </c:pt>
                <c:pt idx="41">
                  <c:v>352.49</c:v>
                </c:pt>
                <c:pt idx="42">
                  <c:v>355.01</c:v>
                </c:pt>
                <c:pt idx="43">
                  <c:v>358.24</c:v>
                </c:pt>
                <c:pt idx="44">
                  <c:v>356.95</c:v>
                </c:pt>
                <c:pt idx="45">
                  <c:v>355.28</c:v>
                </c:pt>
                <c:pt idx="46">
                  <c:v>356.17</c:v>
                </c:pt>
                <c:pt idx="47">
                  <c:v>354.62</c:v>
                </c:pt>
                <c:pt idx="48">
                  <c:v>356.55</c:v>
                </c:pt>
                <c:pt idx="49">
                  <c:v>358.39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Run50Details!$U$2:$U$51</c:f>
              <c:numCache>
                <c:formatCode>General</c:formatCode>
                <c:ptCount val="50"/>
                <c:pt idx="0">
                  <c:v>355.06</c:v>
                </c:pt>
                <c:pt idx="1">
                  <c:v>355.57</c:v>
                </c:pt>
                <c:pt idx="2">
                  <c:v>354.63</c:v>
                </c:pt>
                <c:pt idx="3">
                  <c:v>356.61</c:v>
                </c:pt>
                <c:pt idx="4">
                  <c:v>358.21</c:v>
                </c:pt>
                <c:pt idx="5">
                  <c:v>356.54</c:v>
                </c:pt>
                <c:pt idx="6">
                  <c:v>355.24</c:v>
                </c:pt>
                <c:pt idx="7">
                  <c:v>356.68</c:v>
                </c:pt>
                <c:pt idx="8">
                  <c:v>353.39</c:v>
                </c:pt>
                <c:pt idx="9">
                  <c:v>357.01</c:v>
                </c:pt>
                <c:pt idx="10">
                  <c:v>357.02</c:v>
                </c:pt>
                <c:pt idx="11">
                  <c:v>357.61</c:v>
                </c:pt>
                <c:pt idx="12">
                  <c:v>358.76</c:v>
                </c:pt>
                <c:pt idx="13">
                  <c:v>359.4</c:v>
                </c:pt>
                <c:pt idx="14">
                  <c:v>360.05</c:v>
                </c:pt>
                <c:pt idx="15">
                  <c:v>359.78</c:v>
                </c:pt>
                <c:pt idx="16">
                  <c:v>359.94</c:v>
                </c:pt>
                <c:pt idx="17">
                  <c:v>360.07</c:v>
                </c:pt>
                <c:pt idx="18">
                  <c:v>359.57</c:v>
                </c:pt>
                <c:pt idx="19">
                  <c:v>358.96</c:v>
                </c:pt>
                <c:pt idx="20">
                  <c:v>360.24</c:v>
                </c:pt>
                <c:pt idx="21">
                  <c:v>357.91</c:v>
                </c:pt>
                <c:pt idx="22">
                  <c:v>359.26</c:v>
                </c:pt>
                <c:pt idx="23">
                  <c:v>358.72</c:v>
                </c:pt>
                <c:pt idx="24">
                  <c:v>358.1</c:v>
                </c:pt>
                <c:pt idx="25">
                  <c:v>358.88</c:v>
                </c:pt>
                <c:pt idx="26">
                  <c:v>358.38</c:v>
                </c:pt>
                <c:pt idx="27">
                  <c:v>358.18</c:v>
                </c:pt>
                <c:pt idx="28">
                  <c:v>356.68</c:v>
                </c:pt>
                <c:pt idx="29">
                  <c:v>358.52</c:v>
                </c:pt>
                <c:pt idx="30">
                  <c:v>359.44</c:v>
                </c:pt>
                <c:pt idx="31">
                  <c:v>358.93</c:v>
                </c:pt>
                <c:pt idx="32">
                  <c:v>360.35</c:v>
                </c:pt>
                <c:pt idx="33">
                  <c:v>359.68</c:v>
                </c:pt>
                <c:pt idx="34">
                  <c:v>360.96</c:v>
                </c:pt>
                <c:pt idx="35">
                  <c:v>360.24</c:v>
                </c:pt>
                <c:pt idx="36">
                  <c:v>358.86</c:v>
                </c:pt>
                <c:pt idx="37">
                  <c:v>360.66</c:v>
                </c:pt>
                <c:pt idx="38">
                  <c:v>359.99</c:v>
                </c:pt>
                <c:pt idx="39">
                  <c:v>359.7</c:v>
                </c:pt>
                <c:pt idx="40">
                  <c:v>360.4</c:v>
                </c:pt>
                <c:pt idx="41">
                  <c:v>355.78</c:v>
                </c:pt>
                <c:pt idx="42">
                  <c:v>359.55</c:v>
                </c:pt>
                <c:pt idx="43">
                  <c:v>358.28</c:v>
                </c:pt>
                <c:pt idx="44">
                  <c:v>358.13</c:v>
                </c:pt>
                <c:pt idx="45">
                  <c:v>358.68</c:v>
                </c:pt>
                <c:pt idx="46">
                  <c:v>358.41</c:v>
                </c:pt>
                <c:pt idx="47">
                  <c:v>358.57</c:v>
                </c:pt>
                <c:pt idx="48">
                  <c:v>356.91</c:v>
                </c:pt>
                <c:pt idx="49">
                  <c:v>357.58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Run50Details!$V$2:$V$51</c:f>
              <c:numCache>
                <c:formatCode>General</c:formatCode>
                <c:ptCount val="50"/>
                <c:pt idx="0">
                  <c:v>1760.22</c:v>
                </c:pt>
                <c:pt idx="1">
                  <c:v>1769.36</c:v>
                </c:pt>
                <c:pt idx="2">
                  <c:v>1773.56</c:v>
                </c:pt>
                <c:pt idx="3">
                  <c:v>1778.1</c:v>
                </c:pt>
                <c:pt idx="4">
                  <c:v>1779.75</c:v>
                </c:pt>
                <c:pt idx="5">
                  <c:v>1773.58</c:v>
                </c:pt>
                <c:pt idx="6">
                  <c:v>1779.35</c:v>
                </c:pt>
                <c:pt idx="7">
                  <c:v>1777.44</c:v>
                </c:pt>
                <c:pt idx="8">
                  <c:v>1766.62</c:v>
                </c:pt>
                <c:pt idx="9">
                  <c:v>1783.29</c:v>
                </c:pt>
                <c:pt idx="10">
                  <c:v>1784.42</c:v>
                </c:pt>
                <c:pt idx="11">
                  <c:v>1783.04</c:v>
                </c:pt>
                <c:pt idx="12">
                  <c:v>1781.57</c:v>
                </c:pt>
                <c:pt idx="13">
                  <c:v>1784.1</c:v>
                </c:pt>
                <c:pt idx="14">
                  <c:v>1785.79</c:v>
                </c:pt>
                <c:pt idx="15">
                  <c:v>1787.39</c:v>
                </c:pt>
                <c:pt idx="16">
                  <c:v>1775.89</c:v>
                </c:pt>
                <c:pt idx="17">
                  <c:v>1782.82</c:v>
                </c:pt>
                <c:pt idx="18">
                  <c:v>1782.7</c:v>
                </c:pt>
                <c:pt idx="19">
                  <c:v>1787.97</c:v>
                </c:pt>
                <c:pt idx="20">
                  <c:v>1767.31</c:v>
                </c:pt>
                <c:pt idx="21">
                  <c:v>1785.66</c:v>
                </c:pt>
                <c:pt idx="22">
                  <c:v>1784.98</c:v>
                </c:pt>
                <c:pt idx="23">
                  <c:v>1784.81</c:v>
                </c:pt>
                <c:pt idx="24">
                  <c:v>1786.52</c:v>
                </c:pt>
                <c:pt idx="25">
                  <c:v>1787.21</c:v>
                </c:pt>
                <c:pt idx="26">
                  <c:v>1787.3</c:v>
                </c:pt>
                <c:pt idx="27">
                  <c:v>1784.69</c:v>
                </c:pt>
                <c:pt idx="28">
                  <c:v>1779.35</c:v>
                </c:pt>
                <c:pt idx="29">
                  <c:v>1787.69</c:v>
                </c:pt>
                <c:pt idx="30">
                  <c:v>1786.56</c:v>
                </c:pt>
                <c:pt idx="31">
                  <c:v>1791.75</c:v>
                </c:pt>
                <c:pt idx="32">
                  <c:v>1786.24</c:v>
                </c:pt>
                <c:pt idx="33">
                  <c:v>1789.96</c:v>
                </c:pt>
                <c:pt idx="34">
                  <c:v>1785.46</c:v>
                </c:pt>
                <c:pt idx="35">
                  <c:v>1782.02</c:v>
                </c:pt>
                <c:pt idx="36">
                  <c:v>1785.84</c:v>
                </c:pt>
                <c:pt idx="37">
                  <c:v>1787.91</c:v>
                </c:pt>
                <c:pt idx="38">
                  <c:v>1785.12</c:v>
                </c:pt>
                <c:pt idx="39">
                  <c:v>1785.91</c:v>
                </c:pt>
                <c:pt idx="40">
                  <c:v>1778.75</c:v>
                </c:pt>
                <c:pt idx="41">
                  <c:v>1790.4</c:v>
                </c:pt>
                <c:pt idx="42">
                  <c:v>1788.83</c:v>
                </c:pt>
                <c:pt idx="43">
                  <c:v>1787.26</c:v>
                </c:pt>
                <c:pt idx="44">
                  <c:v>1789.51</c:v>
                </c:pt>
                <c:pt idx="45">
                  <c:v>1787.1</c:v>
                </c:pt>
                <c:pt idx="46">
                  <c:v>1786.36</c:v>
                </c:pt>
                <c:pt idx="47">
                  <c:v>1786.48</c:v>
                </c:pt>
                <c:pt idx="48">
                  <c:v>1787.13</c:v>
                </c:pt>
                <c:pt idx="49">
                  <c:v>1789.78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Run50Details!$W$2:$W$51</c:f>
              <c:numCache>
                <c:formatCode>General</c:formatCode>
                <c:ptCount val="50"/>
                <c:pt idx="0">
                  <c:v>1001.42</c:v>
                </c:pt>
                <c:pt idx="1">
                  <c:v>999.29</c:v>
                </c:pt>
                <c:pt idx="2">
                  <c:v>1000.35</c:v>
                </c:pt>
                <c:pt idx="3">
                  <c:v>999.25</c:v>
                </c:pt>
                <c:pt idx="4">
                  <c:v>1002.22</c:v>
                </c:pt>
                <c:pt idx="5">
                  <c:v>998.14</c:v>
                </c:pt>
                <c:pt idx="6">
                  <c:v>1001.06</c:v>
                </c:pt>
                <c:pt idx="7">
                  <c:v>999.32</c:v>
                </c:pt>
                <c:pt idx="8">
                  <c:v>1000.47</c:v>
                </c:pt>
                <c:pt idx="9">
                  <c:v>999.31</c:v>
                </c:pt>
                <c:pt idx="10">
                  <c:v>1000.04</c:v>
                </c:pt>
                <c:pt idx="11">
                  <c:v>999.83</c:v>
                </c:pt>
                <c:pt idx="12">
                  <c:v>999.41</c:v>
                </c:pt>
                <c:pt idx="13">
                  <c:v>1000.6</c:v>
                </c:pt>
                <c:pt idx="14">
                  <c:v>996.9</c:v>
                </c:pt>
                <c:pt idx="15">
                  <c:v>997.8</c:v>
                </c:pt>
                <c:pt idx="16">
                  <c:v>1003.65</c:v>
                </c:pt>
                <c:pt idx="17">
                  <c:v>1001.21</c:v>
                </c:pt>
                <c:pt idx="18">
                  <c:v>999.28</c:v>
                </c:pt>
                <c:pt idx="19">
                  <c:v>999.23</c:v>
                </c:pt>
                <c:pt idx="20">
                  <c:v>998.26</c:v>
                </c:pt>
                <c:pt idx="21">
                  <c:v>1000.32</c:v>
                </c:pt>
                <c:pt idx="22">
                  <c:v>999.89</c:v>
                </c:pt>
                <c:pt idx="23">
                  <c:v>999.86</c:v>
                </c:pt>
                <c:pt idx="24">
                  <c:v>999.85</c:v>
                </c:pt>
                <c:pt idx="25">
                  <c:v>999.14</c:v>
                </c:pt>
                <c:pt idx="26">
                  <c:v>1000.93</c:v>
                </c:pt>
                <c:pt idx="27">
                  <c:v>1000.35</c:v>
                </c:pt>
                <c:pt idx="28">
                  <c:v>1000.23</c:v>
                </c:pt>
                <c:pt idx="29">
                  <c:v>999.41</c:v>
                </c:pt>
                <c:pt idx="30">
                  <c:v>999.93</c:v>
                </c:pt>
                <c:pt idx="31">
                  <c:v>1003.67</c:v>
                </c:pt>
                <c:pt idx="32">
                  <c:v>1002.01</c:v>
                </c:pt>
                <c:pt idx="33">
                  <c:v>1003.8</c:v>
                </c:pt>
                <c:pt idx="34">
                  <c:v>990.07</c:v>
                </c:pt>
                <c:pt idx="35">
                  <c:v>995.29</c:v>
                </c:pt>
                <c:pt idx="36">
                  <c:v>996.76</c:v>
                </c:pt>
                <c:pt idx="37">
                  <c:v>995.62</c:v>
                </c:pt>
                <c:pt idx="38">
                  <c:v>998.55</c:v>
                </c:pt>
                <c:pt idx="39">
                  <c:v>996.68</c:v>
                </c:pt>
                <c:pt idx="40">
                  <c:v>1002.64</c:v>
                </c:pt>
                <c:pt idx="41">
                  <c:v>989.07</c:v>
                </c:pt>
                <c:pt idx="42">
                  <c:v>1002.24</c:v>
                </c:pt>
                <c:pt idx="43">
                  <c:v>999.06</c:v>
                </c:pt>
                <c:pt idx="44">
                  <c:v>991.71</c:v>
                </c:pt>
                <c:pt idx="45">
                  <c:v>1000.39</c:v>
                </c:pt>
                <c:pt idx="46">
                  <c:v>1000.46</c:v>
                </c:pt>
                <c:pt idx="47">
                  <c:v>1000.62</c:v>
                </c:pt>
                <c:pt idx="48">
                  <c:v>997.63</c:v>
                </c:pt>
                <c:pt idx="49">
                  <c:v>1000.39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Run50Details!$X$2:$X$51</c:f>
              <c:numCache>
                <c:formatCode>General</c:formatCode>
                <c:ptCount val="50"/>
                <c:pt idx="0">
                  <c:v>991.73</c:v>
                </c:pt>
                <c:pt idx="1">
                  <c:v>991.97</c:v>
                </c:pt>
                <c:pt idx="2">
                  <c:v>986.88</c:v>
                </c:pt>
                <c:pt idx="3">
                  <c:v>987.27</c:v>
                </c:pt>
                <c:pt idx="4">
                  <c:v>994.46</c:v>
                </c:pt>
                <c:pt idx="5">
                  <c:v>990.76</c:v>
                </c:pt>
                <c:pt idx="6">
                  <c:v>991.44</c:v>
                </c:pt>
                <c:pt idx="7">
                  <c:v>991.69</c:v>
                </c:pt>
                <c:pt idx="8">
                  <c:v>990.45</c:v>
                </c:pt>
                <c:pt idx="9">
                  <c:v>991.48</c:v>
                </c:pt>
                <c:pt idx="10">
                  <c:v>992.17</c:v>
                </c:pt>
                <c:pt idx="11">
                  <c:v>990.26</c:v>
                </c:pt>
                <c:pt idx="12">
                  <c:v>987.79</c:v>
                </c:pt>
                <c:pt idx="13">
                  <c:v>983.7</c:v>
                </c:pt>
                <c:pt idx="14">
                  <c:v>994.34</c:v>
                </c:pt>
                <c:pt idx="15">
                  <c:v>991.28</c:v>
                </c:pt>
                <c:pt idx="16">
                  <c:v>990.61</c:v>
                </c:pt>
                <c:pt idx="17">
                  <c:v>991.73</c:v>
                </c:pt>
                <c:pt idx="18">
                  <c:v>991.49</c:v>
                </c:pt>
                <c:pt idx="19">
                  <c:v>994.27</c:v>
                </c:pt>
                <c:pt idx="20">
                  <c:v>992.26</c:v>
                </c:pt>
                <c:pt idx="21">
                  <c:v>987.64</c:v>
                </c:pt>
                <c:pt idx="22">
                  <c:v>990.6</c:v>
                </c:pt>
                <c:pt idx="23">
                  <c:v>990.79</c:v>
                </c:pt>
                <c:pt idx="24">
                  <c:v>989.44</c:v>
                </c:pt>
                <c:pt idx="25">
                  <c:v>991.01</c:v>
                </c:pt>
                <c:pt idx="26">
                  <c:v>991.65</c:v>
                </c:pt>
                <c:pt idx="27">
                  <c:v>992.61</c:v>
                </c:pt>
                <c:pt idx="28">
                  <c:v>992.65</c:v>
                </c:pt>
                <c:pt idx="29">
                  <c:v>987.47</c:v>
                </c:pt>
                <c:pt idx="30">
                  <c:v>992.79</c:v>
                </c:pt>
                <c:pt idx="31">
                  <c:v>993.79</c:v>
                </c:pt>
                <c:pt idx="32">
                  <c:v>991.06</c:v>
                </c:pt>
                <c:pt idx="33">
                  <c:v>979.09</c:v>
                </c:pt>
                <c:pt idx="34">
                  <c:v>991.8</c:v>
                </c:pt>
                <c:pt idx="35">
                  <c:v>991.52</c:v>
                </c:pt>
                <c:pt idx="36">
                  <c:v>989.92</c:v>
                </c:pt>
                <c:pt idx="37">
                  <c:v>990.82</c:v>
                </c:pt>
                <c:pt idx="38">
                  <c:v>992.06</c:v>
                </c:pt>
                <c:pt idx="39">
                  <c:v>990.05</c:v>
                </c:pt>
                <c:pt idx="40">
                  <c:v>986.68</c:v>
                </c:pt>
                <c:pt idx="41">
                  <c:v>990.78</c:v>
                </c:pt>
                <c:pt idx="42">
                  <c:v>988.73</c:v>
                </c:pt>
                <c:pt idx="43">
                  <c:v>993.72</c:v>
                </c:pt>
                <c:pt idx="44">
                  <c:v>986.87</c:v>
                </c:pt>
                <c:pt idx="45">
                  <c:v>987.79</c:v>
                </c:pt>
                <c:pt idx="46">
                  <c:v>990.01</c:v>
                </c:pt>
                <c:pt idx="47">
                  <c:v>992.19</c:v>
                </c:pt>
                <c:pt idx="48">
                  <c:v>989.62</c:v>
                </c:pt>
                <c:pt idx="49">
                  <c:v>991.35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Run50Details!$Y$2:$Y$51</c:f>
              <c:numCache>
                <c:formatCode>General</c:formatCode>
                <c:ptCount val="50"/>
                <c:pt idx="0">
                  <c:v>1772.23</c:v>
                </c:pt>
                <c:pt idx="1">
                  <c:v>1777.13</c:v>
                </c:pt>
                <c:pt idx="2">
                  <c:v>1775.01</c:v>
                </c:pt>
                <c:pt idx="3">
                  <c:v>1780.76</c:v>
                </c:pt>
                <c:pt idx="4">
                  <c:v>1782.22</c:v>
                </c:pt>
                <c:pt idx="5">
                  <c:v>1778.72</c:v>
                </c:pt>
                <c:pt idx="6">
                  <c:v>1780.82</c:v>
                </c:pt>
                <c:pt idx="7">
                  <c:v>1784.19</c:v>
                </c:pt>
                <c:pt idx="8">
                  <c:v>1777.75</c:v>
                </c:pt>
                <c:pt idx="9">
                  <c:v>1775.68</c:v>
                </c:pt>
                <c:pt idx="10">
                  <c:v>1775.77</c:v>
                </c:pt>
                <c:pt idx="11">
                  <c:v>1767.48</c:v>
                </c:pt>
                <c:pt idx="12">
                  <c:v>1775.81</c:v>
                </c:pt>
                <c:pt idx="13">
                  <c:v>1778.31</c:v>
                </c:pt>
                <c:pt idx="14">
                  <c:v>1780.56</c:v>
                </c:pt>
                <c:pt idx="15">
                  <c:v>1781.71</c:v>
                </c:pt>
                <c:pt idx="16">
                  <c:v>1776.48</c:v>
                </c:pt>
                <c:pt idx="17">
                  <c:v>1771.83</c:v>
                </c:pt>
                <c:pt idx="18">
                  <c:v>1774.79</c:v>
                </c:pt>
                <c:pt idx="19">
                  <c:v>1769.45</c:v>
                </c:pt>
                <c:pt idx="20">
                  <c:v>1774.6</c:v>
                </c:pt>
                <c:pt idx="21">
                  <c:v>1775.81</c:v>
                </c:pt>
                <c:pt idx="22">
                  <c:v>1774.56</c:v>
                </c:pt>
                <c:pt idx="23">
                  <c:v>1758.04</c:v>
                </c:pt>
                <c:pt idx="24">
                  <c:v>1772.44</c:v>
                </c:pt>
                <c:pt idx="25">
                  <c:v>1776.14</c:v>
                </c:pt>
                <c:pt idx="26">
                  <c:v>1773.84</c:v>
                </c:pt>
                <c:pt idx="27">
                  <c:v>1773.13</c:v>
                </c:pt>
                <c:pt idx="28">
                  <c:v>1761.76</c:v>
                </c:pt>
                <c:pt idx="29">
                  <c:v>1769.33</c:v>
                </c:pt>
                <c:pt idx="30">
                  <c:v>1771.26</c:v>
                </c:pt>
                <c:pt idx="31">
                  <c:v>1752.36</c:v>
                </c:pt>
                <c:pt idx="32">
                  <c:v>1762.87</c:v>
                </c:pt>
                <c:pt idx="33">
                  <c:v>1760.87</c:v>
                </c:pt>
                <c:pt idx="34">
                  <c:v>1776.84</c:v>
                </c:pt>
                <c:pt idx="35">
                  <c:v>1772</c:v>
                </c:pt>
                <c:pt idx="36">
                  <c:v>1779.2</c:v>
                </c:pt>
                <c:pt idx="37">
                  <c:v>1781</c:v>
                </c:pt>
                <c:pt idx="38">
                  <c:v>1776.48</c:v>
                </c:pt>
                <c:pt idx="39">
                  <c:v>1760.68</c:v>
                </c:pt>
                <c:pt idx="40">
                  <c:v>1771.8</c:v>
                </c:pt>
                <c:pt idx="41">
                  <c:v>1775.34</c:v>
                </c:pt>
                <c:pt idx="42">
                  <c:v>1762.05</c:v>
                </c:pt>
                <c:pt idx="43">
                  <c:v>1770.31</c:v>
                </c:pt>
                <c:pt idx="44">
                  <c:v>1769.51</c:v>
                </c:pt>
                <c:pt idx="45">
                  <c:v>1770.34</c:v>
                </c:pt>
                <c:pt idx="46">
                  <c:v>1777.12</c:v>
                </c:pt>
                <c:pt idx="47">
                  <c:v>1776.41</c:v>
                </c:pt>
                <c:pt idx="48">
                  <c:v>1775.22</c:v>
                </c:pt>
                <c:pt idx="49">
                  <c:v>1772.81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Run50Details!$Z$2:$Z$51</c:f>
              <c:numCache>
                <c:formatCode>General</c:formatCode>
                <c:ptCount val="50"/>
                <c:pt idx="0">
                  <c:v>1558.6</c:v>
                </c:pt>
                <c:pt idx="1">
                  <c:v>1556.43</c:v>
                </c:pt>
                <c:pt idx="2">
                  <c:v>1559.87</c:v>
                </c:pt>
                <c:pt idx="3">
                  <c:v>1561.74</c:v>
                </c:pt>
                <c:pt idx="4">
                  <c:v>1551.26</c:v>
                </c:pt>
                <c:pt idx="5">
                  <c:v>1565.44</c:v>
                </c:pt>
                <c:pt idx="6">
                  <c:v>1564.19</c:v>
                </c:pt>
                <c:pt idx="7">
                  <c:v>1553.19</c:v>
                </c:pt>
                <c:pt idx="8">
                  <c:v>1550.87</c:v>
                </c:pt>
                <c:pt idx="9">
                  <c:v>1548.42</c:v>
                </c:pt>
                <c:pt idx="10">
                  <c:v>1565.55</c:v>
                </c:pt>
                <c:pt idx="11">
                  <c:v>1571.97</c:v>
                </c:pt>
                <c:pt idx="12">
                  <c:v>1563.73</c:v>
                </c:pt>
                <c:pt idx="13">
                  <c:v>1566.57</c:v>
                </c:pt>
                <c:pt idx="14">
                  <c:v>1559.88</c:v>
                </c:pt>
                <c:pt idx="15">
                  <c:v>1552.27</c:v>
                </c:pt>
                <c:pt idx="16">
                  <c:v>1565.73</c:v>
                </c:pt>
                <c:pt idx="17">
                  <c:v>1568.1</c:v>
                </c:pt>
                <c:pt idx="18">
                  <c:v>1552.54</c:v>
                </c:pt>
                <c:pt idx="19">
                  <c:v>1560.54</c:v>
                </c:pt>
                <c:pt idx="20">
                  <c:v>1559.2</c:v>
                </c:pt>
                <c:pt idx="21">
                  <c:v>1564.62</c:v>
                </c:pt>
                <c:pt idx="22">
                  <c:v>1555.29</c:v>
                </c:pt>
                <c:pt idx="23">
                  <c:v>1549.73</c:v>
                </c:pt>
                <c:pt idx="24">
                  <c:v>1560.79</c:v>
                </c:pt>
                <c:pt idx="25">
                  <c:v>1562.38</c:v>
                </c:pt>
                <c:pt idx="26">
                  <c:v>1570.59</c:v>
                </c:pt>
                <c:pt idx="27">
                  <c:v>1564.49</c:v>
                </c:pt>
                <c:pt idx="28">
                  <c:v>1569.86</c:v>
                </c:pt>
                <c:pt idx="29">
                  <c:v>1562.79</c:v>
                </c:pt>
                <c:pt idx="30">
                  <c:v>1572.37</c:v>
                </c:pt>
                <c:pt idx="31">
                  <c:v>1571.61</c:v>
                </c:pt>
                <c:pt idx="32">
                  <c:v>1570.2</c:v>
                </c:pt>
                <c:pt idx="33">
                  <c:v>1570.69</c:v>
                </c:pt>
                <c:pt idx="34">
                  <c:v>1571.64</c:v>
                </c:pt>
                <c:pt idx="35">
                  <c:v>1571.71</c:v>
                </c:pt>
                <c:pt idx="36">
                  <c:v>1570.01</c:v>
                </c:pt>
                <c:pt idx="37">
                  <c:v>1569.81</c:v>
                </c:pt>
                <c:pt idx="38">
                  <c:v>1571.93</c:v>
                </c:pt>
                <c:pt idx="39">
                  <c:v>1571.26</c:v>
                </c:pt>
                <c:pt idx="40">
                  <c:v>1570.61</c:v>
                </c:pt>
                <c:pt idx="41">
                  <c:v>1569.38</c:v>
                </c:pt>
                <c:pt idx="42">
                  <c:v>1573.28</c:v>
                </c:pt>
                <c:pt idx="43">
                  <c:v>1573.11</c:v>
                </c:pt>
                <c:pt idx="44">
                  <c:v>1569.84</c:v>
                </c:pt>
                <c:pt idx="45">
                  <c:v>1571.58</c:v>
                </c:pt>
                <c:pt idx="46">
                  <c:v>1563.37</c:v>
                </c:pt>
                <c:pt idx="47">
                  <c:v>1571.98</c:v>
                </c:pt>
                <c:pt idx="48">
                  <c:v>1567.97</c:v>
                </c:pt>
                <c:pt idx="49">
                  <c:v>1570.8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Run50Details!$AA$2:$AA$51</c:f>
              <c:numCache>
                <c:formatCode>General</c:formatCode>
                <c:ptCount val="50"/>
                <c:pt idx="0">
                  <c:v>991.29</c:v>
                </c:pt>
                <c:pt idx="1">
                  <c:v>993.55</c:v>
                </c:pt>
                <c:pt idx="2">
                  <c:v>991.39</c:v>
                </c:pt>
                <c:pt idx="3">
                  <c:v>993.03</c:v>
                </c:pt>
                <c:pt idx="4">
                  <c:v>995.42</c:v>
                </c:pt>
                <c:pt idx="5">
                  <c:v>995.56</c:v>
                </c:pt>
                <c:pt idx="6">
                  <c:v>995.69</c:v>
                </c:pt>
                <c:pt idx="7">
                  <c:v>985.73</c:v>
                </c:pt>
                <c:pt idx="8">
                  <c:v>988</c:v>
                </c:pt>
                <c:pt idx="9">
                  <c:v>992.88</c:v>
                </c:pt>
                <c:pt idx="10">
                  <c:v>995.45</c:v>
                </c:pt>
                <c:pt idx="11">
                  <c:v>990.74</c:v>
                </c:pt>
                <c:pt idx="12">
                  <c:v>994.59</c:v>
                </c:pt>
                <c:pt idx="13">
                  <c:v>991.51</c:v>
                </c:pt>
                <c:pt idx="14">
                  <c:v>995.5</c:v>
                </c:pt>
                <c:pt idx="15">
                  <c:v>990.16</c:v>
                </c:pt>
                <c:pt idx="16">
                  <c:v>988.51</c:v>
                </c:pt>
                <c:pt idx="17">
                  <c:v>993.97</c:v>
                </c:pt>
                <c:pt idx="18">
                  <c:v>989.76</c:v>
                </c:pt>
                <c:pt idx="19">
                  <c:v>992.65</c:v>
                </c:pt>
                <c:pt idx="20">
                  <c:v>995.18</c:v>
                </c:pt>
                <c:pt idx="21">
                  <c:v>989.93</c:v>
                </c:pt>
                <c:pt idx="22">
                  <c:v>991.37</c:v>
                </c:pt>
                <c:pt idx="23">
                  <c:v>990.5</c:v>
                </c:pt>
                <c:pt idx="24">
                  <c:v>991.91</c:v>
                </c:pt>
                <c:pt idx="25">
                  <c:v>994.28</c:v>
                </c:pt>
                <c:pt idx="26">
                  <c:v>991.56</c:v>
                </c:pt>
                <c:pt idx="27">
                  <c:v>987.76</c:v>
                </c:pt>
                <c:pt idx="28">
                  <c:v>996.64</c:v>
                </c:pt>
                <c:pt idx="29">
                  <c:v>996.98</c:v>
                </c:pt>
                <c:pt idx="30">
                  <c:v>997.56</c:v>
                </c:pt>
                <c:pt idx="31">
                  <c:v>997.96</c:v>
                </c:pt>
                <c:pt idx="32">
                  <c:v>996.37</c:v>
                </c:pt>
                <c:pt idx="33">
                  <c:v>993.36</c:v>
                </c:pt>
                <c:pt idx="34">
                  <c:v>996.02</c:v>
                </c:pt>
                <c:pt idx="35">
                  <c:v>997.97</c:v>
                </c:pt>
                <c:pt idx="36">
                  <c:v>995.91</c:v>
                </c:pt>
                <c:pt idx="37">
                  <c:v>989.69</c:v>
                </c:pt>
                <c:pt idx="38">
                  <c:v>985.42</c:v>
                </c:pt>
                <c:pt idx="39">
                  <c:v>989.02</c:v>
                </c:pt>
                <c:pt idx="40">
                  <c:v>993.69</c:v>
                </c:pt>
                <c:pt idx="41">
                  <c:v>991.98</c:v>
                </c:pt>
                <c:pt idx="42">
                  <c:v>988.63</c:v>
                </c:pt>
                <c:pt idx="43">
                  <c:v>991.75</c:v>
                </c:pt>
                <c:pt idx="44">
                  <c:v>993.02</c:v>
                </c:pt>
                <c:pt idx="45">
                  <c:v>994.74</c:v>
                </c:pt>
                <c:pt idx="46">
                  <c:v>996.56</c:v>
                </c:pt>
                <c:pt idx="47">
                  <c:v>992.13</c:v>
                </c:pt>
                <c:pt idx="48">
                  <c:v>993.5</c:v>
                </c:pt>
                <c:pt idx="49">
                  <c:v>998.47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Run50Details!$AB$2:$AB$51</c:f>
              <c:numCache>
                <c:formatCode>General</c:formatCode>
                <c:ptCount val="50"/>
                <c:pt idx="0">
                  <c:v>1912.94</c:v>
                </c:pt>
                <c:pt idx="1">
                  <c:v>1919.31</c:v>
                </c:pt>
                <c:pt idx="2">
                  <c:v>1897.94</c:v>
                </c:pt>
                <c:pt idx="3">
                  <c:v>1926.97</c:v>
                </c:pt>
                <c:pt idx="4">
                  <c:v>1913.39</c:v>
                </c:pt>
                <c:pt idx="5">
                  <c:v>1901.84</c:v>
                </c:pt>
                <c:pt idx="6">
                  <c:v>1909.65</c:v>
                </c:pt>
                <c:pt idx="7">
                  <c:v>1927.08</c:v>
                </c:pt>
                <c:pt idx="8">
                  <c:v>1904.96</c:v>
                </c:pt>
                <c:pt idx="9">
                  <c:v>1912.72</c:v>
                </c:pt>
                <c:pt idx="10">
                  <c:v>1919.58</c:v>
                </c:pt>
                <c:pt idx="11">
                  <c:v>1924.8</c:v>
                </c:pt>
                <c:pt idx="12">
                  <c:v>1919.92</c:v>
                </c:pt>
                <c:pt idx="13">
                  <c:v>1912.29</c:v>
                </c:pt>
                <c:pt idx="14">
                  <c:v>1912.57</c:v>
                </c:pt>
                <c:pt idx="15">
                  <c:v>1926.34</c:v>
                </c:pt>
                <c:pt idx="16">
                  <c:v>1921.43</c:v>
                </c:pt>
                <c:pt idx="17">
                  <c:v>1916.14</c:v>
                </c:pt>
                <c:pt idx="18">
                  <c:v>1912.91</c:v>
                </c:pt>
                <c:pt idx="19">
                  <c:v>1918.26</c:v>
                </c:pt>
                <c:pt idx="20">
                  <c:v>1919.76</c:v>
                </c:pt>
                <c:pt idx="21">
                  <c:v>1908.61</c:v>
                </c:pt>
                <c:pt idx="22">
                  <c:v>1872.69</c:v>
                </c:pt>
                <c:pt idx="23">
                  <c:v>1905.68</c:v>
                </c:pt>
                <c:pt idx="24">
                  <c:v>1916.51</c:v>
                </c:pt>
                <c:pt idx="25">
                  <c:v>1905.27</c:v>
                </c:pt>
                <c:pt idx="26">
                  <c:v>1908.37</c:v>
                </c:pt>
                <c:pt idx="27">
                  <c:v>1904.8</c:v>
                </c:pt>
                <c:pt idx="28">
                  <c:v>1912.39</c:v>
                </c:pt>
                <c:pt idx="29">
                  <c:v>1912.93</c:v>
                </c:pt>
                <c:pt idx="30">
                  <c:v>1913.68</c:v>
                </c:pt>
                <c:pt idx="31">
                  <c:v>1919.53</c:v>
                </c:pt>
                <c:pt idx="32">
                  <c:v>1910.01</c:v>
                </c:pt>
                <c:pt idx="33">
                  <c:v>1896.69</c:v>
                </c:pt>
                <c:pt idx="34">
                  <c:v>1904.08</c:v>
                </c:pt>
                <c:pt idx="35">
                  <c:v>1916.23</c:v>
                </c:pt>
                <c:pt idx="36">
                  <c:v>1917.11</c:v>
                </c:pt>
                <c:pt idx="37">
                  <c:v>1915.36</c:v>
                </c:pt>
                <c:pt idx="38">
                  <c:v>1905.21</c:v>
                </c:pt>
                <c:pt idx="39">
                  <c:v>1918.01</c:v>
                </c:pt>
                <c:pt idx="40">
                  <c:v>1917.51</c:v>
                </c:pt>
                <c:pt idx="41">
                  <c:v>1909.45</c:v>
                </c:pt>
                <c:pt idx="42">
                  <c:v>1915.12</c:v>
                </c:pt>
                <c:pt idx="43">
                  <c:v>1919.27</c:v>
                </c:pt>
                <c:pt idx="44">
                  <c:v>1913.92</c:v>
                </c:pt>
                <c:pt idx="45">
                  <c:v>1907.14</c:v>
                </c:pt>
                <c:pt idx="46">
                  <c:v>1912.43</c:v>
                </c:pt>
                <c:pt idx="47">
                  <c:v>1902.02</c:v>
                </c:pt>
                <c:pt idx="48">
                  <c:v>1923.41</c:v>
                </c:pt>
                <c:pt idx="49">
                  <c:v>1905.15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Run50Details!$AC$2:$AC$51</c:f>
              <c:numCache>
                <c:formatCode>General</c:formatCode>
                <c:ptCount val="50"/>
                <c:pt idx="0">
                  <c:v>1572.15</c:v>
                </c:pt>
                <c:pt idx="1">
                  <c:v>1580.89</c:v>
                </c:pt>
                <c:pt idx="2">
                  <c:v>1575.64</c:v>
                </c:pt>
                <c:pt idx="3">
                  <c:v>1570.4</c:v>
                </c:pt>
                <c:pt idx="4">
                  <c:v>1580.41</c:v>
                </c:pt>
                <c:pt idx="5">
                  <c:v>1584.8</c:v>
                </c:pt>
                <c:pt idx="6">
                  <c:v>1585.52</c:v>
                </c:pt>
                <c:pt idx="7">
                  <c:v>1580.44</c:v>
                </c:pt>
                <c:pt idx="8">
                  <c:v>1583.01</c:v>
                </c:pt>
                <c:pt idx="9">
                  <c:v>1584.48</c:v>
                </c:pt>
                <c:pt idx="10">
                  <c:v>1585.33</c:v>
                </c:pt>
                <c:pt idx="11">
                  <c:v>1586.08</c:v>
                </c:pt>
                <c:pt idx="12">
                  <c:v>1589.84</c:v>
                </c:pt>
                <c:pt idx="13">
                  <c:v>1587.34</c:v>
                </c:pt>
                <c:pt idx="14">
                  <c:v>1586.84</c:v>
                </c:pt>
                <c:pt idx="15">
                  <c:v>1586.24</c:v>
                </c:pt>
                <c:pt idx="16">
                  <c:v>1580.91</c:v>
                </c:pt>
                <c:pt idx="17">
                  <c:v>1584.93</c:v>
                </c:pt>
                <c:pt idx="18">
                  <c:v>1580.98</c:v>
                </c:pt>
                <c:pt idx="19">
                  <c:v>1584.58</c:v>
                </c:pt>
                <c:pt idx="20">
                  <c:v>1588.18</c:v>
                </c:pt>
                <c:pt idx="21">
                  <c:v>1583.81</c:v>
                </c:pt>
                <c:pt idx="22">
                  <c:v>1589.64</c:v>
                </c:pt>
                <c:pt idx="23">
                  <c:v>1584.17</c:v>
                </c:pt>
                <c:pt idx="24">
                  <c:v>1587.25</c:v>
                </c:pt>
                <c:pt idx="25">
                  <c:v>1578.69</c:v>
                </c:pt>
                <c:pt idx="26">
                  <c:v>1575.8</c:v>
                </c:pt>
                <c:pt idx="27">
                  <c:v>1582.18</c:v>
                </c:pt>
                <c:pt idx="28">
                  <c:v>1581.07</c:v>
                </c:pt>
                <c:pt idx="29">
                  <c:v>1581.67</c:v>
                </c:pt>
                <c:pt idx="30">
                  <c:v>1583.63</c:v>
                </c:pt>
                <c:pt idx="31">
                  <c:v>1574.41</c:v>
                </c:pt>
                <c:pt idx="32">
                  <c:v>1581.35</c:v>
                </c:pt>
                <c:pt idx="33">
                  <c:v>1589.26</c:v>
                </c:pt>
                <c:pt idx="34">
                  <c:v>1588.14</c:v>
                </c:pt>
                <c:pt idx="35">
                  <c:v>1587.4</c:v>
                </c:pt>
                <c:pt idx="36">
                  <c:v>1588.12</c:v>
                </c:pt>
                <c:pt idx="37">
                  <c:v>1585.51</c:v>
                </c:pt>
                <c:pt idx="38">
                  <c:v>1587.79</c:v>
                </c:pt>
                <c:pt idx="39">
                  <c:v>1586.96</c:v>
                </c:pt>
                <c:pt idx="40">
                  <c:v>1584.18</c:v>
                </c:pt>
                <c:pt idx="41">
                  <c:v>1572.4</c:v>
                </c:pt>
                <c:pt idx="42">
                  <c:v>1570.92</c:v>
                </c:pt>
                <c:pt idx="43">
                  <c:v>1581.25</c:v>
                </c:pt>
                <c:pt idx="44">
                  <c:v>1575.2</c:v>
                </c:pt>
                <c:pt idx="45">
                  <c:v>1584.64</c:v>
                </c:pt>
                <c:pt idx="46">
                  <c:v>1582.33</c:v>
                </c:pt>
                <c:pt idx="47">
                  <c:v>1584.63</c:v>
                </c:pt>
                <c:pt idx="48">
                  <c:v>1571.19</c:v>
                </c:pt>
                <c:pt idx="49">
                  <c:v>1582.27</c:v>
                </c:pt>
              </c:numCache>
            </c:numRef>
          </c:val>
          <c:smooth val="0"/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Run50Details!$AD$2:$AD$51</c:f>
              <c:numCache>
                <c:formatCode>General</c:formatCode>
                <c:ptCount val="50"/>
                <c:pt idx="0">
                  <c:v>373.6</c:v>
                </c:pt>
                <c:pt idx="1">
                  <c:v>374.02</c:v>
                </c:pt>
                <c:pt idx="2">
                  <c:v>373.4</c:v>
                </c:pt>
                <c:pt idx="3">
                  <c:v>373.22</c:v>
                </c:pt>
                <c:pt idx="4">
                  <c:v>374.15</c:v>
                </c:pt>
                <c:pt idx="5">
                  <c:v>372.36</c:v>
                </c:pt>
                <c:pt idx="6">
                  <c:v>374.59</c:v>
                </c:pt>
                <c:pt idx="7">
                  <c:v>371.71</c:v>
                </c:pt>
                <c:pt idx="8">
                  <c:v>373.54</c:v>
                </c:pt>
                <c:pt idx="9">
                  <c:v>374.14</c:v>
                </c:pt>
                <c:pt idx="10">
                  <c:v>370.84</c:v>
                </c:pt>
                <c:pt idx="11">
                  <c:v>372.49</c:v>
                </c:pt>
                <c:pt idx="12">
                  <c:v>372.68</c:v>
                </c:pt>
                <c:pt idx="13">
                  <c:v>375.37</c:v>
                </c:pt>
                <c:pt idx="14">
                  <c:v>371.85</c:v>
                </c:pt>
                <c:pt idx="15">
                  <c:v>373.14</c:v>
                </c:pt>
                <c:pt idx="16">
                  <c:v>369.35</c:v>
                </c:pt>
                <c:pt idx="17">
                  <c:v>371.95</c:v>
                </c:pt>
                <c:pt idx="18">
                  <c:v>372.34</c:v>
                </c:pt>
                <c:pt idx="19">
                  <c:v>372.03</c:v>
                </c:pt>
                <c:pt idx="20">
                  <c:v>371.63</c:v>
                </c:pt>
                <c:pt idx="21">
                  <c:v>369.81</c:v>
                </c:pt>
                <c:pt idx="22">
                  <c:v>371.06</c:v>
                </c:pt>
                <c:pt idx="23">
                  <c:v>371</c:v>
                </c:pt>
                <c:pt idx="24">
                  <c:v>372.65</c:v>
                </c:pt>
                <c:pt idx="25">
                  <c:v>374.41</c:v>
                </c:pt>
                <c:pt idx="26">
                  <c:v>374.97</c:v>
                </c:pt>
                <c:pt idx="27">
                  <c:v>375.4</c:v>
                </c:pt>
                <c:pt idx="28">
                  <c:v>374.8</c:v>
                </c:pt>
                <c:pt idx="29">
                  <c:v>374.01</c:v>
                </c:pt>
                <c:pt idx="30">
                  <c:v>372.61</c:v>
                </c:pt>
                <c:pt idx="31">
                  <c:v>371.05</c:v>
                </c:pt>
                <c:pt idx="32">
                  <c:v>372.35</c:v>
                </c:pt>
                <c:pt idx="33">
                  <c:v>373.05</c:v>
                </c:pt>
                <c:pt idx="34">
                  <c:v>373.64</c:v>
                </c:pt>
                <c:pt idx="35">
                  <c:v>373.04</c:v>
                </c:pt>
                <c:pt idx="36">
                  <c:v>375.16</c:v>
                </c:pt>
                <c:pt idx="37">
                  <c:v>374.33</c:v>
                </c:pt>
                <c:pt idx="38">
                  <c:v>374.54</c:v>
                </c:pt>
                <c:pt idx="39">
                  <c:v>372.92</c:v>
                </c:pt>
                <c:pt idx="40">
                  <c:v>373.22</c:v>
                </c:pt>
                <c:pt idx="41">
                  <c:v>374.8</c:v>
                </c:pt>
                <c:pt idx="42">
                  <c:v>373.39</c:v>
                </c:pt>
                <c:pt idx="43">
                  <c:v>374.92</c:v>
                </c:pt>
                <c:pt idx="44">
                  <c:v>374.92</c:v>
                </c:pt>
                <c:pt idx="45">
                  <c:v>371.75</c:v>
                </c:pt>
                <c:pt idx="46">
                  <c:v>374.35</c:v>
                </c:pt>
                <c:pt idx="47">
                  <c:v>372.73</c:v>
                </c:pt>
                <c:pt idx="48">
                  <c:v>373.4</c:v>
                </c:pt>
                <c:pt idx="49">
                  <c:v>373.41</c:v>
                </c:pt>
              </c:numCache>
            </c:numRef>
          </c:val>
          <c:smooth val="0"/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Run50Details!$AE$2:$AE$51</c:f>
              <c:numCache>
                <c:formatCode>General</c:formatCode>
                <c:ptCount val="50"/>
                <c:pt idx="0">
                  <c:v>1871.61</c:v>
                </c:pt>
                <c:pt idx="1">
                  <c:v>1881.15</c:v>
                </c:pt>
                <c:pt idx="2">
                  <c:v>1896.18</c:v>
                </c:pt>
                <c:pt idx="3">
                  <c:v>1883.39</c:v>
                </c:pt>
                <c:pt idx="4">
                  <c:v>1887.13</c:v>
                </c:pt>
                <c:pt idx="5">
                  <c:v>1888.07</c:v>
                </c:pt>
                <c:pt idx="6">
                  <c:v>1894.24</c:v>
                </c:pt>
                <c:pt idx="7">
                  <c:v>1886.74</c:v>
                </c:pt>
                <c:pt idx="8">
                  <c:v>1882.42</c:v>
                </c:pt>
                <c:pt idx="9">
                  <c:v>1892.08</c:v>
                </c:pt>
                <c:pt idx="10">
                  <c:v>1885.27</c:v>
                </c:pt>
                <c:pt idx="11">
                  <c:v>1887.72</c:v>
                </c:pt>
                <c:pt idx="12">
                  <c:v>1896.58</c:v>
                </c:pt>
                <c:pt idx="13">
                  <c:v>1895.46</c:v>
                </c:pt>
                <c:pt idx="14">
                  <c:v>1883.39</c:v>
                </c:pt>
                <c:pt idx="15">
                  <c:v>1893.02</c:v>
                </c:pt>
                <c:pt idx="16">
                  <c:v>1890.5</c:v>
                </c:pt>
                <c:pt idx="17">
                  <c:v>1890.66</c:v>
                </c:pt>
                <c:pt idx="18">
                  <c:v>1885.97</c:v>
                </c:pt>
                <c:pt idx="19">
                  <c:v>1884.42</c:v>
                </c:pt>
                <c:pt idx="20">
                  <c:v>1892.73</c:v>
                </c:pt>
                <c:pt idx="21">
                  <c:v>1892.71</c:v>
                </c:pt>
                <c:pt idx="22">
                  <c:v>1882.89</c:v>
                </c:pt>
                <c:pt idx="23">
                  <c:v>1894.33</c:v>
                </c:pt>
                <c:pt idx="24">
                  <c:v>1893.02</c:v>
                </c:pt>
                <c:pt idx="25">
                  <c:v>1893.41</c:v>
                </c:pt>
                <c:pt idx="26">
                  <c:v>1890.95</c:v>
                </c:pt>
                <c:pt idx="27">
                  <c:v>1898.88</c:v>
                </c:pt>
                <c:pt idx="28">
                  <c:v>1887.96</c:v>
                </c:pt>
                <c:pt idx="29">
                  <c:v>1887.39</c:v>
                </c:pt>
                <c:pt idx="30">
                  <c:v>1887.96</c:v>
                </c:pt>
                <c:pt idx="31">
                  <c:v>1887.72</c:v>
                </c:pt>
                <c:pt idx="32">
                  <c:v>1875.36</c:v>
                </c:pt>
                <c:pt idx="33">
                  <c:v>1884.87</c:v>
                </c:pt>
                <c:pt idx="34">
                  <c:v>1889.81</c:v>
                </c:pt>
                <c:pt idx="35">
                  <c:v>1894.29</c:v>
                </c:pt>
                <c:pt idx="36">
                  <c:v>1891.15</c:v>
                </c:pt>
                <c:pt idx="37">
                  <c:v>1889.89</c:v>
                </c:pt>
                <c:pt idx="38">
                  <c:v>1895.65</c:v>
                </c:pt>
                <c:pt idx="39">
                  <c:v>1891.96</c:v>
                </c:pt>
                <c:pt idx="40">
                  <c:v>1889.58</c:v>
                </c:pt>
                <c:pt idx="41">
                  <c:v>1889.5</c:v>
                </c:pt>
                <c:pt idx="42">
                  <c:v>1889.5</c:v>
                </c:pt>
                <c:pt idx="43">
                  <c:v>1886.41</c:v>
                </c:pt>
                <c:pt idx="44">
                  <c:v>1887.96</c:v>
                </c:pt>
                <c:pt idx="45">
                  <c:v>1892.92</c:v>
                </c:pt>
                <c:pt idx="46">
                  <c:v>1890.6</c:v>
                </c:pt>
                <c:pt idx="47">
                  <c:v>1887.13</c:v>
                </c:pt>
                <c:pt idx="48">
                  <c:v>1887.39</c:v>
                </c:pt>
                <c:pt idx="49">
                  <c:v>1890.66</c:v>
                </c:pt>
              </c:numCache>
            </c:numRef>
          </c:val>
          <c:smooth val="0"/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Run50Details!$AF$2:$AF$51</c:f>
              <c:numCache>
                <c:formatCode>General</c:formatCode>
                <c:ptCount val="50"/>
                <c:pt idx="0">
                  <c:v>1297.67</c:v>
                </c:pt>
                <c:pt idx="1">
                  <c:v>1300.3499999999999</c:v>
                </c:pt>
                <c:pt idx="2">
                  <c:v>1280.98</c:v>
                </c:pt>
                <c:pt idx="3">
                  <c:v>1276.3699999999999</c:v>
                </c:pt>
                <c:pt idx="4">
                  <c:v>1289.33</c:v>
                </c:pt>
                <c:pt idx="5">
                  <c:v>1335.34</c:v>
                </c:pt>
                <c:pt idx="6">
                  <c:v>1308.6400000000001</c:v>
                </c:pt>
                <c:pt idx="7">
                  <c:v>1301.55</c:v>
                </c:pt>
                <c:pt idx="8">
                  <c:v>1306.3599999999999</c:v>
                </c:pt>
                <c:pt idx="9">
                  <c:v>1300.07</c:v>
                </c:pt>
                <c:pt idx="10">
                  <c:v>1341.91</c:v>
                </c:pt>
                <c:pt idx="11">
                  <c:v>1358.05</c:v>
                </c:pt>
                <c:pt idx="12">
                  <c:v>1350.39</c:v>
                </c:pt>
                <c:pt idx="13">
                  <c:v>1377.52</c:v>
                </c:pt>
                <c:pt idx="14">
                  <c:v>1353.28</c:v>
                </c:pt>
                <c:pt idx="15">
                  <c:v>1376.26</c:v>
                </c:pt>
                <c:pt idx="16">
                  <c:v>1367.41</c:v>
                </c:pt>
                <c:pt idx="17">
                  <c:v>1363.82</c:v>
                </c:pt>
                <c:pt idx="18">
                  <c:v>1365.8</c:v>
                </c:pt>
                <c:pt idx="19">
                  <c:v>1380.2</c:v>
                </c:pt>
                <c:pt idx="20">
                  <c:v>1368.37</c:v>
                </c:pt>
                <c:pt idx="21">
                  <c:v>1371.12</c:v>
                </c:pt>
                <c:pt idx="22">
                  <c:v>1364.8</c:v>
                </c:pt>
                <c:pt idx="23">
                  <c:v>1372.15</c:v>
                </c:pt>
                <c:pt idx="24">
                  <c:v>1381.61</c:v>
                </c:pt>
                <c:pt idx="25">
                  <c:v>1375.66</c:v>
                </c:pt>
                <c:pt idx="26">
                  <c:v>1366.63</c:v>
                </c:pt>
                <c:pt idx="27">
                  <c:v>1361.02</c:v>
                </c:pt>
                <c:pt idx="28">
                  <c:v>1363.99</c:v>
                </c:pt>
                <c:pt idx="29">
                  <c:v>1376.75</c:v>
                </c:pt>
                <c:pt idx="30">
                  <c:v>1367.04</c:v>
                </c:pt>
                <c:pt idx="31">
                  <c:v>1368.85</c:v>
                </c:pt>
                <c:pt idx="32">
                  <c:v>1366.4</c:v>
                </c:pt>
                <c:pt idx="33">
                  <c:v>1366.09</c:v>
                </c:pt>
                <c:pt idx="34">
                  <c:v>1366.13</c:v>
                </c:pt>
                <c:pt idx="35">
                  <c:v>1371.12</c:v>
                </c:pt>
                <c:pt idx="36">
                  <c:v>1367.66</c:v>
                </c:pt>
                <c:pt idx="37">
                  <c:v>1372.52</c:v>
                </c:pt>
                <c:pt idx="38">
                  <c:v>1357.56</c:v>
                </c:pt>
                <c:pt idx="39">
                  <c:v>1368.24</c:v>
                </c:pt>
                <c:pt idx="40">
                  <c:v>1353.59</c:v>
                </c:pt>
                <c:pt idx="41">
                  <c:v>1355.71</c:v>
                </c:pt>
                <c:pt idx="42">
                  <c:v>1360.03</c:v>
                </c:pt>
                <c:pt idx="43">
                  <c:v>1359.73</c:v>
                </c:pt>
                <c:pt idx="44">
                  <c:v>1364.68</c:v>
                </c:pt>
                <c:pt idx="45">
                  <c:v>1367.67</c:v>
                </c:pt>
                <c:pt idx="46">
                  <c:v>1361.38</c:v>
                </c:pt>
                <c:pt idx="47">
                  <c:v>1367.25</c:v>
                </c:pt>
                <c:pt idx="48">
                  <c:v>1362.19</c:v>
                </c:pt>
                <c:pt idx="49">
                  <c:v>1372.31</c:v>
                </c:pt>
              </c:numCache>
            </c:numRef>
          </c:val>
          <c:smooth val="0"/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Run50Details!$AG$2:$AG$51</c:f>
              <c:numCache>
                <c:formatCode>General</c:formatCode>
                <c:ptCount val="50"/>
                <c:pt idx="0">
                  <c:v>1806.24</c:v>
                </c:pt>
                <c:pt idx="1">
                  <c:v>1763.02</c:v>
                </c:pt>
                <c:pt idx="2">
                  <c:v>1799.48</c:v>
                </c:pt>
                <c:pt idx="3">
                  <c:v>1800.74</c:v>
                </c:pt>
                <c:pt idx="4">
                  <c:v>1800.83</c:v>
                </c:pt>
                <c:pt idx="5">
                  <c:v>1797.39</c:v>
                </c:pt>
                <c:pt idx="6">
                  <c:v>1773.8</c:v>
                </c:pt>
                <c:pt idx="7">
                  <c:v>1781.75</c:v>
                </c:pt>
                <c:pt idx="8">
                  <c:v>1794.68</c:v>
                </c:pt>
                <c:pt idx="9">
                  <c:v>1787.56</c:v>
                </c:pt>
                <c:pt idx="10">
                  <c:v>1774.01</c:v>
                </c:pt>
                <c:pt idx="11">
                  <c:v>1799.07</c:v>
                </c:pt>
                <c:pt idx="12">
                  <c:v>1778.25</c:v>
                </c:pt>
                <c:pt idx="13">
                  <c:v>1793.39</c:v>
                </c:pt>
                <c:pt idx="14">
                  <c:v>1795.31</c:v>
                </c:pt>
                <c:pt idx="15">
                  <c:v>1783.86</c:v>
                </c:pt>
                <c:pt idx="16">
                  <c:v>1791.86</c:v>
                </c:pt>
                <c:pt idx="17">
                  <c:v>1780.6</c:v>
                </c:pt>
                <c:pt idx="18">
                  <c:v>1770.84</c:v>
                </c:pt>
                <c:pt idx="19">
                  <c:v>1775.04</c:v>
                </c:pt>
                <c:pt idx="20">
                  <c:v>1819.14</c:v>
                </c:pt>
                <c:pt idx="21">
                  <c:v>1805.78</c:v>
                </c:pt>
                <c:pt idx="22">
                  <c:v>1786.99</c:v>
                </c:pt>
                <c:pt idx="23">
                  <c:v>1799.25</c:v>
                </c:pt>
                <c:pt idx="24">
                  <c:v>1791.7</c:v>
                </c:pt>
                <c:pt idx="25">
                  <c:v>1811.89</c:v>
                </c:pt>
                <c:pt idx="26">
                  <c:v>1809.03</c:v>
                </c:pt>
                <c:pt idx="27">
                  <c:v>1785.28</c:v>
                </c:pt>
                <c:pt idx="28">
                  <c:v>1793.23</c:v>
                </c:pt>
                <c:pt idx="29">
                  <c:v>1781.91</c:v>
                </c:pt>
                <c:pt idx="30">
                  <c:v>1789.03</c:v>
                </c:pt>
                <c:pt idx="31">
                  <c:v>1779.46</c:v>
                </c:pt>
                <c:pt idx="32">
                  <c:v>1769.45</c:v>
                </c:pt>
                <c:pt idx="33">
                  <c:v>1784.27</c:v>
                </c:pt>
                <c:pt idx="34">
                  <c:v>1790.77</c:v>
                </c:pt>
                <c:pt idx="35">
                  <c:v>1781.27</c:v>
                </c:pt>
                <c:pt idx="36">
                  <c:v>1811.29</c:v>
                </c:pt>
                <c:pt idx="37">
                  <c:v>1818.73</c:v>
                </c:pt>
                <c:pt idx="38">
                  <c:v>1808.82</c:v>
                </c:pt>
                <c:pt idx="39">
                  <c:v>1809.03</c:v>
                </c:pt>
                <c:pt idx="40">
                  <c:v>1802.15</c:v>
                </c:pt>
                <c:pt idx="41">
                  <c:v>1801.9</c:v>
                </c:pt>
                <c:pt idx="42">
                  <c:v>1789.56</c:v>
                </c:pt>
                <c:pt idx="43">
                  <c:v>1800.78</c:v>
                </c:pt>
                <c:pt idx="44">
                  <c:v>1794.69</c:v>
                </c:pt>
                <c:pt idx="45">
                  <c:v>1782.56</c:v>
                </c:pt>
                <c:pt idx="46">
                  <c:v>1792.17</c:v>
                </c:pt>
                <c:pt idx="47">
                  <c:v>1804.75</c:v>
                </c:pt>
                <c:pt idx="48">
                  <c:v>1799.39</c:v>
                </c:pt>
                <c:pt idx="49">
                  <c:v>1802.48</c:v>
                </c:pt>
              </c:numCache>
            </c:numRef>
          </c:val>
          <c:smooth val="0"/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Run50Details!$AH$2:$AH$51</c:f>
              <c:numCache>
                <c:formatCode>General</c:formatCode>
                <c:ptCount val="50"/>
                <c:pt idx="0">
                  <c:v>648.1</c:v>
                </c:pt>
                <c:pt idx="1">
                  <c:v>661.86</c:v>
                </c:pt>
                <c:pt idx="2">
                  <c:v>654</c:v>
                </c:pt>
                <c:pt idx="3">
                  <c:v>655.29</c:v>
                </c:pt>
                <c:pt idx="4">
                  <c:v>657.32</c:v>
                </c:pt>
                <c:pt idx="5">
                  <c:v>662.86</c:v>
                </c:pt>
                <c:pt idx="6">
                  <c:v>660.95</c:v>
                </c:pt>
                <c:pt idx="7">
                  <c:v>661.64</c:v>
                </c:pt>
                <c:pt idx="8">
                  <c:v>657.81</c:v>
                </c:pt>
                <c:pt idx="9">
                  <c:v>648.61</c:v>
                </c:pt>
                <c:pt idx="10">
                  <c:v>660.8</c:v>
                </c:pt>
                <c:pt idx="11">
                  <c:v>653.89</c:v>
                </c:pt>
                <c:pt idx="12">
                  <c:v>655.94</c:v>
                </c:pt>
                <c:pt idx="13">
                  <c:v>645.61</c:v>
                </c:pt>
                <c:pt idx="14">
                  <c:v>648.35</c:v>
                </c:pt>
                <c:pt idx="15">
                  <c:v>653.28</c:v>
                </c:pt>
                <c:pt idx="16">
                  <c:v>654.07000000000005</c:v>
                </c:pt>
                <c:pt idx="17">
                  <c:v>652.47</c:v>
                </c:pt>
                <c:pt idx="18">
                  <c:v>644.20000000000005</c:v>
                </c:pt>
                <c:pt idx="19">
                  <c:v>647.39</c:v>
                </c:pt>
                <c:pt idx="20">
                  <c:v>660.61</c:v>
                </c:pt>
                <c:pt idx="21">
                  <c:v>646.79</c:v>
                </c:pt>
                <c:pt idx="22">
                  <c:v>642.09</c:v>
                </c:pt>
                <c:pt idx="23">
                  <c:v>649.9</c:v>
                </c:pt>
                <c:pt idx="24">
                  <c:v>636.69000000000005</c:v>
                </c:pt>
                <c:pt idx="25">
                  <c:v>628.26</c:v>
                </c:pt>
                <c:pt idx="26">
                  <c:v>629.94000000000005</c:v>
                </c:pt>
                <c:pt idx="27">
                  <c:v>641.94000000000005</c:v>
                </c:pt>
                <c:pt idx="28">
                  <c:v>636.13</c:v>
                </c:pt>
                <c:pt idx="29">
                  <c:v>644.91999999999996</c:v>
                </c:pt>
                <c:pt idx="30">
                  <c:v>639.73</c:v>
                </c:pt>
                <c:pt idx="31">
                  <c:v>654.9</c:v>
                </c:pt>
                <c:pt idx="32">
                  <c:v>652.27</c:v>
                </c:pt>
                <c:pt idx="33">
                  <c:v>641.42999999999995</c:v>
                </c:pt>
                <c:pt idx="34">
                  <c:v>653.39</c:v>
                </c:pt>
                <c:pt idx="35">
                  <c:v>643.41</c:v>
                </c:pt>
                <c:pt idx="36">
                  <c:v>648.59</c:v>
                </c:pt>
                <c:pt idx="37">
                  <c:v>642.82000000000005</c:v>
                </c:pt>
                <c:pt idx="38">
                  <c:v>653.19000000000005</c:v>
                </c:pt>
                <c:pt idx="39">
                  <c:v>659.56</c:v>
                </c:pt>
                <c:pt idx="40">
                  <c:v>654.4</c:v>
                </c:pt>
                <c:pt idx="41">
                  <c:v>656.37</c:v>
                </c:pt>
                <c:pt idx="42">
                  <c:v>639.52</c:v>
                </c:pt>
                <c:pt idx="43">
                  <c:v>640.88</c:v>
                </c:pt>
                <c:pt idx="44">
                  <c:v>649.4</c:v>
                </c:pt>
                <c:pt idx="45">
                  <c:v>642.69000000000005</c:v>
                </c:pt>
                <c:pt idx="46">
                  <c:v>643.69000000000005</c:v>
                </c:pt>
                <c:pt idx="47">
                  <c:v>653.16999999999996</c:v>
                </c:pt>
                <c:pt idx="48">
                  <c:v>658.29</c:v>
                </c:pt>
                <c:pt idx="49">
                  <c:v>658.97</c:v>
                </c:pt>
              </c:numCache>
            </c:numRef>
          </c:val>
          <c:smooth val="0"/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Run50Details!$AI$2:$AI$51</c:f>
              <c:numCache>
                <c:formatCode>General</c:formatCode>
                <c:ptCount val="50"/>
                <c:pt idx="0">
                  <c:v>737.21</c:v>
                </c:pt>
                <c:pt idx="1">
                  <c:v>737.61</c:v>
                </c:pt>
                <c:pt idx="2">
                  <c:v>737.5</c:v>
                </c:pt>
                <c:pt idx="3">
                  <c:v>734.45</c:v>
                </c:pt>
                <c:pt idx="4">
                  <c:v>729.89</c:v>
                </c:pt>
                <c:pt idx="5">
                  <c:v>738.46</c:v>
                </c:pt>
                <c:pt idx="6">
                  <c:v>738.89</c:v>
                </c:pt>
                <c:pt idx="7">
                  <c:v>737.53</c:v>
                </c:pt>
                <c:pt idx="8">
                  <c:v>732.71</c:v>
                </c:pt>
                <c:pt idx="9">
                  <c:v>739.31</c:v>
                </c:pt>
                <c:pt idx="10">
                  <c:v>739.19</c:v>
                </c:pt>
                <c:pt idx="11">
                  <c:v>737.98</c:v>
                </c:pt>
                <c:pt idx="12">
                  <c:v>731.43</c:v>
                </c:pt>
                <c:pt idx="13">
                  <c:v>732.05</c:v>
                </c:pt>
                <c:pt idx="14">
                  <c:v>738.1</c:v>
                </c:pt>
                <c:pt idx="15">
                  <c:v>738.24</c:v>
                </c:pt>
                <c:pt idx="16">
                  <c:v>731.67</c:v>
                </c:pt>
                <c:pt idx="17">
                  <c:v>736.67</c:v>
                </c:pt>
                <c:pt idx="18">
                  <c:v>740.14</c:v>
                </c:pt>
                <c:pt idx="19">
                  <c:v>739.34</c:v>
                </c:pt>
                <c:pt idx="20">
                  <c:v>731.55</c:v>
                </c:pt>
                <c:pt idx="21">
                  <c:v>738.14</c:v>
                </c:pt>
                <c:pt idx="22">
                  <c:v>738.2</c:v>
                </c:pt>
                <c:pt idx="23">
                  <c:v>738.7</c:v>
                </c:pt>
                <c:pt idx="24">
                  <c:v>732.49</c:v>
                </c:pt>
                <c:pt idx="25">
                  <c:v>737.16</c:v>
                </c:pt>
                <c:pt idx="26">
                  <c:v>737.04</c:v>
                </c:pt>
                <c:pt idx="27">
                  <c:v>738.44</c:v>
                </c:pt>
                <c:pt idx="28">
                  <c:v>733.8</c:v>
                </c:pt>
                <c:pt idx="29">
                  <c:v>736.95</c:v>
                </c:pt>
                <c:pt idx="30">
                  <c:v>737.25</c:v>
                </c:pt>
                <c:pt idx="31">
                  <c:v>736.08</c:v>
                </c:pt>
                <c:pt idx="32">
                  <c:v>736.8</c:v>
                </c:pt>
                <c:pt idx="33">
                  <c:v>732.01</c:v>
                </c:pt>
                <c:pt idx="34">
                  <c:v>739.97</c:v>
                </c:pt>
                <c:pt idx="35">
                  <c:v>736.64</c:v>
                </c:pt>
                <c:pt idx="36">
                  <c:v>738.12</c:v>
                </c:pt>
                <c:pt idx="37">
                  <c:v>734.17</c:v>
                </c:pt>
                <c:pt idx="38">
                  <c:v>738.72</c:v>
                </c:pt>
                <c:pt idx="39">
                  <c:v>735.69</c:v>
                </c:pt>
                <c:pt idx="40">
                  <c:v>735.52</c:v>
                </c:pt>
                <c:pt idx="41">
                  <c:v>727.58</c:v>
                </c:pt>
                <c:pt idx="42">
                  <c:v>728.32</c:v>
                </c:pt>
                <c:pt idx="43">
                  <c:v>737.07</c:v>
                </c:pt>
                <c:pt idx="44">
                  <c:v>739.79</c:v>
                </c:pt>
                <c:pt idx="45">
                  <c:v>736.57</c:v>
                </c:pt>
                <c:pt idx="46">
                  <c:v>740.09</c:v>
                </c:pt>
                <c:pt idx="47">
                  <c:v>731.93</c:v>
                </c:pt>
                <c:pt idx="48">
                  <c:v>736.52</c:v>
                </c:pt>
                <c:pt idx="49">
                  <c:v>737.95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211904"/>
        <c:axId val="234213080"/>
      </c:lineChart>
      <c:catAx>
        <c:axId val="23421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Sequential 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213080"/>
        <c:crosses val="autoZero"/>
        <c:auto val="1"/>
        <c:lblAlgn val="ctr"/>
        <c:lblOffset val="100"/>
        <c:noMultiLvlLbl val="0"/>
      </c:catAx>
      <c:valAx>
        <c:axId val="23421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Composite</a:t>
                </a:r>
                <a:r>
                  <a:rPr lang="en-US" baseline="0"/>
                  <a:t> Index (Mflops)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21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of</a:t>
            </a:r>
            <a:r>
              <a:rPr lang="en-US" baseline="0"/>
              <a:t> Several C Compilers</a:t>
            </a:r>
          </a:p>
          <a:p>
            <a:pPr>
              <a:defRPr/>
            </a:pPr>
            <a:r>
              <a:rPr lang="en-US" baseline="0"/>
              <a:t>on Windows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'Perf Chart'!$D$15</c:f>
              <c:strCache>
                <c:ptCount val="1"/>
                <c:pt idx="0">
                  <c:v>Average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'Perf Chart'!$C$4:$C$13</c:f>
                <c:numCache>
                  <c:formatCode>General</c:formatCode>
                  <c:ptCount val="10"/>
                  <c:pt idx="0">
                    <c:v>8.8655987032657286</c:v>
                  </c:pt>
                  <c:pt idx="1">
                    <c:v>3.1519594229751249</c:v>
                  </c:pt>
                  <c:pt idx="2">
                    <c:v>14.750407713493404</c:v>
                  </c:pt>
                  <c:pt idx="3">
                    <c:v>6.0707937281541655</c:v>
                  </c:pt>
                  <c:pt idx="4">
                    <c:v>28.585280160193218</c:v>
                  </c:pt>
                  <c:pt idx="5">
                    <c:v>4.846669380268561</c:v>
                  </c:pt>
                  <c:pt idx="6">
                    <c:v>6.438543693876686</c:v>
                  </c:pt>
                  <c:pt idx="7">
                    <c:v>11.362515388732533</c:v>
                  </c:pt>
                  <c:pt idx="8">
                    <c:v>12.99067254</c:v>
                  </c:pt>
                  <c:pt idx="9">
                    <c:v>24.721538189380109</c:v>
                  </c:pt>
                </c:numCache>
              </c:numRef>
            </c:plus>
            <c:minus>
              <c:numRef>
                <c:f>'Perf Chart'!$C$4:$C$13</c:f>
                <c:numCache>
                  <c:formatCode>General</c:formatCode>
                  <c:ptCount val="10"/>
                  <c:pt idx="0">
                    <c:v>8.8655987032657286</c:v>
                  </c:pt>
                  <c:pt idx="1">
                    <c:v>3.1519594229751249</c:v>
                  </c:pt>
                  <c:pt idx="2">
                    <c:v>14.750407713493404</c:v>
                  </c:pt>
                  <c:pt idx="3">
                    <c:v>6.0707937281541655</c:v>
                  </c:pt>
                  <c:pt idx="4">
                    <c:v>28.585280160193218</c:v>
                  </c:pt>
                  <c:pt idx="5">
                    <c:v>4.846669380268561</c:v>
                  </c:pt>
                  <c:pt idx="6">
                    <c:v>6.438543693876686</c:v>
                  </c:pt>
                  <c:pt idx="7">
                    <c:v>11.362515388732533</c:v>
                  </c:pt>
                  <c:pt idx="8">
                    <c:v>12.99067254</c:v>
                  </c:pt>
                  <c:pt idx="9">
                    <c:v>24.721538189380109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'Perf Chart'!$A$4:$A$13</c:f>
              <c:strCache>
                <c:ptCount val="10"/>
                <c:pt idx="0">
                  <c:v>C# Core 2015</c:v>
                </c:pt>
                <c:pt idx="1">
                  <c:v>Mono</c:v>
                </c:pt>
                <c:pt idx="2">
                  <c:v>C# 2015</c:v>
                </c:pt>
                <c:pt idx="3">
                  <c:v>C# 2013</c:v>
                </c:pt>
                <c:pt idx="4">
                  <c:v>.NET Native 2015</c:v>
                </c:pt>
                <c:pt idx="5">
                  <c:v>VS C++/CLI 2013</c:v>
                </c:pt>
                <c:pt idx="6">
                  <c:v>VS C++/CLI 2015</c:v>
                </c:pt>
                <c:pt idx="7">
                  <c:v>VS C++ 2013</c:v>
                </c:pt>
                <c:pt idx="8">
                  <c:v>GCC C++</c:v>
                </c:pt>
                <c:pt idx="9">
                  <c:v>VS C++ 2015</c:v>
                </c:pt>
              </c:strCache>
            </c:strRef>
          </c:cat>
          <c:val>
            <c:numRef>
              <c:f>'Perf Chart'!$D$16:$D$24</c:f>
              <c:numCache>
                <c:formatCode>General</c:formatCode>
                <c:ptCount val="9"/>
                <c:pt idx="0">
                  <c:v>361.45620000000002</c:v>
                </c:pt>
                <c:pt idx="1">
                  <c:v>954.93219999999997</c:v>
                </c:pt>
                <c:pt idx="2">
                  <c:v>971.02320000000009</c:v>
                </c:pt>
                <c:pt idx="3">
                  <c:v>1352.5909999999994</c:v>
                </c:pt>
                <c:pt idx="4">
                  <c:v>1533.6760000000002</c:v>
                </c:pt>
                <c:pt idx="5">
                  <c:v>1545.5160000000001</c:v>
                </c:pt>
                <c:pt idx="6">
                  <c:v>1751.9646</c:v>
                </c:pt>
                <c:pt idx="7">
                  <c:v>1792.8894</c:v>
                </c:pt>
                <c:pt idx="8">
                  <c:v>1812.7983999999997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216216"/>
        <c:axId val="234217000"/>
      </c:lineChart>
      <c:catAx>
        <c:axId val="234216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217000"/>
        <c:crosses val="autoZero"/>
        <c:auto val="1"/>
        <c:lblAlgn val="ctr"/>
        <c:lblOffset val="100"/>
        <c:noMultiLvlLbl val="0"/>
      </c:catAx>
      <c:valAx>
        <c:axId val="23421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SciMark2</a:t>
                </a:r>
                <a:r>
                  <a:rPr lang="en-US" baseline="0"/>
                  <a:t> Composite Index (M</a:t>
                </a:r>
                <a:r>
                  <a:rPr lang="en-US"/>
                  <a:t>flops)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216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171449</xdr:colOff>
      <xdr:row>16</xdr:row>
      <xdr:rowOff>190499</xdr:rowOff>
    </xdr:from>
    <xdr:to>
      <xdr:col>30</xdr:col>
      <xdr:colOff>85724</xdr:colOff>
      <xdr:row>43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13</xdr:row>
      <xdr:rowOff>152400</xdr:rowOff>
    </xdr:from>
    <xdr:to>
      <xdr:col>22</xdr:col>
      <xdr:colOff>400050</xdr:colOff>
      <xdr:row>34</xdr:row>
      <xdr:rowOff>9526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even Davis" refreshedDate="42625.67879085648" createdVersion="5" refreshedVersion="5" minRefreshableVersion="3" recordCount="96">
  <cacheSource type="worksheet">
    <worksheetSource ref="A1:H97" sheet="First Run Details"/>
  </cacheSource>
  <cacheFields count="8">
    <cacheField name="Context" numFmtId="0">
      <sharedItems count="5">
        <s v="UbuntuVM"/>
        <s v="Cygwin"/>
        <s v="Win7"/>
        <s v="Win10RCVM"/>
        <s v="Win10VMDay2"/>
      </sharedItems>
    </cacheField>
    <cacheField name="Project" numFmtId="0">
      <sharedItems/>
    </cacheField>
    <cacheField name="Scimark2 Composite" numFmtId="0">
      <sharedItems containsSemiMixedTypes="0" containsString="0" containsNumber="1" minValue="346.92" maxValue="1916.47"/>
    </cacheField>
    <cacheField name="Language" numFmtId="0">
      <sharedItems count="3">
        <s v="C++"/>
        <s v="GO"/>
        <s v="C#"/>
      </sharedItems>
    </cacheField>
    <cacheField name="Physical" numFmtId="0">
      <sharedItems count="2">
        <s v="VM"/>
        <s v="Physical"/>
      </sharedItems>
    </cacheField>
    <cacheField name="Runtime" numFmtId="0">
      <sharedItems count="7">
        <s v="GCC"/>
        <s v="WPF"/>
        <s v=".Net 4.6.1"/>
        <s v="Unmanaged"/>
        <s v="C++/CLI"/>
        <s v=".Net Core"/>
        <s v=".Net Native"/>
      </sharedItems>
    </cacheField>
    <cacheField name="Compiler" numFmtId="0">
      <sharedItems count="3">
        <s v="GCC"/>
        <s v="VS2013"/>
        <s v="VS2015"/>
      </sharedItems>
    </cacheField>
    <cacheField name="Host Compiler" numFmtId="0">
      <sharedItems count="2">
        <s v="Local"/>
        <s v="Ho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">
  <r>
    <x v="0"/>
    <s v="GCC"/>
    <n v="1785.61"/>
    <x v="0"/>
    <x v="0"/>
    <x v="0"/>
    <x v="0"/>
    <x v="0"/>
  </r>
  <r>
    <x v="0"/>
    <s v="GCC"/>
    <n v="1785.76"/>
    <x v="0"/>
    <x v="0"/>
    <x v="0"/>
    <x v="0"/>
    <x v="0"/>
  </r>
  <r>
    <x v="0"/>
    <s v="GCC"/>
    <n v="1789.76"/>
    <x v="0"/>
    <x v="0"/>
    <x v="0"/>
    <x v="0"/>
    <x v="0"/>
  </r>
  <r>
    <x v="0"/>
    <s v="GCC"/>
    <n v="1789.51"/>
    <x v="0"/>
    <x v="0"/>
    <x v="0"/>
    <x v="0"/>
    <x v="0"/>
  </r>
  <r>
    <x v="0"/>
    <s v="GCC"/>
    <n v="1788.83"/>
    <x v="0"/>
    <x v="0"/>
    <x v="0"/>
    <x v="0"/>
    <x v="0"/>
  </r>
  <r>
    <x v="1"/>
    <s v="GCC"/>
    <n v="1880.53"/>
    <x v="0"/>
    <x v="1"/>
    <x v="0"/>
    <x v="0"/>
    <x v="0"/>
  </r>
  <r>
    <x v="1"/>
    <s v="GCC"/>
    <n v="1878.98"/>
    <x v="0"/>
    <x v="1"/>
    <x v="0"/>
    <x v="0"/>
    <x v="0"/>
  </r>
  <r>
    <x v="1"/>
    <s v="GCC"/>
    <n v="1873.14"/>
    <x v="0"/>
    <x v="1"/>
    <x v="0"/>
    <x v="0"/>
    <x v="0"/>
  </r>
  <r>
    <x v="1"/>
    <s v="GCC"/>
    <n v="1874.62"/>
    <x v="0"/>
    <x v="1"/>
    <x v="0"/>
    <x v="0"/>
    <x v="0"/>
  </r>
  <r>
    <x v="1"/>
    <s v="GCC"/>
    <n v="1878.85"/>
    <x v="0"/>
    <x v="1"/>
    <x v="0"/>
    <x v="0"/>
    <x v="0"/>
  </r>
  <r>
    <x v="0"/>
    <s v="GCC GO"/>
    <n v="778.26"/>
    <x v="1"/>
    <x v="0"/>
    <x v="0"/>
    <x v="0"/>
    <x v="0"/>
  </r>
  <r>
    <x v="2"/>
    <s v="Wpf2013"/>
    <n v="998.48"/>
    <x v="2"/>
    <x v="1"/>
    <x v="1"/>
    <x v="1"/>
    <x v="0"/>
  </r>
  <r>
    <x v="2"/>
    <s v="Wpf2013"/>
    <n v="998.76"/>
    <x v="2"/>
    <x v="1"/>
    <x v="1"/>
    <x v="1"/>
    <x v="0"/>
  </r>
  <r>
    <x v="2"/>
    <s v="Wpf2013"/>
    <n v="996.22"/>
    <x v="2"/>
    <x v="1"/>
    <x v="1"/>
    <x v="1"/>
    <x v="0"/>
  </r>
  <r>
    <x v="2"/>
    <s v="Wpf2013"/>
    <n v="998.12"/>
    <x v="2"/>
    <x v="1"/>
    <x v="1"/>
    <x v="1"/>
    <x v="0"/>
  </r>
  <r>
    <x v="2"/>
    <s v="Wpf2013"/>
    <n v="997.85"/>
    <x v="2"/>
    <x v="1"/>
    <x v="1"/>
    <x v="1"/>
    <x v="0"/>
  </r>
  <r>
    <x v="2"/>
    <s v="CSharp2013"/>
    <n v="991.48"/>
    <x v="2"/>
    <x v="1"/>
    <x v="2"/>
    <x v="1"/>
    <x v="0"/>
  </r>
  <r>
    <x v="2"/>
    <s v="CSharp2013"/>
    <n v="989.57"/>
    <x v="2"/>
    <x v="1"/>
    <x v="2"/>
    <x v="1"/>
    <x v="0"/>
  </r>
  <r>
    <x v="2"/>
    <s v="CSharp2013"/>
    <n v="990.35"/>
    <x v="2"/>
    <x v="1"/>
    <x v="2"/>
    <x v="1"/>
    <x v="0"/>
  </r>
  <r>
    <x v="2"/>
    <s v="CSharp2013"/>
    <n v="990.46"/>
    <x v="2"/>
    <x v="1"/>
    <x v="2"/>
    <x v="1"/>
    <x v="0"/>
  </r>
  <r>
    <x v="2"/>
    <s v="CSharp2013"/>
    <n v="993.95"/>
    <x v="2"/>
    <x v="1"/>
    <x v="2"/>
    <x v="1"/>
    <x v="0"/>
  </r>
  <r>
    <x v="2"/>
    <s v="CPP2013"/>
    <n v="1780.98"/>
    <x v="0"/>
    <x v="1"/>
    <x v="3"/>
    <x v="1"/>
    <x v="0"/>
  </r>
  <r>
    <x v="2"/>
    <s v="CPP2013"/>
    <n v="1790.58"/>
    <x v="0"/>
    <x v="1"/>
    <x v="3"/>
    <x v="1"/>
    <x v="0"/>
  </r>
  <r>
    <x v="2"/>
    <s v="CPP2013"/>
    <n v="1784.17"/>
    <x v="0"/>
    <x v="1"/>
    <x v="3"/>
    <x v="1"/>
    <x v="0"/>
  </r>
  <r>
    <x v="2"/>
    <s v="CPP2013"/>
    <n v="1787.38"/>
    <x v="0"/>
    <x v="1"/>
    <x v="3"/>
    <x v="1"/>
    <x v="0"/>
  </r>
  <r>
    <x v="2"/>
    <s v="CPP2013"/>
    <n v="1784.99"/>
    <x v="0"/>
    <x v="1"/>
    <x v="3"/>
    <x v="1"/>
    <x v="0"/>
  </r>
  <r>
    <x v="2"/>
    <s v="CPPCLI2013"/>
    <n v="1575.36"/>
    <x v="0"/>
    <x v="1"/>
    <x v="4"/>
    <x v="1"/>
    <x v="0"/>
  </r>
  <r>
    <x v="2"/>
    <s v="CPPCLI2013"/>
    <n v="1578.92"/>
    <x v="0"/>
    <x v="1"/>
    <x v="4"/>
    <x v="1"/>
    <x v="0"/>
  </r>
  <r>
    <x v="2"/>
    <s v="CPPCLI2013"/>
    <n v="1576.07"/>
    <x v="0"/>
    <x v="1"/>
    <x v="4"/>
    <x v="1"/>
    <x v="0"/>
  </r>
  <r>
    <x v="2"/>
    <s v="CPPCLI2013"/>
    <n v="1583.08"/>
    <x v="0"/>
    <x v="1"/>
    <x v="4"/>
    <x v="1"/>
    <x v="0"/>
  </r>
  <r>
    <x v="2"/>
    <s v="CPPCLI2013"/>
    <n v="1561.98"/>
    <x v="0"/>
    <x v="1"/>
    <x v="4"/>
    <x v="1"/>
    <x v="0"/>
  </r>
  <r>
    <x v="2"/>
    <s v="CSharp2015"/>
    <n v="988.45"/>
    <x v="2"/>
    <x v="1"/>
    <x v="2"/>
    <x v="2"/>
    <x v="0"/>
  </r>
  <r>
    <x v="2"/>
    <s v="CSharp2015"/>
    <n v="991.75"/>
    <x v="2"/>
    <x v="1"/>
    <x v="2"/>
    <x v="2"/>
    <x v="0"/>
  </r>
  <r>
    <x v="2"/>
    <s v="CSharp2015"/>
    <n v="987.76"/>
    <x v="2"/>
    <x v="1"/>
    <x v="2"/>
    <x v="2"/>
    <x v="0"/>
  </r>
  <r>
    <x v="2"/>
    <s v="CSharp2015"/>
    <n v="986.43"/>
    <x v="2"/>
    <x v="1"/>
    <x v="2"/>
    <x v="2"/>
    <x v="0"/>
  </r>
  <r>
    <x v="2"/>
    <s v="CSharp2015"/>
    <n v="986.95"/>
    <x v="2"/>
    <x v="1"/>
    <x v="2"/>
    <x v="2"/>
    <x v="0"/>
  </r>
  <r>
    <x v="2"/>
    <s v="CPP2015"/>
    <n v="1905.8"/>
    <x v="0"/>
    <x v="1"/>
    <x v="3"/>
    <x v="2"/>
    <x v="0"/>
  </r>
  <r>
    <x v="2"/>
    <s v="CPP2015"/>
    <n v="1914.52"/>
    <x v="0"/>
    <x v="1"/>
    <x v="3"/>
    <x v="2"/>
    <x v="0"/>
  </r>
  <r>
    <x v="2"/>
    <s v="CPP2015"/>
    <n v="1916.47"/>
    <x v="0"/>
    <x v="1"/>
    <x v="3"/>
    <x v="2"/>
    <x v="0"/>
  </r>
  <r>
    <x v="2"/>
    <s v="CPP2015"/>
    <n v="1914.11"/>
    <x v="0"/>
    <x v="1"/>
    <x v="3"/>
    <x v="2"/>
    <x v="0"/>
  </r>
  <r>
    <x v="2"/>
    <s v="CPP2015"/>
    <n v="1912.69"/>
    <x v="0"/>
    <x v="1"/>
    <x v="3"/>
    <x v="2"/>
    <x v="0"/>
  </r>
  <r>
    <x v="2"/>
    <s v="CPPCLI2015"/>
    <n v="1566.79"/>
    <x v="0"/>
    <x v="1"/>
    <x v="4"/>
    <x v="2"/>
    <x v="0"/>
  </r>
  <r>
    <x v="2"/>
    <s v="CPPCLI2015"/>
    <n v="1580.19"/>
    <x v="0"/>
    <x v="1"/>
    <x v="4"/>
    <x v="2"/>
    <x v="0"/>
  </r>
  <r>
    <x v="2"/>
    <s v="CPPCLI2015"/>
    <n v="1574.58"/>
    <x v="0"/>
    <x v="1"/>
    <x v="4"/>
    <x v="2"/>
    <x v="0"/>
  </r>
  <r>
    <x v="2"/>
    <s v="CPPCLI2015"/>
    <n v="1574.39"/>
    <x v="0"/>
    <x v="1"/>
    <x v="4"/>
    <x v="2"/>
    <x v="0"/>
  </r>
  <r>
    <x v="2"/>
    <s v="CPPCLI2015"/>
    <n v="1572.58"/>
    <x v="0"/>
    <x v="1"/>
    <x v="4"/>
    <x v="2"/>
    <x v="0"/>
  </r>
  <r>
    <x v="2"/>
    <s v="CSharpCoreCLR2015"/>
    <n v="369.8"/>
    <x v="2"/>
    <x v="1"/>
    <x v="5"/>
    <x v="2"/>
    <x v="0"/>
  </r>
  <r>
    <x v="2"/>
    <s v="CSharpCoreCLR2015"/>
    <n v="369.39"/>
    <x v="2"/>
    <x v="1"/>
    <x v="5"/>
    <x v="2"/>
    <x v="0"/>
  </r>
  <r>
    <x v="2"/>
    <s v="CSharpCoreCLR2015"/>
    <n v="370.41"/>
    <x v="2"/>
    <x v="1"/>
    <x v="5"/>
    <x v="2"/>
    <x v="0"/>
  </r>
  <r>
    <x v="2"/>
    <s v="CSharpCoreCLR2015"/>
    <n v="371.53"/>
    <x v="2"/>
    <x v="1"/>
    <x v="5"/>
    <x v="2"/>
    <x v="0"/>
  </r>
  <r>
    <x v="2"/>
    <s v="CSharpCoreCLR2015"/>
    <n v="371.41"/>
    <x v="2"/>
    <x v="1"/>
    <x v="5"/>
    <x v="2"/>
    <x v="0"/>
  </r>
  <r>
    <x v="3"/>
    <s v="Wpf2013"/>
    <n v="951.27"/>
    <x v="2"/>
    <x v="0"/>
    <x v="1"/>
    <x v="1"/>
    <x v="1"/>
  </r>
  <r>
    <x v="3"/>
    <s v="Wpf2013"/>
    <n v="951.27"/>
    <x v="2"/>
    <x v="0"/>
    <x v="1"/>
    <x v="1"/>
    <x v="1"/>
  </r>
  <r>
    <x v="3"/>
    <s v="Wpf2013"/>
    <n v="931.15"/>
    <x v="2"/>
    <x v="0"/>
    <x v="1"/>
    <x v="1"/>
    <x v="1"/>
  </r>
  <r>
    <x v="3"/>
    <s v="Wpf2013"/>
    <n v="939.12"/>
    <x v="2"/>
    <x v="0"/>
    <x v="1"/>
    <x v="1"/>
    <x v="1"/>
  </r>
  <r>
    <x v="3"/>
    <s v="Wpf2013"/>
    <n v="921.32"/>
    <x v="2"/>
    <x v="0"/>
    <x v="1"/>
    <x v="1"/>
    <x v="1"/>
  </r>
  <r>
    <x v="3"/>
    <s v="CSharp2013"/>
    <n v="947.54"/>
    <x v="2"/>
    <x v="0"/>
    <x v="2"/>
    <x v="1"/>
    <x v="1"/>
  </r>
  <r>
    <x v="3"/>
    <s v="CSharp2013"/>
    <n v="950.88"/>
    <x v="2"/>
    <x v="0"/>
    <x v="2"/>
    <x v="1"/>
    <x v="1"/>
  </r>
  <r>
    <x v="3"/>
    <s v="CSharp2013"/>
    <n v="956.73"/>
    <x v="2"/>
    <x v="0"/>
    <x v="2"/>
    <x v="1"/>
    <x v="1"/>
  </r>
  <r>
    <x v="3"/>
    <s v="CSharp2013"/>
    <n v="957.2"/>
    <x v="2"/>
    <x v="0"/>
    <x v="2"/>
    <x v="1"/>
    <x v="1"/>
  </r>
  <r>
    <x v="3"/>
    <s v="CSharp2013"/>
    <n v="954.81"/>
    <x v="2"/>
    <x v="0"/>
    <x v="2"/>
    <x v="1"/>
    <x v="1"/>
  </r>
  <r>
    <x v="3"/>
    <s v="CPP2013"/>
    <n v="1722.38"/>
    <x v="0"/>
    <x v="0"/>
    <x v="3"/>
    <x v="1"/>
    <x v="1"/>
  </r>
  <r>
    <x v="3"/>
    <s v="CPP2013"/>
    <n v="1716.03"/>
    <x v="0"/>
    <x v="0"/>
    <x v="3"/>
    <x v="1"/>
    <x v="1"/>
  </r>
  <r>
    <x v="3"/>
    <s v="CPP2013"/>
    <n v="1719.28"/>
    <x v="0"/>
    <x v="0"/>
    <x v="3"/>
    <x v="1"/>
    <x v="1"/>
  </r>
  <r>
    <x v="3"/>
    <s v="CPP2013"/>
    <n v="1725.15"/>
    <x v="0"/>
    <x v="0"/>
    <x v="3"/>
    <x v="1"/>
    <x v="1"/>
  </r>
  <r>
    <x v="3"/>
    <s v="CPP2013"/>
    <n v="1720.7"/>
    <x v="0"/>
    <x v="0"/>
    <x v="3"/>
    <x v="1"/>
    <x v="1"/>
  </r>
  <r>
    <x v="3"/>
    <s v="CPPCLI2013"/>
    <n v="1507.91"/>
    <x v="0"/>
    <x v="0"/>
    <x v="4"/>
    <x v="1"/>
    <x v="1"/>
  </r>
  <r>
    <x v="3"/>
    <s v="CPPCLI2013"/>
    <n v="1510.36"/>
    <x v="0"/>
    <x v="0"/>
    <x v="4"/>
    <x v="1"/>
    <x v="1"/>
  </r>
  <r>
    <x v="3"/>
    <s v="CPPCLI2013"/>
    <n v="1507.55"/>
    <x v="0"/>
    <x v="0"/>
    <x v="4"/>
    <x v="1"/>
    <x v="1"/>
  </r>
  <r>
    <x v="3"/>
    <s v="CPPCLI2013"/>
    <n v="1512.83"/>
    <x v="0"/>
    <x v="0"/>
    <x v="4"/>
    <x v="1"/>
    <x v="1"/>
  </r>
  <r>
    <x v="3"/>
    <s v="CPPCLI2013"/>
    <n v="1508.42"/>
    <x v="0"/>
    <x v="0"/>
    <x v="4"/>
    <x v="1"/>
    <x v="1"/>
  </r>
  <r>
    <x v="3"/>
    <s v="CSharp2015"/>
    <n v="957.57"/>
    <x v="2"/>
    <x v="0"/>
    <x v="2"/>
    <x v="2"/>
    <x v="1"/>
  </r>
  <r>
    <x v="3"/>
    <s v="CSharp2015"/>
    <n v="966.17"/>
    <x v="2"/>
    <x v="0"/>
    <x v="2"/>
    <x v="2"/>
    <x v="1"/>
  </r>
  <r>
    <x v="3"/>
    <s v="CSharp2015"/>
    <n v="961.33"/>
    <x v="2"/>
    <x v="0"/>
    <x v="2"/>
    <x v="2"/>
    <x v="1"/>
  </r>
  <r>
    <x v="3"/>
    <s v="CSharp2015"/>
    <n v="959.11"/>
    <x v="2"/>
    <x v="0"/>
    <x v="2"/>
    <x v="2"/>
    <x v="1"/>
  </r>
  <r>
    <x v="3"/>
    <s v="CSharp2015"/>
    <n v="961.73"/>
    <x v="2"/>
    <x v="0"/>
    <x v="2"/>
    <x v="2"/>
    <x v="1"/>
  </r>
  <r>
    <x v="3"/>
    <s v="CPP2015"/>
    <n v="1825.67"/>
    <x v="0"/>
    <x v="0"/>
    <x v="3"/>
    <x v="2"/>
    <x v="1"/>
  </r>
  <r>
    <x v="3"/>
    <s v="CPP2015"/>
    <n v="1824.14"/>
    <x v="0"/>
    <x v="0"/>
    <x v="3"/>
    <x v="2"/>
    <x v="1"/>
  </r>
  <r>
    <x v="3"/>
    <s v="CPP2015"/>
    <n v="1824.32"/>
    <x v="0"/>
    <x v="0"/>
    <x v="3"/>
    <x v="2"/>
    <x v="1"/>
  </r>
  <r>
    <x v="3"/>
    <s v="CPP2015"/>
    <n v="1831.05"/>
    <x v="0"/>
    <x v="0"/>
    <x v="3"/>
    <x v="2"/>
    <x v="1"/>
  </r>
  <r>
    <x v="3"/>
    <s v="CPP2015"/>
    <n v="1836.94"/>
    <x v="0"/>
    <x v="0"/>
    <x v="3"/>
    <x v="2"/>
    <x v="1"/>
  </r>
  <r>
    <x v="3"/>
    <s v="CPPCLI2015"/>
    <n v="1516.9"/>
    <x v="0"/>
    <x v="0"/>
    <x v="4"/>
    <x v="2"/>
    <x v="1"/>
  </r>
  <r>
    <x v="3"/>
    <s v="CPPCLI2015"/>
    <n v="1518.43"/>
    <x v="0"/>
    <x v="0"/>
    <x v="4"/>
    <x v="2"/>
    <x v="1"/>
  </r>
  <r>
    <x v="3"/>
    <s v="CPPCLI2015"/>
    <n v="1502.71"/>
    <x v="0"/>
    <x v="0"/>
    <x v="4"/>
    <x v="2"/>
    <x v="1"/>
  </r>
  <r>
    <x v="3"/>
    <s v="CPPCLI2015"/>
    <n v="1518.8"/>
    <x v="0"/>
    <x v="0"/>
    <x v="4"/>
    <x v="2"/>
    <x v="1"/>
  </r>
  <r>
    <x v="3"/>
    <s v="CPPCLI2015"/>
    <n v="1522.29"/>
    <x v="0"/>
    <x v="0"/>
    <x v="4"/>
    <x v="2"/>
    <x v="1"/>
  </r>
  <r>
    <x v="3"/>
    <s v="CSharpCoreCLR2015"/>
    <n v="346.92"/>
    <x v="2"/>
    <x v="0"/>
    <x v="5"/>
    <x v="2"/>
    <x v="1"/>
  </r>
  <r>
    <x v="3"/>
    <s v="CSharpCoreCLR2015"/>
    <n v="350.93"/>
    <x v="2"/>
    <x v="0"/>
    <x v="5"/>
    <x v="2"/>
    <x v="1"/>
  </r>
  <r>
    <x v="3"/>
    <s v="CSharpCoreCLR2015"/>
    <n v="354.93"/>
    <x v="2"/>
    <x v="0"/>
    <x v="5"/>
    <x v="2"/>
    <x v="1"/>
  </r>
  <r>
    <x v="3"/>
    <s v="CSharpCoreCLR2015"/>
    <n v="357.36"/>
    <x v="2"/>
    <x v="0"/>
    <x v="5"/>
    <x v="2"/>
    <x v="1"/>
  </r>
  <r>
    <x v="3"/>
    <s v="CSharpCoreCLR2015"/>
    <n v="359.27"/>
    <x v="2"/>
    <x v="0"/>
    <x v="5"/>
    <x v="2"/>
    <x v="1"/>
  </r>
  <r>
    <x v="4"/>
    <s v="UWP2015"/>
    <n v="1335.34"/>
    <x v="2"/>
    <x v="0"/>
    <x v="6"/>
    <x v="2"/>
    <x v="0"/>
  </r>
  <r>
    <x v="4"/>
    <s v="UWP2015"/>
    <n v="1308.6400000000001"/>
    <x v="2"/>
    <x v="0"/>
    <x v="6"/>
    <x v="2"/>
    <x v="0"/>
  </r>
  <r>
    <x v="4"/>
    <s v="UWP2015"/>
    <n v="1301.55"/>
    <x v="2"/>
    <x v="0"/>
    <x v="6"/>
    <x v="2"/>
    <x v="0"/>
  </r>
  <r>
    <x v="4"/>
    <s v="UWP2015"/>
    <n v="1306.3599999999999"/>
    <x v="2"/>
    <x v="0"/>
    <x v="6"/>
    <x v="2"/>
    <x v="0"/>
  </r>
  <r>
    <x v="4"/>
    <s v="UWP2015"/>
    <n v="1300.07"/>
    <x v="2"/>
    <x v="0"/>
    <x v="6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J1:M61" firstHeaderRow="0" firstDataRow="1" firstDataCol="1"/>
  <pivotFields count="8">
    <pivotField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axis="axisRow" showAll="0">
      <items count="4"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 defaultSubtotal="0">
      <items count="2">
        <item x="0"/>
        <item x="1"/>
      </items>
    </pivotField>
  </pivotFields>
  <rowFields count="5">
    <field x="3"/>
    <field x="6"/>
    <field x="5"/>
    <field x="7"/>
    <field x="4"/>
  </rowFields>
  <rowItems count="60">
    <i>
      <x/>
    </i>
    <i r="1">
      <x/>
    </i>
    <i r="2">
      <x/>
    </i>
    <i r="3">
      <x/>
    </i>
    <i r="4">
      <x/>
    </i>
    <i r="4">
      <x v="1"/>
    </i>
    <i r="1">
      <x v="1"/>
    </i>
    <i r="2">
      <x v="3"/>
    </i>
    <i r="3">
      <x/>
    </i>
    <i r="4">
      <x v="1"/>
    </i>
    <i r="3">
      <x v="1"/>
    </i>
    <i r="4">
      <x/>
    </i>
    <i r="2">
      <x v="4"/>
    </i>
    <i r="3">
      <x/>
    </i>
    <i r="4">
      <x v="1"/>
    </i>
    <i r="3">
      <x v="1"/>
    </i>
    <i r="4">
      <x/>
    </i>
    <i r="1">
      <x v="2"/>
    </i>
    <i r="2">
      <x v="3"/>
    </i>
    <i r="3">
      <x/>
    </i>
    <i r="4">
      <x v="1"/>
    </i>
    <i r="3">
      <x v="1"/>
    </i>
    <i r="4">
      <x/>
    </i>
    <i r="2">
      <x v="4"/>
    </i>
    <i r="3">
      <x/>
    </i>
    <i r="4">
      <x v="1"/>
    </i>
    <i r="3">
      <x v="1"/>
    </i>
    <i r="4">
      <x/>
    </i>
    <i>
      <x v="1"/>
    </i>
    <i r="1">
      <x/>
    </i>
    <i r="2">
      <x/>
    </i>
    <i r="3">
      <x/>
    </i>
    <i r="4">
      <x/>
    </i>
    <i>
      <x v="2"/>
    </i>
    <i r="1">
      <x v="1"/>
    </i>
    <i r="2">
      <x v="1"/>
    </i>
    <i r="3">
      <x/>
    </i>
    <i r="4">
      <x v="1"/>
    </i>
    <i r="3">
      <x v="1"/>
    </i>
    <i r="4">
      <x/>
    </i>
    <i r="2">
      <x v="2"/>
    </i>
    <i r="3">
      <x/>
    </i>
    <i r="4">
      <x v="1"/>
    </i>
    <i r="3">
      <x v="1"/>
    </i>
    <i r="4">
      <x/>
    </i>
    <i r="1">
      <x v="2"/>
    </i>
    <i r="2">
      <x v="2"/>
    </i>
    <i r="3">
      <x/>
    </i>
    <i r="4">
      <x v="1"/>
    </i>
    <i r="3">
      <x v="1"/>
    </i>
    <i r="4">
      <x/>
    </i>
    <i r="2">
      <x v="5"/>
    </i>
    <i r="3">
      <x/>
    </i>
    <i r="4">
      <x v="1"/>
    </i>
    <i r="3">
      <x v="1"/>
    </i>
    <i r="4">
      <x/>
    </i>
    <i r="2">
      <x v="6"/>
    </i>
    <i r="3">
      <x/>
    </i>
    <i r="4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cimark2 Composite" fld="2" subtotal="average" baseField="3" baseItem="0" numFmtId="1"/>
    <dataField name="StdDev of Scimark2 Composite" fld="2" subtotal="stdDev" baseField="3" baseItem="0" numFmtId="164"/>
    <dataField name="Count of Scimark2 Composite" fld="2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51"/>
  <sheetViews>
    <sheetView topLeftCell="O28" workbookViewId="0">
      <selection activeCell="Y56" sqref="Y56"/>
    </sheetView>
  </sheetViews>
  <sheetFormatPr defaultRowHeight="15" x14ac:dyDescent="0.25"/>
  <cols>
    <col min="2" max="2" width="16.140625" customWidth="1"/>
  </cols>
  <sheetData>
    <row r="1" spans="1:35" x14ac:dyDescent="0.25">
      <c r="A1" t="s">
        <v>69</v>
      </c>
      <c r="B1" t="s">
        <v>36</v>
      </c>
      <c r="C1" t="s">
        <v>37</v>
      </c>
      <c r="D1" t="s">
        <v>65</v>
      </c>
      <c r="E1" t="s">
        <v>66</v>
      </c>
      <c r="F1" t="s">
        <v>67</v>
      </c>
      <c r="G1" t="s">
        <v>68</v>
      </c>
      <c r="J1">
        <v>2</v>
      </c>
      <c r="K1">
        <v>52</v>
      </c>
      <c r="L1">
        <v>102</v>
      </c>
      <c r="M1">
        <v>152</v>
      </c>
      <c r="N1">
        <v>202</v>
      </c>
      <c r="P1">
        <v>252</v>
      </c>
      <c r="Q1">
        <v>302</v>
      </c>
      <c r="R1">
        <v>352</v>
      </c>
      <c r="S1">
        <v>402</v>
      </c>
      <c r="T1">
        <v>452</v>
      </c>
      <c r="U1">
        <v>502</v>
      </c>
      <c r="V1">
        <v>552</v>
      </c>
      <c r="W1">
        <v>602</v>
      </c>
      <c r="X1">
        <v>652</v>
      </c>
      <c r="Y1">
        <v>702</v>
      </c>
      <c r="Z1">
        <v>752</v>
      </c>
      <c r="AA1">
        <v>802</v>
      </c>
      <c r="AB1">
        <v>852</v>
      </c>
      <c r="AC1">
        <v>902</v>
      </c>
      <c r="AD1">
        <v>952</v>
      </c>
      <c r="AE1">
        <v>1002</v>
      </c>
      <c r="AF1">
        <v>1052</v>
      </c>
      <c r="AG1">
        <v>1102</v>
      </c>
      <c r="AH1">
        <v>1152</v>
      </c>
      <c r="AI1">
        <v>1202</v>
      </c>
    </row>
    <row r="2" spans="1:35" x14ac:dyDescent="0.25">
      <c r="A2">
        <v>1</v>
      </c>
      <c r="B2" t="s">
        <v>34</v>
      </c>
      <c r="C2" t="s">
        <v>26</v>
      </c>
      <c r="D2">
        <v>958.02</v>
      </c>
      <c r="I2">
        <f>A2</f>
        <v>1</v>
      </c>
      <c r="J2">
        <f>D2</f>
        <v>958.02</v>
      </c>
      <c r="K2">
        <f>D52</f>
        <v>978.52</v>
      </c>
      <c r="L2">
        <f>D102</f>
        <v>1740.17</v>
      </c>
      <c r="M2">
        <f>D152</f>
        <v>1531.76</v>
      </c>
      <c r="N2">
        <f>D202</f>
        <v>979.05</v>
      </c>
      <c r="O2">
        <f>D252</f>
        <v>1792.88</v>
      </c>
      <c r="P2">
        <f>K252</f>
        <v>1700.73</v>
      </c>
      <c r="Q2">
        <f>D302</f>
        <v>1543.25</v>
      </c>
      <c r="R2">
        <f>D352</f>
        <v>365.4</v>
      </c>
      <c r="S2">
        <f>D402</f>
        <v>1781.19</v>
      </c>
      <c r="T2">
        <f>D452</f>
        <v>357.82</v>
      </c>
      <c r="U2">
        <f>D502</f>
        <v>355.06</v>
      </c>
      <c r="V2">
        <f>D552</f>
        <v>1760.22</v>
      </c>
      <c r="W2">
        <f>D602</f>
        <v>1001.42</v>
      </c>
      <c r="X2">
        <f>D652</f>
        <v>991.73</v>
      </c>
      <c r="Y2">
        <f>D702</f>
        <v>1772.23</v>
      </c>
      <c r="Z2">
        <f>D752</f>
        <v>1558.6</v>
      </c>
      <c r="AA2">
        <f>D802</f>
        <v>991.29</v>
      </c>
      <c r="AB2">
        <f>D852</f>
        <v>1912.94</v>
      </c>
      <c r="AC2">
        <f>D902</f>
        <v>1572.15</v>
      </c>
      <c r="AD2">
        <f>D952</f>
        <v>373.6</v>
      </c>
      <c r="AE2">
        <f>D1002</f>
        <v>1871.61</v>
      </c>
      <c r="AF2">
        <f>D1052</f>
        <v>1297.67</v>
      </c>
      <c r="AG2">
        <f>D1102</f>
        <v>1806.24</v>
      </c>
      <c r="AH2">
        <f>D1152</f>
        <v>648.1</v>
      </c>
      <c r="AI2">
        <f>D1202</f>
        <v>737.21</v>
      </c>
    </row>
    <row r="3" spans="1:35" x14ac:dyDescent="0.25">
      <c r="A3">
        <v>2</v>
      </c>
      <c r="B3" t="s">
        <v>34</v>
      </c>
      <c r="C3" t="s">
        <v>26</v>
      </c>
      <c r="D3">
        <v>965.18</v>
      </c>
      <c r="I3">
        <f t="shared" ref="I3:I51" si="0">A3</f>
        <v>2</v>
      </c>
      <c r="J3">
        <f t="shared" ref="J3:J51" si="1">D3</f>
        <v>965.18</v>
      </c>
      <c r="K3">
        <f t="shared" ref="K3:K51" si="2">D53</f>
        <v>974.29</v>
      </c>
      <c r="L3">
        <f t="shared" ref="L3:L51" si="3">D103</f>
        <v>1735.22</v>
      </c>
      <c r="M3">
        <f t="shared" ref="M3:M51" si="4">D153</f>
        <v>1529.12</v>
      </c>
      <c r="N3">
        <f t="shared" ref="N3:N51" si="5">D203</f>
        <v>974.24</v>
      </c>
      <c r="O3">
        <f t="shared" ref="O3:O51" si="6">D253</f>
        <v>1800.12</v>
      </c>
      <c r="P3">
        <f t="shared" ref="P3:P51" si="7">K253</f>
        <v>1811.41</v>
      </c>
      <c r="Q3">
        <f t="shared" ref="Q3:Q51" si="8">D303</f>
        <v>1534.2</v>
      </c>
      <c r="R3">
        <f t="shared" ref="R3:R51" si="9">D353</f>
        <v>364.08</v>
      </c>
      <c r="S3">
        <f t="shared" ref="S3:S51" si="10">D403</f>
        <v>1761.04</v>
      </c>
      <c r="T3">
        <f t="shared" ref="T3:T51" si="11">D453</f>
        <v>359.51</v>
      </c>
      <c r="U3">
        <f t="shared" ref="U3:U51" si="12">D503</f>
        <v>355.57</v>
      </c>
      <c r="V3">
        <f t="shared" ref="V3:V51" si="13">D553</f>
        <v>1769.36</v>
      </c>
      <c r="W3">
        <f t="shared" ref="W3:W51" si="14">D603</f>
        <v>999.29</v>
      </c>
      <c r="X3">
        <f t="shared" ref="X3:X51" si="15">D653</f>
        <v>991.97</v>
      </c>
      <c r="Y3">
        <f t="shared" ref="Y3:Y51" si="16">D703</f>
        <v>1777.13</v>
      </c>
      <c r="Z3">
        <f t="shared" ref="Z3:Z51" si="17">D753</f>
        <v>1556.43</v>
      </c>
      <c r="AA3">
        <f t="shared" ref="AA3:AA51" si="18">D803</f>
        <v>993.55</v>
      </c>
      <c r="AB3">
        <f t="shared" ref="AB3:AB51" si="19">D853</f>
        <v>1919.31</v>
      </c>
      <c r="AC3">
        <f t="shared" ref="AC3:AC51" si="20">D903</f>
        <v>1580.89</v>
      </c>
      <c r="AD3">
        <f t="shared" ref="AD3:AD51" si="21">D953</f>
        <v>374.02</v>
      </c>
      <c r="AE3">
        <f t="shared" ref="AE3:AE51" si="22">D1003</f>
        <v>1881.15</v>
      </c>
      <c r="AF3">
        <f t="shared" ref="AF3:AF51" si="23">D1053</f>
        <v>1300.3499999999999</v>
      </c>
      <c r="AG3">
        <f t="shared" ref="AG3:AG51" si="24">D1103</f>
        <v>1763.02</v>
      </c>
      <c r="AH3">
        <f t="shared" ref="AH3:AH51" si="25">D1153</f>
        <v>661.86</v>
      </c>
      <c r="AI3">
        <f t="shared" ref="AI3:AI51" si="26">D1203</f>
        <v>737.61</v>
      </c>
    </row>
    <row r="4" spans="1:35" x14ac:dyDescent="0.25">
      <c r="A4">
        <v>3</v>
      </c>
      <c r="B4" t="s">
        <v>34</v>
      </c>
      <c r="C4" t="s">
        <v>26</v>
      </c>
      <c r="D4">
        <v>963.23</v>
      </c>
      <c r="I4">
        <f t="shared" si="0"/>
        <v>3</v>
      </c>
      <c r="J4">
        <f t="shared" si="1"/>
        <v>963.23</v>
      </c>
      <c r="K4">
        <f t="shared" si="2"/>
        <v>978.18</v>
      </c>
      <c r="L4">
        <f t="shared" si="3"/>
        <v>1726.83</v>
      </c>
      <c r="M4">
        <f t="shared" si="4"/>
        <v>1529.84</v>
      </c>
      <c r="N4">
        <f t="shared" si="5"/>
        <v>970.77</v>
      </c>
      <c r="O4">
        <f t="shared" si="6"/>
        <v>1791.62</v>
      </c>
      <c r="P4">
        <f t="shared" si="7"/>
        <v>1749.48</v>
      </c>
      <c r="Q4">
        <f t="shared" si="8"/>
        <v>1553.41</v>
      </c>
      <c r="R4">
        <f t="shared" si="9"/>
        <v>366.6</v>
      </c>
      <c r="S4">
        <f t="shared" si="10"/>
        <v>1786.06</v>
      </c>
      <c r="T4">
        <f t="shared" si="11"/>
        <v>361.31</v>
      </c>
      <c r="U4">
        <f t="shared" si="12"/>
        <v>354.63</v>
      </c>
      <c r="V4">
        <f t="shared" si="13"/>
        <v>1773.56</v>
      </c>
      <c r="W4">
        <f t="shared" si="14"/>
        <v>1000.35</v>
      </c>
      <c r="X4">
        <f t="shared" si="15"/>
        <v>986.88</v>
      </c>
      <c r="Y4">
        <f t="shared" si="16"/>
        <v>1775.01</v>
      </c>
      <c r="Z4">
        <f t="shared" si="17"/>
        <v>1559.87</v>
      </c>
      <c r="AA4">
        <f t="shared" si="18"/>
        <v>991.39</v>
      </c>
      <c r="AB4">
        <f t="shared" si="19"/>
        <v>1897.94</v>
      </c>
      <c r="AC4">
        <f t="shared" si="20"/>
        <v>1575.64</v>
      </c>
      <c r="AD4">
        <f t="shared" si="21"/>
        <v>373.4</v>
      </c>
      <c r="AE4">
        <f t="shared" si="22"/>
        <v>1896.18</v>
      </c>
      <c r="AF4">
        <f t="shared" si="23"/>
        <v>1280.98</v>
      </c>
      <c r="AG4">
        <f t="shared" si="24"/>
        <v>1799.48</v>
      </c>
      <c r="AH4">
        <f t="shared" si="25"/>
        <v>654</v>
      </c>
      <c r="AI4">
        <f t="shared" si="26"/>
        <v>737.5</v>
      </c>
    </row>
    <row r="5" spans="1:35" x14ac:dyDescent="0.25">
      <c r="A5">
        <v>4</v>
      </c>
      <c r="B5" t="s">
        <v>34</v>
      </c>
      <c r="C5" t="s">
        <v>26</v>
      </c>
      <c r="D5">
        <v>963.97</v>
      </c>
      <c r="I5">
        <f t="shared" si="0"/>
        <v>4</v>
      </c>
      <c r="J5">
        <f t="shared" si="1"/>
        <v>963.97</v>
      </c>
      <c r="K5">
        <f t="shared" si="2"/>
        <v>980.2</v>
      </c>
      <c r="L5">
        <f t="shared" si="3"/>
        <v>1736.87</v>
      </c>
      <c r="M5">
        <f t="shared" si="4"/>
        <v>1534.02</v>
      </c>
      <c r="N5">
        <f t="shared" si="5"/>
        <v>975.64</v>
      </c>
      <c r="O5">
        <f t="shared" si="6"/>
        <v>1794.76</v>
      </c>
      <c r="P5">
        <f t="shared" si="7"/>
        <v>1804.85</v>
      </c>
      <c r="Q5">
        <f t="shared" si="8"/>
        <v>1540.33</v>
      </c>
      <c r="R5">
        <f t="shared" si="9"/>
        <v>362.4</v>
      </c>
      <c r="S5">
        <f t="shared" si="10"/>
        <v>1783.57</v>
      </c>
      <c r="T5">
        <f t="shared" si="11"/>
        <v>360.33</v>
      </c>
      <c r="U5">
        <f t="shared" si="12"/>
        <v>356.61</v>
      </c>
      <c r="V5">
        <f t="shared" si="13"/>
        <v>1778.1</v>
      </c>
      <c r="W5">
        <f t="shared" si="14"/>
        <v>999.25</v>
      </c>
      <c r="X5">
        <f t="shared" si="15"/>
        <v>987.27</v>
      </c>
      <c r="Y5">
        <f t="shared" si="16"/>
        <v>1780.76</v>
      </c>
      <c r="Z5">
        <f t="shared" si="17"/>
        <v>1561.74</v>
      </c>
      <c r="AA5">
        <f t="shared" si="18"/>
        <v>993.03</v>
      </c>
      <c r="AB5">
        <f t="shared" si="19"/>
        <v>1926.97</v>
      </c>
      <c r="AC5">
        <f t="shared" si="20"/>
        <v>1570.4</v>
      </c>
      <c r="AD5">
        <f t="shared" si="21"/>
        <v>373.22</v>
      </c>
      <c r="AE5">
        <f t="shared" si="22"/>
        <v>1883.39</v>
      </c>
      <c r="AF5">
        <f t="shared" si="23"/>
        <v>1276.3699999999999</v>
      </c>
      <c r="AG5">
        <f t="shared" si="24"/>
        <v>1800.74</v>
      </c>
      <c r="AH5">
        <f t="shared" si="25"/>
        <v>655.29</v>
      </c>
      <c r="AI5">
        <f t="shared" si="26"/>
        <v>734.45</v>
      </c>
    </row>
    <row r="6" spans="1:35" x14ac:dyDescent="0.25">
      <c r="A6">
        <v>5</v>
      </c>
      <c r="B6" t="s">
        <v>34</v>
      </c>
      <c r="C6" t="s">
        <v>26</v>
      </c>
      <c r="D6">
        <v>967.41</v>
      </c>
      <c r="I6">
        <f t="shared" si="0"/>
        <v>5</v>
      </c>
      <c r="J6">
        <f t="shared" si="1"/>
        <v>967.41</v>
      </c>
      <c r="K6">
        <f t="shared" si="2"/>
        <v>981.85</v>
      </c>
      <c r="L6">
        <f t="shared" si="3"/>
        <v>1737.58</v>
      </c>
      <c r="M6">
        <f t="shared" si="4"/>
        <v>1538.23</v>
      </c>
      <c r="N6">
        <f t="shared" si="5"/>
        <v>975.57</v>
      </c>
      <c r="O6">
        <f t="shared" si="6"/>
        <v>1779.41</v>
      </c>
      <c r="P6">
        <f t="shared" si="7"/>
        <v>1804.59</v>
      </c>
      <c r="Q6">
        <f t="shared" si="8"/>
        <v>1556.17</v>
      </c>
      <c r="R6">
        <f t="shared" si="9"/>
        <v>364.38</v>
      </c>
      <c r="S6">
        <f t="shared" si="10"/>
        <v>1788.1</v>
      </c>
      <c r="T6">
        <f t="shared" si="11"/>
        <v>360.89</v>
      </c>
      <c r="U6">
        <f t="shared" si="12"/>
        <v>358.21</v>
      </c>
      <c r="V6">
        <f t="shared" si="13"/>
        <v>1779.75</v>
      </c>
      <c r="W6">
        <f t="shared" si="14"/>
        <v>1002.22</v>
      </c>
      <c r="X6">
        <f t="shared" si="15"/>
        <v>994.46</v>
      </c>
      <c r="Y6">
        <f t="shared" si="16"/>
        <v>1782.22</v>
      </c>
      <c r="Z6">
        <f t="shared" si="17"/>
        <v>1551.26</v>
      </c>
      <c r="AA6">
        <f t="shared" si="18"/>
        <v>995.42</v>
      </c>
      <c r="AB6">
        <f t="shared" si="19"/>
        <v>1913.39</v>
      </c>
      <c r="AC6">
        <f t="shared" si="20"/>
        <v>1580.41</v>
      </c>
      <c r="AD6">
        <f t="shared" si="21"/>
        <v>374.15</v>
      </c>
      <c r="AE6">
        <f t="shared" si="22"/>
        <v>1887.13</v>
      </c>
      <c r="AF6">
        <f t="shared" si="23"/>
        <v>1289.33</v>
      </c>
      <c r="AG6">
        <f t="shared" si="24"/>
        <v>1800.83</v>
      </c>
      <c r="AH6">
        <f t="shared" si="25"/>
        <v>657.32</v>
      </c>
      <c r="AI6">
        <f t="shared" si="26"/>
        <v>729.89</v>
      </c>
    </row>
    <row r="7" spans="1:35" x14ac:dyDescent="0.25">
      <c r="A7">
        <v>6</v>
      </c>
      <c r="B7" t="s">
        <v>34</v>
      </c>
      <c r="C7" t="s">
        <v>26</v>
      </c>
      <c r="D7">
        <v>959.19</v>
      </c>
      <c r="I7">
        <f t="shared" si="0"/>
        <v>6</v>
      </c>
      <c r="J7">
        <f t="shared" si="1"/>
        <v>959.19</v>
      </c>
      <c r="K7">
        <f t="shared" si="2"/>
        <v>974.99</v>
      </c>
      <c r="L7">
        <f t="shared" si="3"/>
        <v>1749.23</v>
      </c>
      <c r="M7">
        <f t="shared" si="4"/>
        <v>1529.62</v>
      </c>
      <c r="N7">
        <f t="shared" si="5"/>
        <v>974.74</v>
      </c>
      <c r="O7">
        <f t="shared" si="6"/>
        <v>1783.57</v>
      </c>
      <c r="P7">
        <f t="shared" si="7"/>
        <v>1795.33</v>
      </c>
      <c r="Q7">
        <f t="shared" si="8"/>
        <v>1560.99</v>
      </c>
      <c r="R7">
        <f t="shared" si="9"/>
        <v>363.02</v>
      </c>
      <c r="S7">
        <f t="shared" si="10"/>
        <v>1787.44</v>
      </c>
      <c r="T7">
        <f t="shared" si="11"/>
        <v>360.34</v>
      </c>
      <c r="U7">
        <f t="shared" si="12"/>
        <v>356.54</v>
      </c>
      <c r="V7">
        <f t="shared" si="13"/>
        <v>1773.58</v>
      </c>
      <c r="W7">
        <f t="shared" si="14"/>
        <v>998.14</v>
      </c>
      <c r="X7">
        <f t="shared" si="15"/>
        <v>990.76</v>
      </c>
      <c r="Y7">
        <f t="shared" si="16"/>
        <v>1778.72</v>
      </c>
      <c r="Z7">
        <f t="shared" si="17"/>
        <v>1565.44</v>
      </c>
      <c r="AA7">
        <f t="shared" si="18"/>
        <v>995.56</v>
      </c>
      <c r="AB7">
        <f t="shared" si="19"/>
        <v>1901.84</v>
      </c>
      <c r="AC7">
        <f t="shared" si="20"/>
        <v>1584.8</v>
      </c>
      <c r="AD7">
        <f t="shared" si="21"/>
        <v>372.36</v>
      </c>
      <c r="AE7">
        <f t="shared" si="22"/>
        <v>1888.07</v>
      </c>
      <c r="AF7">
        <f t="shared" si="23"/>
        <v>1335.34</v>
      </c>
      <c r="AG7">
        <f t="shared" si="24"/>
        <v>1797.39</v>
      </c>
      <c r="AH7">
        <f t="shared" si="25"/>
        <v>662.86</v>
      </c>
      <c r="AI7">
        <f t="shared" si="26"/>
        <v>738.46</v>
      </c>
    </row>
    <row r="8" spans="1:35" x14ac:dyDescent="0.25">
      <c r="A8">
        <v>7</v>
      </c>
      <c r="B8" t="s">
        <v>34</v>
      </c>
      <c r="C8" t="s">
        <v>26</v>
      </c>
      <c r="D8">
        <v>962.36</v>
      </c>
      <c r="I8">
        <f t="shared" si="0"/>
        <v>7</v>
      </c>
      <c r="J8">
        <f t="shared" si="1"/>
        <v>962.36</v>
      </c>
      <c r="K8">
        <f t="shared" si="2"/>
        <v>976.02</v>
      </c>
      <c r="L8">
        <f t="shared" si="3"/>
        <v>1748.32</v>
      </c>
      <c r="M8">
        <f t="shared" si="4"/>
        <v>1533.81</v>
      </c>
      <c r="N8">
        <f t="shared" si="5"/>
        <v>983.1</v>
      </c>
      <c r="O8">
        <f t="shared" si="6"/>
        <v>1596.75</v>
      </c>
      <c r="P8">
        <f t="shared" si="7"/>
        <v>1824.51</v>
      </c>
      <c r="Q8">
        <f t="shared" si="8"/>
        <v>1545.82</v>
      </c>
      <c r="R8">
        <f t="shared" si="9"/>
        <v>365.65</v>
      </c>
      <c r="S8">
        <f t="shared" si="10"/>
        <v>1791.32</v>
      </c>
      <c r="T8">
        <f t="shared" si="11"/>
        <v>359.52</v>
      </c>
      <c r="U8">
        <f t="shared" si="12"/>
        <v>355.24</v>
      </c>
      <c r="V8">
        <f t="shared" si="13"/>
        <v>1779.35</v>
      </c>
      <c r="W8">
        <f t="shared" si="14"/>
        <v>1001.06</v>
      </c>
      <c r="X8">
        <f t="shared" si="15"/>
        <v>991.44</v>
      </c>
      <c r="Y8">
        <f t="shared" si="16"/>
        <v>1780.82</v>
      </c>
      <c r="Z8">
        <f t="shared" si="17"/>
        <v>1564.19</v>
      </c>
      <c r="AA8">
        <f t="shared" si="18"/>
        <v>995.69</v>
      </c>
      <c r="AB8">
        <f t="shared" si="19"/>
        <v>1909.65</v>
      </c>
      <c r="AC8">
        <f t="shared" si="20"/>
        <v>1585.52</v>
      </c>
      <c r="AD8">
        <f t="shared" si="21"/>
        <v>374.59</v>
      </c>
      <c r="AE8">
        <f t="shared" si="22"/>
        <v>1894.24</v>
      </c>
      <c r="AF8">
        <f t="shared" si="23"/>
        <v>1308.6400000000001</v>
      </c>
      <c r="AG8">
        <f t="shared" si="24"/>
        <v>1773.8</v>
      </c>
      <c r="AH8">
        <f t="shared" si="25"/>
        <v>660.95</v>
      </c>
      <c r="AI8">
        <f t="shared" si="26"/>
        <v>738.89</v>
      </c>
    </row>
    <row r="9" spans="1:35" x14ac:dyDescent="0.25">
      <c r="A9">
        <v>8</v>
      </c>
      <c r="B9" t="s">
        <v>34</v>
      </c>
      <c r="C9" t="s">
        <v>26</v>
      </c>
      <c r="D9">
        <v>965.23</v>
      </c>
      <c r="I9">
        <f t="shared" si="0"/>
        <v>8</v>
      </c>
      <c r="J9">
        <f t="shared" si="1"/>
        <v>965.23</v>
      </c>
      <c r="K9">
        <f t="shared" si="2"/>
        <v>968.84</v>
      </c>
      <c r="L9">
        <f t="shared" si="3"/>
        <v>1751.26</v>
      </c>
      <c r="M9">
        <f t="shared" si="4"/>
        <v>1535.76</v>
      </c>
      <c r="N9">
        <f t="shared" si="5"/>
        <v>980.81</v>
      </c>
      <c r="O9">
        <f t="shared" si="6"/>
        <v>1673.45</v>
      </c>
      <c r="P9">
        <f t="shared" si="7"/>
        <v>1813.11</v>
      </c>
      <c r="Q9">
        <f t="shared" si="8"/>
        <v>1535.46</v>
      </c>
      <c r="R9">
        <f t="shared" si="9"/>
        <v>364.46</v>
      </c>
      <c r="S9">
        <f t="shared" si="10"/>
        <v>1787.32</v>
      </c>
      <c r="T9">
        <f t="shared" si="11"/>
        <v>360.53</v>
      </c>
      <c r="U9">
        <f t="shared" si="12"/>
        <v>356.68</v>
      </c>
      <c r="V9">
        <f t="shared" si="13"/>
        <v>1777.44</v>
      </c>
      <c r="W9">
        <f t="shared" si="14"/>
        <v>999.32</v>
      </c>
      <c r="X9">
        <f t="shared" si="15"/>
        <v>991.69</v>
      </c>
      <c r="Y9">
        <f t="shared" si="16"/>
        <v>1784.19</v>
      </c>
      <c r="Z9">
        <f t="shared" si="17"/>
        <v>1553.19</v>
      </c>
      <c r="AA9">
        <f t="shared" si="18"/>
        <v>985.73</v>
      </c>
      <c r="AB9">
        <f t="shared" si="19"/>
        <v>1927.08</v>
      </c>
      <c r="AC9">
        <f t="shared" si="20"/>
        <v>1580.44</v>
      </c>
      <c r="AD9">
        <f t="shared" si="21"/>
        <v>371.71</v>
      </c>
      <c r="AE9">
        <f t="shared" si="22"/>
        <v>1886.74</v>
      </c>
      <c r="AF9">
        <f t="shared" si="23"/>
        <v>1301.55</v>
      </c>
      <c r="AG9">
        <f t="shared" si="24"/>
        <v>1781.75</v>
      </c>
      <c r="AH9">
        <f t="shared" si="25"/>
        <v>661.64</v>
      </c>
      <c r="AI9">
        <f t="shared" si="26"/>
        <v>737.53</v>
      </c>
    </row>
    <row r="10" spans="1:35" x14ac:dyDescent="0.25">
      <c r="A10">
        <v>9</v>
      </c>
      <c r="B10" t="s">
        <v>34</v>
      </c>
      <c r="C10" t="s">
        <v>26</v>
      </c>
      <c r="D10">
        <v>961.91</v>
      </c>
      <c r="I10">
        <f t="shared" si="0"/>
        <v>9</v>
      </c>
      <c r="J10">
        <f t="shared" si="1"/>
        <v>961.91</v>
      </c>
      <c r="K10">
        <f t="shared" si="2"/>
        <v>977.57</v>
      </c>
      <c r="L10">
        <f t="shared" si="3"/>
        <v>1761.32</v>
      </c>
      <c r="M10">
        <f t="shared" si="4"/>
        <v>1539.92</v>
      </c>
      <c r="N10">
        <f t="shared" si="5"/>
        <v>976.81</v>
      </c>
      <c r="O10">
        <f t="shared" si="6"/>
        <v>1635.93</v>
      </c>
      <c r="P10">
        <f t="shared" si="7"/>
        <v>1821.81</v>
      </c>
      <c r="Q10">
        <f t="shared" si="8"/>
        <v>1550.57</v>
      </c>
      <c r="R10">
        <f t="shared" si="9"/>
        <v>364.53</v>
      </c>
      <c r="S10">
        <f t="shared" si="10"/>
        <v>1783.53</v>
      </c>
      <c r="T10">
        <f t="shared" si="11"/>
        <v>359.66</v>
      </c>
      <c r="U10">
        <f t="shared" si="12"/>
        <v>353.39</v>
      </c>
      <c r="V10">
        <f t="shared" si="13"/>
        <v>1766.62</v>
      </c>
      <c r="W10">
        <f t="shared" si="14"/>
        <v>1000.47</v>
      </c>
      <c r="X10">
        <f t="shared" si="15"/>
        <v>990.45</v>
      </c>
      <c r="Y10">
        <f t="shared" si="16"/>
        <v>1777.75</v>
      </c>
      <c r="Z10">
        <f t="shared" si="17"/>
        <v>1550.87</v>
      </c>
      <c r="AA10">
        <f t="shared" si="18"/>
        <v>988</v>
      </c>
      <c r="AB10">
        <f t="shared" si="19"/>
        <v>1904.96</v>
      </c>
      <c r="AC10">
        <f t="shared" si="20"/>
        <v>1583.01</v>
      </c>
      <c r="AD10">
        <f t="shared" si="21"/>
        <v>373.54</v>
      </c>
      <c r="AE10">
        <f t="shared" si="22"/>
        <v>1882.42</v>
      </c>
      <c r="AF10">
        <f t="shared" si="23"/>
        <v>1306.3599999999999</v>
      </c>
      <c r="AG10">
        <f t="shared" si="24"/>
        <v>1794.68</v>
      </c>
      <c r="AH10">
        <f t="shared" si="25"/>
        <v>657.81</v>
      </c>
      <c r="AI10">
        <f t="shared" si="26"/>
        <v>732.71</v>
      </c>
    </row>
    <row r="11" spans="1:35" x14ac:dyDescent="0.25">
      <c r="A11">
        <v>10</v>
      </c>
      <c r="B11" t="s">
        <v>34</v>
      </c>
      <c r="C11" t="s">
        <v>26</v>
      </c>
      <c r="D11">
        <v>964.21</v>
      </c>
      <c r="I11">
        <f t="shared" si="0"/>
        <v>10</v>
      </c>
      <c r="J11">
        <f t="shared" si="1"/>
        <v>964.21</v>
      </c>
      <c r="K11">
        <f t="shared" si="2"/>
        <v>978.62</v>
      </c>
      <c r="L11">
        <f t="shared" si="3"/>
        <v>1744.03</v>
      </c>
      <c r="M11">
        <f t="shared" si="4"/>
        <v>1548.25</v>
      </c>
      <c r="N11">
        <f t="shared" si="5"/>
        <v>978.35</v>
      </c>
      <c r="O11">
        <f t="shared" si="6"/>
        <v>1648.09</v>
      </c>
      <c r="P11">
        <f t="shared" si="7"/>
        <v>1822.23</v>
      </c>
      <c r="Q11">
        <f t="shared" si="8"/>
        <v>1547.43</v>
      </c>
      <c r="R11">
        <f t="shared" si="9"/>
        <v>365.3</v>
      </c>
      <c r="S11">
        <f t="shared" si="10"/>
        <v>1787.33</v>
      </c>
      <c r="T11">
        <f t="shared" si="11"/>
        <v>359.28</v>
      </c>
      <c r="U11">
        <f t="shared" si="12"/>
        <v>357.01</v>
      </c>
      <c r="V11">
        <f t="shared" si="13"/>
        <v>1783.29</v>
      </c>
      <c r="W11">
        <f t="shared" si="14"/>
        <v>999.31</v>
      </c>
      <c r="X11">
        <f t="shared" si="15"/>
        <v>991.48</v>
      </c>
      <c r="Y11">
        <f t="shared" si="16"/>
        <v>1775.68</v>
      </c>
      <c r="Z11">
        <f t="shared" si="17"/>
        <v>1548.42</v>
      </c>
      <c r="AA11">
        <f t="shared" si="18"/>
        <v>992.88</v>
      </c>
      <c r="AB11">
        <f t="shared" si="19"/>
        <v>1912.72</v>
      </c>
      <c r="AC11">
        <f t="shared" si="20"/>
        <v>1584.48</v>
      </c>
      <c r="AD11">
        <f t="shared" si="21"/>
        <v>374.14</v>
      </c>
      <c r="AE11">
        <f t="shared" si="22"/>
        <v>1892.08</v>
      </c>
      <c r="AF11">
        <f t="shared" si="23"/>
        <v>1300.07</v>
      </c>
      <c r="AG11">
        <f t="shared" si="24"/>
        <v>1787.56</v>
      </c>
      <c r="AH11">
        <f t="shared" si="25"/>
        <v>648.61</v>
      </c>
      <c r="AI11">
        <f t="shared" si="26"/>
        <v>739.31</v>
      </c>
    </row>
    <row r="12" spans="1:35" x14ac:dyDescent="0.25">
      <c r="A12">
        <v>11</v>
      </c>
      <c r="B12" t="s">
        <v>34</v>
      </c>
      <c r="C12" t="s">
        <v>26</v>
      </c>
      <c r="D12">
        <v>963.07</v>
      </c>
      <c r="I12">
        <f t="shared" si="0"/>
        <v>11</v>
      </c>
      <c r="J12">
        <f t="shared" si="1"/>
        <v>963.07</v>
      </c>
      <c r="K12">
        <f t="shared" si="2"/>
        <v>968.2</v>
      </c>
      <c r="L12">
        <f t="shared" si="3"/>
        <v>1752.85</v>
      </c>
      <c r="M12">
        <f t="shared" si="4"/>
        <v>1540.91</v>
      </c>
      <c r="N12">
        <f t="shared" si="5"/>
        <v>940.06</v>
      </c>
      <c r="O12">
        <f t="shared" si="6"/>
        <v>1600.93</v>
      </c>
      <c r="P12">
        <f t="shared" si="7"/>
        <v>1795.92</v>
      </c>
      <c r="Q12">
        <f t="shared" si="8"/>
        <v>1548.51</v>
      </c>
      <c r="R12">
        <f t="shared" si="9"/>
        <v>364.94</v>
      </c>
      <c r="S12">
        <f t="shared" si="10"/>
        <v>1791.92</v>
      </c>
      <c r="T12">
        <f t="shared" si="11"/>
        <v>359.63</v>
      </c>
      <c r="U12">
        <f t="shared" si="12"/>
        <v>357.02</v>
      </c>
      <c r="V12">
        <f t="shared" si="13"/>
        <v>1784.42</v>
      </c>
      <c r="W12">
        <f t="shared" si="14"/>
        <v>1000.04</v>
      </c>
      <c r="X12">
        <f t="shared" si="15"/>
        <v>992.17</v>
      </c>
      <c r="Y12">
        <f t="shared" si="16"/>
        <v>1775.77</v>
      </c>
      <c r="Z12">
        <f t="shared" si="17"/>
        <v>1565.55</v>
      </c>
      <c r="AA12">
        <f t="shared" si="18"/>
        <v>995.45</v>
      </c>
      <c r="AB12">
        <f t="shared" si="19"/>
        <v>1919.58</v>
      </c>
      <c r="AC12">
        <f t="shared" si="20"/>
        <v>1585.33</v>
      </c>
      <c r="AD12">
        <f t="shared" si="21"/>
        <v>370.84</v>
      </c>
      <c r="AE12">
        <f t="shared" si="22"/>
        <v>1885.27</v>
      </c>
      <c r="AF12">
        <f t="shared" si="23"/>
        <v>1341.91</v>
      </c>
      <c r="AG12">
        <f t="shared" si="24"/>
        <v>1774.01</v>
      </c>
      <c r="AH12">
        <f t="shared" si="25"/>
        <v>660.8</v>
      </c>
      <c r="AI12">
        <f t="shared" si="26"/>
        <v>739.19</v>
      </c>
    </row>
    <row r="13" spans="1:35" x14ac:dyDescent="0.25">
      <c r="A13">
        <v>12</v>
      </c>
      <c r="B13" t="s">
        <v>34</v>
      </c>
      <c r="C13" t="s">
        <v>26</v>
      </c>
      <c r="D13">
        <v>961.14</v>
      </c>
      <c r="I13">
        <f t="shared" si="0"/>
        <v>12</v>
      </c>
      <c r="J13">
        <f t="shared" si="1"/>
        <v>961.14</v>
      </c>
      <c r="K13">
        <f t="shared" si="2"/>
        <v>976.87</v>
      </c>
      <c r="L13">
        <f t="shared" si="3"/>
        <v>1737.19</v>
      </c>
      <c r="M13">
        <f t="shared" si="4"/>
        <v>1545.45</v>
      </c>
      <c r="N13">
        <f t="shared" si="5"/>
        <v>918.4</v>
      </c>
      <c r="O13">
        <f t="shared" si="6"/>
        <v>1552.08</v>
      </c>
      <c r="P13">
        <f t="shared" si="7"/>
        <v>1806.82</v>
      </c>
      <c r="Q13">
        <f t="shared" si="8"/>
        <v>1553.85</v>
      </c>
      <c r="R13">
        <f t="shared" si="9"/>
        <v>364.13</v>
      </c>
      <c r="S13">
        <f t="shared" si="10"/>
        <v>1793.88</v>
      </c>
      <c r="T13">
        <f t="shared" si="11"/>
        <v>359.6</v>
      </c>
      <c r="U13">
        <f t="shared" si="12"/>
        <v>357.61</v>
      </c>
      <c r="V13">
        <f t="shared" si="13"/>
        <v>1783.04</v>
      </c>
      <c r="W13">
        <f t="shared" si="14"/>
        <v>999.83</v>
      </c>
      <c r="X13">
        <f t="shared" si="15"/>
        <v>990.26</v>
      </c>
      <c r="Y13">
        <f t="shared" si="16"/>
        <v>1767.48</v>
      </c>
      <c r="Z13">
        <f t="shared" si="17"/>
        <v>1571.97</v>
      </c>
      <c r="AA13">
        <f t="shared" si="18"/>
        <v>990.74</v>
      </c>
      <c r="AB13">
        <f t="shared" si="19"/>
        <v>1924.8</v>
      </c>
      <c r="AC13">
        <f t="shared" si="20"/>
        <v>1586.08</v>
      </c>
      <c r="AD13">
        <f t="shared" si="21"/>
        <v>372.49</v>
      </c>
      <c r="AE13">
        <f t="shared" si="22"/>
        <v>1887.72</v>
      </c>
      <c r="AF13">
        <f t="shared" si="23"/>
        <v>1358.05</v>
      </c>
      <c r="AG13">
        <f t="shared" si="24"/>
        <v>1799.07</v>
      </c>
      <c r="AH13">
        <f t="shared" si="25"/>
        <v>653.89</v>
      </c>
      <c r="AI13">
        <f t="shared" si="26"/>
        <v>737.98</v>
      </c>
    </row>
    <row r="14" spans="1:35" x14ac:dyDescent="0.25">
      <c r="A14">
        <v>13</v>
      </c>
      <c r="B14" t="s">
        <v>34</v>
      </c>
      <c r="C14" t="s">
        <v>26</v>
      </c>
      <c r="D14">
        <v>963.18</v>
      </c>
      <c r="I14">
        <f t="shared" si="0"/>
        <v>13</v>
      </c>
      <c r="J14">
        <f t="shared" si="1"/>
        <v>963.18</v>
      </c>
      <c r="K14">
        <f t="shared" si="2"/>
        <v>979.39</v>
      </c>
      <c r="L14">
        <f t="shared" si="3"/>
        <v>1749.1</v>
      </c>
      <c r="M14">
        <f t="shared" si="4"/>
        <v>1534.02</v>
      </c>
      <c r="N14">
        <f t="shared" si="5"/>
        <v>947.49</v>
      </c>
      <c r="O14">
        <f t="shared" si="6"/>
        <v>1651.85</v>
      </c>
      <c r="P14">
        <f t="shared" si="7"/>
        <v>1788.02</v>
      </c>
      <c r="Q14">
        <f t="shared" si="8"/>
        <v>1541.27</v>
      </c>
      <c r="R14">
        <f t="shared" si="9"/>
        <v>362.41</v>
      </c>
      <c r="S14">
        <f t="shared" si="10"/>
        <v>1789.06</v>
      </c>
      <c r="T14">
        <f t="shared" si="11"/>
        <v>359.51</v>
      </c>
      <c r="U14">
        <f t="shared" si="12"/>
        <v>358.76</v>
      </c>
      <c r="V14">
        <f t="shared" si="13"/>
        <v>1781.57</v>
      </c>
      <c r="W14">
        <f t="shared" si="14"/>
        <v>999.41</v>
      </c>
      <c r="X14">
        <f t="shared" si="15"/>
        <v>987.79</v>
      </c>
      <c r="Y14">
        <f t="shared" si="16"/>
        <v>1775.81</v>
      </c>
      <c r="Z14">
        <f t="shared" si="17"/>
        <v>1563.73</v>
      </c>
      <c r="AA14">
        <f t="shared" si="18"/>
        <v>994.59</v>
      </c>
      <c r="AB14">
        <f t="shared" si="19"/>
        <v>1919.92</v>
      </c>
      <c r="AC14">
        <f t="shared" si="20"/>
        <v>1589.84</v>
      </c>
      <c r="AD14">
        <f t="shared" si="21"/>
        <v>372.68</v>
      </c>
      <c r="AE14">
        <f t="shared" si="22"/>
        <v>1896.58</v>
      </c>
      <c r="AF14">
        <f t="shared" si="23"/>
        <v>1350.39</v>
      </c>
      <c r="AG14">
        <f t="shared" si="24"/>
        <v>1778.25</v>
      </c>
      <c r="AH14">
        <f t="shared" si="25"/>
        <v>655.94</v>
      </c>
      <c r="AI14">
        <f t="shared" si="26"/>
        <v>731.43</v>
      </c>
    </row>
    <row r="15" spans="1:35" x14ac:dyDescent="0.25">
      <c r="A15">
        <v>14</v>
      </c>
      <c r="B15" t="s">
        <v>34</v>
      </c>
      <c r="C15" t="s">
        <v>26</v>
      </c>
      <c r="D15">
        <v>956.9</v>
      </c>
      <c r="I15">
        <f t="shared" si="0"/>
        <v>14</v>
      </c>
      <c r="J15">
        <f t="shared" si="1"/>
        <v>956.9</v>
      </c>
      <c r="K15">
        <f t="shared" si="2"/>
        <v>977.73</v>
      </c>
      <c r="L15">
        <f t="shared" si="3"/>
        <v>1758.76</v>
      </c>
      <c r="M15">
        <f t="shared" si="4"/>
        <v>1530.18</v>
      </c>
      <c r="N15">
        <f t="shared" si="5"/>
        <v>943.82</v>
      </c>
      <c r="O15">
        <f t="shared" si="6"/>
        <v>1771.6</v>
      </c>
      <c r="P15">
        <f t="shared" si="7"/>
        <v>1803.71</v>
      </c>
      <c r="Q15">
        <f t="shared" si="8"/>
        <v>1536.12</v>
      </c>
      <c r="R15">
        <f t="shared" si="9"/>
        <v>366.83</v>
      </c>
      <c r="S15">
        <f t="shared" si="10"/>
        <v>1784.7</v>
      </c>
      <c r="T15">
        <f t="shared" si="11"/>
        <v>361.19</v>
      </c>
      <c r="U15">
        <f t="shared" si="12"/>
        <v>359.4</v>
      </c>
      <c r="V15">
        <f t="shared" si="13"/>
        <v>1784.1</v>
      </c>
      <c r="W15">
        <f t="shared" si="14"/>
        <v>1000.6</v>
      </c>
      <c r="X15">
        <f t="shared" si="15"/>
        <v>983.7</v>
      </c>
      <c r="Y15">
        <f t="shared" si="16"/>
        <v>1778.31</v>
      </c>
      <c r="Z15">
        <f t="shared" si="17"/>
        <v>1566.57</v>
      </c>
      <c r="AA15">
        <f t="shared" si="18"/>
        <v>991.51</v>
      </c>
      <c r="AB15">
        <f t="shared" si="19"/>
        <v>1912.29</v>
      </c>
      <c r="AC15">
        <f t="shared" si="20"/>
        <v>1587.34</v>
      </c>
      <c r="AD15">
        <f t="shared" si="21"/>
        <v>375.37</v>
      </c>
      <c r="AE15">
        <f t="shared" si="22"/>
        <v>1895.46</v>
      </c>
      <c r="AF15">
        <f t="shared" si="23"/>
        <v>1377.52</v>
      </c>
      <c r="AG15">
        <f t="shared" si="24"/>
        <v>1793.39</v>
      </c>
      <c r="AH15">
        <f t="shared" si="25"/>
        <v>645.61</v>
      </c>
      <c r="AI15">
        <f t="shared" si="26"/>
        <v>732.05</v>
      </c>
    </row>
    <row r="16" spans="1:35" x14ac:dyDescent="0.25">
      <c r="A16">
        <v>15</v>
      </c>
      <c r="B16" t="s">
        <v>34</v>
      </c>
      <c r="C16" t="s">
        <v>26</v>
      </c>
      <c r="D16">
        <v>964.95</v>
      </c>
      <c r="I16">
        <f t="shared" si="0"/>
        <v>15</v>
      </c>
      <c r="J16">
        <f t="shared" si="1"/>
        <v>964.95</v>
      </c>
      <c r="K16">
        <f t="shared" si="2"/>
        <v>974.82</v>
      </c>
      <c r="L16">
        <f t="shared" si="3"/>
        <v>1747.91</v>
      </c>
      <c r="M16">
        <f t="shared" si="4"/>
        <v>1527.59</v>
      </c>
      <c r="N16">
        <f t="shared" si="5"/>
        <v>939.84</v>
      </c>
      <c r="O16">
        <f t="shared" si="6"/>
        <v>1836.4</v>
      </c>
      <c r="P16">
        <f t="shared" si="7"/>
        <v>1801.12</v>
      </c>
      <c r="Q16">
        <f t="shared" si="8"/>
        <v>1536.41</v>
      </c>
      <c r="R16">
        <f t="shared" si="9"/>
        <v>365.41</v>
      </c>
      <c r="S16">
        <f t="shared" si="10"/>
        <v>1792.77</v>
      </c>
      <c r="T16">
        <f t="shared" si="11"/>
        <v>356.71</v>
      </c>
      <c r="U16">
        <f t="shared" si="12"/>
        <v>360.05</v>
      </c>
      <c r="V16">
        <f t="shared" si="13"/>
        <v>1785.79</v>
      </c>
      <c r="W16">
        <f t="shared" si="14"/>
        <v>996.9</v>
      </c>
      <c r="X16">
        <f t="shared" si="15"/>
        <v>994.34</v>
      </c>
      <c r="Y16">
        <f t="shared" si="16"/>
        <v>1780.56</v>
      </c>
      <c r="Z16">
        <f t="shared" si="17"/>
        <v>1559.88</v>
      </c>
      <c r="AA16">
        <f t="shared" si="18"/>
        <v>995.5</v>
      </c>
      <c r="AB16">
        <f t="shared" si="19"/>
        <v>1912.57</v>
      </c>
      <c r="AC16">
        <f t="shared" si="20"/>
        <v>1586.84</v>
      </c>
      <c r="AD16">
        <f t="shared" si="21"/>
        <v>371.85</v>
      </c>
      <c r="AE16">
        <f t="shared" si="22"/>
        <v>1883.39</v>
      </c>
      <c r="AF16">
        <f t="shared" si="23"/>
        <v>1353.28</v>
      </c>
      <c r="AG16">
        <f t="shared" si="24"/>
        <v>1795.31</v>
      </c>
      <c r="AH16">
        <f t="shared" si="25"/>
        <v>648.35</v>
      </c>
      <c r="AI16">
        <f t="shared" si="26"/>
        <v>738.1</v>
      </c>
    </row>
    <row r="17" spans="1:35" x14ac:dyDescent="0.25">
      <c r="A17">
        <v>16</v>
      </c>
      <c r="B17" t="s">
        <v>34</v>
      </c>
      <c r="C17" t="s">
        <v>26</v>
      </c>
      <c r="D17">
        <v>965.37</v>
      </c>
      <c r="I17">
        <f t="shared" si="0"/>
        <v>16</v>
      </c>
      <c r="J17">
        <f t="shared" si="1"/>
        <v>965.37</v>
      </c>
      <c r="K17">
        <f t="shared" si="2"/>
        <v>972.82</v>
      </c>
      <c r="L17">
        <f t="shared" si="3"/>
        <v>1758.75</v>
      </c>
      <c r="M17">
        <f t="shared" si="4"/>
        <v>1525.79</v>
      </c>
      <c r="N17">
        <f t="shared" si="5"/>
        <v>954.41</v>
      </c>
      <c r="O17">
        <f t="shared" si="6"/>
        <v>1836.34</v>
      </c>
      <c r="P17">
        <f t="shared" si="7"/>
        <v>1795.62</v>
      </c>
      <c r="Q17">
        <f t="shared" si="8"/>
        <v>1562.04</v>
      </c>
      <c r="R17">
        <f t="shared" si="9"/>
        <v>363.25</v>
      </c>
      <c r="S17">
        <f t="shared" si="10"/>
        <v>1784.74</v>
      </c>
      <c r="T17">
        <f t="shared" si="11"/>
        <v>359.46</v>
      </c>
      <c r="U17">
        <f t="shared" si="12"/>
        <v>359.78</v>
      </c>
      <c r="V17">
        <f t="shared" si="13"/>
        <v>1787.39</v>
      </c>
      <c r="W17">
        <f t="shared" si="14"/>
        <v>997.8</v>
      </c>
      <c r="X17">
        <f t="shared" si="15"/>
        <v>991.28</v>
      </c>
      <c r="Y17">
        <f t="shared" si="16"/>
        <v>1781.71</v>
      </c>
      <c r="Z17">
        <f t="shared" si="17"/>
        <v>1552.27</v>
      </c>
      <c r="AA17">
        <f t="shared" si="18"/>
        <v>990.16</v>
      </c>
      <c r="AB17">
        <f t="shared" si="19"/>
        <v>1926.34</v>
      </c>
      <c r="AC17">
        <f t="shared" si="20"/>
        <v>1586.24</v>
      </c>
      <c r="AD17">
        <f t="shared" si="21"/>
        <v>373.14</v>
      </c>
      <c r="AE17">
        <f t="shared" si="22"/>
        <v>1893.02</v>
      </c>
      <c r="AF17">
        <f t="shared" si="23"/>
        <v>1376.26</v>
      </c>
      <c r="AG17">
        <f t="shared" si="24"/>
        <v>1783.86</v>
      </c>
      <c r="AH17">
        <f t="shared" si="25"/>
        <v>653.28</v>
      </c>
      <c r="AI17">
        <f t="shared" si="26"/>
        <v>738.24</v>
      </c>
    </row>
    <row r="18" spans="1:35" x14ac:dyDescent="0.25">
      <c r="A18">
        <v>17</v>
      </c>
      <c r="B18" t="s">
        <v>34</v>
      </c>
      <c r="C18" t="s">
        <v>26</v>
      </c>
      <c r="D18">
        <v>967.26</v>
      </c>
      <c r="I18">
        <f t="shared" si="0"/>
        <v>17</v>
      </c>
      <c r="J18">
        <f t="shared" si="1"/>
        <v>967.26</v>
      </c>
      <c r="K18">
        <f t="shared" si="2"/>
        <v>970.06</v>
      </c>
      <c r="L18">
        <f t="shared" si="3"/>
        <v>1749.3</v>
      </c>
      <c r="M18">
        <f t="shared" si="4"/>
        <v>1533.49</v>
      </c>
      <c r="N18">
        <f t="shared" si="5"/>
        <v>946.79</v>
      </c>
      <c r="O18">
        <f t="shared" si="6"/>
        <v>1840.22</v>
      </c>
      <c r="P18">
        <f t="shared" si="7"/>
        <v>1826.51</v>
      </c>
      <c r="Q18">
        <f t="shared" si="8"/>
        <v>1547.8</v>
      </c>
      <c r="R18">
        <f t="shared" si="9"/>
        <v>366.52</v>
      </c>
      <c r="S18">
        <f t="shared" si="10"/>
        <v>1779.79</v>
      </c>
      <c r="T18">
        <f t="shared" si="11"/>
        <v>359.46</v>
      </c>
      <c r="U18">
        <f t="shared" si="12"/>
        <v>359.94</v>
      </c>
      <c r="V18">
        <f t="shared" si="13"/>
        <v>1775.89</v>
      </c>
      <c r="W18">
        <f t="shared" si="14"/>
        <v>1003.65</v>
      </c>
      <c r="X18">
        <f t="shared" si="15"/>
        <v>990.61</v>
      </c>
      <c r="Y18">
        <f t="shared" si="16"/>
        <v>1776.48</v>
      </c>
      <c r="Z18">
        <f t="shared" si="17"/>
        <v>1565.73</v>
      </c>
      <c r="AA18">
        <f t="shared" si="18"/>
        <v>988.51</v>
      </c>
      <c r="AB18">
        <f t="shared" si="19"/>
        <v>1921.43</v>
      </c>
      <c r="AC18">
        <f t="shared" si="20"/>
        <v>1580.91</v>
      </c>
      <c r="AD18">
        <f t="shared" si="21"/>
        <v>369.35</v>
      </c>
      <c r="AE18">
        <f t="shared" si="22"/>
        <v>1890.5</v>
      </c>
      <c r="AF18">
        <f t="shared" si="23"/>
        <v>1367.41</v>
      </c>
      <c r="AG18">
        <f t="shared" si="24"/>
        <v>1791.86</v>
      </c>
      <c r="AH18">
        <f t="shared" si="25"/>
        <v>654.07000000000005</v>
      </c>
      <c r="AI18">
        <f t="shared" si="26"/>
        <v>731.67</v>
      </c>
    </row>
    <row r="19" spans="1:35" x14ac:dyDescent="0.25">
      <c r="A19">
        <v>18</v>
      </c>
      <c r="B19" t="s">
        <v>34</v>
      </c>
      <c r="C19" t="s">
        <v>26</v>
      </c>
      <c r="D19">
        <v>964.82</v>
      </c>
      <c r="I19">
        <f t="shared" si="0"/>
        <v>18</v>
      </c>
      <c r="J19">
        <f t="shared" si="1"/>
        <v>964.82</v>
      </c>
      <c r="K19">
        <f t="shared" si="2"/>
        <v>976.93</v>
      </c>
      <c r="L19">
        <f t="shared" si="3"/>
        <v>1750.58</v>
      </c>
      <c r="M19">
        <f t="shared" si="4"/>
        <v>1527.75</v>
      </c>
      <c r="N19">
        <f t="shared" si="5"/>
        <v>942.57</v>
      </c>
      <c r="O19">
        <f t="shared" si="6"/>
        <v>1818.57</v>
      </c>
      <c r="P19">
        <f t="shared" si="7"/>
        <v>1794.99</v>
      </c>
      <c r="Q19">
        <f t="shared" si="8"/>
        <v>1540.43</v>
      </c>
      <c r="R19">
        <f t="shared" si="9"/>
        <v>364.29</v>
      </c>
      <c r="S19">
        <f t="shared" si="10"/>
        <v>1785.94</v>
      </c>
      <c r="T19">
        <f t="shared" si="11"/>
        <v>357.67</v>
      </c>
      <c r="U19">
        <f t="shared" si="12"/>
        <v>360.07</v>
      </c>
      <c r="V19">
        <f t="shared" si="13"/>
        <v>1782.82</v>
      </c>
      <c r="W19">
        <f t="shared" si="14"/>
        <v>1001.21</v>
      </c>
      <c r="X19">
        <f t="shared" si="15"/>
        <v>991.73</v>
      </c>
      <c r="Y19">
        <f t="shared" si="16"/>
        <v>1771.83</v>
      </c>
      <c r="Z19">
        <f t="shared" si="17"/>
        <v>1568.1</v>
      </c>
      <c r="AA19">
        <f t="shared" si="18"/>
        <v>993.97</v>
      </c>
      <c r="AB19">
        <f t="shared" si="19"/>
        <v>1916.14</v>
      </c>
      <c r="AC19">
        <f t="shared" si="20"/>
        <v>1584.93</v>
      </c>
      <c r="AD19">
        <f t="shared" si="21"/>
        <v>371.95</v>
      </c>
      <c r="AE19">
        <f t="shared" si="22"/>
        <v>1890.66</v>
      </c>
      <c r="AF19">
        <f t="shared" si="23"/>
        <v>1363.82</v>
      </c>
      <c r="AG19">
        <f t="shared" si="24"/>
        <v>1780.6</v>
      </c>
      <c r="AH19">
        <f t="shared" si="25"/>
        <v>652.47</v>
      </c>
      <c r="AI19">
        <f t="shared" si="26"/>
        <v>736.67</v>
      </c>
    </row>
    <row r="20" spans="1:35" x14ac:dyDescent="0.25">
      <c r="A20">
        <v>19</v>
      </c>
      <c r="B20" t="s">
        <v>34</v>
      </c>
      <c r="C20" t="s">
        <v>26</v>
      </c>
      <c r="D20">
        <v>961.08</v>
      </c>
      <c r="I20">
        <f t="shared" si="0"/>
        <v>19</v>
      </c>
      <c r="J20">
        <f t="shared" si="1"/>
        <v>961.08</v>
      </c>
      <c r="K20">
        <f t="shared" si="2"/>
        <v>977.44</v>
      </c>
      <c r="L20">
        <f t="shared" si="3"/>
        <v>1758.51</v>
      </c>
      <c r="M20">
        <f t="shared" si="4"/>
        <v>1532.7</v>
      </c>
      <c r="N20">
        <f t="shared" si="5"/>
        <v>957.74</v>
      </c>
      <c r="O20">
        <f t="shared" si="6"/>
        <v>1832.3</v>
      </c>
      <c r="P20">
        <f t="shared" si="7"/>
        <v>1816.53</v>
      </c>
      <c r="Q20">
        <f t="shared" si="8"/>
        <v>1546</v>
      </c>
      <c r="R20">
        <f t="shared" si="9"/>
        <v>366.1</v>
      </c>
      <c r="S20">
        <f t="shared" si="10"/>
        <v>1786.55</v>
      </c>
      <c r="T20">
        <f t="shared" si="11"/>
        <v>358.43</v>
      </c>
      <c r="U20">
        <f t="shared" si="12"/>
        <v>359.57</v>
      </c>
      <c r="V20">
        <f t="shared" si="13"/>
        <v>1782.7</v>
      </c>
      <c r="W20">
        <f t="shared" si="14"/>
        <v>999.28</v>
      </c>
      <c r="X20">
        <f t="shared" si="15"/>
        <v>991.49</v>
      </c>
      <c r="Y20">
        <f t="shared" si="16"/>
        <v>1774.79</v>
      </c>
      <c r="Z20">
        <f t="shared" si="17"/>
        <v>1552.54</v>
      </c>
      <c r="AA20">
        <f t="shared" si="18"/>
        <v>989.76</v>
      </c>
      <c r="AB20">
        <f t="shared" si="19"/>
        <v>1912.91</v>
      </c>
      <c r="AC20">
        <f t="shared" si="20"/>
        <v>1580.98</v>
      </c>
      <c r="AD20">
        <f t="shared" si="21"/>
        <v>372.34</v>
      </c>
      <c r="AE20">
        <f t="shared" si="22"/>
        <v>1885.97</v>
      </c>
      <c r="AF20">
        <f t="shared" si="23"/>
        <v>1365.8</v>
      </c>
      <c r="AG20">
        <f t="shared" si="24"/>
        <v>1770.84</v>
      </c>
      <c r="AH20">
        <f t="shared" si="25"/>
        <v>644.20000000000005</v>
      </c>
      <c r="AI20">
        <f t="shared" si="26"/>
        <v>740.14</v>
      </c>
    </row>
    <row r="21" spans="1:35" x14ac:dyDescent="0.25">
      <c r="A21">
        <v>20</v>
      </c>
      <c r="B21" t="s">
        <v>34</v>
      </c>
      <c r="C21" t="s">
        <v>26</v>
      </c>
      <c r="D21">
        <v>962.87</v>
      </c>
      <c r="I21">
        <f t="shared" si="0"/>
        <v>20</v>
      </c>
      <c r="J21">
        <f t="shared" si="1"/>
        <v>962.87</v>
      </c>
      <c r="K21">
        <f t="shared" si="2"/>
        <v>975.31</v>
      </c>
      <c r="L21">
        <f t="shared" si="3"/>
        <v>1748.73</v>
      </c>
      <c r="M21">
        <f t="shared" si="4"/>
        <v>1530.83</v>
      </c>
      <c r="N21">
        <f t="shared" si="5"/>
        <v>954.13</v>
      </c>
      <c r="O21">
        <f t="shared" si="6"/>
        <v>1788.37</v>
      </c>
      <c r="P21">
        <f t="shared" si="7"/>
        <v>1821.01</v>
      </c>
      <c r="Q21">
        <f t="shared" si="8"/>
        <v>1549.43</v>
      </c>
      <c r="R21">
        <f t="shared" si="9"/>
        <v>362.61</v>
      </c>
      <c r="S21">
        <f t="shared" si="10"/>
        <v>1787.58</v>
      </c>
      <c r="T21">
        <f t="shared" si="11"/>
        <v>360.11</v>
      </c>
      <c r="U21">
        <f t="shared" si="12"/>
        <v>358.96</v>
      </c>
      <c r="V21">
        <f t="shared" si="13"/>
        <v>1787.97</v>
      </c>
      <c r="W21">
        <f t="shared" si="14"/>
        <v>999.23</v>
      </c>
      <c r="X21">
        <f t="shared" si="15"/>
        <v>994.27</v>
      </c>
      <c r="Y21">
        <f t="shared" si="16"/>
        <v>1769.45</v>
      </c>
      <c r="Z21">
        <f t="shared" si="17"/>
        <v>1560.54</v>
      </c>
      <c r="AA21">
        <f t="shared" si="18"/>
        <v>992.65</v>
      </c>
      <c r="AB21">
        <f t="shared" si="19"/>
        <v>1918.26</v>
      </c>
      <c r="AC21">
        <f t="shared" si="20"/>
        <v>1584.58</v>
      </c>
      <c r="AD21">
        <f t="shared" si="21"/>
        <v>372.03</v>
      </c>
      <c r="AE21">
        <f t="shared" si="22"/>
        <v>1884.42</v>
      </c>
      <c r="AF21">
        <f t="shared" si="23"/>
        <v>1380.2</v>
      </c>
      <c r="AG21">
        <f t="shared" si="24"/>
        <v>1775.04</v>
      </c>
      <c r="AH21">
        <f t="shared" si="25"/>
        <v>647.39</v>
      </c>
      <c r="AI21">
        <f t="shared" si="26"/>
        <v>739.34</v>
      </c>
    </row>
    <row r="22" spans="1:35" x14ac:dyDescent="0.25">
      <c r="A22">
        <v>21</v>
      </c>
      <c r="B22" t="s">
        <v>34</v>
      </c>
      <c r="C22" t="s">
        <v>26</v>
      </c>
      <c r="D22">
        <v>964.86</v>
      </c>
      <c r="I22">
        <f t="shared" si="0"/>
        <v>21</v>
      </c>
      <c r="J22">
        <f t="shared" si="1"/>
        <v>964.86</v>
      </c>
      <c r="K22">
        <f t="shared" si="2"/>
        <v>975.57</v>
      </c>
      <c r="L22">
        <f t="shared" si="3"/>
        <v>1753.58</v>
      </c>
      <c r="M22">
        <f t="shared" si="4"/>
        <v>1529.57</v>
      </c>
      <c r="N22">
        <f t="shared" si="5"/>
        <v>957.23</v>
      </c>
      <c r="O22">
        <f t="shared" si="6"/>
        <v>1832.15</v>
      </c>
      <c r="P22">
        <f t="shared" si="7"/>
        <v>1817.12</v>
      </c>
      <c r="Q22">
        <f t="shared" si="8"/>
        <v>1550.41</v>
      </c>
      <c r="R22">
        <f t="shared" si="9"/>
        <v>365.51</v>
      </c>
      <c r="S22">
        <f t="shared" si="10"/>
        <v>1787.09</v>
      </c>
      <c r="T22">
        <f t="shared" si="11"/>
        <v>356.06</v>
      </c>
      <c r="U22">
        <f t="shared" si="12"/>
        <v>360.24</v>
      </c>
      <c r="V22">
        <f t="shared" si="13"/>
        <v>1767.31</v>
      </c>
      <c r="W22">
        <f t="shared" si="14"/>
        <v>998.26</v>
      </c>
      <c r="X22">
        <f t="shared" si="15"/>
        <v>992.26</v>
      </c>
      <c r="Y22">
        <f t="shared" si="16"/>
        <v>1774.6</v>
      </c>
      <c r="Z22">
        <f t="shared" si="17"/>
        <v>1559.2</v>
      </c>
      <c r="AA22">
        <f t="shared" si="18"/>
        <v>995.18</v>
      </c>
      <c r="AB22">
        <f t="shared" si="19"/>
        <v>1919.76</v>
      </c>
      <c r="AC22">
        <f t="shared" si="20"/>
        <v>1588.18</v>
      </c>
      <c r="AD22">
        <f t="shared" si="21"/>
        <v>371.63</v>
      </c>
      <c r="AE22">
        <f t="shared" si="22"/>
        <v>1892.73</v>
      </c>
      <c r="AF22">
        <f t="shared" si="23"/>
        <v>1368.37</v>
      </c>
      <c r="AG22">
        <f t="shared" si="24"/>
        <v>1819.14</v>
      </c>
      <c r="AH22">
        <f t="shared" si="25"/>
        <v>660.61</v>
      </c>
      <c r="AI22">
        <f t="shared" si="26"/>
        <v>731.55</v>
      </c>
    </row>
    <row r="23" spans="1:35" x14ac:dyDescent="0.25">
      <c r="A23">
        <v>22</v>
      </c>
      <c r="B23" t="s">
        <v>34</v>
      </c>
      <c r="C23" t="s">
        <v>26</v>
      </c>
      <c r="D23">
        <v>973.38</v>
      </c>
      <c r="I23">
        <f t="shared" si="0"/>
        <v>22</v>
      </c>
      <c r="J23">
        <f t="shared" si="1"/>
        <v>973.38</v>
      </c>
      <c r="K23">
        <f t="shared" si="2"/>
        <v>976.99</v>
      </c>
      <c r="L23">
        <f t="shared" si="3"/>
        <v>1749.88</v>
      </c>
      <c r="M23">
        <f t="shared" si="4"/>
        <v>1530.06</v>
      </c>
      <c r="N23">
        <f t="shared" si="5"/>
        <v>956.75</v>
      </c>
      <c r="O23">
        <f t="shared" si="6"/>
        <v>1848.38</v>
      </c>
      <c r="P23">
        <f t="shared" si="7"/>
        <v>1813.92</v>
      </c>
      <c r="Q23">
        <f t="shared" si="8"/>
        <v>1541.79</v>
      </c>
      <c r="R23">
        <f t="shared" si="9"/>
        <v>363.23</v>
      </c>
      <c r="S23">
        <f t="shared" si="10"/>
        <v>1789.3</v>
      </c>
      <c r="T23">
        <f t="shared" si="11"/>
        <v>353.79</v>
      </c>
      <c r="U23">
        <f t="shared" si="12"/>
        <v>357.91</v>
      </c>
      <c r="V23">
        <f t="shared" si="13"/>
        <v>1785.66</v>
      </c>
      <c r="W23">
        <f t="shared" si="14"/>
        <v>1000.32</v>
      </c>
      <c r="X23">
        <f t="shared" si="15"/>
        <v>987.64</v>
      </c>
      <c r="Y23">
        <f t="shared" si="16"/>
        <v>1775.81</v>
      </c>
      <c r="Z23">
        <f t="shared" si="17"/>
        <v>1564.62</v>
      </c>
      <c r="AA23">
        <f t="shared" si="18"/>
        <v>989.93</v>
      </c>
      <c r="AB23">
        <f t="shared" si="19"/>
        <v>1908.61</v>
      </c>
      <c r="AC23">
        <f t="shared" si="20"/>
        <v>1583.81</v>
      </c>
      <c r="AD23">
        <f t="shared" si="21"/>
        <v>369.81</v>
      </c>
      <c r="AE23">
        <f t="shared" si="22"/>
        <v>1892.71</v>
      </c>
      <c r="AF23">
        <f t="shared" si="23"/>
        <v>1371.12</v>
      </c>
      <c r="AG23">
        <f t="shared" si="24"/>
        <v>1805.78</v>
      </c>
      <c r="AH23">
        <f t="shared" si="25"/>
        <v>646.79</v>
      </c>
      <c r="AI23">
        <f t="shared" si="26"/>
        <v>738.14</v>
      </c>
    </row>
    <row r="24" spans="1:35" x14ac:dyDescent="0.25">
      <c r="A24">
        <v>23</v>
      </c>
      <c r="B24" t="s">
        <v>34</v>
      </c>
      <c r="C24" t="s">
        <v>26</v>
      </c>
      <c r="D24">
        <v>968.59</v>
      </c>
      <c r="I24">
        <f t="shared" si="0"/>
        <v>23</v>
      </c>
      <c r="J24">
        <f t="shared" si="1"/>
        <v>968.59</v>
      </c>
      <c r="K24">
        <f t="shared" si="2"/>
        <v>975.28</v>
      </c>
      <c r="L24">
        <f t="shared" si="3"/>
        <v>1758.12</v>
      </c>
      <c r="M24">
        <f t="shared" si="4"/>
        <v>1530.47</v>
      </c>
      <c r="N24">
        <f t="shared" si="5"/>
        <v>951.62</v>
      </c>
      <c r="O24">
        <f t="shared" si="6"/>
        <v>1841.86</v>
      </c>
      <c r="P24">
        <f t="shared" si="7"/>
        <v>1830.17</v>
      </c>
      <c r="Q24">
        <f t="shared" si="8"/>
        <v>1545.63</v>
      </c>
      <c r="R24">
        <f t="shared" si="9"/>
        <v>361.43</v>
      </c>
      <c r="S24">
        <f t="shared" si="10"/>
        <v>1787.51</v>
      </c>
      <c r="T24">
        <f t="shared" si="11"/>
        <v>348.11</v>
      </c>
      <c r="U24">
        <f t="shared" si="12"/>
        <v>359.26</v>
      </c>
      <c r="V24">
        <f t="shared" si="13"/>
        <v>1784.98</v>
      </c>
      <c r="W24">
        <f t="shared" si="14"/>
        <v>999.89</v>
      </c>
      <c r="X24">
        <f t="shared" si="15"/>
        <v>990.6</v>
      </c>
      <c r="Y24">
        <f t="shared" si="16"/>
        <v>1774.56</v>
      </c>
      <c r="Z24">
        <f t="shared" si="17"/>
        <v>1555.29</v>
      </c>
      <c r="AA24">
        <f t="shared" si="18"/>
        <v>991.37</v>
      </c>
      <c r="AB24">
        <f t="shared" si="19"/>
        <v>1872.69</v>
      </c>
      <c r="AC24">
        <f t="shared" si="20"/>
        <v>1589.64</v>
      </c>
      <c r="AD24">
        <f t="shared" si="21"/>
        <v>371.06</v>
      </c>
      <c r="AE24">
        <f t="shared" si="22"/>
        <v>1882.89</v>
      </c>
      <c r="AF24">
        <f t="shared" si="23"/>
        <v>1364.8</v>
      </c>
      <c r="AG24">
        <f t="shared" si="24"/>
        <v>1786.99</v>
      </c>
      <c r="AH24">
        <f t="shared" si="25"/>
        <v>642.09</v>
      </c>
      <c r="AI24">
        <f t="shared" si="26"/>
        <v>738.2</v>
      </c>
    </row>
    <row r="25" spans="1:35" x14ac:dyDescent="0.25">
      <c r="A25">
        <v>24</v>
      </c>
      <c r="B25" t="s">
        <v>34</v>
      </c>
      <c r="C25" t="s">
        <v>26</v>
      </c>
      <c r="D25">
        <v>970.24</v>
      </c>
      <c r="I25">
        <f t="shared" si="0"/>
        <v>24</v>
      </c>
      <c r="J25">
        <f t="shared" si="1"/>
        <v>970.24</v>
      </c>
      <c r="K25">
        <f t="shared" si="2"/>
        <v>968.11</v>
      </c>
      <c r="L25">
        <f t="shared" si="3"/>
        <v>1748.11</v>
      </c>
      <c r="M25">
        <f t="shared" si="4"/>
        <v>1540.52</v>
      </c>
      <c r="N25">
        <f t="shared" si="5"/>
        <v>960.66</v>
      </c>
      <c r="O25">
        <f t="shared" si="6"/>
        <v>1831.43</v>
      </c>
      <c r="P25">
        <f t="shared" si="7"/>
        <v>1827.24</v>
      </c>
      <c r="Q25">
        <f t="shared" si="8"/>
        <v>1543.75</v>
      </c>
      <c r="R25">
        <f t="shared" si="9"/>
        <v>363.23</v>
      </c>
      <c r="S25">
        <f t="shared" si="10"/>
        <v>1787.92</v>
      </c>
      <c r="T25">
        <f t="shared" si="11"/>
        <v>351.42</v>
      </c>
      <c r="U25">
        <f t="shared" si="12"/>
        <v>358.72</v>
      </c>
      <c r="V25">
        <f t="shared" si="13"/>
        <v>1784.81</v>
      </c>
      <c r="W25">
        <f t="shared" si="14"/>
        <v>999.86</v>
      </c>
      <c r="X25">
        <f t="shared" si="15"/>
        <v>990.79</v>
      </c>
      <c r="Y25">
        <f t="shared" si="16"/>
        <v>1758.04</v>
      </c>
      <c r="Z25">
        <f t="shared" si="17"/>
        <v>1549.73</v>
      </c>
      <c r="AA25">
        <f t="shared" si="18"/>
        <v>990.5</v>
      </c>
      <c r="AB25">
        <f t="shared" si="19"/>
        <v>1905.68</v>
      </c>
      <c r="AC25">
        <f t="shared" si="20"/>
        <v>1584.17</v>
      </c>
      <c r="AD25">
        <f t="shared" si="21"/>
        <v>371</v>
      </c>
      <c r="AE25">
        <f t="shared" si="22"/>
        <v>1894.33</v>
      </c>
      <c r="AF25">
        <f t="shared" si="23"/>
        <v>1372.15</v>
      </c>
      <c r="AG25">
        <f t="shared" si="24"/>
        <v>1799.25</v>
      </c>
      <c r="AH25">
        <f t="shared" si="25"/>
        <v>649.9</v>
      </c>
      <c r="AI25">
        <f t="shared" si="26"/>
        <v>738.7</v>
      </c>
    </row>
    <row r="26" spans="1:35" x14ac:dyDescent="0.25">
      <c r="A26">
        <v>25</v>
      </c>
      <c r="B26" t="s">
        <v>34</v>
      </c>
      <c r="C26" t="s">
        <v>26</v>
      </c>
      <c r="D26">
        <v>968.73</v>
      </c>
      <c r="I26">
        <f t="shared" si="0"/>
        <v>25</v>
      </c>
      <c r="J26">
        <f t="shared" si="1"/>
        <v>968.73</v>
      </c>
      <c r="K26">
        <f t="shared" si="2"/>
        <v>962.3</v>
      </c>
      <c r="L26">
        <f t="shared" si="3"/>
        <v>1756.35</v>
      </c>
      <c r="M26">
        <f t="shared" si="4"/>
        <v>1534.75</v>
      </c>
      <c r="N26">
        <f t="shared" si="5"/>
        <v>960</v>
      </c>
      <c r="O26">
        <f t="shared" si="6"/>
        <v>1838.84</v>
      </c>
      <c r="P26">
        <f t="shared" si="7"/>
        <v>1833.85</v>
      </c>
      <c r="Q26">
        <f t="shared" si="8"/>
        <v>1541.97</v>
      </c>
      <c r="R26">
        <f t="shared" si="9"/>
        <v>366.16</v>
      </c>
      <c r="S26">
        <f t="shared" si="10"/>
        <v>1784.27</v>
      </c>
      <c r="T26">
        <f t="shared" si="11"/>
        <v>353.58</v>
      </c>
      <c r="U26">
        <f t="shared" si="12"/>
        <v>358.1</v>
      </c>
      <c r="V26">
        <f t="shared" si="13"/>
        <v>1786.52</v>
      </c>
      <c r="W26">
        <f t="shared" si="14"/>
        <v>999.85</v>
      </c>
      <c r="X26">
        <f t="shared" si="15"/>
        <v>989.44</v>
      </c>
      <c r="Y26">
        <f t="shared" si="16"/>
        <v>1772.44</v>
      </c>
      <c r="Z26">
        <f t="shared" si="17"/>
        <v>1560.79</v>
      </c>
      <c r="AA26">
        <f t="shared" si="18"/>
        <v>991.91</v>
      </c>
      <c r="AB26">
        <f t="shared" si="19"/>
        <v>1916.51</v>
      </c>
      <c r="AC26">
        <f t="shared" si="20"/>
        <v>1587.25</v>
      </c>
      <c r="AD26">
        <f t="shared" si="21"/>
        <v>372.65</v>
      </c>
      <c r="AE26">
        <f t="shared" si="22"/>
        <v>1893.02</v>
      </c>
      <c r="AF26">
        <f t="shared" si="23"/>
        <v>1381.61</v>
      </c>
      <c r="AG26">
        <f t="shared" si="24"/>
        <v>1791.7</v>
      </c>
      <c r="AH26">
        <f t="shared" si="25"/>
        <v>636.69000000000005</v>
      </c>
      <c r="AI26">
        <f t="shared" si="26"/>
        <v>732.49</v>
      </c>
    </row>
    <row r="27" spans="1:35" x14ac:dyDescent="0.25">
      <c r="A27">
        <v>26</v>
      </c>
      <c r="B27" t="s">
        <v>34</v>
      </c>
      <c r="C27" t="s">
        <v>26</v>
      </c>
      <c r="D27">
        <v>968.97</v>
      </c>
      <c r="I27">
        <f t="shared" si="0"/>
        <v>26</v>
      </c>
      <c r="J27">
        <f t="shared" si="1"/>
        <v>968.97</v>
      </c>
      <c r="K27">
        <f t="shared" si="2"/>
        <v>971.33</v>
      </c>
      <c r="L27">
        <f t="shared" si="3"/>
        <v>1743.8</v>
      </c>
      <c r="M27">
        <f t="shared" si="4"/>
        <v>1542.24</v>
      </c>
      <c r="N27">
        <f t="shared" si="5"/>
        <v>955.07</v>
      </c>
      <c r="O27">
        <f t="shared" si="6"/>
        <v>1833.16</v>
      </c>
      <c r="P27">
        <f t="shared" si="7"/>
        <v>1778.24</v>
      </c>
      <c r="Q27">
        <f t="shared" si="8"/>
        <v>1547.08</v>
      </c>
      <c r="R27">
        <f t="shared" si="9"/>
        <v>365.62</v>
      </c>
      <c r="S27">
        <f t="shared" si="10"/>
        <v>1787.61</v>
      </c>
      <c r="T27">
        <f t="shared" si="11"/>
        <v>353.94</v>
      </c>
      <c r="U27">
        <f t="shared" si="12"/>
        <v>358.88</v>
      </c>
      <c r="V27">
        <f t="shared" si="13"/>
        <v>1787.21</v>
      </c>
      <c r="W27">
        <f t="shared" si="14"/>
        <v>999.14</v>
      </c>
      <c r="X27">
        <f t="shared" si="15"/>
        <v>991.01</v>
      </c>
      <c r="Y27">
        <f t="shared" si="16"/>
        <v>1776.14</v>
      </c>
      <c r="Z27">
        <f t="shared" si="17"/>
        <v>1562.38</v>
      </c>
      <c r="AA27">
        <f t="shared" si="18"/>
        <v>994.28</v>
      </c>
      <c r="AB27">
        <f t="shared" si="19"/>
        <v>1905.27</v>
      </c>
      <c r="AC27">
        <f t="shared" si="20"/>
        <v>1578.69</v>
      </c>
      <c r="AD27">
        <f t="shared" si="21"/>
        <v>374.41</v>
      </c>
      <c r="AE27">
        <f t="shared" si="22"/>
        <v>1893.41</v>
      </c>
      <c r="AF27">
        <f t="shared" si="23"/>
        <v>1375.66</v>
      </c>
      <c r="AG27">
        <f t="shared" si="24"/>
        <v>1811.89</v>
      </c>
      <c r="AH27">
        <f t="shared" si="25"/>
        <v>628.26</v>
      </c>
      <c r="AI27">
        <f t="shared" si="26"/>
        <v>737.16</v>
      </c>
    </row>
    <row r="28" spans="1:35" x14ac:dyDescent="0.25">
      <c r="A28">
        <v>27</v>
      </c>
      <c r="B28" t="s">
        <v>34</v>
      </c>
      <c r="C28" t="s">
        <v>26</v>
      </c>
      <c r="D28">
        <v>966.53</v>
      </c>
      <c r="I28">
        <f t="shared" si="0"/>
        <v>27</v>
      </c>
      <c r="J28">
        <f t="shared" si="1"/>
        <v>966.53</v>
      </c>
      <c r="K28">
        <f t="shared" si="2"/>
        <v>965.05</v>
      </c>
      <c r="L28">
        <f t="shared" si="3"/>
        <v>1756.63</v>
      </c>
      <c r="M28">
        <f t="shared" si="4"/>
        <v>1529.3</v>
      </c>
      <c r="N28">
        <f t="shared" si="5"/>
        <v>952.86</v>
      </c>
      <c r="O28">
        <f t="shared" si="6"/>
        <v>1840.73</v>
      </c>
      <c r="P28">
        <f t="shared" si="7"/>
        <v>1795.02</v>
      </c>
      <c r="Q28">
        <f t="shared" si="8"/>
        <v>1541.76</v>
      </c>
      <c r="R28">
        <f t="shared" si="9"/>
        <v>363.7</v>
      </c>
      <c r="S28">
        <f t="shared" si="10"/>
        <v>1789.86</v>
      </c>
      <c r="T28">
        <f t="shared" si="11"/>
        <v>357.4</v>
      </c>
      <c r="U28">
        <f t="shared" si="12"/>
        <v>358.38</v>
      </c>
      <c r="V28">
        <f t="shared" si="13"/>
        <v>1787.3</v>
      </c>
      <c r="W28">
        <f t="shared" si="14"/>
        <v>1000.93</v>
      </c>
      <c r="X28">
        <f t="shared" si="15"/>
        <v>991.65</v>
      </c>
      <c r="Y28">
        <f t="shared" si="16"/>
        <v>1773.84</v>
      </c>
      <c r="Z28">
        <f t="shared" si="17"/>
        <v>1570.59</v>
      </c>
      <c r="AA28">
        <f t="shared" si="18"/>
        <v>991.56</v>
      </c>
      <c r="AB28">
        <f t="shared" si="19"/>
        <v>1908.37</v>
      </c>
      <c r="AC28">
        <f t="shared" si="20"/>
        <v>1575.8</v>
      </c>
      <c r="AD28">
        <f t="shared" si="21"/>
        <v>374.97</v>
      </c>
      <c r="AE28">
        <f t="shared" si="22"/>
        <v>1890.95</v>
      </c>
      <c r="AF28">
        <f t="shared" si="23"/>
        <v>1366.63</v>
      </c>
      <c r="AG28">
        <f t="shared" si="24"/>
        <v>1809.03</v>
      </c>
      <c r="AH28">
        <f t="shared" si="25"/>
        <v>629.94000000000005</v>
      </c>
      <c r="AI28">
        <f t="shared" si="26"/>
        <v>737.04</v>
      </c>
    </row>
    <row r="29" spans="1:35" x14ac:dyDescent="0.25">
      <c r="A29">
        <v>28</v>
      </c>
      <c r="B29" t="s">
        <v>34</v>
      </c>
      <c r="C29" t="s">
        <v>26</v>
      </c>
      <c r="D29">
        <v>967.32</v>
      </c>
      <c r="I29">
        <f t="shared" si="0"/>
        <v>28</v>
      </c>
      <c r="J29">
        <f t="shared" si="1"/>
        <v>967.32</v>
      </c>
      <c r="K29">
        <f t="shared" si="2"/>
        <v>969.91</v>
      </c>
      <c r="L29">
        <f t="shared" si="3"/>
        <v>1753.28</v>
      </c>
      <c r="M29">
        <f t="shared" si="4"/>
        <v>1535.01</v>
      </c>
      <c r="N29">
        <f t="shared" si="5"/>
        <v>959.93</v>
      </c>
      <c r="O29">
        <f t="shared" si="6"/>
        <v>1829.82</v>
      </c>
      <c r="P29">
        <f t="shared" si="7"/>
        <v>1803.14</v>
      </c>
      <c r="Q29">
        <f t="shared" si="8"/>
        <v>1547.53</v>
      </c>
      <c r="R29">
        <f t="shared" si="9"/>
        <v>361.77</v>
      </c>
      <c r="S29">
        <f t="shared" si="10"/>
        <v>1783.44</v>
      </c>
      <c r="T29">
        <f t="shared" si="11"/>
        <v>356.96</v>
      </c>
      <c r="U29">
        <f t="shared" si="12"/>
        <v>358.18</v>
      </c>
      <c r="V29">
        <f t="shared" si="13"/>
        <v>1784.69</v>
      </c>
      <c r="W29">
        <f t="shared" si="14"/>
        <v>1000.35</v>
      </c>
      <c r="X29">
        <f t="shared" si="15"/>
        <v>992.61</v>
      </c>
      <c r="Y29">
        <f t="shared" si="16"/>
        <v>1773.13</v>
      </c>
      <c r="Z29">
        <f t="shared" si="17"/>
        <v>1564.49</v>
      </c>
      <c r="AA29">
        <f t="shared" si="18"/>
        <v>987.76</v>
      </c>
      <c r="AB29">
        <f t="shared" si="19"/>
        <v>1904.8</v>
      </c>
      <c r="AC29">
        <f t="shared" si="20"/>
        <v>1582.18</v>
      </c>
      <c r="AD29">
        <f t="shared" si="21"/>
        <v>375.4</v>
      </c>
      <c r="AE29">
        <f t="shared" si="22"/>
        <v>1898.88</v>
      </c>
      <c r="AF29">
        <f t="shared" si="23"/>
        <v>1361.02</v>
      </c>
      <c r="AG29">
        <f t="shared" si="24"/>
        <v>1785.28</v>
      </c>
      <c r="AH29">
        <f t="shared" si="25"/>
        <v>641.94000000000005</v>
      </c>
      <c r="AI29">
        <f t="shared" si="26"/>
        <v>738.44</v>
      </c>
    </row>
    <row r="30" spans="1:35" x14ac:dyDescent="0.25">
      <c r="A30">
        <v>29</v>
      </c>
      <c r="B30" t="s">
        <v>34</v>
      </c>
      <c r="C30" t="s">
        <v>26</v>
      </c>
      <c r="D30">
        <v>968.95</v>
      </c>
      <c r="I30">
        <f t="shared" si="0"/>
        <v>29</v>
      </c>
      <c r="J30">
        <f t="shared" si="1"/>
        <v>968.95</v>
      </c>
      <c r="K30">
        <f t="shared" si="2"/>
        <v>968.28</v>
      </c>
      <c r="L30">
        <f t="shared" si="3"/>
        <v>1760.05</v>
      </c>
      <c r="M30">
        <f t="shared" si="4"/>
        <v>1530.99</v>
      </c>
      <c r="N30">
        <f t="shared" si="5"/>
        <v>955.85</v>
      </c>
      <c r="O30">
        <f t="shared" si="6"/>
        <v>1833.55</v>
      </c>
      <c r="P30">
        <f t="shared" si="7"/>
        <v>1811.53</v>
      </c>
      <c r="Q30">
        <f t="shared" si="8"/>
        <v>1544.27</v>
      </c>
      <c r="R30">
        <f t="shared" si="9"/>
        <v>360.71</v>
      </c>
      <c r="S30">
        <f t="shared" si="10"/>
        <v>1781.5</v>
      </c>
      <c r="T30">
        <f t="shared" si="11"/>
        <v>357.12</v>
      </c>
      <c r="U30">
        <f t="shared" si="12"/>
        <v>356.68</v>
      </c>
      <c r="V30">
        <f t="shared" si="13"/>
        <v>1779.35</v>
      </c>
      <c r="W30">
        <f t="shared" si="14"/>
        <v>1000.23</v>
      </c>
      <c r="X30">
        <f t="shared" si="15"/>
        <v>992.65</v>
      </c>
      <c r="Y30">
        <f t="shared" si="16"/>
        <v>1761.76</v>
      </c>
      <c r="Z30">
        <f t="shared" si="17"/>
        <v>1569.86</v>
      </c>
      <c r="AA30">
        <f t="shared" si="18"/>
        <v>996.64</v>
      </c>
      <c r="AB30">
        <f t="shared" si="19"/>
        <v>1912.39</v>
      </c>
      <c r="AC30">
        <f t="shared" si="20"/>
        <v>1581.07</v>
      </c>
      <c r="AD30">
        <f t="shared" si="21"/>
        <v>374.8</v>
      </c>
      <c r="AE30">
        <f t="shared" si="22"/>
        <v>1887.96</v>
      </c>
      <c r="AF30">
        <f t="shared" si="23"/>
        <v>1363.99</v>
      </c>
      <c r="AG30">
        <f t="shared" si="24"/>
        <v>1793.23</v>
      </c>
      <c r="AH30">
        <f t="shared" si="25"/>
        <v>636.13</v>
      </c>
      <c r="AI30">
        <f t="shared" si="26"/>
        <v>733.8</v>
      </c>
    </row>
    <row r="31" spans="1:35" x14ac:dyDescent="0.25">
      <c r="A31">
        <v>30</v>
      </c>
      <c r="B31" t="s">
        <v>34</v>
      </c>
      <c r="C31" t="s">
        <v>26</v>
      </c>
      <c r="D31">
        <v>963.51</v>
      </c>
      <c r="I31">
        <f t="shared" si="0"/>
        <v>30</v>
      </c>
      <c r="J31">
        <f t="shared" si="1"/>
        <v>963.51</v>
      </c>
      <c r="K31">
        <f t="shared" si="2"/>
        <v>971.2</v>
      </c>
      <c r="L31">
        <f t="shared" si="3"/>
        <v>1762.43</v>
      </c>
      <c r="M31">
        <f t="shared" si="4"/>
        <v>1533.6</v>
      </c>
      <c r="N31">
        <f t="shared" si="5"/>
        <v>951.58</v>
      </c>
      <c r="O31">
        <f t="shared" si="6"/>
        <v>1833.88</v>
      </c>
      <c r="P31">
        <f t="shared" si="7"/>
        <v>1815.85</v>
      </c>
      <c r="Q31">
        <f t="shared" si="8"/>
        <v>1546.15</v>
      </c>
      <c r="R31">
        <f t="shared" si="9"/>
        <v>363.45</v>
      </c>
      <c r="S31">
        <f t="shared" si="10"/>
        <v>1789.21</v>
      </c>
      <c r="T31">
        <f t="shared" si="11"/>
        <v>357.37</v>
      </c>
      <c r="U31">
        <f t="shared" si="12"/>
        <v>358.52</v>
      </c>
      <c r="V31">
        <f t="shared" si="13"/>
        <v>1787.69</v>
      </c>
      <c r="W31">
        <f t="shared" si="14"/>
        <v>999.41</v>
      </c>
      <c r="X31">
        <f t="shared" si="15"/>
        <v>987.47</v>
      </c>
      <c r="Y31">
        <f t="shared" si="16"/>
        <v>1769.33</v>
      </c>
      <c r="Z31">
        <f t="shared" si="17"/>
        <v>1562.79</v>
      </c>
      <c r="AA31">
        <f t="shared" si="18"/>
        <v>996.98</v>
      </c>
      <c r="AB31">
        <f t="shared" si="19"/>
        <v>1912.93</v>
      </c>
      <c r="AC31">
        <f t="shared" si="20"/>
        <v>1581.67</v>
      </c>
      <c r="AD31">
        <f t="shared" si="21"/>
        <v>374.01</v>
      </c>
      <c r="AE31">
        <f t="shared" si="22"/>
        <v>1887.39</v>
      </c>
      <c r="AF31">
        <f t="shared" si="23"/>
        <v>1376.75</v>
      </c>
      <c r="AG31">
        <f t="shared" si="24"/>
        <v>1781.91</v>
      </c>
      <c r="AH31">
        <f t="shared" si="25"/>
        <v>644.91999999999996</v>
      </c>
      <c r="AI31">
        <f t="shared" si="26"/>
        <v>736.95</v>
      </c>
    </row>
    <row r="32" spans="1:35" x14ac:dyDescent="0.25">
      <c r="A32">
        <v>31</v>
      </c>
      <c r="B32" t="s">
        <v>34</v>
      </c>
      <c r="C32" t="s">
        <v>26</v>
      </c>
      <c r="D32">
        <v>964.57</v>
      </c>
      <c r="I32">
        <f t="shared" si="0"/>
        <v>31</v>
      </c>
      <c r="J32">
        <f t="shared" si="1"/>
        <v>964.57</v>
      </c>
      <c r="K32">
        <f t="shared" si="2"/>
        <v>964.81</v>
      </c>
      <c r="L32">
        <f t="shared" si="3"/>
        <v>1733.17</v>
      </c>
      <c r="M32">
        <f t="shared" si="4"/>
        <v>1536.21</v>
      </c>
      <c r="N32">
        <f t="shared" si="5"/>
        <v>960.6</v>
      </c>
      <c r="O32">
        <f t="shared" si="6"/>
        <v>1832.46</v>
      </c>
      <c r="P32">
        <f t="shared" si="7"/>
        <v>1825.82</v>
      </c>
      <c r="Q32">
        <f t="shared" si="8"/>
        <v>1546.43</v>
      </c>
      <c r="R32">
        <f t="shared" si="9"/>
        <v>364.49</v>
      </c>
      <c r="S32">
        <f t="shared" si="10"/>
        <v>1787.99</v>
      </c>
      <c r="T32">
        <f t="shared" si="11"/>
        <v>357.48</v>
      </c>
      <c r="U32">
        <f t="shared" si="12"/>
        <v>359.44</v>
      </c>
      <c r="V32">
        <f t="shared" si="13"/>
        <v>1786.56</v>
      </c>
      <c r="W32">
        <f t="shared" si="14"/>
        <v>999.93</v>
      </c>
      <c r="X32">
        <f t="shared" si="15"/>
        <v>992.79</v>
      </c>
      <c r="Y32">
        <f t="shared" si="16"/>
        <v>1771.26</v>
      </c>
      <c r="Z32">
        <f t="shared" si="17"/>
        <v>1572.37</v>
      </c>
      <c r="AA32">
        <f t="shared" si="18"/>
        <v>997.56</v>
      </c>
      <c r="AB32">
        <f t="shared" si="19"/>
        <v>1913.68</v>
      </c>
      <c r="AC32">
        <f t="shared" si="20"/>
        <v>1583.63</v>
      </c>
      <c r="AD32">
        <f t="shared" si="21"/>
        <v>372.61</v>
      </c>
      <c r="AE32">
        <f t="shared" si="22"/>
        <v>1887.96</v>
      </c>
      <c r="AF32">
        <f t="shared" si="23"/>
        <v>1367.04</v>
      </c>
      <c r="AG32">
        <f t="shared" si="24"/>
        <v>1789.03</v>
      </c>
      <c r="AH32">
        <f t="shared" si="25"/>
        <v>639.73</v>
      </c>
      <c r="AI32">
        <f t="shared" si="26"/>
        <v>737.25</v>
      </c>
    </row>
    <row r="33" spans="1:35" x14ac:dyDescent="0.25">
      <c r="A33">
        <v>32</v>
      </c>
      <c r="B33" t="s">
        <v>34</v>
      </c>
      <c r="C33" t="s">
        <v>26</v>
      </c>
      <c r="D33">
        <v>957.95</v>
      </c>
      <c r="I33">
        <f t="shared" si="0"/>
        <v>32</v>
      </c>
      <c r="J33">
        <f t="shared" si="1"/>
        <v>957.95</v>
      </c>
      <c r="K33">
        <f t="shared" si="2"/>
        <v>969.39</v>
      </c>
      <c r="L33">
        <f t="shared" si="3"/>
        <v>1731.35</v>
      </c>
      <c r="M33">
        <f t="shared" si="4"/>
        <v>1533.22</v>
      </c>
      <c r="N33">
        <f t="shared" si="5"/>
        <v>944.57</v>
      </c>
      <c r="O33">
        <f t="shared" si="6"/>
        <v>1833.74</v>
      </c>
      <c r="P33">
        <f t="shared" si="7"/>
        <v>1822.38</v>
      </c>
      <c r="Q33">
        <f t="shared" si="8"/>
        <v>1548.1</v>
      </c>
      <c r="R33">
        <f t="shared" si="9"/>
        <v>364.91</v>
      </c>
      <c r="S33">
        <f t="shared" si="10"/>
        <v>1786.29</v>
      </c>
      <c r="T33">
        <f t="shared" si="11"/>
        <v>358.98</v>
      </c>
      <c r="U33">
        <f t="shared" si="12"/>
        <v>358.93</v>
      </c>
      <c r="V33">
        <f t="shared" si="13"/>
        <v>1791.75</v>
      </c>
      <c r="W33">
        <f t="shared" si="14"/>
        <v>1003.67</v>
      </c>
      <c r="X33">
        <f t="shared" si="15"/>
        <v>993.79</v>
      </c>
      <c r="Y33">
        <f t="shared" si="16"/>
        <v>1752.36</v>
      </c>
      <c r="Z33">
        <f t="shared" si="17"/>
        <v>1571.61</v>
      </c>
      <c r="AA33">
        <f t="shared" si="18"/>
        <v>997.96</v>
      </c>
      <c r="AB33">
        <f t="shared" si="19"/>
        <v>1919.53</v>
      </c>
      <c r="AC33">
        <f t="shared" si="20"/>
        <v>1574.41</v>
      </c>
      <c r="AD33">
        <f t="shared" si="21"/>
        <v>371.05</v>
      </c>
      <c r="AE33">
        <f t="shared" si="22"/>
        <v>1887.72</v>
      </c>
      <c r="AF33">
        <f t="shared" si="23"/>
        <v>1368.85</v>
      </c>
      <c r="AG33">
        <f t="shared" si="24"/>
        <v>1779.46</v>
      </c>
      <c r="AH33">
        <f t="shared" si="25"/>
        <v>654.9</v>
      </c>
      <c r="AI33">
        <f t="shared" si="26"/>
        <v>736.08</v>
      </c>
    </row>
    <row r="34" spans="1:35" x14ac:dyDescent="0.25">
      <c r="A34">
        <v>33</v>
      </c>
      <c r="B34" t="s">
        <v>34</v>
      </c>
      <c r="C34" t="s">
        <v>26</v>
      </c>
      <c r="D34">
        <v>963.17</v>
      </c>
      <c r="I34">
        <f t="shared" si="0"/>
        <v>33</v>
      </c>
      <c r="J34">
        <f t="shared" si="1"/>
        <v>963.17</v>
      </c>
      <c r="K34">
        <f t="shared" si="2"/>
        <v>965.52</v>
      </c>
      <c r="L34">
        <f t="shared" si="3"/>
        <v>1727.96</v>
      </c>
      <c r="M34">
        <f t="shared" si="4"/>
        <v>1533.71</v>
      </c>
      <c r="N34">
        <f t="shared" si="5"/>
        <v>967.9</v>
      </c>
      <c r="O34">
        <f t="shared" si="6"/>
        <v>1840.18</v>
      </c>
      <c r="P34">
        <f t="shared" si="7"/>
        <v>1802.38</v>
      </c>
      <c r="Q34">
        <f t="shared" si="8"/>
        <v>1540.43</v>
      </c>
      <c r="R34">
        <f t="shared" si="9"/>
        <v>363.29</v>
      </c>
      <c r="S34">
        <f t="shared" si="10"/>
        <v>1784.75</v>
      </c>
      <c r="T34">
        <f t="shared" si="11"/>
        <v>359.82</v>
      </c>
      <c r="U34">
        <f t="shared" si="12"/>
        <v>360.35</v>
      </c>
      <c r="V34">
        <f t="shared" si="13"/>
        <v>1786.24</v>
      </c>
      <c r="W34">
        <f t="shared" si="14"/>
        <v>1002.01</v>
      </c>
      <c r="X34">
        <f t="shared" si="15"/>
        <v>991.06</v>
      </c>
      <c r="Y34">
        <f t="shared" si="16"/>
        <v>1762.87</v>
      </c>
      <c r="Z34">
        <f t="shared" si="17"/>
        <v>1570.2</v>
      </c>
      <c r="AA34">
        <f t="shared" si="18"/>
        <v>996.37</v>
      </c>
      <c r="AB34">
        <f t="shared" si="19"/>
        <v>1910.01</v>
      </c>
      <c r="AC34">
        <f t="shared" si="20"/>
        <v>1581.35</v>
      </c>
      <c r="AD34">
        <f t="shared" si="21"/>
        <v>372.35</v>
      </c>
      <c r="AE34">
        <f t="shared" si="22"/>
        <v>1875.36</v>
      </c>
      <c r="AF34">
        <f t="shared" si="23"/>
        <v>1366.4</v>
      </c>
      <c r="AG34">
        <f t="shared" si="24"/>
        <v>1769.45</v>
      </c>
      <c r="AH34">
        <f t="shared" si="25"/>
        <v>652.27</v>
      </c>
      <c r="AI34">
        <f t="shared" si="26"/>
        <v>736.8</v>
      </c>
    </row>
    <row r="35" spans="1:35" x14ac:dyDescent="0.25">
      <c r="A35">
        <v>34</v>
      </c>
      <c r="B35" t="s">
        <v>34</v>
      </c>
      <c r="C35" t="s">
        <v>26</v>
      </c>
      <c r="D35">
        <v>964.42</v>
      </c>
      <c r="I35">
        <f t="shared" si="0"/>
        <v>34</v>
      </c>
      <c r="J35">
        <f t="shared" si="1"/>
        <v>964.42</v>
      </c>
      <c r="K35">
        <f t="shared" si="2"/>
        <v>961.24</v>
      </c>
      <c r="L35">
        <f t="shared" si="3"/>
        <v>1745.42</v>
      </c>
      <c r="M35">
        <f t="shared" si="4"/>
        <v>1532.82</v>
      </c>
      <c r="N35">
        <f t="shared" si="5"/>
        <v>970.92</v>
      </c>
      <c r="O35">
        <f t="shared" si="6"/>
        <v>1834.78</v>
      </c>
      <c r="P35">
        <f t="shared" si="7"/>
        <v>1797.73</v>
      </c>
      <c r="Q35">
        <f t="shared" si="8"/>
        <v>1543.35</v>
      </c>
      <c r="R35">
        <f t="shared" si="9"/>
        <v>367.16</v>
      </c>
      <c r="S35">
        <f t="shared" si="10"/>
        <v>1788.55</v>
      </c>
      <c r="T35">
        <f t="shared" si="11"/>
        <v>358.29</v>
      </c>
      <c r="U35">
        <f t="shared" si="12"/>
        <v>359.68</v>
      </c>
      <c r="V35">
        <f t="shared" si="13"/>
        <v>1789.96</v>
      </c>
      <c r="W35">
        <f t="shared" si="14"/>
        <v>1003.8</v>
      </c>
      <c r="X35">
        <f t="shared" si="15"/>
        <v>979.09</v>
      </c>
      <c r="Y35">
        <f t="shared" si="16"/>
        <v>1760.87</v>
      </c>
      <c r="Z35">
        <f t="shared" si="17"/>
        <v>1570.69</v>
      </c>
      <c r="AA35">
        <f t="shared" si="18"/>
        <v>993.36</v>
      </c>
      <c r="AB35">
        <f t="shared" si="19"/>
        <v>1896.69</v>
      </c>
      <c r="AC35">
        <f t="shared" si="20"/>
        <v>1589.26</v>
      </c>
      <c r="AD35">
        <f t="shared" si="21"/>
        <v>373.05</v>
      </c>
      <c r="AE35">
        <f t="shared" si="22"/>
        <v>1884.87</v>
      </c>
      <c r="AF35">
        <f t="shared" si="23"/>
        <v>1366.09</v>
      </c>
      <c r="AG35">
        <f t="shared" si="24"/>
        <v>1784.27</v>
      </c>
      <c r="AH35">
        <f t="shared" si="25"/>
        <v>641.42999999999995</v>
      </c>
      <c r="AI35">
        <f t="shared" si="26"/>
        <v>732.01</v>
      </c>
    </row>
    <row r="36" spans="1:35" x14ac:dyDescent="0.25">
      <c r="A36">
        <v>35</v>
      </c>
      <c r="B36" t="s">
        <v>34</v>
      </c>
      <c r="C36" t="s">
        <v>26</v>
      </c>
      <c r="D36">
        <v>967.18</v>
      </c>
      <c r="I36">
        <f t="shared" si="0"/>
        <v>35</v>
      </c>
      <c r="J36">
        <f t="shared" si="1"/>
        <v>967.18</v>
      </c>
      <c r="K36">
        <f t="shared" si="2"/>
        <v>960.36</v>
      </c>
      <c r="L36">
        <f t="shared" si="3"/>
        <v>1764.91</v>
      </c>
      <c r="M36">
        <f t="shared" si="4"/>
        <v>1529.15</v>
      </c>
      <c r="N36">
        <f t="shared" si="5"/>
        <v>970.46</v>
      </c>
      <c r="O36">
        <f t="shared" si="6"/>
        <v>1846.93</v>
      </c>
      <c r="P36">
        <f t="shared" si="7"/>
        <v>1829.21</v>
      </c>
      <c r="Q36">
        <f t="shared" si="8"/>
        <v>1552.73</v>
      </c>
      <c r="R36">
        <f t="shared" si="9"/>
        <v>363.1</v>
      </c>
      <c r="S36">
        <f t="shared" si="10"/>
        <v>1789.33</v>
      </c>
      <c r="T36">
        <f t="shared" si="11"/>
        <v>358.58</v>
      </c>
      <c r="U36">
        <f t="shared" si="12"/>
        <v>360.96</v>
      </c>
      <c r="V36">
        <f t="shared" si="13"/>
        <v>1785.46</v>
      </c>
      <c r="W36">
        <f t="shared" si="14"/>
        <v>990.07</v>
      </c>
      <c r="X36">
        <f t="shared" si="15"/>
        <v>991.8</v>
      </c>
      <c r="Y36">
        <f t="shared" si="16"/>
        <v>1776.84</v>
      </c>
      <c r="Z36">
        <f t="shared" si="17"/>
        <v>1571.64</v>
      </c>
      <c r="AA36">
        <f t="shared" si="18"/>
        <v>996.02</v>
      </c>
      <c r="AB36">
        <f t="shared" si="19"/>
        <v>1904.08</v>
      </c>
      <c r="AC36">
        <f t="shared" si="20"/>
        <v>1588.14</v>
      </c>
      <c r="AD36">
        <f t="shared" si="21"/>
        <v>373.64</v>
      </c>
      <c r="AE36">
        <f t="shared" si="22"/>
        <v>1889.81</v>
      </c>
      <c r="AF36">
        <f t="shared" si="23"/>
        <v>1366.13</v>
      </c>
      <c r="AG36">
        <f t="shared" si="24"/>
        <v>1790.77</v>
      </c>
      <c r="AH36">
        <f t="shared" si="25"/>
        <v>653.39</v>
      </c>
      <c r="AI36">
        <f t="shared" si="26"/>
        <v>739.97</v>
      </c>
    </row>
    <row r="37" spans="1:35" x14ac:dyDescent="0.25">
      <c r="A37">
        <v>36</v>
      </c>
      <c r="B37" t="s">
        <v>34</v>
      </c>
      <c r="C37" t="s">
        <v>26</v>
      </c>
      <c r="D37">
        <v>969.7</v>
      </c>
      <c r="I37">
        <f t="shared" si="0"/>
        <v>36</v>
      </c>
      <c r="J37">
        <f t="shared" si="1"/>
        <v>969.7</v>
      </c>
      <c r="K37">
        <f t="shared" si="2"/>
        <v>966</v>
      </c>
      <c r="L37">
        <f t="shared" si="3"/>
        <v>1764.29</v>
      </c>
      <c r="M37">
        <f t="shared" si="4"/>
        <v>1530.66</v>
      </c>
      <c r="N37">
        <f t="shared" si="5"/>
        <v>943.23</v>
      </c>
      <c r="O37">
        <f t="shared" si="6"/>
        <v>1627.58</v>
      </c>
      <c r="P37">
        <f t="shared" si="7"/>
        <v>1845.36</v>
      </c>
      <c r="Q37">
        <f t="shared" si="8"/>
        <v>1540.56</v>
      </c>
      <c r="R37">
        <f t="shared" si="9"/>
        <v>363.67</v>
      </c>
      <c r="S37">
        <f t="shared" si="10"/>
        <v>1789</v>
      </c>
      <c r="T37">
        <f t="shared" si="11"/>
        <v>357.31</v>
      </c>
      <c r="U37">
        <f t="shared" si="12"/>
        <v>360.24</v>
      </c>
      <c r="V37">
        <f t="shared" si="13"/>
        <v>1782.02</v>
      </c>
      <c r="W37">
        <f t="shared" si="14"/>
        <v>995.29</v>
      </c>
      <c r="X37">
        <f t="shared" si="15"/>
        <v>991.52</v>
      </c>
      <c r="Y37">
        <f t="shared" si="16"/>
        <v>1772</v>
      </c>
      <c r="Z37">
        <f t="shared" si="17"/>
        <v>1571.71</v>
      </c>
      <c r="AA37">
        <f t="shared" si="18"/>
        <v>997.97</v>
      </c>
      <c r="AB37">
        <f t="shared" si="19"/>
        <v>1916.23</v>
      </c>
      <c r="AC37">
        <f t="shared" si="20"/>
        <v>1587.4</v>
      </c>
      <c r="AD37">
        <f t="shared" si="21"/>
        <v>373.04</v>
      </c>
      <c r="AE37">
        <f t="shared" si="22"/>
        <v>1894.29</v>
      </c>
      <c r="AF37">
        <f t="shared" si="23"/>
        <v>1371.12</v>
      </c>
      <c r="AG37">
        <f t="shared" si="24"/>
        <v>1781.27</v>
      </c>
      <c r="AH37">
        <f t="shared" si="25"/>
        <v>643.41</v>
      </c>
      <c r="AI37">
        <f t="shared" si="26"/>
        <v>736.64</v>
      </c>
    </row>
    <row r="38" spans="1:35" x14ac:dyDescent="0.25">
      <c r="A38">
        <v>37</v>
      </c>
      <c r="B38" t="s">
        <v>34</v>
      </c>
      <c r="C38" t="s">
        <v>26</v>
      </c>
      <c r="D38">
        <v>962.72</v>
      </c>
      <c r="I38">
        <f t="shared" si="0"/>
        <v>37</v>
      </c>
      <c r="J38">
        <f t="shared" si="1"/>
        <v>962.72</v>
      </c>
      <c r="K38">
        <f t="shared" si="2"/>
        <v>967.14</v>
      </c>
      <c r="L38">
        <f t="shared" si="3"/>
        <v>1759.97</v>
      </c>
      <c r="M38">
        <f t="shared" si="4"/>
        <v>1538.08</v>
      </c>
      <c r="N38">
        <f t="shared" si="5"/>
        <v>960.53</v>
      </c>
      <c r="O38">
        <f t="shared" si="6"/>
        <v>1657.43</v>
      </c>
      <c r="P38">
        <f t="shared" si="7"/>
        <v>1844.58</v>
      </c>
      <c r="Q38">
        <f t="shared" si="8"/>
        <v>1532.09</v>
      </c>
      <c r="R38">
        <f t="shared" si="9"/>
        <v>365.59</v>
      </c>
      <c r="S38">
        <f t="shared" si="10"/>
        <v>1789.47</v>
      </c>
      <c r="T38">
        <f t="shared" si="11"/>
        <v>355.98</v>
      </c>
      <c r="U38">
        <f t="shared" si="12"/>
        <v>358.86</v>
      </c>
      <c r="V38">
        <f t="shared" si="13"/>
        <v>1785.84</v>
      </c>
      <c r="W38">
        <f t="shared" si="14"/>
        <v>996.76</v>
      </c>
      <c r="X38">
        <f t="shared" si="15"/>
        <v>989.92</v>
      </c>
      <c r="Y38">
        <f t="shared" si="16"/>
        <v>1779.2</v>
      </c>
      <c r="Z38">
        <f t="shared" si="17"/>
        <v>1570.01</v>
      </c>
      <c r="AA38">
        <f t="shared" si="18"/>
        <v>995.91</v>
      </c>
      <c r="AB38">
        <f t="shared" si="19"/>
        <v>1917.11</v>
      </c>
      <c r="AC38">
        <f t="shared" si="20"/>
        <v>1588.12</v>
      </c>
      <c r="AD38">
        <f t="shared" si="21"/>
        <v>375.16</v>
      </c>
      <c r="AE38">
        <f t="shared" si="22"/>
        <v>1891.15</v>
      </c>
      <c r="AF38">
        <f t="shared" si="23"/>
        <v>1367.66</v>
      </c>
      <c r="AG38">
        <f t="shared" si="24"/>
        <v>1811.29</v>
      </c>
      <c r="AH38">
        <f t="shared" si="25"/>
        <v>648.59</v>
      </c>
      <c r="AI38">
        <f t="shared" si="26"/>
        <v>738.12</v>
      </c>
    </row>
    <row r="39" spans="1:35" x14ac:dyDescent="0.25">
      <c r="A39">
        <v>38</v>
      </c>
      <c r="B39" t="s">
        <v>34</v>
      </c>
      <c r="C39" t="s">
        <v>26</v>
      </c>
      <c r="D39">
        <v>962.56</v>
      </c>
      <c r="I39">
        <f t="shared" si="0"/>
        <v>38</v>
      </c>
      <c r="J39">
        <f t="shared" si="1"/>
        <v>962.56</v>
      </c>
      <c r="K39">
        <f t="shared" si="2"/>
        <v>966.81</v>
      </c>
      <c r="L39">
        <f t="shared" si="3"/>
        <v>1773.37</v>
      </c>
      <c r="M39">
        <f t="shared" si="4"/>
        <v>1532.69</v>
      </c>
      <c r="N39">
        <f t="shared" si="5"/>
        <v>947.9</v>
      </c>
      <c r="O39">
        <f t="shared" si="6"/>
        <v>1693.52</v>
      </c>
      <c r="P39">
        <f t="shared" si="7"/>
        <v>1833.77</v>
      </c>
      <c r="Q39">
        <f t="shared" si="8"/>
        <v>1551.38</v>
      </c>
      <c r="R39">
        <f t="shared" si="9"/>
        <v>363.78</v>
      </c>
      <c r="S39">
        <f t="shared" si="10"/>
        <v>1787.94</v>
      </c>
      <c r="T39">
        <f t="shared" si="11"/>
        <v>346.19</v>
      </c>
      <c r="U39">
        <f t="shared" si="12"/>
        <v>360.66</v>
      </c>
      <c r="V39">
        <f t="shared" si="13"/>
        <v>1787.91</v>
      </c>
      <c r="W39">
        <f t="shared" si="14"/>
        <v>995.62</v>
      </c>
      <c r="X39">
        <f t="shared" si="15"/>
        <v>990.82</v>
      </c>
      <c r="Y39">
        <f t="shared" si="16"/>
        <v>1781</v>
      </c>
      <c r="Z39">
        <f t="shared" si="17"/>
        <v>1569.81</v>
      </c>
      <c r="AA39">
        <f t="shared" si="18"/>
        <v>989.69</v>
      </c>
      <c r="AB39">
        <f t="shared" si="19"/>
        <v>1915.36</v>
      </c>
      <c r="AC39">
        <f t="shared" si="20"/>
        <v>1585.51</v>
      </c>
      <c r="AD39">
        <f t="shared" si="21"/>
        <v>374.33</v>
      </c>
      <c r="AE39">
        <f t="shared" si="22"/>
        <v>1889.89</v>
      </c>
      <c r="AF39">
        <f t="shared" si="23"/>
        <v>1372.52</v>
      </c>
      <c r="AG39">
        <f t="shared" si="24"/>
        <v>1818.73</v>
      </c>
      <c r="AH39">
        <f t="shared" si="25"/>
        <v>642.82000000000005</v>
      </c>
      <c r="AI39">
        <f t="shared" si="26"/>
        <v>734.17</v>
      </c>
    </row>
    <row r="40" spans="1:35" x14ac:dyDescent="0.25">
      <c r="A40">
        <v>39</v>
      </c>
      <c r="B40" t="s">
        <v>34</v>
      </c>
      <c r="C40" t="s">
        <v>26</v>
      </c>
      <c r="D40">
        <v>941.17</v>
      </c>
      <c r="I40">
        <f t="shared" si="0"/>
        <v>39</v>
      </c>
      <c r="J40">
        <f t="shared" si="1"/>
        <v>941.17</v>
      </c>
      <c r="K40">
        <f t="shared" si="2"/>
        <v>965.91</v>
      </c>
      <c r="L40">
        <f t="shared" si="3"/>
        <v>1774.55</v>
      </c>
      <c r="M40">
        <f t="shared" si="4"/>
        <v>1534.2</v>
      </c>
      <c r="N40">
        <f t="shared" si="5"/>
        <v>927.65</v>
      </c>
      <c r="O40">
        <f t="shared" si="6"/>
        <v>1511.78</v>
      </c>
      <c r="P40">
        <f t="shared" si="7"/>
        <v>1836.04</v>
      </c>
      <c r="Q40">
        <f t="shared" si="8"/>
        <v>1543.4</v>
      </c>
      <c r="R40">
        <f t="shared" si="9"/>
        <v>364.39</v>
      </c>
      <c r="S40">
        <f t="shared" si="10"/>
        <v>1788.93</v>
      </c>
      <c r="T40">
        <f t="shared" si="11"/>
        <v>342.92</v>
      </c>
      <c r="U40">
        <f t="shared" si="12"/>
        <v>359.99</v>
      </c>
      <c r="V40">
        <f t="shared" si="13"/>
        <v>1785.12</v>
      </c>
      <c r="W40">
        <f t="shared" si="14"/>
        <v>998.55</v>
      </c>
      <c r="X40">
        <f t="shared" si="15"/>
        <v>992.06</v>
      </c>
      <c r="Y40">
        <f t="shared" si="16"/>
        <v>1776.48</v>
      </c>
      <c r="Z40">
        <f t="shared" si="17"/>
        <v>1571.93</v>
      </c>
      <c r="AA40">
        <f t="shared" si="18"/>
        <v>985.42</v>
      </c>
      <c r="AB40">
        <f t="shared" si="19"/>
        <v>1905.21</v>
      </c>
      <c r="AC40">
        <f t="shared" si="20"/>
        <v>1587.79</v>
      </c>
      <c r="AD40">
        <f t="shared" si="21"/>
        <v>374.54</v>
      </c>
      <c r="AE40">
        <f t="shared" si="22"/>
        <v>1895.65</v>
      </c>
      <c r="AF40">
        <f t="shared" si="23"/>
        <v>1357.56</v>
      </c>
      <c r="AG40">
        <f t="shared" si="24"/>
        <v>1808.82</v>
      </c>
      <c r="AH40">
        <f t="shared" si="25"/>
        <v>653.19000000000005</v>
      </c>
      <c r="AI40">
        <f t="shared" si="26"/>
        <v>738.72</v>
      </c>
    </row>
    <row r="41" spans="1:35" x14ac:dyDescent="0.25">
      <c r="A41">
        <v>40</v>
      </c>
      <c r="B41" t="s">
        <v>34</v>
      </c>
      <c r="C41" t="s">
        <v>26</v>
      </c>
      <c r="D41">
        <v>955.18</v>
      </c>
      <c r="I41">
        <f t="shared" si="0"/>
        <v>40</v>
      </c>
      <c r="J41">
        <f t="shared" si="1"/>
        <v>955.18</v>
      </c>
      <c r="K41">
        <f t="shared" si="2"/>
        <v>970.67</v>
      </c>
      <c r="L41">
        <f t="shared" si="3"/>
        <v>1771</v>
      </c>
      <c r="M41">
        <f t="shared" si="4"/>
        <v>1533.85</v>
      </c>
      <c r="N41">
        <f t="shared" si="5"/>
        <v>948.24</v>
      </c>
      <c r="O41">
        <f t="shared" si="6"/>
        <v>1839.03</v>
      </c>
      <c r="P41">
        <f t="shared" si="7"/>
        <v>1832.13</v>
      </c>
      <c r="Q41">
        <f t="shared" si="8"/>
        <v>1547.86</v>
      </c>
      <c r="R41">
        <f t="shared" si="9"/>
        <v>363.6</v>
      </c>
      <c r="S41">
        <f t="shared" si="10"/>
        <v>1784.55</v>
      </c>
      <c r="T41">
        <f t="shared" si="11"/>
        <v>357.6</v>
      </c>
      <c r="U41">
        <f t="shared" si="12"/>
        <v>359.7</v>
      </c>
      <c r="V41">
        <f t="shared" si="13"/>
        <v>1785.91</v>
      </c>
      <c r="W41">
        <f t="shared" si="14"/>
        <v>996.68</v>
      </c>
      <c r="X41">
        <f t="shared" si="15"/>
        <v>990.05</v>
      </c>
      <c r="Y41">
        <f t="shared" si="16"/>
        <v>1760.68</v>
      </c>
      <c r="Z41">
        <f t="shared" si="17"/>
        <v>1571.26</v>
      </c>
      <c r="AA41">
        <f t="shared" si="18"/>
        <v>989.02</v>
      </c>
      <c r="AB41">
        <f t="shared" si="19"/>
        <v>1918.01</v>
      </c>
      <c r="AC41">
        <f t="shared" si="20"/>
        <v>1586.96</v>
      </c>
      <c r="AD41">
        <f t="shared" si="21"/>
        <v>372.92</v>
      </c>
      <c r="AE41">
        <f t="shared" si="22"/>
        <v>1891.96</v>
      </c>
      <c r="AF41">
        <f t="shared" si="23"/>
        <v>1368.24</v>
      </c>
      <c r="AG41">
        <f t="shared" si="24"/>
        <v>1809.03</v>
      </c>
      <c r="AH41">
        <f t="shared" si="25"/>
        <v>659.56</v>
      </c>
      <c r="AI41">
        <f t="shared" si="26"/>
        <v>735.69</v>
      </c>
    </row>
    <row r="42" spans="1:35" x14ac:dyDescent="0.25">
      <c r="A42">
        <v>41</v>
      </c>
      <c r="B42" t="s">
        <v>34</v>
      </c>
      <c r="C42" t="s">
        <v>26</v>
      </c>
      <c r="D42">
        <v>960.75</v>
      </c>
      <c r="I42">
        <f t="shared" si="0"/>
        <v>41</v>
      </c>
      <c r="J42">
        <f t="shared" si="1"/>
        <v>960.75</v>
      </c>
      <c r="K42">
        <f t="shared" si="2"/>
        <v>967.84</v>
      </c>
      <c r="L42">
        <f t="shared" si="3"/>
        <v>1760.64</v>
      </c>
      <c r="M42">
        <f t="shared" si="4"/>
        <v>1529.01</v>
      </c>
      <c r="N42">
        <f t="shared" si="5"/>
        <v>937.52</v>
      </c>
      <c r="O42">
        <f t="shared" si="6"/>
        <v>1046.77</v>
      </c>
      <c r="P42">
        <f t="shared" si="7"/>
        <v>1844.03</v>
      </c>
      <c r="Q42">
        <f t="shared" si="8"/>
        <v>1549.2</v>
      </c>
      <c r="R42">
        <f t="shared" si="9"/>
        <v>362.85</v>
      </c>
      <c r="S42">
        <f t="shared" si="10"/>
        <v>1788.79</v>
      </c>
      <c r="T42">
        <f t="shared" si="11"/>
        <v>352.49</v>
      </c>
      <c r="U42">
        <f t="shared" si="12"/>
        <v>360.4</v>
      </c>
      <c r="V42">
        <f t="shared" si="13"/>
        <v>1778.75</v>
      </c>
      <c r="W42">
        <f t="shared" si="14"/>
        <v>1002.64</v>
      </c>
      <c r="X42">
        <f t="shared" si="15"/>
        <v>986.68</v>
      </c>
      <c r="Y42">
        <f t="shared" si="16"/>
        <v>1771.8</v>
      </c>
      <c r="Z42">
        <f t="shared" si="17"/>
        <v>1570.61</v>
      </c>
      <c r="AA42">
        <f t="shared" si="18"/>
        <v>993.69</v>
      </c>
      <c r="AB42">
        <f t="shared" si="19"/>
        <v>1917.51</v>
      </c>
      <c r="AC42">
        <f t="shared" si="20"/>
        <v>1584.18</v>
      </c>
      <c r="AD42">
        <f t="shared" si="21"/>
        <v>373.22</v>
      </c>
      <c r="AE42">
        <f t="shared" si="22"/>
        <v>1889.58</v>
      </c>
      <c r="AF42">
        <f t="shared" si="23"/>
        <v>1353.59</v>
      </c>
      <c r="AG42">
        <f t="shared" si="24"/>
        <v>1802.15</v>
      </c>
      <c r="AH42">
        <f t="shared" si="25"/>
        <v>654.4</v>
      </c>
      <c r="AI42">
        <f t="shared" si="26"/>
        <v>735.52</v>
      </c>
    </row>
    <row r="43" spans="1:35" x14ac:dyDescent="0.25">
      <c r="A43">
        <v>42</v>
      </c>
      <c r="B43" t="s">
        <v>34</v>
      </c>
      <c r="C43" t="s">
        <v>26</v>
      </c>
      <c r="D43">
        <v>962.69</v>
      </c>
      <c r="I43">
        <f t="shared" si="0"/>
        <v>42</v>
      </c>
      <c r="J43">
        <f t="shared" si="1"/>
        <v>962.69</v>
      </c>
      <c r="K43">
        <f t="shared" si="2"/>
        <v>971.27</v>
      </c>
      <c r="L43">
        <f t="shared" si="3"/>
        <v>1765.65</v>
      </c>
      <c r="M43">
        <f t="shared" si="4"/>
        <v>1535.12</v>
      </c>
      <c r="N43">
        <f t="shared" si="5"/>
        <v>945.61</v>
      </c>
      <c r="O43">
        <f t="shared" si="6"/>
        <v>1119.04</v>
      </c>
      <c r="P43">
        <f t="shared" si="7"/>
        <v>1836.32</v>
      </c>
      <c r="Q43">
        <f t="shared" si="8"/>
        <v>1549.97</v>
      </c>
      <c r="R43">
        <f t="shared" si="9"/>
        <v>359.42</v>
      </c>
      <c r="S43">
        <f t="shared" si="10"/>
        <v>1790.14</v>
      </c>
      <c r="T43">
        <f t="shared" si="11"/>
        <v>352.49</v>
      </c>
      <c r="U43">
        <f t="shared" si="12"/>
        <v>355.78</v>
      </c>
      <c r="V43">
        <f t="shared" si="13"/>
        <v>1790.4</v>
      </c>
      <c r="W43">
        <f t="shared" si="14"/>
        <v>989.07</v>
      </c>
      <c r="X43">
        <f t="shared" si="15"/>
        <v>990.78</v>
      </c>
      <c r="Y43">
        <f t="shared" si="16"/>
        <v>1775.34</v>
      </c>
      <c r="Z43">
        <f t="shared" si="17"/>
        <v>1569.38</v>
      </c>
      <c r="AA43">
        <f t="shared" si="18"/>
        <v>991.98</v>
      </c>
      <c r="AB43">
        <f t="shared" si="19"/>
        <v>1909.45</v>
      </c>
      <c r="AC43">
        <f t="shared" si="20"/>
        <v>1572.4</v>
      </c>
      <c r="AD43">
        <f t="shared" si="21"/>
        <v>374.8</v>
      </c>
      <c r="AE43">
        <f t="shared" si="22"/>
        <v>1889.5</v>
      </c>
      <c r="AF43">
        <f t="shared" si="23"/>
        <v>1355.71</v>
      </c>
      <c r="AG43">
        <f t="shared" si="24"/>
        <v>1801.9</v>
      </c>
      <c r="AH43">
        <f t="shared" si="25"/>
        <v>656.37</v>
      </c>
      <c r="AI43">
        <f t="shared" si="26"/>
        <v>727.58</v>
      </c>
    </row>
    <row r="44" spans="1:35" x14ac:dyDescent="0.25">
      <c r="A44">
        <v>43</v>
      </c>
      <c r="B44" t="s">
        <v>34</v>
      </c>
      <c r="C44" t="s">
        <v>26</v>
      </c>
      <c r="D44">
        <v>962.9</v>
      </c>
      <c r="I44">
        <f t="shared" si="0"/>
        <v>43</v>
      </c>
      <c r="J44">
        <f t="shared" si="1"/>
        <v>962.9</v>
      </c>
      <c r="K44">
        <f t="shared" si="2"/>
        <v>978.06</v>
      </c>
      <c r="L44">
        <f t="shared" si="3"/>
        <v>1766.68</v>
      </c>
      <c r="M44">
        <f t="shared" si="4"/>
        <v>1526.34</v>
      </c>
      <c r="N44">
        <f t="shared" si="5"/>
        <v>946.39</v>
      </c>
      <c r="O44">
        <f t="shared" si="6"/>
        <v>1850.4</v>
      </c>
      <c r="P44">
        <f t="shared" si="7"/>
        <v>1837</v>
      </c>
      <c r="Q44">
        <f t="shared" si="8"/>
        <v>1535.91</v>
      </c>
      <c r="R44">
        <f t="shared" si="9"/>
        <v>363.15</v>
      </c>
      <c r="S44">
        <f t="shared" si="10"/>
        <v>1783.53</v>
      </c>
      <c r="T44">
        <f t="shared" si="11"/>
        <v>355.01</v>
      </c>
      <c r="U44">
        <f t="shared" si="12"/>
        <v>359.55</v>
      </c>
      <c r="V44">
        <f t="shared" si="13"/>
        <v>1788.83</v>
      </c>
      <c r="W44">
        <f t="shared" si="14"/>
        <v>1002.24</v>
      </c>
      <c r="X44">
        <f t="shared" si="15"/>
        <v>988.73</v>
      </c>
      <c r="Y44">
        <f t="shared" si="16"/>
        <v>1762.05</v>
      </c>
      <c r="Z44">
        <f t="shared" si="17"/>
        <v>1573.28</v>
      </c>
      <c r="AA44">
        <f t="shared" si="18"/>
        <v>988.63</v>
      </c>
      <c r="AB44">
        <f t="shared" si="19"/>
        <v>1915.12</v>
      </c>
      <c r="AC44">
        <f t="shared" si="20"/>
        <v>1570.92</v>
      </c>
      <c r="AD44">
        <f t="shared" si="21"/>
        <v>373.39</v>
      </c>
      <c r="AE44">
        <f t="shared" si="22"/>
        <v>1889.5</v>
      </c>
      <c r="AF44">
        <f t="shared" si="23"/>
        <v>1360.03</v>
      </c>
      <c r="AG44">
        <f t="shared" si="24"/>
        <v>1789.56</v>
      </c>
      <c r="AH44">
        <f t="shared" si="25"/>
        <v>639.52</v>
      </c>
      <c r="AI44">
        <f t="shared" si="26"/>
        <v>728.32</v>
      </c>
    </row>
    <row r="45" spans="1:35" x14ac:dyDescent="0.25">
      <c r="A45">
        <v>44</v>
      </c>
      <c r="B45" t="s">
        <v>34</v>
      </c>
      <c r="C45" t="s">
        <v>26</v>
      </c>
      <c r="D45">
        <v>967.36</v>
      </c>
      <c r="I45">
        <f t="shared" si="0"/>
        <v>44</v>
      </c>
      <c r="J45">
        <f t="shared" si="1"/>
        <v>967.36</v>
      </c>
      <c r="K45">
        <f t="shared" si="2"/>
        <v>966.48</v>
      </c>
      <c r="L45">
        <f t="shared" si="3"/>
        <v>1763.05</v>
      </c>
      <c r="M45">
        <f t="shared" si="4"/>
        <v>1534.45</v>
      </c>
      <c r="N45">
        <f t="shared" si="5"/>
        <v>945.65</v>
      </c>
      <c r="O45">
        <f t="shared" si="6"/>
        <v>1858.95</v>
      </c>
      <c r="P45">
        <f t="shared" si="7"/>
        <v>1840.18</v>
      </c>
      <c r="Q45">
        <f t="shared" si="8"/>
        <v>1548.13</v>
      </c>
      <c r="R45">
        <f t="shared" si="9"/>
        <v>362.55</v>
      </c>
      <c r="S45">
        <f t="shared" si="10"/>
        <v>1783.35</v>
      </c>
      <c r="T45">
        <f t="shared" si="11"/>
        <v>358.24</v>
      </c>
      <c r="U45">
        <f t="shared" si="12"/>
        <v>358.28</v>
      </c>
      <c r="V45">
        <f t="shared" si="13"/>
        <v>1787.26</v>
      </c>
      <c r="W45">
        <f t="shared" si="14"/>
        <v>999.06</v>
      </c>
      <c r="X45">
        <f t="shared" si="15"/>
        <v>993.72</v>
      </c>
      <c r="Y45">
        <f t="shared" si="16"/>
        <v>1770.31</v>
      </c>
      <c r="Z45">
        <f t="shared" si="17"/>
        <v>1573.11</v>
      </c>
      <c r="AA45">
        <f t="shared" si="18"/>
        <v>991.75</v>
      </c>
      <c r="AB45">
        <f t="shared" si="19"/>
        <v>1919.27</v>
      </c>
      <c r="AC45">
        <f t="shared" si="20"/>
        <v>1581.25</v>
      </c>
      <c r="AD45">
        <f t="shared" si="21"/>
        <v>374.92</v>
      </c>
      <c r="AE45">
        <f t="shared" si="22"/>
        <v>1886.41</v>
      </c>
      <c r="AF45">
        <f t="shared" si="23"/>
        <v>1359.73</v>
      </c>
      <c r="AG45">
        <f t="shared" si="24"/>
        <v>1800.78</v>
      </c>
      <c r="AH45">
        <f t="shared" si="25"/>
        <v>640.88</v>
      </c>
      <c r="AI45">
        <f t="shared" si="26"/>
        <v>737.07</v>
      </c>
    </row>
    <row r="46" spans="1:35" x14ac:dyDescent="0.25">
      <c r="A46">
        <v>45</v>
      </c>
      <c r="B46" t="s">
        <v>34</v>
      </c>
      <c r="C46" t="s">
        <v>26</v>
      </c>
      <c r="D46">
        <v>961.56</v>
      </c>
      <c r="I46">
        <f t="shared" si="0"/>
        <v>45</v>
      </c>
      <c r="J46">
        <f t="shared" si="1"/>
        <v>961.56</v>
      </c>
      <c r="K46">
        <f t="shared" si="2"/>
        <v>965.83</v>
      </c>
      <c r="L46">
        <f t="shared" si="3"/>
        <v>1760.55</v>
      </c>
      <c r="M46">
        <f t="shared" si="4"/>
        <v>1529.35</v>
      </c>
      <c r="N46">
        <f t="shared" si="5"/>
        <v>941.97</v>
      </c>
      <c r="O46">
        <f t="shared" si="6"/>
        <v>1868.78</v>
      </c>
      <c r="P46">
        <f t="shared" si="7"/>
        <v>1835.61</v>
      </c>
      <c r="Q46">
        <f t="shared" si="8"/>
        <v>1537.82</v>
      </c>
      <c r="R46">
        <f t="shared" si="9"/>
        <v>357.29</v>
      </c>
      <c r="S46">
        <f t="shared" si="10"/>
        <v>1787.59</v>
      </c>
      <c r="T46">
        <f t="shared" si="11"/>
        <v>356.95</v>
      </c>
      <c r="U46">
        <f t="shared" si="12"/>
        <v>358.13</v>
      </c>
      <c r="V46">
        <f t="shared" si="13"/>
        <v>1789.51</v>
      </c>
      <c r="W46">
        <f t="shared" si="14"/>
        <v>991.71</v>
      </c>
      <c r="X46">
        <f t="shared" si="15"/>
        <v>986.87</v>
      </c>
      <c r="Y46">
        <f t="shared" si="16"/>
        <v>1769.51</v>
      </c>
      <c r="Z46">
        <f t="shared" si="17"/>
        <v>1569.84</v>
      </c>
      <c r="AA46">
        <f t="shared" si="18"/>
        <v>993.02</v>
      </c>
      <c r="AB46">
        <f t="shared" si="19"/>
        <v>1913.92</v>
      </c>
      <c r="AC46">
        <f t="shared" si="20"/>
        <v>1575.2</v>
      </c>
      <c r="AD46">
        <f t="shared" si="21"/>
        <v>374.92</v>
      </c>
      <c r="AE46">
        <f t="shared" si="22"/>
        <v>1887.96</v>
      </c>
      <c r="AF46">
        <f t="shared" si="23"/>
        <v>1364.68</v>
      </c>
      <c r="AG46">
        <f t="shared" si="24"/>
        <v>1794.69</v>
      </c>
      <c r="AH46">
        <f t="shared" si="25"/>
        <v>649.4</v>
      </c>
      <c r="AI46">
        <f t="shared" si="26"/>
        <v>739.79</v>
      </c>
    </row>
    <row r="47" spans="1:35" x14ac:dyDescent="0.25">
      <c r="A47">
        <v>46</v>
      </c>
      <c r="B47" t="s">
        <v>34</v>
      </c>
      <c r="C47" t="s">
        <v>26</v>
      </c>
      <c r="D47">
        <v>944.78</v>
      </c>
      <c r="I47">
        <f t="shared" si="0"/>
        <v>46</v>
      </c>
      <c r="J47">
        <f t="shared" si="1"/>
        <v>944.78</v>
      </c>
      <c r="K47">
        <f t="shared" si="2"/>
        <v>955.51</v>
      </c>
      <c r="L47">
        <f t="shared" si="3"/>
        <v>1754.82</v>
      </c>
      <c r="M47">
        <f t="shared" si="4"/>
        <v>1541.89</v>
      </c>
      <c r="N47">
        <f t="shared" si="5"/>
        <v>947.88</v>
      </c>
      <c r="O47">
        <f t="shared" si="6"/>
        <v>1872.16</v>
      </c>
      <c r="P47">
        <f t="shared" si="7"/>
        <v>1812.26</v>
      </c>
      <c r="Q47">
        <f t="shared" si="8"/>
        <v>1549.54</v>
      </c>
      <c r="R47">
        <f t="shared" si="9"/>
        <v>328.85</v>
      </c>
      <c r="S47">
        <f t="shared" si="10"/>
        <v>1787.1</v>
      </c>
      <c r="T47">
        <f t="shared" si="11"/>
        <v>355.28</v>
      </c>
      <c r="U47">
        <f t="shared" si="12"/>
        <v>358.68</v>
      </c>
      <c r="V47">
        <f t="shared" si="13"/>
        <v>1787.1</v>
      </c>
      <c r="W47">
        <f t="shared" si="14"/>
        <v>1000.39</v>
      </c>
      <c r="X47">
        <f t="shared" si="15"/>
        <v>987.79</v>
      </c>
      <c r="Y47">
        <f t="shared" si="16"/>
        <v>1770.34</v>
      </c>
      <c r="Z47">
        <f t="shared" si="17"/>
        <v>1571.58</v>
      </c>
      <c r="AA47">
        <f t="shared" si="18"/>
        <v>994.74</v>
      </c>
      <c r="AB47">
        <f t="shared" si="19"/>
        <v>1907.14</v>
      </c>
      <c r="AC47">
        <f t="shared" si="20"/>
        <v>1584.64</v>
      </c>
      <c r="AD47">
        <f t="shared" si="21"/>
        <v>371.75</v>
      </c>
      <c r="AE47">
        <f t="shared" si="22"/>
        <v>1892.92</v>
      </c>
      <c r="AF47">
        <f t="shared" si="23"/>
        <v>1367.67</v>
      </c>
      <c r="AG47">
        <f t="shared" si="24"/>
        <v>1782.56</v>
      </c>
      <c r="AH47">
        <f t="shared" si="25"/>
        <v>642.69000000000005</v>
      </c>
      <c r="AI47">
        <f t="shared" si="26"/>
        <v>736.57</v>
      </c>
    </row>
    <row r="48" spans="1:35" x14ac:dyDescent="0.25">
      <c r="A48">
        <v>47</v>
      </c>
      <c r="B48" t="s">
        <v>34</v>
      </c>
      <c r="C48" t="s">
        <v>26</v>
      </c>
      <c r="D48">
        <v>957</v>
      </c>
      <c r="I48">
        <f t="shared" si="0"/>
        <v>47</v>
      </c>
      <c r="J48">
        <f t="shared" si="1"/>
        <v>957</v>
      </c>
      <c r="K48">
        <f t="shared" si="2"/>
        <v>963.71</v>
      </c>
      <c r="L48">
        <f t="shared" si="3"/>
        <v>1751.25</v>
      </c>
      <c r="M48">
        <f t="shared" si="4"/>
        <v>1529.98</v>
      </c>
      <c r="N48">
        <f t="shared" si="5"/>
        <v>941.31</v>
      </c>
      <c r="O48">
        <f t="shared" si="6"/>
        <v>1863.51</v>
      </c>
      <c r="P48">
        <f t="shared" si="7"/>
        <v>1823.77</v>
      </c>
      <c r="Q48">
        <f t="shared" si="8"/>
        <v>1546.59</v>
      </c>
      <c r="R48">
        <f t="shared" si="9"/>
        <v>336.03</v>
      </c>
      <c r="S48">
        <f t="shared" si="10"/>
        <v>1787.67</v>
      </c>
      <c r="T48">
        <f t="shared" si="11"/>
        <v>356.17</v>
      </c>
      <c r="U48">
        <f t="shared" si="12"/>
        <v>358.41</v>
      </c>
      <c r="V48">
        <f t="shared" si="13"/>
        <v>1786.36</v>
      </c>
      <c r="W48">
        <f t="shared" si="14"/>
        <v>1000.46</v>
      </c>
      <c r="X48">
        <f t="shared" si="15"/>
        <v>990.01</v>
      </c>
      <c r="Y48">
        <f t="shared" si="16"/>
        <v>1777.12</v>
      </c>
      <c r="Z48">
        <f t="shared" si="17"/>
        <v>1563.37</v>
      </c>
      <c r="AA48">
        <f t="shared" si="18"/>
        <v>996.56</v>
      </c>
      <c r="AB48">
        <f t="shared" si="19"/>
        <v>1912.43</v>
      </c>
      <c r="AC48">
        <f t="shared" si="20"/>
        <v>1582.33</v>
      </c>
      <c r="AD48">
        <f t="shared" si="21"/>
        <v>374.35</v>
      </c>
      <c r="AE48">
        <f t="shared" si="22"/>
        <v>1890.6</v>
      </c>
      <c r="AF48">
        <f t="shared" si="23"/>
        <v>1361.38</v>
      </c>
      <c r="AG48">
        <f t="shared" si="24"/>
        <v>1792.17</v>
      </c>
      <c r="AH48">
        <f t="shared" si="25"/>
        <v>643.69000000000005</v>
      </c>
      <c r="AI48">
        <f t="shared" si="26"/>
        <v>740.09</v>
      </c>
    </row>
    <row r="49" spans="1:36" x14ac:dyDescent="0.25">
      <c r="A49">
        <v>48</v>
      </c>
      <c r="B49" t="s">
        <v>34</v>
      </c>
      <c r="C49" t="s">
        <v>26</v>
      </c>
      <c r="D49">
        <v>956.68</v>
      </c>
      <c r="I49">
        <f t="shared" si="0"/>
        <v>48</v>
      </c>
      <c r="J49">
        <f t="shared" si="1"/>
        <v>956.68</v>
      </c>
      <c r="K49">
        <f t="shared" si="2"/>
        <v>961.86</v>
      </c>
      <c r="L49">
        <f t="shared" si="3"/>
        <v>1744.97</v>
      </c>
      <c r="M49">
        <f t="shared" si="4"/>
        <v>1538.3</v>
      </c>
      <c r="N49">
        <f t="shared" si="5"/>
        <v>940.54</v>
      </c>
      <c r="O49">
        <f t="shared" si="6"/>
        <v>1859.37</v>
      </c>
      <c r="P49">
        <f t="shared" si="7"/>
        <v>1799.47</v>
      </c>
      <c r="Q49">
        <f t="shared" si="8"/>
        <v>1543.86</v>
      </c>
      <c r="R49">
        <f t="shared" si="9"/>
        <v>332.27</v>
      </c>
      <c r="S49">
        <f t="shared" si="10"/>
        <v>1783.51</v>
      </c>
      <c r="T49">
        <f t="shared" si="11"/>
        <v>354.62</v>
      </c>
      <c r="U49">
        <f t="shared" si="12"/>
        <v>358.57</v>
      </c>
      <c r="V49">
        <f t="shared" si="13"/>
        <v>1786.48</v>
      </c>
      <c r="W49">
        <f t="shared" si="14"/>
        <v>1000.62</v>
      </c>
      <c r="X49">
        <f t="shared" si="15"/>
        <v>992.19</v>
      </c>
      <c r="Y49">
        <f t="shared" si="16"/>
        <v>1776.41</v>
      </c>
      <c r="Z49">
        <f t="shared" si="17"/>
        <v>1571.98</v>
      </c>
      <c r="AA49">
        <f t="shared" si="18"/>
        <v>992.13</v>
      </c>
      <c r="AB49">
        <f t="shared" si="19"/>
        <v>1902.02</v>
      </c>
      <c r="AC49">
        <f t="shared" si="20"/>
        <v>1584.63</v>
      </c>
      <c r="AD49">
        <f t="shared" si="21"/>
        <v>372.73</v>
      </c>
      <c r="AE49">
        <f t="shared" si="22"/>
        <v>1887.13</v>
      </c>
      <c r="AF49">
        <f t="shared" si="23"/>
        <v>1367.25</v>
      </c>
      <c r="AG49">
        <f t="shared" si="24"/>
        <v>1804.75</v>
      </c>
      <c r="AH49">
        <f t="shared" si="25"/>
        <v>653.16999999999996</v>
      </c>
      <c r="AI49">
        <f t="shared" si="26"/>
        <v>731.93</v>
      </c>
    </row>
    <row r="50" spans="1:36" x14ac:dyDescent="0.25">
      <c r="A50">
        <v>49</v>
      </c>
      <c r="B50" t="s">
        <v>34</v>
      </c>
      <c r="C50" t="s">
        <v>26</v>
      </c>
      <c r="D50">
        <v>963.56</v>
      </c>
      <c r="I50">
        <f t="shared" si="0"/>
        <v>49</v>
      </c>
      <c r="J50">
        <f t="shared" si="1"/>
        <v>963.56</v>
      </c>
      <c r="K50">
        <f t="shared" si="2"/>
        <v>967.4</v>
      </c>
      <c r="L50">
        <f t="shared" si="3"/>
        <v>1756</v>
      </c>
      <c r="M50">
        <f t="shared" si="4"/>
        <v>1538.04</v>
      </c>
      <c r="N50">
        <f t="shared" si="5"/>
        <v>936.14</v>
      </c>
      <c r="O50">
        <f t="shared" si="6"/>
        <v>1855.58</v>
      </c>
      <c r="P50">
        <f t="shared" si="7"/>
        <v>1807.36</v>
      </c>
      <c r="Q50">
        <f t="shared" si="8"/>
        <v>1551.66</v>
      </c>
      <c r="R50">
        <f t="shared" si="9"/>
        <v>332.69</v>
      </c>
      <c r="S50">
        <f t="shared" si="10"/>
        <v>1738.88</v>
      </c>
      <c r="T50">
        <f t="shared" si="11"/>
        <v>356.55</v>
      </c>
      <c r="U50">
        <f t="shared" si="12"/>
        <v>356.91</v>
      </c>
      <c r="V50">
        <f t="shared" si="13"/>
        <v>1787.13</v>
      </c>
      <c r="W50">
        <f t="shared" si="14"/>
        <v>997.63</v>
      </c>
      <c r="X50">
        <f t="shared" si="15"/>
        <v>989.62</v>
      </c>
      <c r="Y50">
        <f t="shared" si="16"/>
        <v>1775.22</v>
      </c>
      <c r="Z50">
        <f t="shared" si="17"/>
        <v>1567.97</v>
      </c>
      <c r="AA50">
        <f t="shared" si="18"/>
        <v>993.5</v>
      </c>
      <c r="AB50">
        <f t="shared" si="19"/>
        <v>1923.41</v>
      </c>
      <c r="AC50">
        <f t="shared" si="20"/>
        <v>1571.19</v>
      </c>
      <c r="AD50">
        <f t="shared" si="21"/>
        <v>373.4</v>
      </c>
      <c r="AE50">
        <f t="shared" si="22"/>
        <v>1887.39</v>
      </c>
      <c r="AF50">
        <f t="shared" si="23"/>
        <v>1362.19</v>
      </c>
      <c r="AG50">
        <f t="shared" si="24"/>
        <v>1799.39</v>
      </c>
      <c r="AH50">
        <f t="shared" si="25"/>
        <v>658.29</v>
      </c>
      <c r="AI50">
        <f t="shared" si="26"/>
        <v>736.52</v>
      </c>
    </row>
    <row r="51" spans="1:36" x14ac:dyDescent="0.25">
      <c r="A51">
        <v>50</v>
      </c>
      <c r="B51" t="s">
        <v>34</v>
      </c>
      <c r="C51" t="s">
        <v>26</v>
      </c>
      <c r="D51">
        <v>964.71</v>
      </c>
      <c r="E51">
        <f>AVERAGE(D2:D51)</f>
        <v>963.06079999999986</v>
      </c>
      <c r="F51">
        <f>_xlfn.STDEV.S(D2:D51)</f>
        <v>5.6161726527330202</v>
      </c>
      <c r="G51">
        <f>COUNT(D2:D51)</f>
        <v>50</v>
      </c>
      <c r="I51">
        <f t="shared" si="0"/>
        <v>50</v>
      </c>
      <c r="J51">
        <f t="shared" si="1"/>
        <v>964.71</v>
      </c>
      <c r="K51">
        <f t="shared" si="2"/>
        <v>972.68</v>
      </c>
      <c r="L51">
        <f t="shared" si="3"/>
        <v>1743.89</v>
      </c>
      <c r="M51">
        <f t="shared" si="4"/>
        <v>1531.18</v>
      </c>
      <c r="N51">
        <f t="shared" si="5"/>
        <v>945.72</v>
      </c>
      <c r="O51">
        <f t="shared" si="6"/>
        <v>1868.65</v>
      </c>
      <c r="P51">
        <f t="shared" si="7"/>
        <v>1810.14</v>
      </c>
      <c r="Q51">
        <f t="shared" si="8"/>
        <v>1536.96</v>
      </c>
      <c r="R51">
        <f t="shared" si="9"/>
        <v>366.61</v>
      </c>
      <c r="S51">
        <f t="shared" si="10"/>
        <v>1760.4</v>
      </c>
      <c r="T51">
        <f t="shared" si="11"/>
        <v>358.39</v>
      </c>
      <c r="U51">
        <f t="shared" si="12"/>
        <v>357.58</v>
      </c>
      <c r="V51">
        <f t="shared" si="13"/>
        <v>1789.78</v>
      </c>
      <c r="W51">
        <f t="shared" si="14"/>
        <v>1000.39</v>
      </c>
      <c r="X51">
        <f t="shared" si="15"/>
        <v>991.35</v>
      </c>
      <c r="Y51">
        <f t="shared" si="16"/>
        <v>1772.81</v>
      </c>
      <c r="Z51">
        <f t="shared" si="17"/>
        <v>1570.8</v>
      </c>
      <c r="AA51">
        <f t="shared" si="18"/>
        <v>998.47</v>
      </c>
      <c r="AB51">
        <f t="shared" si="19"/>
        <v>1905.15</v>
      </c>
      <c r="AC51">
        <f t="shared" si="20"/>
        <v>1582.27</v>
      </c>
      <c r="AD51">
        <f t="shared" si="21"/>
        <v>373.41</v>
      </c>
      <c r="AE51">
        <f t="shared" si="22"/>
        <v>1890.66</v>
      </c>
      <c r="AF51">
        <f t="shared" si="23"/>
        <v>1372.31</v>
      </c>
      <c r="AG51">
        <f t="shared" si="24"/>
        <v>1802.48</v>
      </c>
      <c r="AH51">
        <f t="shared" si="25"/>
        <v>658.97</v>
      </c>
      <c r="AI51">
        <f t="shared" si="26"/>
        <v>737.95</v>
      </c>
    </row>
    <row r="52" spans="1:36" x14ac:dyDescent="0.25">
      <c r="A52">
        <v>51</v>
      </c>
      <c r="B52" t="s">
        <v>34</v>
      </c>
      <c r="C52" t="s">
        <v>27</v>
      </c>
      <c r="D52">
        <v>978.52</v>
      </c>
    </row>
    <row r="53" spans="1:36" x14ac:dyDescent="0.25">
      <c r="A53">
        <v>52</v>
      </c>
      <c r="B53" t="s">
        <v>34</v>
      </c>
      <c r="C53" t="s">
        <v>27</v>
      </c>
      <c r="D53">
        <v>974.29</v>
      </c>
      <c r="H53" t="s">
        <v>172</v>
      </c>
      <c r="J53">
        <f>J1</f>
        <v>2</v>
      </c>
      <c r="K53">
        <f t="shared" ref="K53:AI53" si="27">K1</f>
        <v>52</v>
      </c>
      <c r="L53">
        <f t="shared" si="27"/>
        <v>102</v>
      </c>
      <c r="M53">
        <f t="shared" si="27"/>
        <v>152</v>
      </c>
      <c r="N53">
        <f t="shared" si="27"/>
        <v>202</v>
      </c>
      <c r="O53">
        <f t="shared" si="27"/>
        <v>0</v>
      </c>
      <c r="P53">
        <f t="shared" si="27"/>
        <v>252</v>
      </c>
      <c r="Q53">
        <f t="shared" si="27"/>
        <v>302</v>
      </c>
      <c r="R53">
        <f t="shared" si="27"/>
        <v>352</v>
      </c>
      <c r="S53">
        <f t="shared" si="27"/>
        <v>402</v>
      </c>
      <c r="T53">
        <f t="shared" si="27"/>
        <v>452</v>
      </c>
      <c r="U53">
        <f t="shared" si="27"/>
        <v>502</v>
      </c>
      <c r="V53">
        <f t="shared" si="27"/>
        <v>552</v>
      </c>
      <c r="W53">
        <f t="shared" si="27"/>
        <v>602</v>
      </c>
      <c r="X53">
        <f t="shared" si="27"/>
        <v>652</v>
      </c>
      <c r="Y53">
        <f t="shared" si="27"/>
        <v>702</v>
      </c>
      <c r="Z53">
        <f t="shared" si="27"/>
        <v>752</v>
      </c>
      <c r="AA53">
        <f t="shared" si="27"/>
        <v>802</v>
      </c>
      <c r="AB53">
        <f t="shared" si="27"/>
        <v>852</v>
      </c>
      <c r="AC53">
        <f t="shared" si="27"/>
        <v>902</v>
      </c>
      <c r="AD53">
        <f t="shared" si="27"/>
        <v>952</v>
      </c>
      <c r="AE53">
        <f t="shared" si="27"/>
        <v>1002</v>
      </c>
      <c r="AF53">
        <f t="shared" si="27"/>
        <v>1052</v>
      </c>
      <c r="AG53">
        <f t="shared" si="27"/>
        <v>1102</v>
      </c>
      <c r="AH53">
        <f t="shared" si="27"/>
        <v>1152</v>
      </c>
      <c r="AI53">
        <f t="shared" si="27"/>
        <v>1202</v>
      </c>
      <c r="AJ53" t="s">
        <v>172</v>
      </c>
    </row>
    <row r="54" spans="1:36" x14ac:dyDescent="0.25">
      <c r="A54">
        <v>53</v>
      </c>
      <c r="B54" t="s">
        <v>34</v>
      </c>
      <c r="C54" t="s">
        <v>27</v>
      </c>
      <c r="D54">
        <v>978.18</v>
      </c>
      <c r="H54" t="s">
        <v>71</v>
      </c>
      <c r="I54">
        <f t="shared" ref="I54:AI54" si="28">AVERAGE(I2:I51)</f>
        <v>25.5</v>
      </c>
      <c r="J54">
        <f t="shared" si="28"/>
        <v>963.06079999999986</v>
      </c>
      <c r="K54">
        <f t="shared" si="28"/>
        <v>971.02320000000009</v>
      </c>
      <c r="L54">
        <f t="shared" si="28"/>
        <v>1751.9646</v>
      </c>
      <c r="M54">
        <f t="shared" si="28"/>
        <v>1533.6760000000002</v>
      </c>
      <c r="N54">
        <f t="shared" si="28"/>
        <v>954.93219999999997</v>
      </c>
      <c r="O54">
        <f t="shared" si="28"/>
        <v>1755.3935999999997</v>
      </c>
      <c r="P54">
        <f t="shared" si="28"/>
        <v>1812.7983999999997</v>
      </c>
      <c r="Q54">
        <f t="shared" si="28"/>
        <v>1545.5160000000001</v>
      </c>
      <c r="R54">
        <f t="shared" si="28"/>
        <v>361.45620000000002</v>
      </c>
      <c r="S54">
        <f t="shared" si="28"/>
        <v>1784.9860000000001</v>
      </c>
      <c r="T54">
        <f t="shared" si="28"/>
        <v>356.92099999999994</v>
      </c>
      <c r="U54">
        <f t="shared" si="28"/>
        <v>358.32139999999998</v>
      </c>
      <c r="V54">
        <f t="shared" si="28"/>
        <v>1783.0169999999998</v>
      </c>
      <c r="W54">
        <f t="shared" si="28"/>
        <v>999.27219999999988</v>
      </c>
      <c r="X54">
        <f t="shared" si="28"/>
        <v>990.45060000000024</v>
      </c>
      <c r="Y54">
        <f t="shared" si="28"/>
        <v>1773.2163999999996</v>
      </c>
      <c r="Z54">
        <f t="shared" si="28"/>
        <v>1564.5955999999999</v>
      </c>
      <c r="AA54">
        <f t="shared" si="28"/>
        <v>992.9047999999998</v>
      </c>
      <c r="AB54">
        <f t="shared" si="28"/>
        <v>1912.3876</v>
      </c>
      <c r="AC54">
        <f t="shared" si="28"/>
        <v>1582.4970000000003</v>
      </c>
      <c r="AD54">
        <f t="shared" si="28"/>
        <v>373.12179999999984</v>
      </c>
      <c r="AE54">
        <f t="shared" si="28"/>
        <v>1889.0116000000003</v>
      </c>
      <c r="AF54">
        <f t="shared" si="28"/>
        <v>1352.5909999999994</v>
      </c>
      <c r="AG54">
        <f t="shared" si="28"/>
        <v>1792.8893999999991</v>
      </c>
      <c r="AH54">
        <f t="shared" si="28"/>
        <v>649.7675999999999</v>
      </c>
      <c r="AI54">
        <f t="shared" si="28"/>
        <v>736.15259999999978</v>
      </c>
      <c r="AJ54" t="s">
        <v>71</v>
      </c>
    </row>
    <row r="55" spans="1:36" x14ac:dyDescent="0.25">
      <c r="A55">
        <v>54</v>
      </c>
      <c r="B55" t="s">
        <v>34</v>
      </c>
      <c r="C55" t="s">
        <v>27</v>
      </c>
      <c r="D55">
        <v>980.2</v>
      </c>
      <c r="H55" t="s">
        <v>72</v>
      </c>
      <c r="I55">
        <f t="shared" ref="I55:AI55" si="29">_xlfn.STDEV.S(I2:I51)</f>
        <v>14.577379737113251</v>
      </c>
      <c r="J55">
        <f t="shared" si="29"/>
        <v>5.6161726527330202</v>
      </c>
      <c r="K55">
        <f t="shared" si="29"/>
        <v>6.0707937281541655</v>
      </c>
      <c r="L55">
        <f t="shared" si="29"/>
        <v>11.362515388732533</v>
      </c>
      <c r="M55">
        <f t="shared" si="29"/>
        <v>4.846669380268561</v>
      </c>
      <c r="N55">
        <f t="shared" si="29"/>
        <v>14.750407713493404</v>
      </c>
      <c r="O55">
        <f t="shared" si="29"/>
        <v>167.05348300078595</v>
      </c>
      <c r="P55">
        <f t="shared" si="29"/>
        <v>24.721538189380109</v>
      </c>
      <c r="Q55">
        <f t="shared" si="29"/>
        <v>6.438543693876686</v>
      </c>
      <c r="R55">
        <f t="shared" si="29"/>
        <v>8.8655987032657286</v>
      </c>
      <c r="S55">
        <f t="shared" si="29"/>
        <v>8.924595228916532</v>
      </c>
      <c r="T55">
        <f t="shared" si="29"/>
        <v>3.7492944914574844</v>
      </c>
      <c r="U55">
        <f t="shared" si="29"/>
        <v>1.7156911024959227</v>
      </c>
      <c r="V55">
        <f t="shared" si="29"/>
        <v>6.6330041367054227</v>
      </c>
      <c r="W55">
        <f t="shared" si="29"/>
        <v>2.951710877108523</v>
      </c>
      <c r="X55">
        <f t="shared" si="29"/>
        <v>2.7575420954471848</v>
      </c>
      <c r="Y55">
        <f t="shared" si="29"/>
        <v>6.6778420564290428</v>
      </c>
      <c r="Z55">
        <f t="shared" si="29"/>
        <v>7.2093055398801642</v>
      </c>
      <c r="AA55">
        <f t="shared" si="29"/>
        <v>3.1992857876439285</v>
      </c>
      <c r="AB55">
        <f t="shared" si="29"/>
        <v>9.2397525278283297</v>
      </c>
      <c r="AC55">
        <f t="shared" si="29"/>
        <v>5.2254054622486192</v>
      </c>
      <c r="AD55">
        <f t="shared" si="29"/>
        <v>1.4300131153958293</v>
      </c>
      <c r="AE55">
        <f t="shared" si="29"/>
        <v>5.1441991741044797</v>
      </c>
      <c r="AF55">
        <f t="shared" si="29"/>
        <v>28.585280160193218</v>
      </c>
      <c r="AG55">
        <f t="shared" si="29"/>
        <v>12.990672542329792</v>
      </c>
      <c r="AH55">
        <f t="shared" si="29"/>
        <v>8.3671484816683854</v>
      </c>
      <c r="AI55">
        <f t="shared" si="29"/>
        <v>3.1519594229751249</v>
      </c>
      <c r="AJ55" t="s">
        <v>72</v>
      </c>
    </row>
    <row r="56" spans="1:36" x14ac:dyDescent="0.25">
      <c r="A56">
        <v>55</v>
      </c>
      <c r="B56" t="s">
        <v>34</v>
      </c>
      <c r="C56" t="s">
        <v>27</v>
      </c>
      <c r="D56">
        <v>981.85</v>
      </c>
      <c r="H56" t="s">
        <v>131</v>
      </c>
      <c r="J56">
        <f t="shared" ref="J56:AI56" si="30">CORREL($I2:$I51,J2:J51)</f>
        <v>-0.22773791463545437</v>
      </c>
      <c r="K56">
        <f t="shared" si="30"/>
        <v>-0.68443566144621193</v>
      </c>
      <c r="L56">
        <f t="shared" si="30"/>
        <v>0.45127496173998483</v>
      </c>
      <c r="M56">
        <f t="shared" si="30"/>
        <v>-5.3727174539012941E-2</v>
      </c>
      <c r="N56">
        <f t="shared" si="30"/>
        <v>-0.55312394400350584</v>
      </c>
      <c r="O56">
        <f t="shared" si="30"/>
        <v>1.2756767356940535E-3</v>
      </c>
      <c r="P56">
        <f t="shared" si="30"/>
        <v>0.49876638667128687</v>
      </c>
      <c r="Q56">
        <f t="shared" si="30"/>
        <v>-0.10999135692413063</v>
      </c>
      <c r="R56">
        <f t="shared" si="30"/>
        <v>-0.49569903750703198</v>
      </c>
      <c r="S56">
        <f t="shared" si="30"/>
        <v>-0.18589866208730962</v>
      </c>
      <c r="T56">
        <f t="shared" si="30"/>
        <v>-0.47028859889806185</v>
      </c>
      <c r="U56">
        <f t="shared" si="30"/>
        <v>0.44463756052319259</v>
      </c>
      <c r="V56">
        <f t="shared" si="30"/>
        <v>0.6541707366680416</v>
      </c>
      <c r="W56">
        <f t="shared" si="30"/>
        <v>-0.24587334018390722</v>
      </c>
      <c r="X56">
        <f t="shared" si="30"/>
        <v>-9.7515385895715012E-2</v>
      </c>
      <c r="Y56">
        <f t="shared" si="30"/>
        <v>-0.36213136355055647</v>
      </c>
      <c r="Z56">
        <f t="shared" si="30"/>
        <v>0.65801523285405905</v>
      </c>
      <c r="AA56">
        <f t="shared" si="30"/>
        <v>0.14469485117963679</v>
      </c>
      <c r="AB56">
        <f t="shared" si="30"/>
        <v>-0.1106020497830931</v>
      </c>
      <c r="AC56">
        <f t="shared" si="30"/>
        <v>-2.6715601174789067E-2</v>
      </c>
      <c r="AD56">
        <f t="shared" si="30"/>
        <v>0.19693153416327602</v>
      </c>
      <c r="AE56">
        <f t="shared" si="30"/>
        <v>0.18515110127934548</v>
      </c>
      <c r="AF56">
        <f t="shared" si="30"/>
        <v>0.65717389911833424</v>
      </c>
      <c r="AG56">
        <f t="shared" si="30"/>
        <v>0.24939249768626573</v>
      </c>
      <c r="AH56">
        <f t="shared" si="30"/>
        <v>-0.29655736771848923</v>
      </c>
      <c r="AI56">
        <f t="shared" si="30"/>
        <v>-6.528107594276529E-2</v>
      </c>
      <c r="AJ56" t="s">
        <v>131</v>
      </c>
    </row>
    <row r="57" spans="1:36" x14ac:dyDescent="0.25">
      <c r="A57">
        <v>56</v>
      </c>
      <c r="B57" t="s">
        <v>34</v>
      </c>
      <c r="C57" t="s">
        <v>27</v>
      </c>
      <c r="D57">
        <v>974.99</v>
      </c>
      <c r="H57" t="s">
        <v>73</v>
      </c>
      <c r="J57">
        <f t="shared" ref="J57:AI57" si="31">SLOPE(J2:J51,$I2:$I51)</f>
        <v>-8.7739735894358239E-2</v>
      </c>
      <c r="K57">
        <f t="shared" si="31"/>
        <v>-0.2850352941176475</v>
      </c>
      <c r="L57">
        <f t="shared" si="31"/>
        <v>0.35175174069627968</v>
      </c>
      <c r="M57">
        <f t="shared" si="31"/>
        <v>-1.7863145258102814E-2</v>
      </c>
      <c r="N57">
        <f t="shared" si="31"/>
        <v>-0.55968931572629033</v>
      </c>
      <c r="O57">
        <f t="shared" si="31"/>
        <v>1.4618967587035363E-2</v>
      </c>
      <c r="P57">
        <f t="shared" si="31"/>
        <v>0.84584969987995262</v>
      </c>
      <c r="Q57">
        <f t="shared" si="31"/>
        <v>-4.85810324129652E-2</v>
      </c>
      <c r="R57">
        <f t="shared" si="31"/>
        <v>-0.30147178871548591</v>
      </c>
      <c r="S57">
        <f t="shared" si="31"/>
        <v>-0.11381128451380484</v>
      </c>
      <c r="T57">
        <f t="shared" si="31"/>
        <v>-0.12095798319327702</v>
      </c>
      <c r="U57">
        <f t="shared" si="31"/>
        <v>5.2331812725090097E-2</v>
      </c>
      <c r="V57">
        <f t="shared" si="31"/>
        <v>0.29766098439375815</v>
      </c>
      <c r="W57">
        <f t="shared" si="31"/>
        <v>-4.9785834333733445E-2</v>
      </c>
      <c r="X57">
        <f t="shared" si="31"/>
        <v>-1.844657863145311E-2</v>
      </c>
      <c r="Y57">
        <f t="shared" si="31"/>
        <v>-0.16589099639856036</v>
      </c>
      <c r="Z57">
        <f t="shared" si="31"/>
        <v>0.32542424969987938</v>
      </c>
      <c r="AA57">
        <f t="shared" si="31"/>
        <v>3.1756062424970283E-2</v>
      </c>
      <c r="AB57">
        <f t="shared" si="31"/>
        <v>-7.0104201680672024E-2</v>
      </c>
      <c r="AC57">
        <f t="shared" si="31"/>
        <v>-9.5764705882350355E-3</v>
      </c>
      <c r="AD57">
        <f t="shared" si="31"/>
        <v>1.9318607442977569E-2</v>
      </c>
      <c r="AE57">
        <f t="shared" si="31"/>
        <v>6.5337815126050761E-2</v>
      </c>
      <c r="AF57">
        <f t="shared" si="31"/>
        <v>1.2886746698679483</v>
      </c>
      <c r="AG57">
        <f t="shared" si="31"/>
        <v>0.22224681872749166</v>
      </c>
      <c r="AH57">
        <f t="shared" si="31"/>
        <v>-0.17021848739495818</v>
      </c>
      <c r="AI57">
        <f t="shared" si="31"/>
        <v>-1.4115246098439154E-2</v>
      </c>
      <c r="AJ57" t="s">
        <v>73</v>
      </c>
    </row>
    <row r="58" spans="1:36" x14ac:dyDescent="0.25">
      <c r="A58">
        <v>57</v>
      </c>
      <c r="B58" t="s">
        <v>34</v>
      </c>
      <c r="C58" t="s">
        <v>27</v>
      </c>
      <c r="D58">
        <v>976.02</v>
      </c>
      <c r="H58" t="s">
        <v>74</v>
      </c>
      <c r="J58">
        <f t="shared" ref="J58:AI58" si="32">CORREL(J2:J50,J3:J51)</f>
        <v>0.4087305238282542</v>
      </c>
      <c r="K58">
        <f t="shared" si="32"/>
        <v>0.62962039214265531</v>
      </c>
      <c r="L58">
        <f t="shared" si="32"/>
        <v>0.62097634484205255</v>
      </c>
      <c r="M58">
        <f t="shared" si="32"/>
        <v>0.23450823954512137</v>
      </c>
      <c r="N58">
        <f t="shared" si="32"/>
        <v>0.66031019210257869</v>
      </c>
      <c r="O58">
        <f t="shared" si="32"/>
        <v>0.4707262997650033</v>
      </c>
      <c r="P58">
        <f t="shared" si="32"/>
        <v>0.34832118306774196</v>
      </c>
      <c r="Q58">
        <f t="shared" si="32"/>
        <v>-0.14518215068370854</v>
      </c>
      <c r="R58">
        <f t="shared" si="32"/>
        <v>0.7036898086186002</v>
      </c>
      <c r="S58">
        <f t="shared" si="32"/>
        <v>0.42831224696178144</v>
      </c>
      <c r="T58">
        <f t="shared" si="32"/>
        <v>0.62334668548942795</v>
      </c>
      <c r="U58">
        <f t="shared" si="32"/>
        <v>0.60335193759481431</v>
      </c>
      <c r="V58">
        <f t="shared" si="32"/>
        <v>0.46389197118893388</v>
      </c>
      <c r="W58">
        <f t="shared" si="32"/>
        <v>-8.2636407097676556E-2</v>
      </c>
      <c r="X58">
        <f t="shared" si="32"/>
        <v>-7.0685629600595101E-2</v>
      </c>
      <c r="Y58">
        <f t="shared" si="32"/>
        <v>0.40365507494175368</v>
      </c>
      <c r="Z58">
        <f t="shared" si="32"/>
        <v>0.55648356342922822</v>
      </c>
      <c r="AA58">
        <f t="shared" si="32"/>
        <v>0.33588676847119475</v>
      </c>
      <c r="AB58">
        <f t="shared" si="32"/>
        <v>7.018570129267887E-2</v>
      </c>
      <c r="AC58">
        <f t="shared" si="32"/>
        <v>0.40876152167612223</v>
      </c>
      <c r="AD58">
        <f t="shared" si="32"/>
        <v>0.33917570343090958</v>
      </c>
      <c r="AE58">
        <f t="shared" si="32"/>
        <v>0.12496774276595007</v>
      </c>
      <c r="AF58">
        <f t="shared" si="32"/>
        <v>0.87977329266634863</v>
      </c>
      <c r="AG58">
        <f t="shared" si="32"/>
        <v>0.24589059288436091</v>
      </c>
      <c r="AH58">
        <f t="shared" si="32"/>
        <v>0.53552997974396255</v>
      </c>
      <c r="AI58">
        <f t="shared" si="32"/>
        <v>3.0091161124102119E-2</v>
      </c>
      <c r="AJ58" t="s">
        <v>74</v>
      </c>
    </row>
    <row r="59" spans="1:36" x14ac:dyDescent="0.25">
      <c r="A59">
        <v>58</v>
      </c>
      <c r="B59" t="s">
        <v>34</v>
      </c>
      <c r="C59" t="s">
        <v>27</v>
      </c>
      <c r="D59">
        <v>968.84</v>
      </c>
      <c r="H59" t="s">
        <v>171</v>
      </c>
      <c r="O59" t="s">
        <v>79</v>
      </c>
      <c r="P59" t="s">
        <v>80</v>
      </c>
      <c r="AJ59" t="s">
        <v>171</v>
      </c>
    </row>
    <row r="60" spans="1:36" x14ac:dyDescent="0.25">
      <c r="A60">
        <v>59</v>
      </c>
      <c r="B60" t="s">
        <v>34</v>
      </c>
      <c r="C60" t="s">
        <v>27</v>
      </c>
      <c r="D60">
        <v>977.57</v>
      </c>
    </row>
    <row r="61" spans="1:36" x14ac:dyDescent="0.25">
      <c r="A61">
        <v>60</v>
      </c>
      <c r="B61" t="s">
        <v>34</v>
      </c>
      <c r="C61" t="s">
        <v>27</v>
      </c>
      <c r="D61">
        <v>978.62</v>
      </c>
    </row>
    <row r="62" spans="1:36" x14ac:dyDescent="0.25">
      <c r="A62">
        <v>61</v>
      </c>
      <c r="B62" t="s">
        <v>34</v>
      </c>
      <c r="C62" t="s">
        <v>27</v>
      </c>
      <c r="D62">
        <v>968.2</v>
      </c>
    </row>
    <row r="63" spans="1:36" x14ac:dyDescent="0.25">
      <c r="A63">
        <v>62</v>
      </c>
      <c r="B63" t="s">
        <v>34</v>
      </c>
      <c r="C63" t="s">
        <v>27</v>
      </c>
      <c r="D63">
        <v>976.87</v>
      </c>
    </row>
    <row r="64" spans="1:36" x14ac:dyDescent="0.25">
      <c r="A64">
        <v>63</v>
      </c>
      <c r="B64" t="s">
        <v>34</v>
      </c>
      <c r="C64" t="s">
        <v>27</v>
      </c>
      <c r="D64">
        <v>979.39</v>
      </c>
    </row>
    <row r="65" spans="1:4" x14ac:dyDescent="0.25">
      <c r="A65">
        <v>64</v>
      </c>
      <c r="B65" t="s">
        <v>34</v>
      </c>
      <c r="C65" t="s">
        <v>27</v>
      </c>
      <c r="D65">
        <v>977.73</v>
      </c>
    </row>
    <row r="66" spans="1:4" x14ac:dyDescent="0.25">
      <c r="A66">
        <v>65</v>
      </c>
      <c r="B66" t="s">
        <v>34</v>
      </c>
      <c r="C66" t="s">
        <v>27</v>
      </c>
      <c r="D66">
        <v>974.82</v>
      </c>
    </row>
    <row r="67" spans="1:4" x14ac:dyDescent="0.25">
      <c r="A67">
        <v>66</v>
      </c>
      <c r="B67" t="s">
        <v>34</v>
      </c>
      <c r="C67" t="s">
        <v>27</v>
      </c>
      <c r="D67">
        <v>972.82</v>
      </c>
    </row>
    <row r="68" spans="1:4" x14ac:dyDescent="0.25">
      <c r="A68">
        <v>67</v>
      </c>
      <c r="B68" t="s">
        <v>34</v>
      </c>
      <c r="C68" t="s">
        <v>27</v>
      </c>
      <c r="D68">
        <v>970.06</v>
      </c>
    </row>
    <row r="69" spans="1:4" x14ac:dyDescent="0.25">
      <c r="A69">
        <v>68</v>
      </c>
      <c r="B69" t="s">
        <v>34</v>
      </c>
      <c r="C69" t="s">
        <v>27</v>
      </c>
      <c r="D69">
        <v>976.93</v>
      </c>
    </row>
    <row r="70" spans="1:4" x14ac:dyDescent="0.25">
      <c r="A70">
        <v>69</v>
      </c>
      <c r="B70" t="s">
        <v>34</v>
      </c>
      <c r="C70" t="s">
        <v>27</v>
      </c>
      <c r="D70">
        <v>977.44</v>
      </c>
    </row>
    <row r="71" spans="1:4" x14ac:dyDescent="0.25">
      <c r="A71">
        <v>70</v>
      </c>
      <c r="B71" t="s">
        <v>34</v>
      </c>
      <c r="C71" t="s">
        <v>27</v>
      </c>
      <c r="D71">
        <v>975.31</v>
      </c>
    </row>
    <row r="72" spans="1:4" x14ac:dyDescent="0.25">
      <c r="A72">
        <v>71</v>
      </c>
      <c r="B72" t="s">
        <v>34</v>
      </c>
      <c r="C72" t="s">
        <v>27</v>
      </c>
      <c r="D72">
        <v>975.57</v>
      </c>
    </row>
    <row r="73" spans="1:4" x14ac:dyDescent="0.25">
      <c r="A73">
        <v>72</v>
      </c>
      <c r="B73" t="s">
        <v>34</v>
      </c>
      <c r="C73" t="s">
        <v>27</v>
      </c>
      <c r="D73">
        <v>976.99</v>
      </c>
    </row>
    <row r="74" spans="1:4" x14ac:dyDescent="0.25">
      <c r="A74">
        <v>73</v>
      </c>
      <c r="B74" t="s">
        <v>34</v>
      </c>
      <c r="C74" t="s">
        <v>27</v>
      </c>
      <c r="D74">
        <v>975.28</v>
      </c>
    </row>
    <row r="75" spans="1:4" x14ac:dyDescent="0.25">
      <c r="A75">
        <v>74</v>
      </c>
      <c r="B75" t="s">
        <v>34</v>
      </c>
      <c r="C75" t="s">
        <v>27</v>
      </c>
      <c r="D75">
        <v>968.11</v>
      </c>
    </row>
    <row r="76" spans="1:4" x14ac:dyDescent="0.25">
      <c r="A76">
        <v>75</v>
      </c>
      <c r="B76" t="s">
        <v>34</v>
      </c>
      <c r="C76" t="s">
        <v>27</v>
      </c>
      <c r="D76">
        <v>962.3</v>
      </c>
    </row>
    <row r="77" spans="1:4" x14ac:dyDescent="0.25">
      <c r="A77">
        <v>76</v>
      </c>
      <c r="B77" t="s">
        <v>34</v>
      </c>
      <c r="C77" t="s">
        <v>27</v>
      </c>
      <c r="D77">
        <v>971.33</v>
      </c>
    </row>
    <row r="78" spans="1:4" x14ac:dyDescent="0.25">
      <c r="A78">
        <v>77</v>
      </c>
      <c r="B78" t="s">
        <v>34</v>
      </c>
      <c r="C78" t="s">
        <v>27</v>
      </c>
      <c r="D78">
        <v>965.05</v>
      </c>
    </row>
    <row r="79" spans="1:4" x14ac:dyDescent="0.25">
      <c r="A79">
        <v>78</v>
      </c>
      <c r="B79" t="s">
        <v>34</v>
      </c>
      <c r="C79" t="s">
        <v>27</v>
      </c>
      <c r="D79">
        <v>969.91</v>
      </c>
    </row>
    <row r="80" spans="1:4" x14ac:dyDescent="0.25">
      <c r="A80">
        <v>79</v>
      </c>
      <c r="B80" t="s">
        <v>34</v>
      </c>
      <c r="C80" t="s">
        <v>27</v>
      </c>
      <c r="D80">
        <v>968.28</v>
      </c>
    </row>
    <row r="81" spans="1:4" x14ac:dyDescent="0.25">
      <c r="A81">
        <v>80</v>
      </c>
      <c r="B81" t="s">
        <v>34</v>
      </c>
      <c r="C81" t="s">
        <v>27</v>
      </c>
      <c r="D81">
        <v>971.2</v>
      </c>
    </row>
    <row r="82" spans="1:4" x14ac:dyDescent="0.25">
      <c r="A82">
        <v>81</v>
      </c>
      <c r="B82" t="s">
        <v>34</v>
      </c>
      <c r="C82" t="s">
        <v>27</v>
      </c>
      <c r="D82">
        <v>964.81</v>
      </c>
    </row>
    <row r="83" spans="1:4" x14ac:dyDescent="0.25">
      <c r="A83">
        <v>82</v>
      </c>
      <c r="B83" t="s">
        <v>34</v>
      </c>
      <c r="C83" t="s">
        <v>27</v>
      </c>
      <c r="D83">
        <v>969.39</v>
      </c>
    </row>
    <row r="84" spans="1:4" x14ac:dyDescent="0.25">
      <c r="A84">
        <v>83</v>
      </c>
      <c r="B84" t="s">
        <v>34</v>
      </c>
      <c r="C84" t="s">
        <v>27</v>
      </c>
      <c r="D84">
        <v>965.52</v>
      </c>
    </row>
    <row r="85" spans="1:4" x14ac:dyDescent="0.25">
      <c r="A85">
        <v>84</v>
      </c>
      <c r="B85" t="s">
        <v>34</v>
      </c>
      <c r="C85" t="s">
        <v>27</v>
      </c>
      <c r="D85">
        <v>961.24</v>
      </c>
    </row>
    <row r="86" spans="1:4" x14ac:dyDescent="0.25">
      <c r="A86">
        <v>85</v>
      </c>
      <c r="B86" t="s">
        <v>34</v>
      </c>
      <c r="C86" t="s">
        <v>27</v>
      </c>
      <c r="D86">
        <v>960.36</v>
      </c>
    </row>
    <row r="87" spans="1:4" x14ac:dyDescent="0.25">
      <c r="A87">
        <v>86</v>
      </c>
      <c r="B87" t="s">
        <v>34</v>
      </c>
      <c r="C87" t="s">
        <v>27</v>
      </c>
      <c r="D87">
        <v>966</v>
      </c>
    </row>
    <row r="88" spans="1:4" x14ac:dyDescent="0.25">
      <c r="A88">
        <v>87</v>
      </c>
      <c r="B88" t="s">
        <v>34</v>
      </c>
      <c r="C88" t="s">
        <v>27</v>
      </c>
      <c r="D88">
        <v>967.14</v>
      </c>
    </row>
    <row r="89" spans="1:4" x14ac:dyDescent="0.25">
      <c r="A89">
        <v>88</v>
      </c>
      <c r="B89" t="s">
        <v>34</v>
      </c>
      <c r="C89" t="s">
        <v>27</v>
      </c>
      <c r="D89">
        <v>966.81</v>
      </c>
    </row>
    <row r="90" spans="1:4" x14ac:dyDescent="0.25">
      <c r="A90">
        <v>89</v>
      </c>
      <c r="B90" t="s">
        <v>34</v>
      </c>
      <c r="C90" t="s">
        <v>27</v>
      </c>
      <c r="D90">
        <v>965.91</v>
      </c>
    </row>
    <row r="91" spans="1:4" x14ac:dyDescent="0.25">
      <c r="A91">
        <v>90</v>
      </c>
      <c r="B91" t="s">
        <v>34</v>
      </c>
      <c r="C91" t="s">
        <v>27</v>
      </c>
      <c r="D91">
        <v>970.67</v>
      </c>
    </row>
    <row r="92" spans="1:4" x14ac:dyDescent="0.25">
      <c r="A92">
        <v>91</v>
      </c>
      <c r="B92" t="s">
        <v>34</v>
      </c>
      <c r="C92" t="s">
        <v>27</v>
      </c>
      <c r="D92">
        <v>967.84</v>
      </c>
    </row>
    <row r="93" spans="1:4" x14ac:dyDescent="0.25">
      <c r="A93">
        <v>92</v>
      </c>
      <c r="B93" t="s">
        <v>34</v>
      </c>
      <c r="C93" t="s">
        <v>27</v>
      </c>
      <c r="D93">
        <v>971.27</v>
      </c>
    </row>
    <row r="94" spans="1:4" x14ac:dyDescent="0.25">
      <c r="A94">
        <v>93</v>
      </c>
      <c r="B94" t="s">
        <v>34</v>
      </c>
      <c r="C94" t="s">
        <v>27</v>
      </c>
      <c r="D94">
        <v>978.06</v>
      </c>
    </row>
    <row r="95" spans="1:4" x14ac:dyDescent="0.25">
      <c r="A95">
        <v>94</v>
      </c>
      <c r="B95" t="s">
        <v>34</v>
      </c>
      <c r="C95" t="s">
        <v>27</v>
      </c>
      <c r="D95">
        <v>966.48</v>
      </c>
    </row>
    <row r="96" spans="1:4" x14ac:dyDescent="0.25">
      <c r="A96">
        <v>95</v>
      </c>
      <c r="B96" t="s">
        <v>34</v>
      </c>
      <c r="C96" t="s">
        <v>27</v>
      </c>
      <c r="D96">
        <v>965.83</v>
      </c>
    </row>
    <row r="97" spans="1:7" x14ac:dyDescent="0.25">
      <c r="A97">
        <v>96</v>
      </c>
      <c r="B97" t="s">
        <v>34</v>
      </c>
      <c r="C97" t="s">
        <v>27</v>
      </c>
      <c r="D97">
        <v>955.51</v>
      </c>
    </row>
    <row r="98" spans="1:7" x14ac:dyDescent="0.25">
      <c r="A98">
        <v>97</v>
      </c>
      <c r="B98" t="s">
        <v>34</v>
      </c>
      <c r="C98" t="s">
        <v>27</v>
      </c>
      <c r="D98">
        <v>963.71</v>
      </c>
    </row>
    <row r="99" spans="1:7" x14ac:dyDescent="0.25">
      <c r="A99">
        <v>98</v>
      </c>
      <c r="B99" t="s">
        <v>34</v>
      </c>
      <c r="C99" t="s">
        <v>27</v>
      </c>
      <c r="D99">
        <v>961.86</v>
      </c>
    </row>
    <row r="100" spans="1:7" x14ac:dyDescent="0.25">
      <c r="A100">
        <v>99</v>
      </c>
      <c r="B100" t="s">
        <v>34</v>
      </c>
      <c r="C100" t="s">
        <v>27</v>
      </c>
      <c r="D100">
        <v>967.4</v>
      </c>
    </row>
    <row r="101" spans="1:7" x14ac:dyDescent="0.25">
      <c r="A101">
        <v>100</v>
      </c>
      <c r="B101" t="s">
        <v>34</v>
      </c>
      <c r="C101" t="s">
        <v>27</v>
      </c>
      <c r="D101">
        <v>972.68</v>
      </c>
      <c r="E101">
        <v>971.02320000000009</v>
      </c>
      <c r="F101">
        <v>6.0097791773076015</v>
      </c>
      <c r="G101">
        <v>50</v>
      </c>
    </row>
    <row r="102" spans="1:7" x14ac:dyDescent="0.25">
      <c r="A102">
        <v>101</v>
      </c>
      <c r="B102" t="s">
        <v>34</v>
      </c>
      <c r="C102" t="s">
        <v>28</v>
      </c>
      <c r="D102">
        <v>1740.17</v>
      </c>
    </row>
    <row r="103" spans="1:7" x14ac:dyDescent="0.25">
      <c r="A103">
        <v>102</v>
      </c>
      <c r="B103" t="s">
        <v>34</v>
      </c>
      <c r="C103" t="s">
        <v>28</v>
      </c>
      <c r="D103">
        <v>1735.22</v>
      </c>
    </row>
    <row r="104" spans="1:7" x14ac:dyDescent="0.25">
      <c r="A104">
        <v>103</v>
      </c>
      <c r="B104" t="s">
        <v>34</v>
      </c>
      <c r="C104" t="s">
        <v>28</v>
      </c>
      <c r="D104">
        <v>1726.83</v>
      </c>
    </row>
    <row r="105" spans="1:7" x14ac:dyDescent="0.25">
      <c r="A105">
        <v>104</v>
      </c>
      <c r="B105" t="s">
        <v>34</v>
      </c>
      <c r="C105" t="s">
        <v>28</v>
      </c>
      <c r="D105">
        <v>1736.87</v>
      </c>
    </row>
    <row r="106" spans="1:7" x14ac:dyDescent="0.25">
      <c r="A106">
        <v>105</v>
      </c>
      <c r="B106" t="s">
        <v>34</v>
      </c>
      <c r="C106" t="s">
        <v>28</v>
      </c>
      <c r="D106">
        <v>1737.58</v>
      </c>
    </row>
    <row r="107" spans="1:7" x14ac:dyDescent="0.25">
      <c r="A107">
        <v>106</v>
      </c>
      <c r="B107" t="s">
        <v>34</v>
      </c>
      <c r="C107" t="s">
        <v>28</v>
      </c>
      <c r="D107">
        <v>1749.23</v>
      </c>
    </row>
    <row r="108" spans="1:7" x14ac:dyDescent="0.25">
      <c r="A108">
        <v>107</v>
      </c>
      <c r="B108" t="s">
        <v>34</v>
      </c>
      <c r="C108" t="s">
        <v>28</v>
      </c>
      <c r="D108">
        <v>1748.32</v>
      </c>
    </row>
    <row r="109" spans="1:7" x14ac:dyDescent="0.25">
      <c r="A109">
        <v>108</v>
      </c>
      <c r="B109" t="s">
        <v>34</v>
      </c>
      <c r="C109" t="s">
        <v>28</v>
      </c>
      <c r="D109">
        <v>1751.26</v>
      </c>
    </row>
    <row r="110" spans="1:7" x14ac:dyDescent="0.25">
      <c r="A110">
        <v>109</v>
      </c>
      <c r="B110" t="s">
        <v>34</v>
      </c>
      <c r="C110" t="s">
        <v>28</v>
      </c>
      <c r="D110">
        <v>1761.32</v>
      </c>
    </row>
    <row r="111" spans="1:7" x14ac:dyDescent="0.25">
      <c r="A111">
        <v>110</v>
      </c>
      <c r="B111" t="s">
        <v>34</v>
      </c>
      <c r="C111" t="s">
        <v>28</v>
      </c>
      <c r="D111">
        <v>1744.03</v>
      </c>
    </row>
    <row r="112" spans="1:7" x14ac:dyDescent="0.25">
      <c r="A112">
        <v>111</v>
      </c>
      <c r="B112" t="s">
        <v>34</v>
      </c>
      <c r="C112" t="s">
        <v>28</v>
      </c>
      <c r="D112">
        <v>1752.85</v>
      </c>
    </row>
    <row r="113" spans="1:4" x14ac:dyDescent="0.25">
      <c r="A113">
        <v>112</v>
      </c>
      <c r="B113" t="s">
        <v>34</v>
      </c>
      <c r="C113" t="s">
        <v>28</v>
      </c>
      <c r="D113">
        <v>1737.19</v>
      </c>
    </row>
    <row r="114" spans="1:4" x14ac:dyDescent="0.25">
      <c r="A114">
        <v>113</v>
      </c>
      <c r="B114" t="s">
        <v>34</v>
      </c>
      <c r="C114" t="s">
        <v>28</v>
      </c>
      <c r="D114">
        <v>1749.1</v>
      </c>
    </row>
    <row r="115" spans="1:4" x14ac:dyDescent="0.25">
      <c r="A115">
        <v>114</v>
      </c>
      <c r="B115" t="s">
        <v>34</v>
      </c>
      <c r="C115" t="s">
        <v>28</v>
      </c>
      <c r="D115">
        <v>1758.76</v>
      </c>
    </row>
    <row r="116" spans="1:4" x14ac:dyDescent="0.25">
      <c r="A116">
        <v>115</v>
      </c>
      <c r="B116" t="s">
        <v>34</v>
      </c>
      <c r="C116" t="s">
        <v>28</v>
      </c>
      <c r="D116">
        <v>1747.91</v>
      </c>
    </row>
    <row r="117" spans="1:4" x14ac:dyDescent="0.25">
      <c r="A117">
        <v>116</v>
      </c>
      <c r="B117" t="s">
        <v>34</v>
      </c>
      <c r="C117" t="s">
        <v>28</v>
      </c>
      <c r="D117">
        <v>1758.75</v>
      </c>
    </row>
    <row r="118" spans="1:4" x14ac:dyDescent="0.25">
      <c r="A118">
        <v>117</v>
      </c>
      <c r="B118" t="s">
        <v>34</v>
      </c>
      <c r="C118" t="s">
        <v>28</v>
      </c>
      <c r="D118">
        <v>1749.3</v>
      </c>
    </row>
    <row r="119" spans="1:4" x14ac:dyDescent="0.25">
      <c r="A119">
        <v>118</v>
      </c>
      <c r="B119" t="s">
        <v>34</v>
      </c>
      <c r="C119" t="s">
        <v>28</v>
      </c>
      <c r="D119">
        <v>1750.58</v>
      </c>
    </row>
    <row r="120" spans="1:4" x14ac:dyDescent="0.25">
      <c r="A120">
        <v>119</v>
      </c>
      <c r="B120" t="s">
        <v>34</v>
      </c>
      <c r="C120" t="s">
        <v>28</v>
      </c>
      <c r="D120">
        <v>1758.51</v>
      </c>
    </row>
    <row r="121" spans="1:4" x14ac:dyDescent="0.25">
      <c r="A121">
        <v>120</v>
      </c>
      <c r="B121" t="s">
        <v>34</v>
      </c>
      <c r="C121" t="s">
        <v>28</v>
      </c>
      <c r="D121">
        <v>1748.73</v>
      </c>
    </row>
    <row r="122" spans="1:4" x14ac:dyDescent="0.25">
      <c r="A122">
        <v>121</v>
      </c>
      <c r="B122" t="s">
        <v>34</v>
      </c>
      <c r="C122" t="s">
        <v>28</v>
      </c>
      <c r="D122">
        <v>1753.58</v>
      </c>
    </row>
    <row r="123" spans="1:4" x14ac:dyDescent="0.25">
      <c r="A123">
        <v>122</v>
      </c>
      <c r="B123" t="s">
        <v>34</v>
      </c>
      <c r="C123" t="s">
        <v>28</v>
      </c>
      <c r="D123">
        <v>1749.88</v>
      </c>
    </row>
    <row r="124" spans="1:4" x14ac:dyDescent="0.25">
      <c r="A124">
        <v>123</v>
      </c>
      <c r="B124" t="s">
        <v>34</v>
      </c>
      <c r="C124" t="s">
        <v>28</v>
      </c>
      <c r="D124">
        <v>1758.12</v>
      </c>
    </row>
    <row r="125" spans="1:4" x14ac:dyDescent="0.25">
      <c r="A125">
        <v>124</v>
      </c>
      <c r="B125" t="s">
        <v>34</v>
      </c>
      <c r="C125" t="s">
        <v>28</v>
      </c>
      <c r="D125">
        <v>1748.11</v>
      </c>
    </row>
    <row r="126" spans="1:4" x14ac:dyDescent="0.25">
      <c r="A126">
        <v>125</v>
      </c>
      <c r="B126" t="s">
        <v>34</v>
      </c>
      <c r="C126" t="s">
        <v>28</v>
      </c>
      <c r="D126">
        <v>1756.35</v>
      </c>
    </row>
    <row r="127" spans="1:4" x14ac:dyDescent="0.25">
      <c r="A127">
        <v>126</v>
      </c>
      <c r="B127" t="s">
        <v>34</v>
      </c>
      <c r="C127" t="s">
        <v>28</v>
      </c>
      <c r="D127">
        <v>1743.8</v>
      </c>
    </row>
    <row r="128" spans="1:4" x14ac:dyDescent="0.25">
      <c r="A128">
        <v>127</v>
      </c>
      <c r="B128" t="s">
        <v>34</v>
      </c>
      <c r="C128" t="s">
        <v>28</v>
      </c>
      <c r="D128">
        <v>1756.63</v>
      </c>
    </row>
    <row r="129" spans="1:4" x14ac:dyDescent="0.25">
      <c r="A129">
        <v>128</v>
      </c>
      <c r="B129" t="s">
        <v>34</v>
      </c>
      <c r="C129" t="s">
        <v>28</v>
      </c>
      <c r="D129">
        <v>1753.28</v>
      </c>
    </row>
    <row r="130" spans="1:4" x14ac:dyDescent="0.25">
      <c r="A130">
        <v>129</v>
      </c>
      <c r="B130" t="s">
        <v>34</v>
      </c>
      <c r="C130" t="s">
        <v>28</v>
      </c>
      <c r="D130">
        <v>1760.05</v>
      </c>
    </row>
    <row r="131" spans="1:4" x14ac:dyDescent="0.25">
      <c r="A131">
        <v>130</v>
      </c>
      <c r="B131" t="s">
        <v>34</v>
      </c>
      <c r="C131" t="s">
        <v>28</v>
      </c>
      <c r="D131">
        <v>1762.43</v>
      </c>
    </row>
    <row r="132" spans="1:4" x14ac:dyDescent="0.25">
      <c r="A132">
        <v>131</v>
      </c>
      <c r="B132" t="s">
        <v>34</v>
      </c>
      <c r="C132" t="s">
        <v>28</v>
      </c>
      <c r="D132">
        <v>1733.17</v>
      </c>
    </row>
    <row r="133" spans="1:4" x14ac:dyDescent="0.25">
      <c r="A133">
        <v>132</v>
      </c>
      <c r="B133" t="s">
        <v>34</v>
      </c>
      <c r="C133" t="s">
        <v>28</v>
      </c>
      <c r="D133">
        <v>1731.35</v>
      </c>
    </row>
    <row r="134" spans="1:4" x14ac:dyDescent="0.25">
      <c r="A134">
        <v>133</v>
      </c>
      <c r="B134" t="s">
        <v>34</v>
      </c>
      <c r="C134" t="s">
        <v>28</v>
      </c>
      <c r="D134">
        <v>1727.96</v>
      </c>
    </row>
    <row r="135" spans="1:4" x14ac:dyDescent="0.25">
      <c r="A135">
        <v>134</v>
      </c>
      <c r="B135" t="s">
        <v>34</v>
      </c>
      <c r="C135" t="s">
        <v>28</v>
      </c>
      <c r="D135">
        <v>1745.42</v>
      </c>
    </row>
    <row r="136" spans="1:4" x14ac:dyDescent="0.25">
      <c r="A136">
        <v>135</v>
      </c>
      <c r="B136" t="s">
        <v>34</v>
      </c>
      <c r="C136" t="s">
        <v>28</v>
      </c>
      <c r="D136">
        <v>1764.91</v>
      </c>
    </row>
    <row r="137" spans="1:4" x14ac:dyDescent="0.25">
      <c r="A137">
        <v>136</v>
      </c>
      <c r="B137" t="s">
        <v>34</v>
      </c>
      <c r="C137" t="s">
        <v>28</v>
      </c>
      <c r="D137">
        <v>1764.29</v>
      </c>
    </row>
    <row r="138" spans="1:4" x14ac:dyDescent="0.25">
      <c r="A138">
        <v>137</v>
      </c>
      <c r="B138" t="s">
        <v>34</v>
      </c>
      <c r="C138" t="s">
        <v>28</v>
      </c>
      <c r="D138">
        <v>1759.97</v>
      </c>
    </row>
    <row r="139" spans="1:4" x14ac:dyDescent="0.25">
      <c r="A139">
        <v>138</v>
      </c>
      <c r="B139" t="s">
        <v>34</v>
      </c>
      <c r="C139" t="s">
        <v>28</v>
      </c>
      <c r="D139">
        <v>1773.37</v>
      </c>
    </row>
    <row r="140" spans="1:4" x14ac:dyDescent="0.25">
      <c r="A140">
        <v>139</v>
      </c>
      <c r="B140" t="s">
        <v>34</v>
      </c>
      <c r="C140" t="s">
        <v>28</v>
      </c>
      <c r="D140">
        <v>1774.55</v>
      </c>
    </row>
    <row r="141" spans="1:4" x14ac:dyDescent="0.25">
      <c r="A141">
        <v>140</v>
      </c>
      <c r="B141" t="s">
        <v>34</v>
      </c>
      <c r="C141" t="s">
        <v>28</v>
      </c>
      <c r="D141">
        <v>1771</v>
      </c>
    </row>
    <row r="142" spans="1:4" x14ac:dyDescent="0.25">
      <c r="A142">
        <v>141</v>
      </c>
      <c r="B142" t="s">
        <v>34</v>
      </c>
      <c r="C142" t="s">
        <v>28</v>
      </c>
      <c r="D142">
        <v>1760.64</v>
      </c>
    </row>
    <row r="143" spans="1:4" x14ac:dyDescent="0.25">
      <c r="A143">
        <v>142</v>
      </c>
      <c r="B143" t="s">
        <v>34</v>
      </c>
      <c r="C143" t="s">
        <v>28</v>
      </c>
      <c r="D143">
        <v>1765.65</v>
      </c>
    </row>
    <row r="144" spans="1:4" x14ac:dyDescent="0.25">
      <c r="A144">
        <v>143</v>
      </c>
      <c r="B144" t="s">
        <v>34</v>
      </c>
      <c r="C144" t="s">
        <v>28</v>
      </c>
      <c r="D144">
        <v>1766.68</v>
      </c>
    </row>
    <row r="145" spans="1:7" x14ac:dyDescent="0.25">
      <c r="A145">
        <v>144</v>
      </c>
      <c r="B145" t="s">
        <v>34</v>
      </c>
      <c r="C145" t="s">
        <v>28</v>
      </c>
      <c r="D145">
        <v>1763.05</v>
      </c>
    </row>
    <row r="146" spans="1:7" x14ac:dyDescent="0.25">
      <c r="A146">
        <v>145</v>
      </c>
      <c r="B146" t="s">
        <v>34</v>
      </c>
      <c r="C146" t="s">
        <v>28</v>
      </c>
      <c r="D146">
        <v>1760.55</v>
      </c>
    </row>
    <row r="147" spans="1:7" x14ac:dyDescent="0.25">
      <c r="A147">
        <v>146</v>
      </c>
      <c r="B147" t="s">
        <v>34</v>
      </c>
      <c r="C147" t="s">
        <v>28</v>
      </c>
      <c r="D147">
        <v>1754.82</v>
      </c>
    </row>
    <row r="148" spans="1:7" x14ac:dyDescent="0.25">
      <c r="A148">
        <v>147</v>
      </c>
      <c r="B148" t="s">
        <v>34</v>
      </c>
      <c r="C148" t="s">
        <v>28</v>
      </c>
      <c r="D148">
        <v>1751.25</v>
      </c>
    </row>
    <row r="149" spans="1:7" x14ac:dyDescent="0.25">
      <c r="A149">
        <v>148</v>
      </c>
      <c r="B149" t="s">
        <v>34</v>
      </c>
      <c r="C149" t="s">
        <v>28</v>
      </c>
      <c r="D149">
        <v>1744.97</v>
      </c>
    </row>
    <row r="150" spans="1:7" x14ac:dyDescent="0.25">
      <c r="A150">
        <v>149</v>
      </c>
      <c r="B150" t="s">
        <v>34</v>
      </c>
      <c r="C150" t="s">
        <v>28</v>
      </c>
      <c r="D150">
        <v>1756</v>
      </c>
    </row>
    <row r="151" spans="1:7" x14ac:dyDescent="0.25">
      <c r="A151">
        <v>150</v>
      </c>
      <c r="B151" t="s">
        <v>34</v>
      </c>
      <c r="C151" t="s">
        <v>28</v>
      </c>
      <c r="D151">
        <v>1743.89</v>
      </c>
      <c r="E151">
        <v>1751.9646</v>
      </c>
      <c r="F151">
        <v>11.248316355792984</v>
      </c>
      <c r="G151">
        <v>50</v>
      </c>
    </row>
    <row r="152" spans="1:7" x14ac:dyDescent="0.25">
      <c r="A152">
        <v>151</v>
      </c>
      <c r="B152" t="s">
        <v>34</v>
      </c>
      <c r="C152" t="s">
        <v>29</v>
      </c>
      <c r="D152">
        <v>1531.76</v>
      </c>
    </row>
    <row r="153" spans="1:7" x14ac:dyDescent="0.25">
      <c r="A153">
        <v>152</v>
      </c>
      <c r="B153" t="s">
        <v>34</v>
      </c>
      <c r="C153" t="s">
        <v>29</v>
      </c>
      <c r="D153">
        <v>1529.12</v>
      </c>
    </row>
    <row r="154" spans="1:7" x14ac:dyDescent="0.25">
      <c r="A154">
        <v>153</v>
      </c>
      <c r="B154" t="s">
        <v>34</v>
      </c>
      <c r="C154" t="s">
        <v>29</v>
      </c>
      <c r="D154">
        <v>1529.84</v>
      </c>
    </row>
    <row r="155" spans="1:7" x14ac:dyDescent="0.25">
      <c r="A155">
        <v>154</v>
      </c>
      <c r="B155" t="s">
        <v>34</v>
      </c>
      <c r="C155" t="s">
        <v>29</v>
      </c>
      <c r="D155">
        <v>1534.02</v>
      </c>
    </row>
    <row r="156" spans="1:7" x14ac:dyDescent="0.25">
      <c r="A156">
        <v>155</v>
      </c>
      <c r="B156" t="s">
        <v>34</v>
      </c>
      <c r="C156" t="s">
        <v>29</v>
      </c>
      <c r="D156">
        <v>1538.23</v>
      </c>
    </row>
    <row r="157" spans="1:7" x14ac:dyDescent="0.25">
      <c r="A157">
        <v>156</v>
      </c>
      <c r="B157" t="s">
        <v>34</v>
      </c>
      <c r="C157" t="s">
        <v>29</v>
      </c>
      <c r="D157">
        <v>1529.62</v>
      </c>
    </row>
    <row r="158" spans="1:7" x14ac:dyDescent="0.25">
      <c r="A158">
        <v>157</v>
      </c>
      <c r="B158" t="s">
        <v>34</v>
      </c>
      <c r="C158" t="s">
        <v>29</v>
      </c>
      <c r="D158">
        <v>1533.81</v>
      </c>
    </row>
    <row r="159" spans="1:7" x14ac:dyDescent="0.25">
      <c r="A159">
        <v>158</v>
      </c>
      <c r="B159" t="s">
        <v>34</v>
      </c>
      <c r="C159" t="s">
        <v>29</v>
      </c>
      <c r="D159">
        <v>1535.76</v>
      </c>
    </row>
    <row r="160" spans="1:7" x14ac:dyDescent="0.25">
      <c r="A160">
        <v>159</v>
      </c>
      <c r="B160" t="s">
        <v>34</v>
      </c>
      <c r="C160" t="s">
        <v>29</v>
      </c>
      <c r="D160">
        <v>1539.92</v>
      </c>
    </row>
    <row r="161" spans="1:4" x14ac:dyDescent="0.25">
      <c r="A161">
        <v>160</v>
      </c>
      <c r="B161" t="s">
        <v>34</v>
      </c>
      <c r="C161" t="s">
        <v>29</v>
      </c>
      <c r="D161">
        <v>1548.25</v>
      </c>
    </row>
    <row r="162" spans="1:4" x14ac:dyDescent="0.25">
      <c r="A162">
        <v>161</v>
      </c>
      <c r="B162" t="s">
        <v>34</v>
      </c>
      <c r="C162" t="s">
        <v>29</v>
      </c>
      <c r="D162">
        <v>1540.91</v>
      </c>
    </row>
    <row r="163" spans="1:4" x14ac:dyDescent="0.25">
      <c r="A163">
        <v>162</v>
      </c>
      <c r="B163" t="s">
        <v>34</v>
      </c>
      <c r="C163" t="s">
        <v>29</v>
      </c>
      <c r="D163">
        <v>1545.45</v>
      </c>
    </row>
    <row r="164" spans="1:4" x14ac:dyDescent="0.25">
      <c r="A164">
        <v>163</v>
      </c>
      <c r="B164" t="s">
        <v>34</v>
      </c>
      <c r="C164" t="s">
        <v>29</v>
      </c>
      <c r="D164">
        <v>1534.02</v>
      </c>
    </row>
    <row r="165" spans="1:4" x14ac:dyDescent="0.25">
      <c r="A165">
        <v>164</v>
      </c>
      <c r="B165" t="s">
        <v>34</v>
      </c>
      <c r="C165" t="s">
        <v>29</v>
      </c>
      <c r="D165">
        <v>1530.18</v>
      </c>
    </row>
    <row r="166" spans="1:4" x14ac:dyDescent="0.25">
      <c r="A166">
        <v>165</v>
      </c>
      <c r="B166" t="s">
        <v>34</v>
      </c>
      <c r="C166" t="s">
        <v>29</v>
      </c>
      <c r="D166">
        <v>1527.59</v>
      </c>
    </row>
    <row r="167" spans="1:4" x14ac:dyDescent="0.25">
      <c r="A167">
        <v>166</v>
      </c>
      <c r="B167" t="s">
        <v>34</v>
      </c>
      <c r="C167" t="s">
        <v>29</v>
      </c>
      <c r="D167">
        <v>1525.79</v>
      </c>
    </row>
    <row r="168" spans="1:4" x14ac:dyDescent="0.25">
      <c r="A168">
        <v>167</v>
      </c>
      <c r="B168" t="s">
        <v>34</v>
      </c>
      <c r="C168" t="s">
        <v>29</v>
      </c>
      <c r="D168">
        <v>1533.49</v>
      </c>
    </row>
    <row r="169" spans="1:4" x14ac:dyDescent="0.25">
      <c r="A169">
        <v>168</v>
      </c>
      <c r="B169" t="s">
        <v>34</v>
      </c>
      <c r="C169" t="s">
        <v>29</v>
      </c>
      <c r="D169">
        <v>1527.75</v>
      </c>
    </row>
    <row r="170" spans="1:4" x14ac:dyDescent="0.25">
      <c r="A170">
        <v>169</v>
      </c>
      <c r="B170" t="s">
        <v>34</v>
      </c>
      <c r="C170" t="s">
        <v>29</v>
      </c>
      <c r="D170">
        <v>1532.7</v>
      </c>
    </row>
    <row r="171" spans="1:4" x14ac:dyDescent="0.25">
      <c r="A171">
        <v>170</v>
      </c>
      <c r="B171" t="s">
        <v>34</v>
      </c>
      <c r="C171" t="s">
        <v>29</v>
      </c>
      <c r="D171">
        <v>1530.83</v>
      </c>
    </row>
    <row r="172" spans="1:4" x14ac:dyDescent="0.25">
      <c r="A172">
        <v>171</v>
      </c>
      <c r="B172" t="s">
        <v>34</v>
      </c>
      <c r="C172" t="s">
        <v>29</v>
      </c>
      <c r="D172">
        <v>1529.57</v>
      </c>
    </row>
    <row r="173" spans="1:4" x14ac:dyDescent="0.25">
      <c r="A173">
        <v>172</v>
      </c>
      <c r="B173" t="s">
        <v>34</v>
      </c>
      <c r="C173" t="s">
        <v>29</v>
      </c>
      <c r="D173">
        <v>1530.06</v>
      </c>
    </row>
    <row r="174" spans="1:4" x14ac:dyDescent="0.25">
      <c r="A174">
        <v>173</v>
      </c>
      <c r="B174" t="s">
        <v>34</v>
      </c>
      <c r="C174" t="s">
        <v>29</v>
      </c>
      <c r="D174">
        <v>1530.47</v>
      </c>
    </row>
    <row r="175" spans="1:4" x14ac:dyDescent="0.25">
      <c r="A175">
        <v>174</v>
      </c>
      <c r="B175" t="s">
        <v>34</v>
      </c>
      <c r="C175" t="s">
        <v>29</v>
      </c>
      <c r="D175">
        <v>1540.52</v>
      </c>
    </row>
    <row r="176" spans="1:4" x14ac:dyDescent="0.25">
      <c r="A176">
        <v>175</v>
      </c>
      <c r="B176" t="s">
        <v>34</v>
      </c>
      <c r="C176" t="s">
        <v>29</v>
      </c>
      <c r="D176">
        <v>1534.75</v>
      </c>
    </row>
    <row r="177" spans="1:4" x14ac:dyDescent="0.25">
      <c r="A177">
        <v>176</v>
      </c>
      <c r="B177" t="s">
        <v>34</v>
      </c>
      <c r="C177" t="s">
        <v>29</v>
      </c>
      <c r="D177">
        <v>1542.24</v>
      </c>
    </row>
    <row r="178" spans="1:4" x14ac:dyDescent="0.25">
      <c r="A178">
        <v>177</v>
      </c>
      <c r="B178" t="s">
        <v>34</v>
      </c>
      <c r="C178" t="s">
        <v>29</v>
      </c>
      <c r="D178">
        <v>1529.3</v>
      </c>
    </row>
    <row r="179" spans="1:4" x14ac:dyDescent="0.25">
      <c r="A179">
        <v>178</v>
      </c>
      <c r="B179" t="s">
        <v>34</v>
      </c>
      <c r="C179" t="s">
        <v>29</v>
      </c>
      <c r="D179">
        <v>1535.01</v>
      </c>
    </row>
    <row r="180" spans="1:4" x14ac:dyDescent="0.25">
      <c r="A180">
        <v>179</v>
      </c>
      <c r="B180" t="s">
        <v>34</v>
      </c>
      <c r="C180" t="s">
        <v>29</v>
      </c>
      <c r="D180">
        <v>1530.99</v>
      </c>
    </row>
    <row r="181" spans="1:4" x14ac:dyDescent="0.25">
      <c r="A181">
        <v>180</v>
      </c>
      <c r="B181" t="s">
        <v>34</v>
      </c>
      <c r="C181" t="s">
        <v>29</v>
      </c>
      <c r="D181">
        <v>1533.6</v>
      </c>
    </row>
    <row r="182" spans="1:4" x14ac:dyDescent="0.25">
      <c r="A182">
        <v>181</v>
      </c>
      <c r="B182" t="s">
        <v>34</v>
      </c>
      <c r="C182" t="s">
        <v>29</v>
      </c>
      <c r="D182">
        <v>1536.21</v>
      </c>
    </row>
    <row r="183" spans="1:4" x14ac:dyDescent="0.25">
      <c r="A183">
        <v>182</v>
      </c>
      <c r="B183" t="s">
        <v>34</v>
      </c>
      <c r="C183" t="s">
        <v>29</v>
      </c>
      <c r="D183">
        <v>1533.22</v>
      </c>
    </row>
    <row r="184" spans="1:4" x14ac:dyDescent="0.25">
      <c r="A184">
        <v>183</v>
      </c>
      <c r="B184" t="s">
        <v>34</v>
      </c>
      <c r="C184" t="s">
        <v>29</v>
      </c>
      <c r="D184">
        <v>1533.71</v>
      </c>
    </row>
    <row r="185" spans="1:4" x14ac:dyDescent="0.25">
      <c r="A185">
        <v>184</v>
      </c>
      <c r="B185" t="s">
        <v>34</v>
      </c>
      <c r="C185" t="s">
        <v>29</v>
      </c>
      <c r="D185">
        <v>1532.82</v>
      </c>
    </row>
    <row r="186" spans="1:4" x14ac:dyDescent="0.25">
      <c r="A186">
        <v>185</v>
      </c>
      <c r="B186" t="s">
        <v>34</v>
      </c>
      <c r="C186" t="s">
        <v>29</v>
      </c>
      <c r="D186">
        <v>1529.15</v>
      </c>
    </row>
    <row r="187" spans="1:4" x14ac:dyDescent="0.25">
      <c r="A187">
        <v>186</v>
      </c>
      <c r="B187" t="s">
        <v>34</v>
      </c>
      <c r="C187" t="s">
        <v>29</v>
      </c>
      <c r="D187">
        <v>1530.66</v>
      </c>
    </row>
    <row r="188" spans="1:4" x14ac:dyDescent="0.25">
      <c r="A188">
        <v>187</v>
      </c>
      <c r="B188" t="s">
        <v>34</v>
      </c>
      <c r="C188" t="s">
        <v>29</v>
      </c>
      <c r="D188">
        <v>1538.08</v>
      </c>
    </row>
    <row r="189" spans="1:4" x14ac:dyDescent="0.25">
      <c r="A189">
        <v>188</v>
      </c>
      <c r="B189" t="s">
        <v>34</v>
      </c>
      <c r="C189" t="s">
        <v>29</v>
      </c>
      <c r="D189">
        <v>1532.69</v>
      </c>
    </row>
    <row r="190" spans="1:4" x14ac:dyDescent="0.25">
      <c r="A190">
        <v>189</v>
      </c>
      <c r="B190" t="s">
        <v>34</v>
      </c>
      <c r="C190" t="s">
        <v>29</v>
      </c>
      <c r="D190">
        <v>1534.2</v>
      </c>
    </row>
    <row r="191" spans="1:4" x14ac:dyDescent="0.25">
      <c r="A191">
        <v>190</v>
      </c>
      <c r="B191" t="s">
        <v>34</v>
      </c>
      <c r="C191" t="s">
        <v>29</v>
      </c>
      <c r="D191">
        <v>1533.85</v>
      </c>
    </row>
    <row r="192" spans="1:4" x14ac:dyDescent="0.25">
      <c r="A192">
        <v>191</v>
      </c>
      <c r="B192" t="s">
        <v>34</v>
      </c>
      <c r="C192" t="s">
        <v>29</v>
      </c>
      <c r="D192">
        <v>1529.01</v>
      </c>
    </row>
    <row r="193" spans="1:7" x14ac:dyDescent="0.25">
      <c r="A193">
        <v>192</v>
      </c>
      <c r="B193" t="s">
        <v>34</v>
      </c>
      <c r="C193" t="s">
        <v>29</v>
      </c>
      <c r="D193">
        <v>1535.12</v>
      </c>
    </row>
    <row r="194" spans="1:7" x14ac:dyDescent="0.25">
      <c r="A194">
        <v>193</v>
      </c>
      <c r="B194" t="s">
        <v>34</v>
      </c>
      <c r="C194" t="s">
        <v>29</v>
      </c>
      <c r="D194">
        <v>1526.34</v>
      </c>
    </row>
    <row r="195" spans="1:7" x14ac:dyDescent="0.25">
      <c r="A195">
        <v>194</v>
      </c>
      <c r="B195" t="s">
        <v>34</v>
      </c>
      <c r="C195" t="s">
        <v>29</v>
      </c>
      <c r="D195">
        <v>1534.45</v>
      </c>
    </row>
    <row r="196" spans="1:7" x14ac:dyDescent="0.25">
      <c r="A196">
        <v>195</v>
      </c>
      <c r="B196" t="s">
        <v>34</v>
      </c>
      <c r="C196" t="s">
        <v>29</v>
      </c>
      <c r="D196">
        <v>1529.35</v>
      </c>
    </row>
    <row r="197" spans="1:7" x14ac:dyDescent="0.25">
      <c r="A197">
        <v>196</v>
      </c>
      <c r="B197" t="s">
        <v>34</v>
      </c>
      <c r="C197" t="s">
        <v>29</v>
      </c>
      <c r="D197">
        <v>1541.89</v>
      </c>
    </row>
    <row r="198" spans="1:7" x14ac:dyDescent="0.25">
      <c r="A198">
        <v>197</v>
      </c>
      <c r="B198" t="s">
        <v>34</v>
      </c>
      <c r="C198" t="s">
        <v>29</v>
      </c>
      <c r="D198">
        <v>1529.98</v>
      </c>
    </row>
    <row r="199" spans="1:7" x14ac:dyDescent="0.25">
      <c r="A199">
        <v>198</v>
      </c>
      <c r="B199" t="s">
        <v>34</v>
      </c>
      <c r="C199" t="s">
        <v>29</v>
      </c>
      <c r="D199">
        <v>1538.3</v>
      </c>
    </row>
    <row r="200" spans="1:7" x14ac:dyDescent="0.25">
      <c r="A200">
        <v>199</v>
      </c>
      <c r="B200" t="s">
        <v>34</v>
      </c>
      <c r="C200" t="s">
        <v>29</v>
      </c>
      <c r="D200">
        <v>1538.04</v>
      </c>
    </row>
    <row r="201" spans="1:7" x14ac:dyDescent="0.25">
      <c r="A201">
        <v>200</v>
      </c>
      <c r="B201" t="s">
        <v>34</v>
      </c>
      <c r="C201" t="s">
        <v>29</v>
      </c>
      <c r="D201">
        <v>1531.18</v>
      </c>
      <c r="E201">
        <v>1533.6760000000002</v>
      </c>
      <c r="F201">
        <v>4.7979578989399414</v>
      </c>
      <c r="G201">
        <v>50</v>
      </c>
    </row>
    <row r="202" spans="1:7" x14ac:dyDescent="0.25">
      <c r="A202">
        <v>201</v>
      </c>
      <c r="B202" t="s">
        <v>34</v>
      </c>
      <c r="C202" t="s">
        <v>30</v>
      </c>
      <c r="D202">
        <v>979.05</v>
      </c>
    </row>
    <row r="203" spans="1:7" x14ac:dyDescent="0.25">
      <c r="A203">
        <v>202</v>
      </c>
      <c r="B203" t="s">
        <v>34</v>
      </c>
      <c r="C203" t="s">
        <v>30</v>
      </c>
      <c r="D203">
        <v>974.24</v>
      </c>
    </row>
    <row r="204" spans="1:7" x14ac:dyDescent="0.25">
      <c r="A204">
        <v>203</v>
      </c>
      <c r="B204" t="s">
        <v>34</v>
      </c>
      <c r="C204" t="s">
        <v>30</v>
      </c>
      <c r="D204">
        <v>970.77</v>
      </c>
    </row>
    <row r="205" spans="1:7" x14ac:dyDescent="0.25">
      <c r="A205">
        <v>204</v>
      </c>
      <c r="B205" t="s">
        <v>34</v>
      </c>
      <c r="C205" t="s">
        <v>30</v>
      </c>
      <c r="D205">
        <v>975.64</v>
      </c>
    </row>
    <row r="206" spans="1:7" x14ac:dyDescent="0.25">
      <c r="A206">
        <v>205</v>
      </c>
      <c r="B206" t="s">
        <v>34</v>
      </c>
      <c r="C206" t="s">
        <v>30</v>
      </c>
      <c r="D206">
        <v>975.57</v>
      </c>
    </row>
    <row r="207" spans="1:7" x14ac:dyDescent="0.25">
      <c r="A207">
        <v>206</v>
      </c>
      <c r="B207" t="s">
        <v>34</v>
      </c>
      <c r="C207" t="s">
        <v>30</v>
      </c>
      <c r="D207">
        <v>974.74</v>
      </c>
    </row>
    <row r="208" spans="1:7" x14ac:dyDescent="0.25">
      <c r="A208">
        <v>207</v>
      </c>
      <c r="B208" t="s">
        <v>34</v>
      </c>
      <c r="C208" t="s">
        <v>30</v>
      </c>
      <c r="D208">
        <v>983.1</v>
      </c>
    </row>
    <row r="209" spans="1:4" x14ac:dyDescent="0.25">
      <c r="A209">
        <v>208</v>
      </c>
      <c r="B209" t="s">
        <v>34</v>
      </c>
      <c r="C209" t="s">
        <v>30</v>
      </c>
      <c r="D209">
        <v>980.81</v>
      </c>
    </row>
    <row r="210" spans="1:4" x14ac:dyDescent="0.25">
      <c r="A210">
        <v>209</v>
      </c>
      <c r="B210" t="s">
        <v>34</v>
      </c>
      <c r="C210" t="s">
        <v>30</v>
      </c>
      <c r="D210">
        <v>976.81</v>
      </c>
    </row>
    <row r="211" spans="1:4" x14ac:dyDescent="0.25">
      <c r="A211">
        <v>210</v>
      </c>
      <c r="B211" t="s">
        <v>34</v>
      </c>
      <c r="C211" t="s">
        <v>30</v>
      </c>
      <c r="D211">
        <v>978.35</v>
      </c>
    </row>
    <row r="212" spans="1:4" x14ac:dyDescent="0.25">
      <c r="A212">
        <v>211</v>
      </c>
      <c r="B212" t="s">
        <v>34</v>
      </c>
      <c r="C212" t="s">
        <v>30</v>
      </c>
      <c r="D212">
        <v>940.06</v>
      </c>
    </row>
    <row r="213" spans="1:4" x14ac:dyDescent="0.25">
      <c r="A213">
        <v>212</v>
      </c>
      <c r="B213" t="s">
        <v>34</v>
      </c>
      <c r="C213" t="s">
        <v>30</v>
      </c>
      <c r="D213">
        <v>918.4</v>
      </c>
    </row>
    <row r="214" spans="1:4" x14ac:dyDescent="0.25">
      <c r="A214">
        <v>213</v>
      </c>
      <c r="B214" t="s">
        <v>34</v>
      </c>
      <c r="C214" t="s">
        <v>30</v>
      </c>
      <c r="D214">
        <v>947.49</v>
      </c>
    </row>
    <row r="215" spans="1:4" x14ac:dyDescent="0.25">
      <c r="A215">
        <v>214</v>
      </c>
      <c r="B215" t="s">
        <v>34</v>
      </c>
      <c r="C215" t="s">
        <v>30</v>
      </c>
      <c r="D215">
        <v>943.82</v>
      </c>
    </row>
    <row r="216" spans="1:4" x14ac:dyDescent="0.25">
      <c r="A216">
        <v>215</v>
      </c>
      <c r="B216" t="s">
        <v>34</v>
      </c>
      <c r="C216" t="s">
        <v>30</v>
      </c>
      <c r="D216">
        <v>939.84</v>
      </c>
    </row>
    <row r="217" spans="1:4" x14ac:dyDescent="0.25">
      <c r="A217">
        <v>216</v>
      </c>
      <c r="B217" t="s">
        <v>34</v>
      </c>
      <c r="C217" t="s">
        <v>30</v>
      </c>
      <c r="D217">
        <v>954.41</v>
      </c>
    </row>
    <row r="218" spans="1:4" x14ac:dyDescent="0.25">
      <c r="A218">
        <v>217</v>
      </c>
      <c r="B218" t="s">
        <v>34</v>
      </c>
      <c r="C218" t="s">
        <v>30</v>
      </c>
      <c r="D218">
        <v>946.79</v>
      </c>
    </row>
    <row r="219" spans="1:4" x14ac:dyDescent="0.25">
      <c r="A219">
        <v>218</v>
      </c>
      <c r="B219" t="s">
        <v>34</v>
      </c>
      <c r="C219" t="s">
        <v>30</v>
      </c>
      <c r="D219">
        <v>942.57</v>
      </c>
    </row>
    <row r="220" spans="1:4" x14ac:dyDescent="0.25">
      <c r="A220">
        <v>219</v>
      </c>
      <c r="B220" t="s">
        <v>34</v>
      </c>
      <c r="C220" t="s">
        <v>30</v>
      </c>
      <c r="D220">
        <v>957.74</v>
      </c>
    </row>
    <row r="221" spans="1:4" x14ac:dyDescent="0.25">
      <c r="A221">
        <v>220</v>
      </c>
      <c r="B221" t="s">
        <v>34</v>
      </c>
      <c r="C221" t="s">
        <v>30</v>
      </c>
      <c r="D221">
        <v>954.13</v>
      </c>
    </row>
    <row r="222" spans="1:4" x14ac:dyDescent="0.25">
      <c r="A222">
        <v>221</v>
      </c>
      <c r="B222" t="s">
        <v>34</v>
      </c>
      <c r="C222" t="s">
        <v>30</v>
      </c>
      <c r="D222">
        <v>957.23</v>
      </c>
    </row>
    <row r="223" spans="1:4" x14ac:dyDescent="0.25">
      <c r="A223">
        <v>222</v>
      </c>
      <c r="B223" t="s">
        <v>34</v>
      </c>
      <c r="C223" t="s">
        <v>30</v>
      </c>
      <c r="D223">
        <v>956.75</v>
      </c>
    </row>
    <row r="224" spans="1:4" x14ac:dyDescent="0.25">
      <c r="A224">
        <v>223</v>
      </c>
      <c r="B224" t="s">
        <v>34</v>
      </c>
      <c r="C224" t="s">
        <v>30</v>
      </c>
      <c r="D224">
        <v>951.62</v>
      </c>
    </row>
    <row r="225" spans="1:4" x14ac:dyDescent="0.25">
      <c r="A225">
        <v>224</v>
      </c>
      <c r="B225" t="s">
        <v>34</v>
      </c>
      <c r="C225" t="s">
        <v>30</v>
      </c>
      <c r="D225">
        <v>960.66</v>
      </c>
    </row>
    <row r="226" spans="1:4" x14ac:dyDescent="0.25">
      <c r="A226">
        <v>225</v>
      </c>
      <c r="B226" t="s">
        <v>34</v>
      </c>
      <c r="C226" t="s">
        <v>30</v>
      </c>
      <c r="D226">
        <v>960</v>
      </c>
    </row>
    <row r="227" spans="1:4" x14ac:dyDescent="0.25">
      <c r="A227">
        <v>226</v>
      </c>
      <c r="B227" t="s">
        <v>34</v>
      </c>
      <c r="C227" t="s">
        <v>30</v>
      </c>
      <c r="D227">
        <v>955.07</v>
      </c>
    </row>
    <row r="228" spans="1:4" x14ac:dyDescent="0.25">
      <c r="A228">
        <v>227</v>
      </c>
      <c r="B228" t="s">
        <v>34</v>
      </c>
      <c r="C228" t="s">
        <v>30</v>
      </c>
      <c r="D228">
        <v>952.86</v>
      </c>
    </row>
    <row r="229" spans="1:4" x14ac:dyDescent="0.25">
      <c r="A229">
        <v>228</v>
      </c>
      <c r="B229" t="s">
        <v>34</v>
      </c>
      <c r="C229" t="s">
        <v>30</v>
      </c>
      <c r="D229">
        <v>959.93</v>
      </c>
    </row>
    <row r="230" spans="1:4" x14ac:dyDescent="0.25">
      <c r="A230">
        <v>229</v>
      </c>
      <c r="B230" t="s">
        <v>34</v>
      </c>
      <c r="C230" t="s">
        <v>30</v>
      </c>
      <c r="D230">
        <v>955.85</v>
      </c>
    </row>
    <row r="231" spans="1:4" x14ac:dyDescent="0.25">
      <c r="A231">
        <v>230</v>
      </c>
      <c r="B231" t="s">
        <v>34</v>
      </c>
      <c r="C231" t="s">
        <v>30</v>
      </c>
      <c r="D231">
        <v>951.58</v>
      </c>
    </row>
    <row r="232" spans="1:4" x14ac:dyDescent="0.25">
      <c r="A232">
        <v>231</v>
      </c>
      <c r="B232" t="s">
        <v>34</v>
      </c>
      <c r="C232" t="s">
        <v>30</v>
      </c>
      <c r="D232">
        <v>960.6</v>
      </c>
    </row>
    <row r="233" spans="1:4" x14ac:dyDescent="0.25">
      <c r="A233">
        <v>232</v>
      </c>
      <c r="B233" t="s">
        <v>34</v>
      </c>
      <c r="C233" t="s">
        <v>30</v>
      </c>
      <c r="D233">
        <v>944.57</v>
      </c>
    </row>
    <row r="234" spans="1:4" x14ac:dyDescent="0.25">
      <c r="A234">
        <v>233</v>
      </c>
      <c r="B234" t="s">
        <v>34</v>
      </c>
      <c r="C234" t="s">
        <v>30</v>
      </c>
      <c r="D234">
        <v>967.9</v>
      </c>
    </row>
    <row r="235" spans="1:4" x14ac:dyDescent="0.25">
      <c r="A235">
        <v>234</v>
      </c>
      <c r="B235" t="s">
        <v>34</v>
      </c>
      <c r="C235" t="s">
        <v>30</v>
      </c>
      <c r="D235">
        <v>970.92</v>
      </c>
    </row>
    <row r="236" spans="1:4" x14ac:dyDescent="0.25">
      <c r="A236">
        <v>235</v>
      </c>
      <c r="B236" t="s">
        <v>34</v>
      </c>
      <c r="C236" t="s">
        <v>30</v>
      </c>
      <c r="D236">
        <v>970.46</v>
      </c>
    </row>
    <row r="237" spans="1:4" x14ac:dyDescent="0.25">
      <c r="A237">
        <v>236</v>
      </c>
      <c r="B237" t="s">
        <v>34</v>
      </c>
      <c r="C237" t="s">
        <v>30</v>
      </c>
      <c r="D237">
        <v>943.23</v>
      </c>
    </row>
    <row r="238" spans="1:4" x14ac:dyDescent="0.25">
      <c r="A238">
        <v>237</v>
      </c>
      <c r="B238" t="s">
        <v>34</v>
      </c>
      <c r="C238" t="s">
        <v>30</v>
      </c>
      <c r="D238">
        <v>960.53</v>
      </c>
    </row>
    <row r="239" spans="1:4" x14ac:dyDescent="0.25">
      <c r="A239">
        <v>238</v>
      </c>
      <c r="B239" t="s">
        <v>34</v>
      </c>
      <c r="C239" t="s">
        <v>30</v>
      </c>
      <c r="D239">
        <v>947.9</v>
      </c>
    </row>
    <row r="240" spans="1:4" x14ac:dyDescent="0.25">
      <c r="A240">
        <v>239</v>
      </c>
      <c r="B240" t="s">
        <v>34</v>
      </c>
      <c r="C240" t="s">
        <v>30</v>
      </c>
      <c r="D240">
        <v>927.65</v>
      </c>
    </row>
    <row r="241" spans="1:11" x14ac:dyDescent="0.25">
      <c r="A241">
        <v>240</v>
      </c>
      <c r="B241" t="s">
        <v>34</v>
      </c>
      <c r="C241" t="s">
        <v>30</v>
      </c>
      <c r="D241">
        <v>948.24</v>
      </c>
    </row>
    <row r="242" spans="1:11" x14ac:dyDescent="0.25">
      <c r="A242">
        <v>241</v>
      </c>
      <c r="B242" t="s">
        <v>34</v>
      </c>
      <c r="C242" t="s">
        <v>30</v>
      </c>
      <c r="D242">
        <v>937.52</v>
      </c>
    </row>
    <row r="243" spans="1:11" x14ac:dyDescent="0.25">
      <c r="A243">
        <v>242</v>
      </c>
      <c r="B243" t="s">
        <v>34</v>
      </c>
      <c r="C243" t="s">
        <v>30</v>
      </c>
      <c r="D243">
        <v>945.61</v>
      </c>
    </row>
    <row r="244" spans="1:11" x14ac:dyDescent="0.25">
      <c r="A244">
        <v>243</v>
      </c>
      <c r="B244" t="s">
        <v>34</v>
      </c>
      <c r="C244" t="s">
        <v>30</v>
      </c>
      <c r="D244">
        <v>946.39</v>
      </c>
    </row>
    <row r="245" spans="1:11" x14ac:dyDescent="0.25">
      <c r="A245">
        <v>244</v>
      </c>
      <c r="B245" t="s">
        <v>34</v>
      </c>
      <c r="C245" t="s">
        <v>30</v>
      </c>
      <c r="D245">
        <v>945.65</v>
      </c>
    </row>
    <row r="246" spans="1:11" x14ac:dyDescent="0.25">
      <c r="A246">
        <v>245</v>
      </c>
      <c r="B246" t="s">
        <v>34</v>
      </c>
      <c r="C246" t="s">
        <v>30</v>
      </c>
      <c r="D246">
        <v>941.97</v>
      </c>
    </row>
    <row r="247" spans="1:11" x14ac:dyDescent="0.25">
      <c r="A247">
        <v>246</v>
      </c>
      <c r="B247" t="s">
        <v>34</v>
      </c>
      <c r="C247" t="s">
        <v>30</v>
      </c>
      <c r="D247">
        <v>947.88</v>
      </c>
    </row>
    <row r="248" spans="1:11" x14ac:dyDescent="0.25">
      <c r="A248">
        <v>247</v>
      </c>
      <c r="B248" t="s">
        <v>34</v>
      </c>
      <c r="C248" t="s">
        <v>30</v>
      </c>
      <c r="D248">
        <v>941.31</v>
      </c>
    </row>
    <row r="249" spans="1:11" x14ac:dyDescent="0.25">
      <c r="A249">
        <v>248</v>
      </c>
      <c r="B249" t="s">
        <v>34</v>
      </c>
      <c r="C249" t="s">
        <v>30</v>
      </c>
      <c r="D249">
        <v>940.54</v>
      </c>
    </row>
    <row r="250" spans="1:11" x14ac:dyDescent="0.25">
      <c r="A250">
        <v>249</v>
      </c>
      <c r="B250" t="s">
        <v>34</v>
      </c>
      <c r="C250" t="s">
        <v>30</v>
      </c>
      <c r="D250">
        <v>936.14</v>
      </c>
    </row>
    <row r="251" spans="1:11" x14ac:dyDescent="0.25">
      <c r="A251">
        <v>250</v>
      </c>
      <c r="B251" t="s">
        <v>34</v>
      </c>
      <c r="C251" t="s">
        <v>30</v>
      </c>
      <c r="D251">
        <v>945.72</v>
      </c>
      <c r="E251">
        <v>954.93219999999997</v>
      </c>
      <c r="F251">
        <v>14.60215864726856</v>
      </c>
      <c r="G251">
        <v>50</v>
      </c>
    </row>
    <row r="252" spans="1:11" x14ac:dyDescent="0.25">
      <c r="A252">
        <v>251</v>
      </c>
      <c r="B252" t="s">
        <v>34</v>
      </c>
      <c r="C252" t="s">
        <v>31</v>
      </c>
      <c r="D252">
        <v>1792.88</v>
      </c>
      <c r="I252" t="s">
        <v>70</v>
      </c>
      <c r="J252" t="s">
        <v>31</v>
      </c>
      <c r="K252">
        <v>1700.73</v>
      </c>
    </row>
    <row r="253" spans="1:11" x14ac:dyDescent="0.25">
      <c r="A253">
        <v>252</v>
      </c>
      <c r="B253" t="s">
        <v>34</v>
      </c>
      <c r="C253" t="s">
        <v>31</v>
      </c>
      <c r="D253">
        <v>1800.12</v>
      </c>
      <c r="I253" t="s">
        <v>70</v>
      </c>
      <c r="J253" t="s">
        <v>31</v>
      </c>
      <c r="K253">
        <v>1811.41</v>
      </c>
    </row>
    <row r="254" spans="1:11" x14ac:dyDescent="0.25">
      <c r="A254">
        <v>253</v>
      </c>
      <c r="B254" t="s">
        <v>34</v>
      </c>
      <c r="C254" t="s">
        <v>31</v>
      </c>
      <c r="D254">
        <v>1791.62</v>
      </c>
      <c r="I254" t="s">
        <v>70</v>
      </c>
      <c r="J254" t="s">
        <v>31</v>
      </c>
      <c r="K254">
        <v>1749.48</v>
      </c>
    </row>
    <row r="255" spans="1:11" x14ac:dyDescent="0.25">
      <c r="A255">
        <v>254</v>
      </c>
      <c r="B255" t="s">
        <v>34</v>
      </c>
      <c r="C255" t="s">
        <v>31</v>
      </c>
      <c r="D255">
        <v>1794.76</v>
      </c>
      <c r="I255" t="s">
        <v>70</v>
      </c>
      <c r="J255" t="s">
        <v>31</v>
      </c>
      <c r="K255">
        <v>1804.85</v>
      </c>
    </row>
    <row r="256" spans="1:11" x14ac:dyDescent="0.25">
      <c r="A256">
        <v>255</v>
      </c>
      <c r="B256" t="s">
        <v>34</v>
      </c>
      <c r="C256" t="s">
        <v>31</v>
      </c>
      <c r="D256">
        <v>1779.41</v>
      </c>
      <c r="I256" t="s">
        <v>70</v>
      </c>
      <c r="J256" t="s">
        <v>31</v>
      </c>
      <c r="K256">
        <v>1804.59</v>
      </c>
    </row>
    <row r="257" spans="1:11" x14ac:dyDescent="0.25">
      <c r="A257">
        <v>256</v>
      </c>
      <c r="B257" t="s">
        <v>34</v>
      </c>
      <c r="C257" t="s">
        <v>31</v>
      </c>
      <c r="D257">
        <v>1783.57</v>
      </c>
      <c r="I257" t="s">
        <v>70</v>
      </c>
      <c r="J257" t="s">
        <v>31</v>
      </c>
      <c r="K257">
        <v>1795.33</v>
      </c>
    </row>
    <row r="258" spans="1:11" x14ac:dyDescent="0.25">
      <c r="A258">
        <v>257</v>
      </c>
      <c r="B258" t="s">
        <v>34</v>
      </c>
      <c r="C258" t="s">
        <v>31</v>
      </c>
      <c r="D258">
        <v>1596.75</v>
      </c>
      <c r="I258" t="s">
        <v>70</v>
      </c>
      <c r="J258" t="s">
        <v>31</v>
      </c>
      <c r="K258">
        <v>1824.51</v>
      </c>
    </row>
    <row r="259" spans="1:11" x14ac:dyDescent="0.25">
      <c r="A259">
        <v>258</v>
      </c>
      <c r="B259" t="s">
        <v>34</v>
      </c>
      <c r="C259" t="s">
        <v>31</v>
      </c>
      <c r="D259">
        <v>1673.45</v>
      </c>
      <c r="I259" t="s">
        <v>70</v>
      </c>
      <c r="J259" t="s">
        <v>31</v>
      </c>
      <c r="K259">
        <v>1813.11</v>
      </c>
    </row>
    <row r="260" spans="1:11" x14ac:dyDescent="0.25">
      <c r="A260">
        <v>259</v>
      </c>
      <c r="B260" t="s">
        <v>34</v>
      </c>
      <c r="C260" t="s">
        <v>31</v>
      </c>
      <c r="D260">
        <v>1635.93</v>
      </c>
      <c r="I260" t="s">
        <v>70</v>
      </c>
      <c r="J260" t="s">
        <v>31</v>
      </c>
      <c r="K260">
        <v>1821.81</v>
      </c>
    </row>
    <row r="261" spans="1:11" x14ac:dyDescent="0.25">
      <c r="A261">
        <v>260</v>
      </c>
      <c r="B261" t="s">
        <v>34</v>
      </c>
      <c r="C261" t="s">
        <v>31</v>
      </c>
      <c r="D261">
        <v>1648.09</v>
      </c>
      <c r="I261" t="s">
        <v>70</v>
      </c>
      <c r="J261" t="s">
        <v>31</v>
      </c>
      <c r="K261">
        <v>1822.23</v>
      </c>
    </row>
    <row r="262" spans="1:11" x14ac:dyDescent="0.25">
      <c r="A262">
        <v>261</v>
      </c>
      <c r="B262" t="s">
        <v>34</v>
      </c>
      <c r="C262" t="s">
        <v>31</v>
      </c>
      <c r="D262">
        <v>1600.93</v>
      </c>
      <c r="I262" t="s">
        <v>70</v>
      </c>
      <c r="J262" t="s">
        <v>31</v>
      </c>
      <c r="K262">
        <v>1795.92</v>
      </c>
    </row>
    <row r="263" spans="1:11" x14ac:dyDescent="0.25">
      <c r="A263">
        <v>262</v>
      </c>
      <c r="B263" t="s">
        <v>34</v>
      </c>
      <c r="C263" t="s">
        <v>31</v>
      </c>
      <c r="D263">
        <v>1552.08</v>
      </c>
      <c r="I263" t="s">
        <v>70</v>
      </c>
      <c r="J263" t="s">
        <v>31</v>
      </c>
      <c r="K263">
        <v>1806.82</v>
      </c>
    </row>
    <row r="264" spans="1:11" x14ac:dyDescent="0.25">
      <c r="A264">
        <v>263</v>
      </c>
      <c r="B264" t="s">
        <v>34</v>
      </c>
      <c r="C264" t="s">
        <v>31</v>
      </c>
      <c r="D264">
        <v>1651.85</v>
      </c>
      <c r="I264" t="s">
        <v>70</v>
      </c>
      <c r="J264" t="s">
        <v>31</v>
      </c>
      <c r="K264">
        <v>1788.02</v>
      </c>
    </row>
    <row r="265" spans="1:11" x14ac:dyDescent="0.25">
      <c r="A265">
        <v>264</v>
      </c>
      <c r="B265" t="s">
        <v>34</v>
      </c>
      <c r="C265" t="s">
        <v>31</v>
      </c>
      <c r="D265">
        <v>1771.6</v>
      </c>
      <c r="I265" t="s">
        <v>70</v>
      </c>
      <c r="J265" t="s">
        <v>31</v>
      </c>
      <c r="K265">
        <v>1803.71</v>
      </c>
    </row>
    <row r="266" spans="1:11" x14ac:dyDescent="0.25">
      <c r="A266">
        <v>265</v>
      </c>
      <c r="B266" t="s">
        <v>34</v>
      </c>
      <c r="C266" t="s">
        <v>31</v>
      </c>
      <c r="D266">
        <v>1836.4</v>
      </c>
      <c r="I266" t="s">
        <v>70</v>
      </c>
      <c r="J266" t="s">
        <v>31</v>
      </c>
      <c r="K266">
        <v>1801.12</v>
      </c>
    </row>
    <row r="267" spans="1:11" x14ac:dyDescent="0.25">
      <c r="A267">
        <v>266</v>
      </c>
      <c r="B267" t="s">
        <v>34</v>
      </c>
      <c r="C267" t="s">
        <v>31</v>
      </c>
      <c r="D267">
        <v>1836.34</v>
      </c>
      <c r="I267" t="s">
        <v>70</v>
      </c>
      <c r="J267" t="s">
        <v>31</v>
      </c>
      <c r="K267">
        <v>1795.62</v>
      </c>
    </row>
    <row r="268" spans="1:11" x14ac:dyDescent="0.25">
      <c r="A268">
        <v>267</v>
      </c>
      <c r="B268" t="s">
        <v>34</v>
      </c>
      <c r="C268" t="s">
        <v>31</v>
      </c>
      <c r="D268">
        <v>1840.22</v>
      </c>
      <c r="I268" t="s">
        <v>70</v>
      </c>
      <c r="J268" t="s">
        <v>31</v>
      </c>
      <c r="K268">
        <v>1826.51</v>
      </c>
    </row>
    <row r="269" spans="1:11" x14ac:dyDescent="0.25">
      <c r="A269">
        <v>268</v>
      </c>
      <c r="B269" t="s">
        <v>34</v>
      </c>
      <c r="C269" t="s">
        <v>31</v>
      </c>
      <c r="D269">
        <v>1818.57</v>
      </c>
      <c r="I269" t="s">
        <v>70</v>
      </c>
      <c r="J269" t="s">
        <v>31</v>
      </c>
      <c r="K269">
        <v>1794.99</v>
      </c>
    </row>
    <row r="270" spans="1:11" x14ac:dyDescent="0.25">
      <c r="A270">
        <v>269</v>
      </c>
      <c r="B270" t="s">
        <v>34</v>
      </c>
      <c r="C270" t="s">
        <v>31</v>
      </c>
      <c r="D270">
        <v>1832.3</v>
      </c>
      <c r="I270" t="s">
        <v>70</v>
      </c>
      <c r="J270" t="s">
        <v>31</v>
      </c>
      <c r="K270">
        <v>1816.53</v>
      </c>
    </row>
    <row r="271" spans="1:11" x14ac:dyDescent="0.25">
      <c r="A271">
        <v>270</v>
      </c>
      <c r="B271" t="s">
        <v>34</v>
      </c>
      <c r="C271" t="s">
        <v>31</v>
      </c>
      <c r="D271">
        <v>1788.37</v>
      </c>
      <c r="I271" t="s">
        <v>70</v>
      </c>
      <c r="J271" t="s">
        <v>31</v>
      </c>
      <c r="K271">
        <v>1821.01</v>
      </c>
    </row>
    <row r="272" spans="1:11" x14ac:dyDescent="0.25">
      <c r="A272">
        <v>271</v>
      </c>
      <c r="B272" t="s">
        <v>34</v>
      </c>
      <c r="C272" t="s">
        <v>31</v>
      </c>
      <c r="D272">
        <v>1832.15</v>
      </c>
      <c r="I272" t="s">
        <v>70</v>
      </c>
      <c r="J272" t="s">
        <v>31</v>
      </c>
      <c r="K272">
        <v>1817.12</v>
      </c>
    </row>
    <row r="273" spans="1:11" x14ac:dyDescent="0.25">
      <c r="A273">
        <v>272</v>
      </c>
      <c r="B273" t="s">
        <v>34</v>
      </c>
      <c r="C273" t="s">
        <v>31</v>
      </c>
      <c r="D273">
        <v>1848.38</v>
      </c>
      <c r="I273" t="s">
        <v>70</v>
      </c>
      <c r="J273" t="s">
        <v>31</v>
      </c>
      <c r="K273">
        <v>1813.92</v>
      </c>
    </row>
    <row r="274" spans="1:11" x14ac:dyDescent="0.25">
      <c r="A274">
        <v>273</v>
      </c>
      <c r="B274" t="s">
        <v>34</v>
      </c>
      <c r="C274" t="s">
        <v>31</v>
      </c>
      <c r="D274">
        <v>1841.86</v>
      </c>
      <c r="I274" t="s">
        <v>70</v>
      </c>
      <c r="J274" t="s">
        <v>31</v>
      </c>
      <c r="K274">
        <v>1830.17</v>
      </c>
    </row>
    <row r="275" spans="1:11" x14ac:dyDescent="0.25">
      <c r="A275">
        <v>274</v>
      </c>
      <c r="B275" t="s">
        <v>34</v>
      </c>
      <c r="C275" t="s">
        <v>31</v>
      </c>
      <c r="D275">
        <v>1831.43</v>
      </c>
      <c r="I275" t="s">
        <v>70</v>
      </c>
      <c r="J275" t="s">
        <v>31</v>
      </c>
      <c r="K275">
        <v>1827.24</v>
      </c>
    </row>
    <row r="276" spans="1:11" x14ac:dyDescent="0.25">
      <c r="A276">
        <v>275</v>
      </c>
      <c r="B276" t="s">
        <v>34</v>
      </c>
      <c r="C276" t="s">
        <v>31</v>
      </c>
      <c r="D276">
        <v>1838.84</v>
      </c>
      <c r="I276" t="s">
        <v>70</v>
      </c>
      <c r="J276" t="s">
        <v>31</v>
      </c>
      <c r="K276">
        <v>1833.85</v>
      </c>
    </row>
    <row r="277" spans="1:11" x14ac:dyDescent="0.25">
      <c r="A277">
        <v>276</v>
      </c>
      <c r="B277" t="s">
        <v>34</v>
      </c>
      <c r="C277" t="s">
        <v>31</v>
      </c>
      <c r="D277">
        <v>1833.16</v>
      </c>
      <c r="I277" t="s">
        <v>70</v>
      </c>
      <c r="J277" t="s">
        <v>31</v>
      </c>
      <c r="K277">
        <v>1778.24</v>
      </c>
    </row>
    <row r="278" spans="1:11" x14ac:dyDescent="0.25">
      <c r="A278">
        <v>277</v>
      </c>
      <c r="B278" t="s">
        <v>34</v>
      </c>
      <c r="C278" t="s">
        <v>31</v>
      </c>
      <c r="D278">
        <v>1840.73</v>
      </c>
      <c r="I278" t="s">
        <v>70</v>
      </c>
      <c r="J278" t="s">
        <v>31</v>
      </c>
      <c r="K278">
        <v>1795.02</v>
      </c>
    </row>
    <row r="279" spans="1:11" x14ac:dyDescent="0.25">
      <c r="A279">
        <v>278</v>
      </c>
      <c r="B279" t="s">
        <v>34</v>
      </c>
      <c r="C279" t="s">
        <v>31</v>
      </c>
      <c r="D279">
        <v>1829.82</v>
      </c>
      <c r="I279" t="s">
        <v>70</v>
      </c>
      <c r="J279" t="s">
        <v>31</v>
      </c>
      <c r="K279">
        <v>1803.14</v>
      </c>
    </row>
    <row r="280" spans="1:11" x14ac:dyDescent="0.25">
      <c r="A280">
        <v>279</v>
      </c>
      <c r="B280" t="s">
        <v>34</v>
      </c>
      <c r="C280" t="s">
        <v>31</v>
      </c>
      <c r="D280">
        <v>1833.55</v>
      </c>
      <c r="I280" t="s">
        <v>70</v>
      </c>
      <c r="J280" t="s">
        <v>31</v>
      </c>
      <c r="K280">
        <v>1811.53</v>
      </c>
    </row>
    <row r="281" spans="1:11" x14ac:dyDescent="0.25">
      <c r="A281">
        <v>280</v>
      </c>
      <c r="B281" t="s">
        <v>34</v>
      </c>
      <c r="C281" t="s">
        <v>31</v>
      </c>
      <c r="D281">
        <v>1833.88</v>
      </c>
      <c r="I281" t="s">
        <v>70</v>
      </c>
      <c r="J281" t="s">
        <v>31</v>
      </c>
      <c r="K281">
        <v>1815.85</v>
      </c>
    </row>
    <row r="282" spans="1:11" x14ac:dyDescent="0.25">
      <c r="A282">
        <v>281</v>
      </c>
      <c r="B282" t="s">
        <v>34</v>
      </c>
      <c r="C282" t="s">
        <v>31</v>
      </c>
      <c r="D282">
        <v>1832.46</v>
      </c>
      <c r="I282" t="s">
        <v>70</v>
      </c>
      <c r="J282" t="s">
        <v>31</v>
      </c>
      <c r="K282">
        <v>1825.82</v>
      </c>
    </row>
    <row r="283" spans="1:11" x14ac:dyDescent="0.25">
      <c r="A283">
        <v>282</v>
      </c>
      <c r="B283" t="s">
        <v>34</v>
      </c>
      <c r="C283" t="s">
        <v>31</v>
      </c>
      <c r="D283">
        <v>1833.74</v>
      </c>
      <c r="I283" t="s">
        <v>70</v>
      </c>
      <c r="J283" t="s">
        <v>31</v>
      </c>
      <c r="K283">
        <v>1822.38</v>
      </c>
    </row>
    <row r="284" spans="1:11" x14ac:dyDescent="0.25">
      <c r="A284">
        <v>283</v>
      </c>
      <c r="B284" t="s">
        <v>34</v>
      </c>
      <c r="C284" t="s">
        <v>31</v>
      </c>
      <c r="D284">
        <v>1840.18</v>
      </c>
      <c r="I284" t="s">
        <v>70</v>
      </c>
      <c r="J284" t="s">
        <v>31</v>
      </c>
      <c r="K284">
        <v>1802.38</v>
      </c>
    </row>
    <row r="285" spans="1:11" x14ac:dyDescent="0.25">
      <c r="A285">
        <v>284</v>
      </c>
      <c r="B285" t="s">
        <v>34</v>
      </c>
      <c r="C285" t="s">
        <v>31</v>
      </c>
      <c r="D285">
        <v>1834.78</v>
      </c>
      <c r="I285" t="s">
        <v>70</v>
      </c>
      <c r="J285" t="s">
        <v>31</v>
      </c>
      <c r="K285">
        <v>1797.73</v>
      </c>
    </row>
    <row r="286" spans="1:11" x14ac:dyDescent="0.25">
      <c r="A286">
        <v>285</v>
      </c>
      <c r="B286" t="s">
        <v>34</v>
      </c>
      <c r="C286" t="s">
        <v>31</v>
      </c>
      <c r="D286">
        <v>1846.93</v>
      </c>
      <c r="I286" t="s">
        <v>70</v>
      </c>
      <c r="J286" t="s">
        <v>31</v>
      </c>
      <c r="K286">
        <v>1829.21</v>
      </c>
    </row>
    <row r="287" spans="1:11" x14ac:dyDescent="0.25">
      <c r="A287">
        <v>286</v>
      </c>
      <c r="B287" t="s">
        <v>34</v>
      </c>
      <c r="C287" t="s">
        <v>31</v>
      </c>
      <c r="D287">
        <v>1627.58</v>
      </c>
      <c r="I287" t="s">
        <v>70</v>
      </c>
      <c r="J287" t="s">
        <v>31</v>
      </c>
      <c r="K287">
        <v>1845.36</v>
      </c>
    </row>
    <row r="288" spans="1:11" x14ac:dyDescent="0.25">
      <c r="A288">
        <v>287</v>
      </c>
      <c r="B288" t="s">
        <v>34</v>
      </c>
      <c r="C288" t="s">
        <v>31</v>
      </c>
      <c r="D288">
        <v>1657.43</v>
      </c>
      <c r="I288" t="s">
        <v>70</v>
      </c>
      <c r="J288" t="s">
        <v>31</v>
      </c>
      <c r="K288">
        <v>1844.58</v>
      </c>
    </row>
    <row r="289" spans="1:14" x14ac:dyDescent="0.25">
      <c r="A289">
        <v>288</v>
      </c>
      <c r="B289" t="s">
        <v>34</v>
      </c>
      <c r="C289" t="s">
        <v>31</v>
      </c>
      <c r="D289">
        <v>1693.52</v>
      </c>
      <c r="I289" t="s">
        <v>70</v>
      </c>
      <c r="J289" t="s">
        <v>31</v>
      </c>
      <c r="K289">
        <v>1833.77</v>
      </c>
    </row>
    <row r="290" spans="1:14" x14ac:dyDescent="0.25">
      <c r="A290">
        <v>289</v>
      </c>
      <c r="B290" t="s">
        <v>34</v>
      </c>
      <c r="C290" t="s">
        <v>31</v>
      </c>
      <c r="D290">
        <v>1511.78</v>
      </c>
      <c r="I290" t="s">
        <v>70</v>
      </c>
      <c r="J290" t="s">
        <v>31</v>
      </c>
      <c r="K290">
        <v>1836.04</v>
      </c>
    </row>
    <row r="291" spans="1:14" x14ac:dyDescent="0.25">
      <c r="A291">
        <v>290</v>
      </c>
      <c r="B291" t="s">
        <v>34</v>
      </c>
      <c r="C291" t="s">
        <v>31</v>
      </c>
      <c r="D291">
        <v>1839.03</v>
      </c>
      <c r="I291" t="s">
        <v>70</v>
      </c>
      <c r="J291" t="s">
        <v>31</v>
      </c>
      <c r="K291">
        <v>1832.13</v>
      </c>
    </row>
    <row r="292" spans="1:14" x14ac:dyDescent="0.25">
      <c r="A292">
        <v>291</v>
      </c>
      <c r="B292" t="s">
        <v>34</v>
      </c>
      <c r="C292" t="s">
        <v>31</v>
      </c>
      <c r="D292">
        <v>1046.77</v>
      </c>
      <c r="I292" t="s">
        <v>70</v>
      </c>
      <c r="J292" t="s">
        <v>31</v>
      </c>
      <c r="K292">
        <v>1844.03</v>
      </c>
    </row>
    <row r="293" spans="1:14" x14ac:dyDescent="0.25">
      <c r="A293">
        <v>292</v>
      </c>
      <c r="B293" t="s">
        <v>34</v>
      </c>
      <c r="C293" t="s">
        <v>31</v>
      </c>
      <c r="D293">
        <v>1119.04</v>
      </c>
      <c r="I293" t="s">
        <v>70</v>
      </c>
      <c r="J293" t="s">
        <v>31</v>
      </c>
      <c r="K293">
        <v>1836.32</v>
      </c>
    </row>
    <row r="294" spans="1:14" x14ac:dyDescent="0.25">
      <c r="A294">
        <v>293</v>
      </c>
      <c r="B294" t="s">
        <v>34</v>
      </c>
      <c r="C294" t="s">
        <v>31</v>
      </c>
      <c r="D294">
        <v>1850.4</v>
      </c>
      <c r="I294" t="s">
        <v>70</v>
      </c>
      <c r="J294" t="s">
        <v>31</v>
      </c>
      <c r="K294">
        <v>1837</v>
      </c>
    </row>
    <row r="295" spans="1:14" x14ac:dyDescent="0.25">
      <c r="A295">
        <v>294</v>
      </c>
      <c r="B295" t="s">
        <v>34</v>
      </c>
      <c r="C295" t="s">
        <v>31</v>
      </c>
      <c r="D295">
        <v>1858.95</v>
      </c>
      <c r="I295" t="s">
        <v>70</v>
      </c>
      <c r="J295" t="s">
        <v>31</v>
      </c>
      <c r="K295">
        <v>1840.18</v>
      </c>
    </row>
    <row r="296" spans="1:14" x14ac:dyDescent="0.25">
      <c r="A296">
        <v>295</v>
      </c>
      <c r="B296" t="s">
        <v>34</v>
      </c>
      <c r="C296" t="s">
        <v>31</v>
      </c>
      <c r="D296">
        <v>1868.78</v>
      </c>
      <c r="I296" t="s">
        <v>70</v>
      </c>
      <c r="J296" t="s">
        <v>31</v>
      </c>
      <c r="K296">
        <v>1835.61</v>
      </c>
    </row>
    <row r="297" spans="1:14" x14ac:dyDescent="0.25">
      <c r="A297">
        <v>296</v>
      </c>
      <c r="B297" t="s">
        <v>34</v>
      </c>
      <c r="C297" t="s">
        <v>31</v>
      </c>
      <c r="D297">
        <v>1872.16</v>
      </c>
      <c r="I297" t="s">
        <v>70</v>
      </c>
      <c r="J297" t="s">
        <v>31</v>
      </c>
      <c r="K297">
        <v>1812.26</v>
      </c>
    </row>
    <row r="298" spans="1:14" x14ac:dyDescent="0.25">
      <c r="A298">
        <v>297</v>
      </c>
      <c r="B298" t="s">
        <v>34</v>
      </c>
      <c r="C298" t="s">
        <v>31</v>
      </c>
      <c r="D298">
        <v>1863.51</v>
      </c>
      <c r="I298" t="s">
        <v>70</v>
      </c>
      <c r="J298" t="s">
        <v>31</v>
      </c>
      <c r="K298">
        <v>1823.77</v>
      </c>
    </row>
    <row r="299" spans="1:14" x14ac:dyDescent="0.25">
      <c r="A299">
        <v>298</v>
      </c>
      <c r="B299" t="s">
        <v>34</v>
      </c>
      <c r="C299" t="s">
        <v>31</v>
      </c>
      <c r="D299">
        <v>1859.37</v>
      </c>
      <c r="I299" t="s">
        <v>70</v>
      </c>
      <c r="J299" t="s">
        <v>31</v>
      </c>
      <c r="K299">
        <v>1799.47</v>
      </c>
    </row>
    <row r="300" spans="1:14" x14ac:dyDescent="0.25">
      <c r="A300">
        <v>299</v>
      </c>
      <c r="B300" t="s">
        <v>34</v>
      </c>
      <c r="C300" t="s">
        <v>31</v>
      </c>
      <c r="D300">
        <v>1855.58</v>
      </c>
      <c r="I300" t="s">
        <v>70</v>
      </c>
      <c r="J300" t="s">
        <v>31</v>
      </c>
      <c r="K300">
        <v>1807.36</v>
      </c>
    </row>
    <row r="301" spans="1:14" x14ac:dyDescent="0.25">
      <c r="A301">
        <v>300</v>
      </c>
      <c r="B301" t="s">
        <v>34</v>
      </c>
      <c r="C301" t="s">
        <v>31</v>
      </c>
      <c r="D301">
        <v>1868.65</v>
      </c>
      <c r="E301">
        <v>1755.3935999999997</v>
      </c>
      <c r="F301">
        <v>165.37451091096233</v>
      </c>
      <c r="G301">
        <v>50</v>
      </c>
      <c r="I301" t="s">
        <v>70</v>
      </c>
      <c r="J301" t="s">
        <v>31</v>
      </c>
      <c r="K301">
        <v>1810.14</v>
      </c>
      <c r="L301">
        <v>963.06079999999986</v>
      </c>
      <c r="M301">
        <v>5.559727273886744</v>
      </c>
      <c r="N301">
        <v>50</v>
      </c>
    </row>
    <row r="302" spans="1:14" x14ac:dyDescent="0.25">
      <c r="A302">
        <v>301</v>
      </c>
      <c r="B302" t="s">
        <v>34</v>
      </c>
      <c r="C302" t="s">
        <v>32</v>
      </c>
      <c r="D302">
        <v>1543.25</v>
      </c>
    </row>
    <row r="303" spans="1:14" x14ac:dyDescent="0.25">
      <c r="A303">
        <v>302</v>
      </c>
      <c r="B303" t="s">
        <v>34</v>
      </c>
      <c r="C303" t="s">
        <v>32</v>
      </c>
      <c r="D303">
        <v>1534.2</v>
      </c>
    </row>
    <row r="304" spans="1:14" x14ac:dyDescent="0.25">
      <c r="A304">
        <v>303</v>
      </c>
      <c r="B304" t="s">
        <v>34</v>
      </c>
      <c r="C304" t="s">
        <v>32</v>
      </c>
      <c r="D304">
        <v>1553.41</v>
      </c>
    </row>
    <row r="305" spans="1:4" x14ac:dyDescent="0.25">
      <c r="A305">
        <v>304</v>
      </c>
      <c r="B305" t="s">
        <v>34</v>
      </c>
      <c r="C305" t="s">
        <v>32</v>
      </c>
      <c r="D305">
        <v>1540.33</v>
      </c>
    </row>
    <row r="306" spans="1:4" x14ac:dyDescent="0.25">
      <c r="A306">
        <v>305</v>
      </c>
      <c r="B306" t="s">
        <v>34</v>
      </c>
      <c r="C306" t="s">
        <v>32</v>
      </c>
      <c r="D306">
        <v>1556.17</v>
      </c>
    </row>
    <row r="307" spans="1:4" x14ac:dyDescent="0.25">
      <c r="A307">
        <v>306</v>
      </c>
      <c r="B307" t="s">
        <v>34</v>
      </c>
      <c r="C307" t="s">
        <v>32</v>
      </c>
      <c r="D307">
        <v>1560.99</v>
      </c>
    </row>
    <row r="308" spans="1:4" x14ac:dyDescent="0.25">
      <c r="A308">
        <v>307</v>
      </c>
      <c r="B308" t="s">
        <v>34</v>
      </c>
      <c r="C308" t="s">
        <v>32</v>
      </c>
      <c r="D308">
        <v>1545.82</v>
      </c>
    </row>
    <row r="309" spans="1:4" x14ac:dyDescent="0.25">
      <c r="A309">
        <v>308</v>
      </c>
      <c r="B309" t="s">
        <v>34</v>
      </c>
      <c r="C309" t="s">
        <v>32</v>
      </c>
      <c r="D309">
        <v>1535.46</v>
      </c>
    </row>
    <row r="310" spans="1:4" x14ac:dyDescent="0.25">
      <c r="A310">
        <v>309</v>
      </c>
      <c r="B310" t="s">
        <v>34</v>
      </c>
      <c r="C310" t="s">
        <v>32</v>
      </c>
      <c r="D310">
        <v>1550.57</v>
      </c>
    </row>
    <row r="311" spans="1:4" x14ac:dyDescent="0.25">
      <c r="A311">
        <v>310</v>
      </c>
      <c r="B311" t="s">
        <v>34</v>
      </c>
      <c r="C311" t="s">
        <v>32</v>
      </c>
      <c r="D311">
        <v>1547.43</v>
      </c>
    </row>
    <row r="312" spans="1:4" x14ac:dyDescent="0.25">
      <c r="A312">
        <v>311</v>
      </c>
      <c r="B312" t="s">
        <v>34</v>
      </c>
      <c r="C312" t="s">
        <v>32</v>
      </c>
      <c r="D312">
        <v>1548.51</v>
      </c>
    </row>
    <row r="313" spans="1:4" x14ac:dyDescent="0.25">
      <c r="A313">
        <v>312</v>
      </c>
      <c r="B313" t="s">
        <v>34</v>
      </c>
      <c r="C313" t="s">
        <v>32</v>
      </c>
      <c r="D313">
        <v>1553.85</v>
      </c>
    </row>
    <row r="314" spans="1:4" x14ac:dyDescent="0.25">
      <c r="A314">
        <v>313</v>
      </c>
      <c r="B314" t="s">
        <v>34</v>
      </c>
      <c r="C314" t="s">
        <v>32</v>
      </c>
      <c r="D314">
        <v>1541.27</v>
      </c>
    </row>
    <row r="315" spans="1:4" x14ac:dyDescent="0.25">
      <c r="A315">
        <v>314</v>
      </c>
      <c r="B315" t="s">
        <v>34</v>
      </c>
      <c r="C315" t="s">
        <v>32</v>
      </c>
      <c r="D315">
        <v>1536.12</v>
      </c>
    </row>
    <row r="316" spans="1:4" x14ac:dyDescent="0.25">
      <c r="A316">
        <v>315</v>
      </c>
      <c r="B316" t="s">
        <v>34</v>
      </c>
      <c r="C316" t="s">
        <v>32</v>
      </c>
      <c r="D316">
        <v>1536.41</v>
      </c>
    </row>
    <row r="317" spans="1:4" x14ac:dyDescent="0.25">
      <c r="A317">
        <v>316</v>
      </c>
      <c r="B317" t="s">
        <v>34</v>
      </c>
      <c r="C317" t="s">
        <v>32</v>
      </c>
      <c r="D317">
        <v>1562.04</v>
      </c>
    </row>
    <row r="318" spans="1:4" x14ac:dyDescent="0.25">
      <c r="A318">
        <v>317</v>
      </c>
      <c r="B318" t="s">
        <v>34</v>
      </c>
      <c r="C318" t="s">
        <v>32</v>
      </c>
      <c r="D318">
        <v>1547.8</v>
      </c>
    </row>
    <row r="319" spans="1:4" x14ac:dyDescent="0.25">
      <c r="A319">
        <v>318</v>
      </c>
      <c r="B319" t="s">
        <v>34</v>
      </c>
      <c r="C319" t="s">
        <v>32</v>
      </c>
      <c r="D319">
        <v>1540.43</v>
      </c>
    </row>
    <row r="320" spans="1:4" x14ac:dyDescent="0.25">
      <c r="A320">
        <v>319</v>
      </c>
      <c r="B320" t="s">
        <v>34</v>
      </c>
      <c r="C320" t="s">
        <v>32</v>
      </c>
      <c r="D320">
        <v>1546</v>
      </c>
    </row>
    <row r="321" spans="1:4" x14ac:dyDescent="0.25">
      <c r="A321">
        <v>320</v>
      </c>
      <c r="B321" t="s">
        <v>34</v>
      </c>
      <c r="C321" t="s">
        <v>32</v>
      </c>
      <c r="D321">
        <v>1549.43</v>
      </c>
    </row>
    <row r="322" spans="1:4" x14ac:dyDescent="0.25">
      <c r="A322">
        <v>321</v>
      </c>
      <c r="B322" t="s">
        <v>34</v>
      </c>
      <c r="C322" t="s">
        <v>32</v>
      </c>
      <c r="D322">
        <v>1550.41</v>
      </c>
    </row>
    <row r="323" spans="1:4" x14ac:dyDescent="0.25">
      <c r="A323">
        <v>322</v>
      </c>
      <c r="B323" t="s">
        <v>34</v>
      </c>
      <c r="C323" t="s">
        <v>32</v>
      </c>
      <c r="D323">
        <v>1541.79</v>
      </c>
    </row>
    <row r="324" spans="1:4" x14ac:dyDescent="0.25">
      <c r="A324">
        <v>323</v>
      </c>
      <c r="B324" t="s">
        <v>34</v>
      </c>
      <c r="C324" t="s">
        <v>32</v>
      </c>
      <c r="D324">
        <v>1545.63</v>
      </c>
    </row>
    <row r="325" spans="1:4" x14ac:dyDescent="0.25">
      <c r="A325">
        <v>324</v>
      </c>
      <c r="B325" t="s">
        <v>34</v>
      </c>
      <c r="C325" t="s">
        <v>32</v>
      </c>
      <c r="D325">
        <v>1543.75</v>
      </c>
    </row>
    <row r="326" spans="1:4" x14ac:dyDescent="0.25">
      <c r="A326">
        <v>325</v>
      </c>
      <c r="B326" t="s">
        <v>34</v>
      </c>
      <c r="C326" t="s">
        <v>32</v>
      </c>
      <c r="D326">
        <v>1541.97</v>
      </c>
    </row>
    <row r="327" spans="1:4" x14ac:dyDescent="0.25">
      <c r="A327">
        <v>326</v>
      </c>
      <c r="B327" t="s">
        <v>34</v>
      </c>
      <c r="C327" t="s">
        <v>32</v>
      </c>
      <c r="D327">
        <v>1547.08</v>
      </c>
    </row>
    <row r="328" spans="1:4" x14ac:dyDescent="0.25">
      <c r="A328">
        <v>327</v>
      </c>
      <c r="B328" t="s">
        <v>34</v>
      </c>
      <c r="C328" t="s">
        <v>32</v>
      </c>
      <c r="D328">
        <v>1541.76</v>
      </c>
    </row>
    <row r="329" spans="1:4" x14ac:dyDescent="0.25">
      <c r="A329">
        <v>328</v>
      </c>
      <c r="B329" t="s">
        <v>34</v>
      </c>
      <c r="C329" t="s">
        <v>32</v>
      </c>
      <c r="D329">
        <v>1547.53</v>
      </c>
    </row>
    <row r="330" spans="1:4" x14ac:dyDescent="0.25">
      <c r="A330">
        <v>329</v>
      </c>
      <c r="B330" t="s">
        <v>34</v>
      </c>
      <c r="C330" t="s">
        <v>32</v>
      </c>
      <c r="D330">
        <v>1544.27</v>
      </c>
    </row>
    <row r="331" spans="1:4" x14ac:dyDescent="0.25">
      <c r="A331">
        <v>330</v>
      </c>
      <c r="B331" t="s">
        <v>34</v>
      </c>
      <c r="C331" t="s">
        <v>32</v>
      </c>
      <c r="D331">
        <v>1546.15</v>
      </c>
    </row>
    <row r="332" spans="1:4" x14ac:dyDescent="0.25">
      <c r="A332">
        <v>331</v>
      </c>
      <c r="B332" t="s">
        <v>34</v>
      </c>
      <c r="C332" t="s">
        <v>32</v>
      </c>
      <c r="D332">
        <v>1546.43</v>
      </c>
    </row>
    <row r="333" spans="1:4" x14ac:dyDescent="0.25">
      <c r="A333">
        <v>332</v>
      </c>
      <c r="B333" t="s">
        <v>34</v>
      </c>
      <c r="C333" t="s">
        <v>32</v>
      </c>
      <c r="D333">
        <v>1548.1</v>
      </c>
    </row>
    <row r="334" spans="1:4" x14ac:dyDescent="0.25">
      <c r="A334">
        <v>333</v>
      </c>
      <c r="B334" t="s">
        <v>34</v>
      </c>
      <c r="C334" t="s">
        <v>32</v>
      </c>
      <c r="D334">
        <v>1540.43</v>
      </c>
    </row>
    <row r="335" spans="1:4" x14ac:dyDescent="0.25">
      <c r="A335">
        <v>334</v>
      </c>
      <c r="B335" t="s">
        <v>34</v>
      </c>
      <c r="C335" t="s">
        <v>32</v>
      </c>
      <c r="D335">
        <v>1543.35</v>
      </c>
    </row>
    <row r="336" spans="1:4" x14ac:dyDescent="0.25">
      <c r="A336">
        <v>335</v>
      </c>
      <c r="B336" t="s">
        <v>34</v>
      </c>
      <c r="C336" t="s">
        <v>32</v>
      </c>
      <c r="D336">
        <v>1552.73</v>
      </c>
    </row>
    <row r="337" spans="1:7" x14ac:dyDescent="0.25">
      <c r="A337">
        <v>336</v>
      </c>
      <c r="B337" t="s">
        <v>34</v>
      </c>
      <c r="C337" t="s">
        <v>32</v>
      </c>
      <c r="D337">
        <v>1540.56</v>
      </c>
    </row>
    <row r="338" spans="1:7" x14ac:dyDescent="0.25">
      <c r="A338">
        <v>337</v>
      </c>
      <c r="B338" t="s">
        <v>34</v>
      </c>
      <c r="C338" t="s">
        <v>32</v>
      </c>
      <c r="D338">
        <v>1532.09</v>
      </c>
    </row>
    <row r="339" spans="1:7" x14ac:dyDescent="0.25">
      <c r="A339">
        <v>338</v>
      </c>
      <c r="B339" t="s">
        <v>34</v>
      </c>
      <c r="C339" t="s">
        <v>32</v>
      </c>
      <c r="D339">
        <v>1551.38</v>
      </c>
    </row>
    <row r="340" spans="1:7" x14ac:dyDescent="0.25">
      <c r="A340">
        <v>339</v>
      </c>
      <c r="B340" t="s">
        <v>34</v>
      </c>
      <c r="C340" t="s">
        <v>32</v>
      </c>
      <c r="D340">
        <v>1543.4</v>
      </c>
    </row>
    <row r="341" spans="1:7" x14ac:dyDescent="0.25">
      <c r="A341">
        <v>340</v>
      </c>
      <c r="B341" t="s">
        <v>34</v>
      </c>
      <c r="C341" t="s">
        <v>32</v>
      </c>
      <c r="D341">
        <v>1547.86</v>
      </c>
    </row>
    <row r="342" spans="1:7" x14ac:dyDescent="0.25">
      <c r="A342">
        <v>341</v>
      </c>
      <c r="B342" t="s">
        <v>34</v>
      </c>
      <c r="C342" t="s">
        <v>32</v>
      </c>
      <c r="D342">
        <v>1549.2</v>
      </c>
    </row>
    <row r="343" spans="1:7" x14ac:dyDescent="0.25">
      <c r="A343">
        <v>342</v>
      </c>
      <c r="B343" t="s">
        <v>34</v>
      </c>
      <c r="C343" t="s">
        <v>32</v>
      </c>
      <c r="D343">
        <v>1549.97</v>
      </c>
    </row>
    <row r="344" spans="1:7" x14ac:dyDescent="0.25">
      <c r="A344">
        <v>343</v>
      </c>
      <c r="B344" t="s">
        <v>34</v>
      </c>
      <c r="C344" t="s">
        <v>32</v>
      </c>
      <c r="D344">
        <v>1535.91</v>
      </c>
    </row>
    <row r="345" spans="1:7" x14ac:dyDescent="0.25">
      <c r="A345">
        <v>344</v>
      </c>
      <c r="B345" t="s">
        <v>34</v>
      </c>
      <c r="C345" t="s">
        <v>32</v>
      </c>
      <c r="D345">
        <v>1548.13</v>
      </c>
    </row>
    <row r="346" spans="1:7" x14ac:dyDescent="0.25">
      <c r="A346">
        <v>345</v>
      </c>
      <c r="B346" t="s">
        <v>34</v>
      </c>
      <c r="C346" t="s">
        <v>32</v>
      </c>
      <c r="D346">
        <v>1537.82</v>
      </c>
    </row>
    <row r="347" spans="1:7" x14ac:dyDescent="0.25">
      <c r="A347">
        <v>346</v>
      </c>
      <c r="B347" t="s">
        <v>34</v>
      </c>
      <c r="C347" t="s">
        <v>32</v>
      </c>
      <c r="D347">
        <v>1549.54</v>
      </c>
    </row>
    <row r="348" spans="1:7" x14ac:dyDescent="0.25">
      <c r="A348">
        <v>347</v>
      </c>
      <c r="B348" t="s">
        <v>34</v>
      </c>
      <c r="C348" t="s">
        <v>32</v>
      </c>
      <c r="D348">
        <v>1546.59</v>
      </c>
    </row>
    <row r="349" spans="1:7" x14ac:dyDescent="0.25">
      <c r="A349">
        <v>348</v>
      </c>
      <c r="B349" t="s">
        <v>34</v>
      </c>
      <c r="C349" t="s">
        <v>32</v>
      </c>
      <c r="D349">
        <v>1543.86</v>
      </c>
    </row>
    <row r="350" spans="1:7" x14ac:dyDescent="0.25">
      <c r="A350">
        <v>349</v>
      </c>
      <c r="B350" t="s">
        <v>34</v>
      </c>
      <c r="C350" t="s">
        <v>32</v>
      </c>
      <c r="D350">
        <v>1551.66</v>
      </c>
    </row>
    <row r="351" spans="1:7" x14ac:dyDescent="0.25">
      <c r="A351">
        <v>350</v>
      </c>
      <c r="B351" t="s">
        <v>34</v>
      </c>
      <c r="C351" t="s">
        <v>32</v>
      </c>
      <c r="D351">
        <v>1536.96</v>
      </c>
      <c r="E351">
        <v>1545.5160000000001</v>
      </c>
      <c r="F351">
        <v>6.3738330696685219</v>
      </c>
      <c r="G351">
        <v>50</v>
      </c>
    </row>
    <row r="352" spans="1:7" x14ac:dyDescent="0.25">
      <c r="A352">
        <v>351</v>
      </c>
      <c r="B352" t="s">
        <v>34</v>
      </c>
      <c r="C352" t="s">
        <v>33</v>
      </c>
      <c r="D352">
        <v>365.4</v>
      </c>
    </row>
    <row r="353" spans="1:4" x14ac:dyDescent="0.25">
      <c r="A353">
        <v>352</v>
      </c>
      <c r="B353" t="s">
        <v>34</v>
      </c>
      <c r="C353" t="s">
        <v>33</v>
      </c>
      <c r="D353">
        <v>364.08</v>
      </c>
    </row>
    <row r="354" spans="1:4" x14ac:dyDescent="0.25">
      <c r="A354">
        <v>353</v>
      </c>
      <c r="B354" t="s">
        <v>34</v>
      </c>
      <c r="C354" t="s">
        <v>33</v>
      </c>
      <c r="D354">
        <v>366.6</v>
      </c>
    </row>
    <row r="355" spans="1:4" x14ac:dyDescent="0.25">
      <c r="A355">
        <v>354</v>
      </c>
      <c r="B355" t="s">
        <v>34</v>
      </c>
      <c r="C355" t="s">
        <v>33</v>
      </c>
      <c r="D355">
        <v>362.4</v>
      </c>
    </row>
    <row r="356" spans="1:4" x14ac:dyDescent="0.25">
      <c r="A356">
        <v>355</v>
      </c>
      <c r="B356" t="s">
        <v>34</v>
      </c>
      <c r="C356" t="s">
        <v>33</v>
      </c>
      <c r="D356">
        <v>364.38</v>
      </c>
    </row>
    <row r="357" spans="1:4" x14ac:dyDescent="0.25">
      <c r="A357">
        <v>356</v>
      </c>
      <c r="B357" t="s">
        <v>34</v>
      </c>
      <c r="C357" t="s">
        <v>33</v>
      </c>
      <c r="D357">
        <v>363.02</v>
      </c>
    </row>
    <row r="358" spans="1:4" x14ac:dyDescent="0.25">
      <c r="A358">
        <v>357</v>
      </c>
      <c r="B358" t="s">
        <v>34</v>
      </c>
      <c r="C358" t="s">
        <v>33</v>
      </c>
      <c r="D358">
        <v>365.65</v>
      </c>
    </row>
    <row r="359" spans="1:4" x14ac:dyDescent="0.25">
      <c r="A359">
        <v>358</v>
      </c>
      <c r="B359" t="s">
        <v>34</v>
      </c>
      <c r="C359" t="s">
        <v>33</v>
      </c>
      <c r="D359">
        <v>364.46</v>
      </c>
    </row>
    <row r="360" spans="1:4" x14ac:dyDescent="0.25">
      <c r="A360">
        <v>359</v>
      </c>
      <c r="B360" t="s">
        <v>34</v>
      </c>
      <c r="C360" t="s">
        <v>33</v>
      </c>
      <c r="D360">
        <v>364.53</v>
      </c>
    </row>
    <row r="361" spans="1:4" x14ac:dyDescent="0.25">
      <c r="A361">
        <v>360</v>
      </c>
      <c r="B361" t="s">
        <v>34</v>
      </c>
      <c r="C361" t="s">
        <v>33</v>
      </c>
      <c r="D361">
        <v>365.3</v>
      </c>
    </row>
    <row r="362" spans="1:4" x14ac:dyDescent="0.25">
      <c r="A362">
        <v>361</v>
      </c>
      <c r="B362" t="s">
        <v>34</v>
      </c>
      <c r="C362" t="s">
        <v>33</v>
      </c>
      <c r="D362">
        <v>364.94</v>
      </c>
    </row>
    <row r="363" spans="1:4" x14ac:dyDescent="0.25">
      <c r="A363">
        <v>362</v>
      </c>
      <c r="B363" t="s">
        <v>34</v>
      </c>
      <c r="C363" t="s">
        <v>33</v>
      </c>
      <c r="D363">
        <v>364.13</v>
      </c>
    </row>
    <row r="364" spans="1:4" x14ac:dyDescent="0.25">
      <c r="A364">
        <v>363</v>
      </c>
      <c r="B364" t="s">
        <v>34</v>
      </c>
      <c r="C364" t="s">
        <v>33</v>
      </c>
      <c r="D364">
        <v>362.41</v>
      </c>
    </row>
    <row r="365" spans="1:4" x14ac:dyDescent="0.25">
      <c r="A365">
        <v>364</v>
      </c>
      <c r="B365" t="s">
        <v>34</v>
      </c>
      <c r="C365" t="s">
        <v>33</v>
      </c>
      <c r="D365">
        <v>366.83</v>
      </c>
    </row>
    <row r="366" spans="1:4" x14ac:dyDescent="0.25">
      <c r="A366">
        <v>365</v>
      </c>
      <c r="B366" t="s">
        <v>34</v>
      </c>
      <c r="C366" t="s">
        <v>33</v>
      </c>
      <c r="D366">
        <v>365.41</v>
      </c>
    </row>
    <row r="367" spans="1:4" x14ac:dyDescent="0.25">
      <c r="A367">
        <v>366</v>
      </c>
      <c r="B367" t="s">
        <v>34</v>
      </c>
      <c r="C367" t="s">
        <v>33</v>
      </c>
      <c r="D367">
        <v>363.25</v>
      </c>
    </row>
    <row r="368" spans="1:4" x14ac:dyDescent="0.25">
      <c r="A368">
        <v>367</v>
      </c>
      <c r="B368" t="s">
        <v>34</v>
      </c>
      <c r="C368" t="s">
        <v>33</v>
      </c>
      <c r="D368">
        <v>366.52</v>
      </c>
    </row>
    <row r="369" spans="1:4" x14ac:dyDescent="0.25">
      <c r="A369">
        <v>368</v>
      </c>
      <c r="B369" t="s">
        <v>34</v>
      </c>
      <c r="C369" t="s">
        <v>33</v>
      </c>
      <c r="D369">
        <v>364.29</v>
      </c>
    </row>
    <row r="370" spans="1:4" x14ac:dyDescent="0.25">
      <c r="A370">
        <v>369</v>
      </c>
      <c r="B370" t="s">
        <v>34</v>
      </c>
      <c r="C370" t="s">
        <v>33</v>
      </c>
      <c r="D370">
        <v>366.1</v>
      </c>
    </row>
    <row r="371" spans="1:4" x14ac:dyDescent="0.25">
      <c r="A371">
        <v>370</v>
      </c>
      <c r="B371" t="s">
        <v>34</v>
      </c>
      <c r="C371" t="s">
        <v>33</v>
      </c>
      <c r="D371">
        <v>362.61</v>
      </c>
    </row>
    <row r="372" spans="1:4" x14ac:dyDescent="0.25">
      <c r="A372">
        <v>371</v>
      </c>
      <c r="B372" t="s">
        <v>34</v>
      </c>
      <c r="C372" t="s">
        <v>33</v>
      </c>
      <c r="D372">
        <v>365.51</v>
      </c>
    </row>
    <row r="373" spans="1:4" x14ac:dyDescent="0.25">
      <c r="A373">
        <v>372</v>
      </c>
      <c r="B373" t="s">
        <v>34</v>
      </c>
      <c r="C373" t="s">
        <v>33</v>
      </c>
      <c r="D373">
        <v>363.23</v>
      </c>
    </row>
    <row r="374" spans="1:4" x14ac:dyDescent="0.25">
      <c r="A374">
        <v>373</v>
      </c>
      <c r="B374" t="s">
        <v>34</v>
      </c>
      <c r="C374" t="s">
        <v>33</v>
      </c>
      <c r="D374">
        <v>361.43</v>
      </c>
    </row>
    <row r="375" spans="1:4" x14ac:dyDescent="0.25">
      <c r="A375">
        <v>374</v>
      </c>
      <c r="B375" t="s">
        <v>34</v>
      </c>
      <c r="C375" t="s">
        <v>33</v>
      </c>
      <c r="D375">
        <v>363.23</v>
      </c>
    </row>
    <row r="376" spans="1:4" x14ac:dyDescent="0.25">
      <c r="A376">
        <v>375</v>
      </c>
      <c r="B376" t="s">
        <v>34</v>
      </c>
      <c r="C376" t="s">
        <v>33</v>
      </c>
      <c r="D376">
        <v>366.16</v>
      </c>
    </row>
    <row r="377" spans="1:4" x14ac:dyDescent="0.25">
      <c r="A377">
        <v>376</v>
      </c>
      <c r="B377" t="s">
        <v>34</v>
      </c>
      <c r="C377" t="s">
        <v>33</v>
      </c>
      <c r="D377">
        <v>365.62</v>
      </c>
    </row>
    <row r="378" spans="1:4" x14ac:dyDescent="0.25">
      <c r="A378">
        <v>377</v>
      </c>
      <c r="B378" t="s">
        <v>34</v>
      </c>
      <c r="C378" t="s">
        <v>33</v>
      </c>
      <c r="D378">
        <v>363.7</v>
      </c>
    </row>
    <row r="379" spans="1:4" x14ac:dyDescent="0.25">
      <c r="A379">
        <v>378</v>
      </c>
      <c r="B379" t="s">
        <v>34</v>
      </c>
      <c r="C379" t="s">
        <v>33</v>
      </c>
      <c r="D379">
        <v>361.77</v>
      </c>
    </row>
    <row r="380" spans="1:4" x14ac:dyDescent="0.25">
      <c r="A380">
        <v>379</v>
      </c>
      <c r="B380" t="s">
        <v>34</v>
      </c>
      <c r="C380" t="s">
        <v>33</v>
      </c>
      <c r="D380">
        <v>360.71</v>
      </c>
    </row>
    <row r="381" spans="1:4" x14ac:dyDescent="0.25">
      <c r="A381">
        <v>380</v>
      </c>
      <c r="B381" t="s">
        <v>34</v>
      </c>
      <c r="C381" t="s">
        <v>33</v>
      </c>
      <c r="D381">
        <v>363.45</v>
      </c>
    </row>
    <row r="382" spans="1:4" x14ac:dyDescent="0.25">
      <c r="A382">
        <v>381</v>
      </c>
      <c r="B382" t="s">
        <v>34</v>
      </c>
      <c r="C382" t="s">
        <v>33</v>
      </c>
      <c r="D382">
        <v>364.49</v>
      </c>
    </row>
    <row r="383" spans="1:4" x14ac:dyDescent="0.25">
      <c r="A383">
        <v>382</v>
      </c>
      <c r="B383" t="s">
        <v>34</v>
      </c>
      <c r="C383" t="s">
        <v>33</v>
      </c>
      <c r="D383">
        <v>364.91</v>
      </c>
    </row>
    <row r="384" spans="1:4" x14ac:dyDescent="0.25">
      <c r="A384">
        <v>383</v>
      </c>
      <c r="B384" t="s">
        <v>34</v>
      </c>
      <c r="C384" t="s">
        <v>33</v>
      </c>
      <c r="D384">
        <v>363.29</v>
      </c>
    </row>
    <row r="385" spans="1:4" x14ac:dyDescent="0.25">
      <c r="A385">
        <v>384</v>
      </c>
      <c r="B385" t="s">
        <v>34</v>
      </c>
      <c r="C385" t="s">
        <v>33</v>
      </c>
      <c r="D385">
        <v>367.16</v>
      </c>
    </row>
    <row r="386" spans="1:4" x14ac:dyDescent="0.25">
      <c r="A386">
        <v>385</v>
      </c>
      <c r="B386" t="s">
        <v>34</v>
      </c>
      <c r="C386" t="s">
        <v>33</v>
      </c>
      <c r="D386">
        <v>363.1</v>
      </c>
    </row>
    <row r="387" spans="1:4" x14ac:dyDescent="0.25">
      <c r="A387">
        <v>386</v>
      </c>
      <c r="B387" t="s">
        <v>34</v>
      </c>
      <c r="C387" t="s">
        <v>33</v>
      </c>
      <c r="D387">
        <v>363.67</v>
      </c>
    </row>
    <row r="388" spans="1:4" x14ac:dyDescent="0.25">
      <c r="A388">
        <v>387</v>
      </c>
      <c r="B388" t="s">
        <v>34</v>
      </c>
      <c r="C388" t="s">
        <v>33</v>
      </c>
      <c r="D388">
        <v>365.59</v>
      </c>
    </row>
    <row r="389" spans="1:4" x14ac:dyDescent="0.25">
      <c r="A389">
        <v>388</v>
      </c>
      <c r="B389" t="s">
        <v>34</v>
      </c>
      <c r="C389" t="s">
        <v>33</v>
      </c>
      <c r="D389">
        <v>363.78</v>
      </c>
    </row>
    <row r="390" spans="1:4" x14ac:dyDescent="0.25">
      <c r="A390">
        <v>389</v>
      </c>
      <c r="B390" t="s">
        <v>34</v>
      </c>
      <c r="C390" t="s">
        <v>33</v>
      </c>
      <c r="D390">
        <v>364.39</v>
      </c>
    </row>
    <row r="391" spans="1:4" x14ac:dyDescent="0.25">
      <c r="A391">
        <v>390</v>
      </c>
      <c r="B391" t="s">
        <v>34</v>
      </c>
      <c r="C391" t="s">
        <v>33</v>
      </c>
      <c r="D391">
        <v>363.6</v>
      </c>
    </row>
    <row r="392" spans="1:4" x14ac:dyDescent="0.25">
      <c r="A392">
        <v>391</v>
      </c>
      <c r="B392" t="s">
        <v>34</v>
      </c>
      <c r="C392" t="s">
        <v>33</v>
      </c>
      <c r="D392">
        <v>362.85</v>
      </c>
    </row>
    <row r="393" spans="1:4" x14ac:dyDescent="0.25">
      <c r="A393">
        <v>392</v>
      </c>
      <c r="B393" t="s">
        <v>34</v>
      </c>
      <c r="C393" t="s">
        <v>33</v>
      </c>
      <c r="D393">
        <v>359.42</v>
      </c>
    </row>
    <row r="394" spans="1:4" x14ac:dyDescent="0.25">
      <c r="A394">
        <v>393</v>
      </c>
      <c r="B394" t="s">
        <v>34</v>
      </c>
      <c r="C394" t="s">
        <v>33</v>
      </c>
      <c r="D394">
        <v>363.15</v>
      </c>
    </row>
    <row r="395" spans="1:4" x14ac:dyDescent="0.25">
      <c r="A395">
        <v>394</v>
      </c>
      <c r="B395" t="s">
        <v>34</v>
      </c>
      <c r="C395" t="s">
        <v>33</v>
      </c>
      <c r="D395">
        <v>362.55</v>
      </c>
    </row>
    <row r="396" spans="1:4" x14ac:dyDescent="0.25">
      <c r="A396">
        <v>395</v>
      </c>
      <c r="B396" t="s">
        <v>34</v>
      </c>
      <c r="C396" t="s">
        <v>33</v>
      </c>
      <c r="D396">
        <v>357.29</v>
      </c>
    </row>
    <row r="397" spans="1:4" x14ac:dyDescent="0.25">
      <c r="A397">
        <v>396</v>
      </c>
      <c r="B397" t="s">
        <v>34</v>
      </c>
      <c r="C397" t="s">
        <v>33</v>
      </c>
      <c r="D397">
        <v>328.85</v>
      </c>
    </row>
    <row r="398" spans="1:4" x14ac:dyDescent="0.25">
      <c r="A398">
        <v>397</v>
      </c>
      <c r="B398" t="s">
        <v>34</v>
      </c>
      <c r="C398" t="s">
        <v>33</v>
      </c>
      <c r="D398">
        <v>336.03</v>
      </c>
    </row>
    <row r="399" spans="1:4" x14ac:dyDescent="0.25">
      <c r="A399">
        <v>398</v>
      </c>
      <c r="B399" t="s">
        <v>34</v>
      </c>
      <c r="C399" t="s">
        <v>33</v>
      </c>
      <c r="D399">
        <v>332.27</v>
      </c>
    </row>
    <row r="400" spans="1:4" x14ac:dyDescent="0.25">
      <c r="A400">
        <v>399</v>
      </c>
      <c r="B400" t="s">
        <v>34</v>
      </c>
      <c r="C400" t="s">
        <v>33</v>
      </c>
      <c r="D400">
        <v>332.69</v>
      </c>
    </row>
    <row r="401" spans="1:7" x14ac:dyDescent="0.25">
      <c r="A401">
        <v>400</v>
      </c>
      <c r="B401" t="s">
        <v>34</v>
      </c>
      <c r="C401" t="s">
        <v>33</v>
      </c>
      <c r="D401">
        <v>366.61</v>
      </c>
      <c r="E401">
        <v>361.45620000000002</v>
      </c>
      <c r="F401">
        <v>8.7764949473010017</v>
      </c>
      <c r="G401">
        <v>50</v>
      </c>
    </row>
    <row r="402" spans="1:7" x14ac:dyDescent="0.25">
      <c r="A402">
        <v>401</v>
      </c>
      <c r="B402" t="s">
        <v>23</v>
      </c>
      <c r="C402" t="s">
        <v>24</v>
      </c>
      <c r="D402">
        <v>1781.19</v>
      </c>
    </row>
    <row r="403" spans="1:7" x14ac:dyDescent="0.25">
      <c r="A403">
        <v>402</v>
      </c>
      <c r="B403" t="s">
        <v>23</v>
      </c>
      <c r="C403" t="s">
        <v>24</v>
      </c>
      <c r="D403">
        <v>1761.04</v>
      </c>
    </row>
    <row r="404" spans="1:7" x14ac:dyDescent="0.25">
      <c r="A404">
        <v>403</v>
      </c>
      <c r="B404" t="s">
        <v>23</v>
      </c>
      <c r="C404" t="s">
        <v>24</v>
      </c>
      <c r="D404">
        <v>1786.06</v>
      </c>
    </row>
    <row r="405" spans="1:7" x14ac:dyDescent="0.25">
      <c r="A405">
        <v>404</v>
      </c>
      <c r="B405" t="s">
        <v>23</v>
      </c>
      <c r="C405" t="s">
        <v>24</v>
      </c>
      <c r="D405">
        <v>1783.57</v>
      </c>
    </row>
    <row r="406" spans="1:7" x14ac:dyDescent="0.25">
      <c r="A406">
        <v>405</v>
      </c>
      <c r="B406" t="s">
        <v>23</v>
      </c>
      <c r="C406" t="s">
        <v>24</v>
      </c>
      <c r="D406">
        <v>1788.1</v>
      </c>
    </row>
    <row r="407" spans="1:7" x14ac:dyDescent="0.25">
      <c r="A407">
        <v>406</v>
      </c>
      <c r="B407" t="s">
        <v>23</v>
      </c>
      <c r="C407" t="s">
        <v>24</v>
      </c>
      <c r="D407">
        <v>1787.44</v>
      </c>
    </row>
    <row r="408" spans="1:7" x14ac:dyDescent="0.25">
      <c r="A408">
        <v>407</v>
      </c>
      <c r="B408" t="s">
        <v>23</v>
      </c>
      <c r="C408" t="s">
        <v>24</v>
      </c>
      <c r="D408">
        <v>1791.32</v>
      </c>
    </row>
    <row r="409" spans="1:7" x14ac:dyDescent="0.25">
      <c r="A409">
        <v>408</v>
      </c>
      <c r="B409" t="s">
        <v>23</v>
      </c>
      <c r="C409" t="s">
        <v>24</v>
      </c>
      <c r="D409">
        <v>1787.32</v>
      </c>
    </row>
    <row r="410" spans="1:7" x14ac:dyDescent="0.25">
      <c r="A410">
        <v>409</v>
      </c>
      <c r="B410" t="s">
        <v>23</v>
      </c>
      <c r="C410" t="s">
        <v>24</v>
      </c>
      <c r="D410">
        <v>1783.53</v>
      </c>
    </row>
    <row r="411" spans="1:7" x14ac:dyDescent="0.25">
      <c r="A411">
        <v>410</v>
      </c>
      <c r="B411" t="s">
        <v>23</v>
      </c>
      <c r="C411" t="s">
        <v>24</v>
      </c>
      <c r="D411">
        <v>1787.33</v>
      </c>
    </row>
    <row r="412" spans="1:7" x14ac:dyDescent="0.25">
      <c r="A412">
        <v>411</v>
      </c>
      <c r="B412" t="s">
        <v>23</v>
      </c>
      <c r="C412" t="s">
        <v>24</v>
      </c>
      <c r="D412">
        <v>1791.92</v>
      </c>
    </row>
    <row r="413" spans="1:7" x14ac:dyDescent="0.25">
      <c r="A413">
        <v>412</v>
      </c>
      <c r="B413" t="s">
        <v>23</v>
      </c>
      <c r="C413" t="s">
        <v>24</v>
      </c>
      <c r="D413">
        <v>1793.88</v>
      </c>
    </row>
    <row r="414" spans="1:7" x14ac:dyDescent="0.25">
      <c r="A414">
        <v>413</v>
      </c>
      <c r="B414" t="s">
        <v>23</v>
      </c>
      <c r="C414" t="s">
        <v>24</v>
      </c>
      <c r="D414">
        <v>1789.06</v>
      </c>
    </row>
    <row r="415" spans="1:7" x14ac:dyDescent="0.25">
      <c r="A415">
        <v>414</v>
      </c>
      <c r="B415" t="s">
        <v>23</v>
      </c>
      <c r="C415" t="s">
        <v>24</v>
      </c>
      <c r="D415">
        <v>1784.7</v>
      </c>
    </row>
    <row r="416" spans="1:7" x14ac:dyDescent="0.25">
      <c r="A416">
        <v>415</v>
      </c>
      <c r="B416" t="s">
        <v>23</v>
      </c>
      <c r="C416" t="s">
        <v>24</v>
      </c>
      <c r="D416">
        <v>1792.77</v>
      </c>
    </row>
    <row r="417" spans="1:4" x14ac:dyDescent="0.25">
      <c r="A417">
        <v>416</v>
      </c>
      <c r="B417" t="s">
        <v>23</v>
      </c>
      <c r="C417" t="s">
        <v>24</v>
      </c>
      <c r="D417">
        <v>1784.74</v>
      </c>
    </row>
    <row r="418" spans="1:4" x14ac:dyDescent="0.25">
      <c r="A418">
        <v>417</v>
      </c>
      <c r="B418" t="s">
        <v>23</v>
      </c>
      <c r="C418" t="s">
        <v>24</v>
      </c>
      <c r="D418">
        <v>1779.79</v>
      </c>
    </row>
    <row r="419" spans="1:4" x14ac:dyDescent="0.25">
      <c r="A419">
        <v>418</v>
      </c>
      <c r="B419" t="s">
        <v>23</v>
      </c>
      <c r="C419" t="s">
        <v>24</v>
      </c>
      <c r="D419">
        <v>1785.94</v>
      </c>
    </row>
    <row r="420" spans="1:4" x14ac:dyDescent="0.25">
      <c r="A420">
        <v>419</v>
      </c>
      <c r="B420" t="s">
        <v>23</v>
      </c>
      <c r="C420" t="s">
        <v>24</v>
      </c>
      <c r="D420">
        <v>1786.55</v>
      </c>
    </row>
    <row r="421" spans="1:4" x14ac:dyDescent="0.25">
      <c r="A421">
        <v>420</v>
      </c>
      <c r="B421" t="s">
        <v>23</v>
      </c>
      <c r="C421" t="s">
        <v>24</v>
      </c>
      <c r="D421">
        <v>1787.58</v>
      </c>
    </row>
    <row r="422" spans="1:4" x14ac:dyDescent="0.25">
      <c r="A422">
        <v>421</v>
      </c>
      <c r="B422" t="s">
        <v>23</v>
      </c>
      <c r="C422" t="s">
        <v>24</v>
      </c>
      <c r="D422">
        <v>1787.09</v>
      </c>
    </row>
    <row r="423" spans="1:4" x14ac:dyDescent="0.25">
      <c r="A423">
        <v>422</v>
      </c>
      <c r="B423" t="s">
        <v>23</v>
      </c>
      <c r="C423" t="s">
        <v>24</v>
      </c>
      <c r="D423">
        <v>1789.3</v>
      </c>
    </row>
    <row r="424" spans="1:4" x14ac:dyDescent="0.25">
      <c r="A424">
        <v>423</v>
      </c>
      <c r="B424" t="s">
        <v>23</v>
      </c>
      <c r="C424" t="s">
        <v>24</v>
      </c>
      <c r="D424">
        <v>1787.51</v>
      </c>
    </row>
    <row r="425" spans="1:4" x14ac:dyDescent="0.25">
      <c r="A425">
        <v>424</v>
      </c>
      <c r="B425" t="s">
        <v>23</v>
      </c>
      <c r="C425" t="s">
        <v>24</v>
      </c>
      <c r="D425">
        <v>1787.92</v>
      </c>
    </row>
    <row r="426" spans="1:4" x14ac:dyDescent="0.25">
      <c r="A426">
        <v>425</v>
      </c>
      <c r="B426" t="s">
        <v>23</v>
      </c>
      <c r="C426" t="s">
        <v>24</v>
      </c>
      <c r="D426">
        <v>1784.27</v>
      </c>
    </row>
    <row r="427" spans="1:4" x14ac:dyDescent="0.25">
      <c r="A427">
        <v>426</v>
      </c>
      <c r="B427" t="s">
        <v>23</v>
      </c>
      <c r="C427" t="s">
        <v>24</v>
      </c>
      <c r="D427">
        <v>1787.61</v>
      </c>
    </row>
    <row r="428" spans="1:4" x14ac:dyDescent="0.25">
      <c r="A428">
        <v>427</v>
      </c>
      <c r="B428" t="s">
        <v>23</v>
      </c>
      <c r="C428" t="s">
        <v>24</v>
      </c>
      <c r="D428">
        <v>1789.86</v>
      </c>
    </row>
    <row r="429" spans="1:4" x14ac:dyDescent="0.25">
      <c r="A429">
        <v>428</v>
      </c>
      <c r="B429" t="s">
        <v>23</v>
      </c>
      <c r="C429" t="s">
        <v>24</v>
      </c>
      <c r="D429">
        <v>1783.44</v>
      </c>
    </row>
    <row r="430" spans="1:4" x14ac:dyDescent="0.25">
      <c r="A430">
        <v>429</v>
      </c>
      <c r="B430" t="s">
        <v>23</v>
      </c>
      <c r="C430" t="s">
        <v>24</v>
      </c>
      <c r="D430">
        <v>1781.5</v>
      </c>
    </row>
    <row r="431" spans="1:4" x14ac:dyDescent="0.25">
      <c r="A431">
        <v>430</v>
      </c>
      <c r="B431" t="s">
        <v>23</v>
      </c>
      <c r="C431" t="s">
        <v>24</v>
      </c>
      <c r="D431">
        <v>1789.21</v>
      </c>
    </row>
    <row r="432" spans="1:4" x14ac:dyDescent="0.25">
      <c r="A432">
        <v>431</v>
      </c>
      <c r="B432" t="s">
        <v>23</v>
      </c>
      <c r="C432" t="s">
        <v>24</v>
      </c>
      <c r="D432">
        <v>1787.99</v>
      </c>
    </row>
    <row r="433" spans="1:4" x14ac:dyDescent="0.25">
      <c r="A433">
        <v>432</v>
      </c>
      <c r="B433" t="s">
        <v>23</v>
      </c>
      <c r="C433" t="s">
        <v>24</v>
      </c>
      <c r="D433">
        <v>1786.29</v>
      </c>
    </row>
    <row r="434" spans="1:4" x14ac:dyDescent="0.25">
      <c r="A434">
        <v>433</v>
      </c>
      <c r="B434" t="s">
        <v>23</v>
      </c>
      <c r="C434" t="s">
        <v>24</v>
      </c>
      <c r="D434">
        <v>1784.75</v>
      </c>
    </row>
    <row r="435" spans="1:4" x14ac:dyDescent="0.25">
      <c r="A435">
        <v>434</v>
      </c>
      <c r="B435" t="s">
        <v>23</v>
      </c>
      <c r="C435" t="s">
        <v>24</v>
      </c>
      <c r="D435">
        <v>1788.55</v>
      </c>
    </row>
    <row r="436" spans="1:4" x14ac:dyDescent="0.25">
      <c r="A436">
        <v>435</v>
      </c>
      <c r="B436" t="s">
        <v>23</v>
      </c>
      <c r="C436" t="s">
        <v>24</v>
      </c>
      <c r="D436">
        <v>1789.33</v>
      </c>
    </row>
    <row r="437" spans="1:4" x14ac:dyDescent="0.25">
      <c r="A437">
        <v>436</v>
      </c>
      <c r="B437" t="s">
        <v>23</v>
      </c>
      <c r="C437" t="s">
        <v>24</v>
      </c>
      <c r="D437">
        <v>1789</v>
      </c>
    </row>
    <row r="438" spans="1:4" x14ac:dyDescent="0.25">
      <c r="A438">
        <v>437</v>
      </c>
      <c r="B438" t="s">
        <v>23</v>
      </c>
      <c r="C438" t="s">
        <v>24</v>
      </c>
      <c r="D438">
        <v>1789.47</v>
      </c>
    </row>
    <row r="439" spans="1:4" x14ac:dyDescent="0.25">
      <c r="A439">
        <v>438</v>
      </c>
      <c r="B439" t="s">
        <v>23</v>
      </c>
      <c r="C439" t="s">
        <v>24</v>
      </c>
      <c r="D439">
        <v>1787.94</v>
      </c>
    </row>
    <row r="440" spans="1:4" x14ac:dyDescent="0.25">
      <c r="A440">
        <v>439</v>
      </c>
      <c r="B440" t="s">
        <v>23</v>
      </c>
      <c r="C440" t="s">
        <v>24</v>
      </c>
      <c r="D440">
        <v>1788.93</v>
      </c>
    </row>
    <row r="441" spans="1:4" x14ac:dyDescent="0.25">
      <c r="A441">
        <v>440</v>
      </c>
      <c r="B441" t="s">
        <v>23</v>
      </c>
      <c r="C441" t="s">
        <v>24</v>
      </c>
      <c r="D441">
        <v>1784.55</v>
      </c>
    </row>
    <row r="442" spans="1:4" x14ac:dyDescent="0.25">
      <c r="A442">
        <v>441</v>
      </c>
      <c r="B442" t="s">
        <v>23</v>
      </c>
      <c r="C442" t="s">
        <v>24</v>
      </c>
      <c r="D442">
        <v>1788.79</v>
      </c>
    </row>
    <row r="443" spans="1:4" x14ac:dyDescent="0.25">
      <c r="A443">
        <v>442</v>
      </c>
      <c r="B443" t="s">
        <v>23</v>
      </c>
      <c r="C443" t="s">
        <v>24</v>
      </c>
      <c r="D443">
        <v>1790.14</v>
      </c>
    </row>
    <row r="444" spans="1:4" x14ac:dyDescent="0.25">
      <c r="A444">
        <v>443</v>
      </c>
      <c r="B444" t="s">
        <v>23</v>
      </c>
      <c r="C444" t="s">
        <v>24</v>
      </c>
      <c r="D444">
        <v>1783.53</v>
      </c>
    </row>
    <row r="445" spans="1:4" x14ac:dyDescent="0.25">
      <c r="A445">
        <v>444</v>
      </c>
      <c r="B445" t="s">
        <v>23</v>
      </c>
      <c r="C445" t="s">
        <v>24</v>
      </c>
      <c r="D445">
        <v>1783.35</v>
      </c>
    </row>
    <row r="446" spans="1:4" x14ac:dyDescent="0.25">
      <c r="A446">
        <v>445</v>
      </c>
      <c r="B446" t="s">
        <v>23</v>
      </c>
      <c r="C446" t="s">
        <v>24</v>
      </c>
      <c r="D446">
        <v>1787.59</v>
      </c>
    </row>
    <row r="447" spans="1:4" x14ac:dyDescent="0.25">
      <c r="A447">
        <v>446</v>
      </c>
      <c r="B447" t="s">
        <v>23</v>
      </c>
      <c r="C447" t="s">
        <v>24</v>
      </c>
      <c r="D447">
        <v>1787.1</v>
      </c>
    </row>
    <row r="448" spans="1:4" x14ac:dyDescent="0.25">
      <c r="A448">
        <v>447</v>
      </c>
      <c r="B448" t="s">
        <v>23</v>
      </c>
      <c r="C448" t="s">
        <v>24</v>
      </c>
      <c r="D448">
        <v>1787.67</v>
      </c>
    </row>
    <row r="449" spans="1:7" x14ac:dyDescent="0.25">
      <c r="A449">
        <v>448</v>
      </c>
      <c r="B449" t="s">
        <v>23</v>
      </c>
      <c r="C449" t="s">
        <v>24</v>
      </c>
      <c r="D449">
        <v>1783.51</v>
      </c>
    </row>
    <row r="450" spans="1:7" x14ac:dyDescent="0.25">
      <c r="A450">
        <v>449</v>
      </c>
      <c r="B450" t="s">
        <v>23</v>
      </c>
      <c r="C450" t="s">
        <v>24</v>
      </c>
      <c r="D450">
        <v>1738.88</v>
      </c>
    </row>
    <row r="451" spans="1:7" x14ac:dyDescent="0.25">
      <c r="A451">
        <v>450</v>
      </c>
      <c r="B451" t="s">
        <v>23</v>
      </c>
      <c r="C451" t="s">
        <v>24</v>
      </c>
      <c r="D451">
        <v>1760.4</v>
      </c>
      <c r="E451">
        <v>1784.9860000000001</v>
      </c>
      <c r="F451">
        <v>8.8348985279967831</v>
      </c>
      <c r="G451">
        <v>50</v>
      </c>
    </row>
    <row r="452" spans="1:7" x14ac:dyDescent="0.25">
      <c r="A452">
        <v>451</v>
      </c>
      <c r="B452" t="s">
        <v>62</v>
      </c>
      <c r="C452" t="s">
        <v>33</v>
      </c>
      <c r="D452">
        <v>357.82</v>
      </c>
    </row>
    <row r="453" spans="1:7" x14ac:dyDescent="0.25">
      <c r="A453">
        <v>452</v>
      </c>
      <c r="B453" t="s">
        <v>62</v>
      </c>
      <c r="C453" t="s">
        <v>33</v>
      </c>
      <c r="D453">
        <v>359.51</v>
      </c>
    </row>
    <row r="454" spans="1:7" x14ac:dyDescent="0.25">
      <c r="A454">
        <v>453</v>
      </c>
      <c r="B454" t="s">
        <v>62</v>
      </c>
      <c r="C454" t="s">
        <v>33</v>
      </c>
      <c r="D454">
        <v>361.31</v>
      </c>
    </row>
    <row r="455" spans="1:7" x14ac:dyDescent="0.25">
      <c r="A455">
        <v>454</v>
      </c>
      <c r="B455" t="s">
        <v>62</v>
      </c>
      <c r="C455" t="s">
        <v>33</v>
      </c>
      <c r="D455">
        <v>360.33</v>
      </c>
    </row>
    <row r="456" spans="1:7" x14ac:dyDescent="0.25">
      <c r="A456">
        <v>455</v>
      </c>
      <c r="B456" t="s">
        <v>62</v>
      </c>
      <c r="C456" t="s">
        <v>33</v>
      </c>
      <c r="D456">
        <v>360.89</v>
      </c>
    </row>
    <row r="457" spans="1:7" x14ac:dyDescent="0.25">
      <c r="A457">
        <v>456</v>
      </c>
      <c r="B457" t="s">
        <v>62</v>
      </c>
      <c r="C457" t="s">
        <v>33</v>
      </c>
      <c r="D457">
        <v>360.34</v>
      </c>
    </row>
    <row r="458" spans="1:7" x14ac:dyDescent="0.25">
      <c r="A458">
        <v>457</v>
      </c>
      <c r="B458" t="s">
        <v>62</v>
      </c>
      <c r="C458" t="s">
        <v>33</v>
      </c>
      <c r="D458">
        <v>359.52</v>
      </c>
    </row>
    <row r="459" spans="1:7" x14ac:dyDescent="0.25">
      <c r="A459">
        <v>458</v>
      </c>
      <c r="B459" t="s">
        <v>62</v>
      </c>
      <c r="C459" t="s">
        <v>33</v>
      </c>
      <c r="D459">
        <v>360.53</v>
      </c>
    </row>
    <row r="460" spans="1:7" x14ac:dyDescent="0.25">
      <c r="A460">
        <v>459</v>
      </c>
      <c r="B460" t="s">
        <v>62</v>
      </c>
      <c r="C460" t="s">
        <v>33</v>
      </c>
      <c r="D460">
        <v>359.66</v>
      </c>
    </row>
    <row r="461" spans="1:7" x14ac:dyDescent="0.25">
      <c r="A461">
        <v>460</v>
      </c>
      <c r="B461" t="s">
        <v>62</v>
      </c>
      <c r="C461" t="s">
        <v>33</v>
      </c>
      <c r="D461">
        <v>359.28</v>
      </c>
    </row>
    <row r="462" spans="1:7" x14ac:dyDescent="0.25">
      <c r="A462">
        <v>461</v>
      </c>
      <c r="B462" t="s">
        <v>62</v>
      </c>
      <c r="C462" t="s">
        <v>33</v>
      </c>
      <c r="D462">
        <v>359.63</v>
      </c>
    </row>
    <row r="463" spans="1:7" x14ac:dyDescent="0.25">
      <c r="A463">
        <v>462</v>
      </c>
      <c r="B463" t="s">
        <v>62</v>
      </c>
      <c r="C463" t="s">
        <v>33</v>
      </c>
      <c r="D463">
        <v>359.6</v>
      </c>
    </row>
    <row r="464" spans="1:7" x14ac:dyDescent="0.25">
      <c r="A464">
        <v>463</v>
      </c>
      <c r="B464" t="s">
        <v>62</v>
      </c>
      <c r="C464" t="s">
        <v>33</v>
      </c>
      <c r="D464">
        <v>359.51</v>
      </c>
    </row>
    <row r="465" spans="1:4" x14ac:dyDescent="0.25">
      <c r="A465">
        <v>464</v>
      </c>
      <c r="B465" t="s">
        <v>62</v>
      </c>
      <c r="C465" t="s">
        <v>33</v>
      </c>
      <c r="D465">
        <v>361.19</v>
      </c>
    </row>
    <row r="466" spans="1:4" x14ac:dyDescent="0.25">
      <c r="A466">
        <v>465</v>
      </c>
      <c r="B466" t="s">
        <v>62</v>
      </c>
      <c r="C466" t="s">
        <v>33</v>
      </c>
      <c r="D466">
        <v>356.71</v>
      </c>
    </row>
    <row r="467" spans="1:4" x14ac:dyDescent="0.25">
      <c r="A467">
        <v>466</v>
      </c>
      <c r="B467" t="s">
        <v>62</v>
      </c>
      <c r="C467" t="s">
        <v>33</v>
      </c>
      <c r="D467">
        <v>359.46</v>
      </c>
    </row>
    <row r="468" spans="1:4" x14ac:dyDescent="0.25">
      <c r="A468">
        <v>467</v>
      </c>
      <c r="B468" t="s">
        <v>62</v>
      </c>
      <c r="C468" t="s">
        <v>33</v>
      </c>
      <c r="D468">
        <v>359.46</v>
      </c>
    </row>
    <row r="469" spans="1:4" x14ac:dyDescent="0.25">
      <c r="A469">
        <v>468</v>
      </c>
      <c r="B469" t="s">
        <v>62</v>
      </c>
      <c r="C469" t="s">
        <v>33</v>
      </c>
      <c r="D469">
        <v>357.67</v>
      </c>
    </row>
    <row r="470" spans="1:4" x14ac:dyDescent="0.25">
      <c r="A470">
        <v>469</v>
      </c>
      <c r="B470" t="s">
        <v>62</v>
      </c>
      <c r="C470" t="s">
        <v>33</v>
      </c>
      <c r="D470">
        <v>358.43</v>
      </c>
    </row>
    <row r="471" spans="1:4" x14ac:dyDescent="0.25">
      <c r="A471">
        <v>470</v>
      </c>
      <c r="B471" t="s">
        <v>62</v>
      </c>
      <c r="C471" t="s">
        <v>33</v>
      </c>
      <c r="D471">
        <v>360.11</v>
      </c>
    </row>
    <row r="472" spans="1:4" x14ac:dyDescent="0.25">
      <c r="A472">
        <v>471</v>
      </c>
      <c r="B472" t="s">
        <v>62</v>
      </c>
      <c r="C472" t="s">
        <v>33</v>
      </c>
      <c r="D472">
        <v>356.06</v>
      </c>
    </row>
    <row r="473" spans="1:4" x14ac:dyDescent="0.25">
      <c r="A473">
        <v>472</v>
      </c>
      <c r="B473" t="s">
        <v>62</v>
      </c>
      <c r="C473" t="s">
        <v>33</v>
      </c>
      <c r="D473">
        <v>353.79</v>
      </c>
    </row>
    <row r="474" spans="1:4" x14ac:dyDescent="0.25">
      <c r="A474">
        <v>473</v>
      </c>
      <c r="B474" t="s">
        <v>62</v>
      </c>
      <c r="C474" t="s">
        <v>33</v>
      </c>
      <c r="D474">
        <v>348.11</v>
      </c>
    </row>
    <row r="475" spans="1:4" x14ac:dyDescent="0.25">
      <c r="A475">
        <v>474</v>
      </c>
      <c r="B475" t="s">
        <v>62</v>
      </c>
      <c r="C475" t="s">
        <v>33</v>
      </c>
      <c r="D475">
        <v>351.42</v>
      </c>
    </row>
    <row r="476" spans="1:4" x14ac:dyDescent="0.25">
      <c r="A476">
        <v>475</v>
      </c>
      <c r="B476" t="s">
        <v>62</v>
      </c>
      <c r="C476" t="s">
        <v>33</v>
      </c>
      <c r="D476">
        <v>353.58</v>
      </c>
    </row>
    <row r="477" spans="1:4" x14ac:dyDescent="0.25">
      <c r="A477">
        <v>476</v>
      </c>
      <c r="B477" t="s">
        <v>62</v>
      </c>
      <c r="C477" t="s">
        <v>33</v>
      </c>
      <c r="D477">
        <v>353.94</v>
      </c>
    </row>
    <row r="478" spans="1:4" x14ac:dyDescent="0.25">
      <c r="A478">
        <v>477</v>
      </c>
      <c r="B478" t="s">
        <v>62</v>
      </c>
      <c r="C478" t="s">
        <v>33</v>
      </c>
      <c r="D478">
        <v>357.4</v>
      </c>
    </row>
    <row r="479" spans="1:4" x14ac:dyDescent="0.25">
      <c r="A479">
        <v>478</v>
      </c>
      <c r="B479" t="s">
        <v>62</v>
      </c>
      <c r="C479" t="s">
        <v>33</v>
      </c>
      <c r="D479">
        <v>356.96</v>
      </c>
    </row>
    <row r="480" spans="1:4" x14ac:dyDescent="0.25">
      <c r="A480">
        <v>479</v>
      </c>
      <c r="B480" t="s">
        <v>62</v>
      </c>
      <c r="C480" t="s">
        <v>33</v>
      </c>
      <c r="D480">
        <v>357.12</v>
      </c>
    </row>
    <row r="481" spans="1:4" x14ac:dyDescent="0.25">
      <c r="A481">
        <v>480</v>
      </c>
      <c r="B481" t="s">
        <v>62</v>
      </c>
      <c r="C481" t="s">
        <v>33</v>
      </c>
      <c r="D481">
        <v>357.37</v>
      </c>
    </row>
    <row r="482" spans="1:4" x14ac:dyDescent="0.25">
      <c r="A482">
        <v>481</v>
      </c>
      <c r="B482" t="s">
        <v>62</v>
      </c>
      <c r="C482" t="s">
        <v>33</v>
      </c>
      <c r="D482">
        <v>357.48</v>
      </c>
    </row>
    <row r="483" spans="1:4" x14ac:dyDescent="0.25">
      <c r="A483">
        <v>482</v>
      </c>
      <c r="B483" t="s">
        <v>62</v>
      </c>
      <c r="C483" t="s">
        <v>33</v>
      </c>
      <c r="D483">
        <v>358.98</v>
      </c>
    </row>
    <row r="484" spans="1:4" x14ac:dyDescent="0.25">
      <c r="A484">
        <v>483</v>
      </c>
      <c r="B484" t="s">
        <v>62</v>
      </c>
      <c r="C484" t="s">
        <v>33</v>
      </c>
      <c r="D484">
        <v>359.82</v>
      </c>
    </row>
    <row r="485" spans="1:4" x14ac:dyDescent="0.25">
      <c r="A485">
        <v>484</v>
      </c>
      <c r="B485" t="s">
        <v>62</v>
      </c>
      <c r="C485" t="s">
        <v>33</v>
      </c>
      <c r="D485">
        <v>358.29</v>
      </c>
    </row>
    <row r="486" spans="1:4" x14ac:dyDescent="0.25">
      <c r="A486">
        <v>485</v>
      </c>
      <c r="B486" t="s">
        <v>62</v>
      </c>
      <c r="C486" t="s">
        <v>33</v>
      </c>
      <c r="D486">
        <v>358.58</v>
      </c>
    </row>
    <row r="487" spans="1:4" x14ac:dyDescent="0.25">
      <c r="A487">
        <v>486</v>
      </c>
      <c r="B487" t="s">
        <v>62</v>
      </c>
      <c r="C487" t="s">
        <v>33</v>
      </c>
      <c r="D487">
        <v>357.31</v>
      </c>
    </row>
    <row r="488" spans="1:4" x14ac:dyDescent="0.25">
      <c r="A488">
        <v>487</v>
      </c>
      <c r="B488" t="s">
        <v>62</v>
      </c>
      <c r="C488" t="s">
        <v>33</v>
      </c>
      <c r="D488">
        <v>355.98</v>
      </c>
    </row>
    <row r="489" spans="1:4" x14ac:dyDescent="0.25">
      <c r="A489">
        <v>488</v>
      </c>
      <c r="B489" t="s">
        <v>62</v>
      </c>
      <c r="C489" t="s">
        <v>33</v>
      </c>
      <c r="D489">
        <v>346.19</v>
      </c>
    </row>
    <row r="490" spans="1:4" x14ac:dyDescent="0.25">
      <c r="A490">
        <v>489</v>
      </c>
      <c r="B490" t="s">
        <v>62</v>
      </c>
      <c r="C490" t="s">
        <v>33</v>
      </c>
      <c r="D490">
        <v>342.92</v>
      </c>
    </row>
    <row r="491" spans="1:4" x14ac:dyDescent="0.25">
      <c r="A491">
        <v>490</v>
      </c>
      <c r="B491" t="s">
        <v>62</v>
      </c>
      <c r="C491" t="s">
        <v>33</v>
      </c>
      <c r="D491">
        <v>357.6</v>
      </c>
    </row>
    <row r="492" spans="1:4" x14ac:dyDescent="0.25">
      <c r="A492">
        <v>491</v>
      </c>
      <c r="B492" t="s">
        <v>62</v>
      </c>
      <c r="C492" t="s">
        <v>33</v>
      </c>
      <c r="D492">
        <v>352.49</v>
      </c>
    </row>
    <row r="493" spans="1:4" x14ac:dyDescent="0.25">
      <c r="A493">
        <v>492</v>
      </c>
      <c r="B493" t="s">
        <v>62</v>
      </c>
      <c r="C493" t="s">
        <v>33</v>
      </c>
      <c r="D493">
        <v>352.49</v>
      </c>
    </row>
    <row r="494" spans="1:4" x14ac:dyDescent="0.25">
      <c r="A494">
        <v>493</v>
      </c>
      <c r="B494" t="s">
        <v>62</v>
      </c>
      <c r="C494" t="s">
        <v>33</v>
      </c>
      <c r="D494">
        <v>355.01</v>
      </c>
    </row>
    <row r="495" spans="1:4" x14ac:dyDescent="0.25">
      <c r="A495">
        <v>494</v>
      </c>
      <c r="B495" t="s">
        <v>62</v>
      </c>
      <c r="C495" t="s">
        <v>33</v>
      </c>
      <c r="D495">
        <v>358.24</v>
      </c>
    </row>
    <row r="496" spans="1:4" x14ac:dyDescent="0.25">
      <c r="A496">
        <v>495</v>
      </c>
      <c r="B496" t="s">
        <v>62</v>
      </c>
      <c r="C496" t="s">
        <v>33</v>
      </c>
      <c r="D496">
        <v>356.95</v>
      </c>
    </row>
    <row r="497" spans="1:7" x14ac:dyDescent="0.25">
      <c r="A497">
        <v>496</v>
      </c>
      <c r="B497" t="s">
        <v>62</v>
      </c>
      <c r="C497" t="s">
        <v>33</v>
      </c>
      <c r="D497">
        <v>355.28</v>
      </c>
    </row>
    <row r="498" spans="1:7" x14ac:dyDescent="0.25">
      <c r="A498">
        <v>497</v>
      </c>
      <c r="B498" t="s">
        <v>62</v>
      </c>
      <c r="C498" t="s">
        <v>33</v>
      </c>
      <c r="D498">
        <v>356.17</v>
      </c>
    </row>
    <row r="499" spans="1:7" x14ac:dyDescent="0.25">
      <c r="A499">
        <v>498</v>
      </c>
      <c r="B499" t="s">
        <v>62</v>
      </c>
      <c r="C499" t="s">
        <v>33</v>
      </c>
      <c r="D499">
        <v>354.62</v>
      </c>
    </row>
    <row r="500" spans="1:7" x14ac:dyDescent="0.25">
      <c r="A500">
        <v>499</v>
      </c>
      <c r="B500" t="s">
        <v>62</v>
      </c>
      <c r="C500" t="s">
        <v>33</v>
      </c>
      <c r="D500">
        <v>356.55</v>
      </c>
    </row>
    <row r="501" spans="1:7" x14ac:dyDescent="0.25">
      <c r="A501">
        <v>500</v>
      </c>
      <c r="B501" t="s">
        <v>62</v>
      </c>
      <c r="C501" t="s">
        <v>33</v>
      </c>
      <c r="D501">
        <v>358.39</v>
      </c>
      <c r="E501">
        <v>356.92099999999994</v>
      </c>
      <c r="F501">
        <v>3.7116121834049376</v>
      </c>
      <c r="G501">
        <v>50</v>
      </c>
    </row>
    <row r="502" spans="1:7" x14ac:dyDescent="0.25">
      <c r="A502">
        <v>501</v>
      </c>
      <c r="B502" t="s">
        <v>63</v>
      </c>
      <c r="C502" t="s">
        <v>33</v>
      </c>
      <c r="D502">
        <v>355.06</v>
      </c>
    </row>
    <row r="503" spans="1:7" x14ac:dyDescent="0.25">
      <c r="A503">
        <v>502</v>
      </c>
      <c r="B503" t="s">
        <v>63</v>
      </c>
      <c r="C503" t="s">
        <v>33</v>
      </c>
      <c r="D503">
        <v>355.57</v>
      </c>
    </row>
    <row r="504" spans="1:7" x14ac:dyDescent="0.25">
      <c r="A504">
        <v>503</v>
      </c>
      <c r="B504" t="s">
        <v>63</v>
      </c>
      <c r="C504" t="s">
        <v>33</v>
      </c>
      <c r="D504">
        <v>354.63</v>
      </c>
    </row>
    <row r="505" spans="1:7" x14ac:dyDescent="0.25">
      <c r="A505">
        <v>504</v>
      </c>
      <c r="B505" t="s">
        <v>63</v>
      </c>
      <c r="C505" t="s">
        <v>33</v>
      </c>
      <c r="D505">
        <v>356.61</v>
      </c>
    </row>
    <row r="506" spans="1:7" x14ac:dyDescent="0.25">
      <c r="A506">
        <v>505</v>
      </c>
      <c r="B506" t="s">
        <v>63</v>
      </c>
      <c r="C506" t="s">
        <v>33</v>
      </c>
      <c r="D506">
        <v>358.21</v>
      </c>
    </row>
    <row r="507" spans="1:7" x14ac:dyDescent="0.25">
      <c r="A507">
        <v>506</v>
      </c>
      <c r="B507" t="s">
        <v>63</v>
      </c>
      <c r="C507" t="s">
        <v>33</v>
      </c>
      <c r="D507">
        <v>356.54</v>
      </c>
    </row>
    <row r="508" spans="1:7" x14ac:dyDescent="0.25">
      <c r="A508">
        <v>507</v>
      </c>
      <c r="B508" t="s">
        <v>63</v>
      </c>
      <c r="C508" t="s">
        <v>33</v>
      </c>
      <c r="D508">
        <v>355.24</v>
      </c>
    </row>
    <row r="509" spans="1:7" x14ac:dyDescent="0.25">
      <c r="A509">
        <v>508</v>
      </c>
      <c r="B509" t="s">
        <v>63</v>
      </c>
      <c r="C509" t="s">
        <v>33</v>
      </c>
      <c r="D509">
        <v>356.68</v>
      </c>
    </row>
    <row r="510" spans="1:7" x14ac:dyDescent="0.25">
      <c r="A510">
        <v>509</v>
      </c>
      <c r="B510" t="s">
        <v>63</v>
      </c>
      <c r="C510" t="s">
        <v>33</v>
      </c>
      <c r="D510">
        <v>353.39</v>
      </c>
    </row>
    <row r="511" spans="1:7" x14ac:dyDescent="0.25">
      <c r="A511">
        <v>510</v>
      </c>
      <c r="B511" t="s">
        <v>63</v>
      </c>
      <c r="C511" t="s">
        <v>33</v>
      </c>
      <c r="D511">
        <v>357.01</v>
      </c>
    </row>
    <row r="512" spans="1:7" x14ac:dyDescent="0.25">
      <c r="A512">
        <v>511</v>
      </c>
      <c r="B512" t="s">
        <v>63</v>
      </c>
      <c r="C512" t="s">
        <v>33</v>
      </c>
      <c r="D512">
        <v>357.02</v>
      </c>
    </row>
    <row r="513" spans="1:4" x14ac:dyDescent="0.25">
      <c r="A513">
        <v>512</v>
      </c>
      <c r="B513" t="s">
        <v>63</v>
      </c>
      <c r="C513" t="s">
        <v>33</v>
      </c>
      <c r="D513">
        <v>357.61</v>
      </c>
    </row>
    <row r="514" spans="1:4" x14ac:dyDescent="0.25">
      <c r="A514">
        <v>513</v>
      </c>
      <c r="B514" t="s">
        <v>63</v>
      </c>
      <c r="C514" t="s">
        <v>33</v>
      </c>
      <c r="D514">
        <v>358.76</v>
      </c>
    </row>
    <row r="515" spans="1:4" x14ac:dyDescent="0.25">
      <c r="A515">
        <v>514</v>
      </c>
      <c r="B515" t="s">
        <v>63</v>
      </c>
      <c r="C515" t="s">
        <v>33</v>
      </c>
      <c r="D515">
        <v>359.4</v>
      </c>
    </row>
    <row r="516" spans="1:4" x14ac:dyDescent="0.25">
      <c r="A516">
        <v>515</v>
      </c>
      <c r="B516" t="s">
        <v>63</v>
      </c>
      <c r="C516" t="s">
        <v>33</v>
      </c>
      <c r="D516">
        <v>360.05</v>
      </c>
    </row>
    <row r="517" spans="1:4" x14ac:dyDescent="0.25">
      <c r="A517">
        <v>516</v>
      </c>
      <c r="B517" t="s">
        <v>63</v>
      </c>
      <c r="C517" t="s">
        <v>33</v>
      </c>
      <c r="D517">
        <v>359.78</v>
      </c>
    </row>
    <row r="518" spans="1:4" x14ac:dyDescent="0.25">
      <c r="A518">
        <v>517</v>
      </c>
      <c r="B518" t="s">
        <v>63</v>
      </c>
      <c r="C518" t="s">
        <v>33</v>
      </c>
      <c r="D518">
        <v>359.94</v>
      </c>
    </row>
    <row r="519" spans="1:4" x14ac:dyDescent="0.25">
      <c r="A519">
        <v>518</v>
      </c>
      <c r="B519" t="s">
        <v>63</v>
      </c>
      <c r="C519" t="s">
        <v>33</v>
      </c>
      <c r="D519">
        <v>360.07</v>
      </c>
    </row>
    <row r="520" spans="1:4" x14ac:dyDescent="0.25">
      <c r="A520">
        <v>519</v>
      </c>
      <c r="B520" t="s">
        <v>63</v>
      </c>
      <c r="C520" t="s">
        <v>33</v>
      </c>
      <c r="D520">
        <v>359.57</v>
      </c>
    </row>
    <row r="521" spans="1:4" x14ac:dyDescent="0.25">
      <c r="A521">
        <v>520</v>
      </c>
      <c r="B521" t="s">
        <v>63</v>
      </c>
      <c r="C521" t="s">
        <v>33</v>
      </c>
      <c r="D521">
        <v>358.96</v>
      </c>
    </row>
    <row r="522" spans="1:4" x14ac:dyDescent="0.25">
      <c r="A522">
        <v>521</v>
      </c>
      <c r="B522" t="s">
        <v>63</v>
      </c>
      <c r="C522" t="s">
        <v>33</v>
      </c>
      <c r="D522">
        <v>360.24</v>
      </c>
    </row>
    <row r="523" spans="1:4" x14ac:dyDescent="0.25">
      <c r="A523">
        <v>522</v>
      </c>
      <c r="B523" t="s">
        <v>63</v>
      </c>
      <c r="C523" t="s">
        <v>33</v>
      </c>
      <c r="D523">
        <v>357.91</v>
      </c>
    </row>
    <row r="524" spans="1:4" x14ac:dyDescent="0.25">
      <c r="A524">
        <v>523</v>
      </c>
      <c r="B524" t="s">
        <v>63</v>
      </c>
      <c r="C524" t="s">
        <v>33</v>
      </c>
      <c r="D524">
        <v>359.26</v>
      </c>
    </row>
    <row r="525" spans="1:4" x14ac:dyDescent="0.25">
      <c r="A525">
        <v>524</v>
      </c>
      <c r="B525" t="s">
        <v>63</v>
      </c>
      <c r="C525" t="s">
        <v>33</v>
      </c>
      <c r="D525">
        <v>358.72</v>
      </c>
    </row>
    <row r="526" spans="1:4" x14ac:dyDescent="0.25">
      <c r="A526">
        <v>525</v>
      </c>
      <c r="B526" t="s">
        <v>63</v>
      </c>
      <c r="C526" t="s">
        <v>33</v>
      </c>
      <c r="D526">
        <v>358.1</v>
      </c>
    </row>
    <row r="527" spans="1:4" x14ac:dyDescent="0.25">
      <c r="A527">
        <v>526</v>
      </c>
      <c r="B527" t="s">
        <v>63</v>
      </c>
      <c r="C527" t="s">
        <v>33</v>
      </c>
      <c r="D527">
        <v>358.88</v>
      </c>
    </row>
    <row r="528" spans="1:4" x14ac:dyDescent="0.25">
      <c r="A528">
        <v>527</v>
      </c>
      <c r="B528" t="s">
        <v>63</v>
      </c>
      <c r="C528" t="s">
        <v>33</v>
      </c>
      <c r="D528">
        <v>358.38</v>
      </c>
    </row>
    <row r="529" spans="1:4" x14ac:dyDescent="0.25">
      <c r="A529">
        <v>528</v>
      </c>
      <c r="B529" t="s">
        <v>63</v>
      </c>
      <c r="C529" t="s">
        <v>33</v>
      </c>
      <c r="D529">
        <v>358.18</v>
      </c>
    </row>
    <row r="530" spans="1:4" x14ac:dyDescent="0.25">
      <c r="A530">
        <v>529</v>
      </c>
      <c r="B530" t="s">
        <v>63</v>
      </c>
      <c r="C530" t="s">
        <v>33</v>
      </c>
      <c r="D530">
        <v>356.68</v>
      </c>
    </row>
    <row r="531" spans="1:4" x14ac:dyDescent="0.25">
      <c r="A531">
        <v>530</v>
      </c>
      <c r="B531" t="s">
        <v>63</v>
      </c>
      <c r="C531" t="s">
        <v>33</v>
      </c>
      <c r="D531">
        <v>358.52</v>
      </c>
    </row>
    <row r="532" spans="1:4" x14ac:dyDescent="0.25">
      <c r="A532">
        <v>531</v>
      </c>
      <c r="B532" t="s">
        <v>63</v>
      </c>
      <c r="C532" t="s">
        <v>33</v>
      </c>
      <c r="D532">
        <v>359.44</v>
      </c>
    </row>
    <row r="533" spans="1:4" x14ac:dyDescent="0.25">
      <c r="A533">
        <v>532</v>
      </c>
      <c r="B533" t="s">
        <v>63</v>
      </c>
      <c r="C533" t="s">
        <v>33</v>
      </c>
      <c r="D533">
        <v>358.93</v>
      </c>
    </row>
    <row r="534" spans="1:4" x14ac:dyDescent="0.25">
      <c r="A534">
        <v>533</v>
      </c>
      <c r="B534" t="s">
        <v>63</v>
      </c>
      <c r="C534" t="s">
        <v>33</v>
      </c>
      <c r="D534">
        <v>360.35</v>
      </c>
    </row>
    <row r="535" spans="1:4" x14ac:dyDescent="0.25">
      <c r="A535">
        <v>534</v>
      </c>
      <c r="B535" t="s">
        <v>63</v>
      </c>
      <c r="C535" t="s">
        <v>33</v>
      </c>
      <c r="D535">
        <v>359.68</v>
      </c>
    </row>
    <row r="536" spans="1:4" x14ac:dyDescent="0.25">
      <c r="A536">
        <v>535</v>
      </c>
      <c r="B536" t="s">
        <v>63</v>
      </c>
      <c r="C536" t="s">
        <v>33</v>
      </c>
      <c r="D536">
        <v>360.96</v>
      </c>
    </row>
    <row r="537" spans="1:4" x14ac:dyDescent="0.25">
      <c r="A537">
        <v>536</v>
      </c>
      <c r="B537" t="s">
        <v>63</v>
      </c>
      <c r="C537" t="s">
        <v>33</v>
      </c>
      <c r="D537">
        <v>360.24</v>
      </c>
    </row>
    <row r="538" spans="1:4" x14ac:dyDescent="0.25">
      <c r="A538">
        <v>537</v>
      </c>
      <c r="B538" t="s">
        <v>63</v>
      </c>
      <c r="C538" t="s">
        <v>33</v>
      </c>
      <c r="D538">
        <v>358.86</v>
      </c>
    </row>
    <row r="539" spans="1:4" x14ac:dyDescent="0.25">
      <c r="A539">
        <v>538</v>
      </c>
      <c r="B539" t="s">
        <v>63</v>
      </c>
      <c r="C539" t="s">
        <v>33</v>
      </c>
      <c r="D539">
        <v>360.66</v>
      </c>
    </row>
    <row r="540" spans="1:4" x14ac:dyDescent="0.25">
      <c r="A540">
        <v>539</v>
      </c>
      <c r="B540" t="s">
        <v>63</v>
      </c>
      <c r="C540" t="s">
        <v>33</v>
      </c>
      <c r="D540">
        <v>359.99</v>
      </c>
    </row>
    <row r="541" spans="1:4" x14ac:dyDescent="0.25">
      <c r="A541">
        <v>540</v>
      </c>
      <c r="B541" t="s">
        <v>63</v>
      </c>
      <c r="C541" t="s">
        <v>33</v>
      </c>
      <c r="D541">
        <v>359.7</v>
      </c>
    </row>
    <row r="542" spans="1:4" x14ac:dyDescent="0.25">
      <c r="A542">
        <v>541</v>
      </c>
      <c r="B542" t="s">
        <v>63</v>
      </c>
      <c r="C542" t="s">
        <v>33</v>
      </c>
      <c r="D542">
        <v>360.4</v>
      </c>
    </row>
    <row r="543" spans="1:4" x14ac:dyDescent="0.25">
      <c r="A543">
        <v>542</v>
      </c>
      <c r="B543" t="s">
        <v>63</v>
      </c>
      <c r="C543" t="s">
        <v>33</v>
      </c>
      <c r="D543">
        <v>355.78</v>
      </c>
    </row>
    <row r="544" spans="1:4" x14ac:dyDescent="0.25">
      <c r="A544">
        <v>543</v>
      </c>
      <c r="B544" t="s">
        <v>63</v>
      </c>
      <c r="C544" t="s">
        <v>33</v>
      </c>
      <c r="D544">
        <v>359.55</v>
      </c>
    </row>
    <row r="545" spans="1:7" x14ac:dyDescent="0.25">
      <c r="A545">
        <v>544</v>
      </c>
      <c r="B545" t="s">
        <v>63</v>
      </c>
      <c r="C545" t="s">
        <v>33</v>
      </c>
      <c r="D545">
        <v>358.28</v>
      </c>
    </row>
    <row r="546" spans="1:7" x14ac:dyDescent="0.25">
      <c r="A546">
        <v>545</v>
      </c>
      <c r="B546" t="s">
        <v>63</v>
      </c>
      <c r="C546" t="s">
        <v>33</v>
      </c>
      <c r="D546">
        <v>358.13</v>
      </c>
    </row>
    <row r="547" spans="1:7" x14ac:dyDescent="0.25">
      <c r="A547">
        <v>546</v>
      </c>
      <c r="B547" t="s">
        <v>63</v>
      </c>
      <c r="C547" t="s">
        <v>33</v>
      </c>
      <c r="D547">
        <v>358.68</v>
      </c>
    </row>
    <row r="548" spans="1:7" x14ac:dyDescent="0.25">
      <c r="A548">
        <v>547</v>
      </c>
      <c r="B548" t="s">
        <v>63</v>
      </c>
      <c r="C548" t="s">
        <v>33</v>
      </c>
      <c r="D548">
        <v>358.41</v>
      </c>
    </row>
    <row r="549" spans="1:7" x14ac:dyDescent="0.25">
      <c r="A549">
        <v>548</v>
      </c>
      <c r="B549" t="s">
        <v>63</v>
      </c>
      <c r="C549" t="s">
        <v>33</v>
      </c>
      <c r="D549">
        <v>358.57</v>
      </c>
    </row>
    <row r="550" spans="1:7" x14ac:dyDescent="0.25">
      <c r="A550">
        <v>549</v>
      </c>
      <c r="B550" t="s">
        <v>63</v>
      </c>
      <c r="C550" t="s">
        <v>33</v>
      </c>
      <c r="D550">
        <v>356.91</v>
      </c>
    </row>
    <row r="551" spans="1:7" x14ac:dyDescent="0.25">
      <c r="A551">
        <v>550</v>
      </c>
      <c r="B551" t="s">
        <v>63</v>
      </c>
      <c r="C551" t="s">
        <v>33</v>
      </c>
      <c r="D551">
        <v>357.58</v>
      </c>
      <c r="E551">
        <v>358.32139999999998</v>
      </c>
      <c r="F551">
        <v>1.6984475381948072</v>
      </c>
      <c r="G551">
        <v>50</v>
      </c>
    </row>
    <row r="552" spans="1:7" x14ac:dyDescent="0.25">
      <c r="A552">
        <v>551</v>
      </c>
      <c r="B552" t="s">
        <v>64</v>
      </c>
      <c r="C552" t="s">
        <v>24</v>
      </c>
      <c r="D552">
        <v>1760.22</v>
      </c>
    </row>
    <row r="553" spans="1:7" x14ac:dyDescent="0.25">
      <c r="A553">
        <v>552</v>
      </c>
      <c r="B553" t="s">
        <v>64</v>
      </c>
      <c r="C553" t="s">
        <v>24</v>
      </c>
      <c r="D553">
        <v>1769.36</v>
      </c>
    </row>
    <row r="554" spans="1:7" x14ac:dyDescent="0.25">
      <c r="A554">
        <v>553</v>
      </c>
      <c r="B554" t="s">
        <v>64</v>
      </c>
      <c r="C554" t="s">
        <v>24</v>
      </c>
      <c r="D554">
        <v>1773.56</v>
      </c>
    </row>
    <row r="555" spans="1:7" x14ac:dyDescent="0.25">
      <c r="A555">
        <v>554</v>
      </c>
      <c r="B555" t="s">
        <v>64</v>
      </c>
      <c r="C555" t="s">
        <v>24</v>
      </c>
      <c r="D555">
        <v>1778.1</v>
      </c>
    </row>
    <row r="556" spans="1:7" x14ac:dyDescent="0.25">
      <c r="A556">
        <v>555</v>
      </c>
      <c r="B556" t="s">
        <v>64</v>
      </c>
      <c r="C556" t="s">
        <v>24</v>
      </c>
      <c r="D556">
        <v>1779.75</v>
      </c>
    </row>
    <row r="557" spans="1:7" x14ac:dyDescent="0.25">
      <c r="A557">
        <v>556</v>
      </c>
      <c r="B557" t="s">
        <v>64</v>
      </c>
      <c r="C557" t="s">
        <v>24</v>
      </c>
      <c r="D557">
        <v>1773.58</v>
      </c>
    </row>
    <row r="558" spans="1:7" x14ac:dyDescent="0.25">
      <c r="A558">
        <v>557</v>
      </c>
      <c r="B558" t="s">
        <v>64</v>
      </c>
      <c r="C558" t="s">
        <v>24</v>
      </c>
      <c r="D558">
        <v>1779.35</v>
      </c>
    </row>
    <row r="559" spans="1:7" x14ac:dyDescent="0.25">
      <c r="A559">
        <v>558</v>
      </c>
      <c r="B559" t="s">
        <v>64</v>
      </c>
      <c r="C559" t="s">
        <v>24</v>
      </c>
      <c r="D559">
        <v>1777.44</v>
      </c>
    </row>
    <row r="560" spans="1:7" x14ac:dyDescent="0.25">
      <c r="A560">
        <v>559</v>
      </c>
      <c r="B560" t="s">
        <v>64</v>
      </c>
      <c r="C560" t="s">
        <v>24</v>
      </c>
      <c r="D560">
        <v>1766.62</v>
      </c>
    </row>
    <row r="561" spans="1:4" x14ac:dyDescent="0.25">
      <c r="A561">
        <v>560</v>
      </c>
      <c r="B561" t="s">
        <v>64</v>
      </c>
      <c r="C561" t="s">
        <v>24</v>
      </c>
      <c r="D561">
        <v>1783.29</v>
      </c>
    </row>
    <row r="562" spans="1:4" x14ac:dyDescent="0.25">
      <c r="A562">
        <v>561</v>
      </c>
      <c r="B562" t="s">
        <v>64</v>
      </c>
      <c r="C562" t="s">
        <v>24</v>
      </c>
      <c r="D562">
        <v>1784.42</v>
      </c>
    </row>
    <row r="563" spans="1:4" x14ac:dyDescent="0.25">
      <c r="A563">
        <v>562</v>
      </c>
      <c r="B563" t="s">
        <v>64</v>
      </c>
      <c r="C563" t="s">
        <v>24</v>
      </c>
      <c r="D563">
        <v>1783.04</v>
      </c>
    </row>
    <row r="564" spans="1:4" x14ac:dyDescent="0.25">
      <c r="A564">
        <v>563</v>
      </c>
      <c r="B564" t="s">
        <v>64</v>
      </c>
      <c r="C564" t="s">
        <v>24</v>
      </c>
      <c r="D564">
        <v>1781.57</v>
      </c>
    </row>
    <row r="565" spans="1:4" x14ac:dyDescent="0.25">
      <c r="A565">
        <v>564</v>
      </c>
      <c r="B565" t="s">
        <v>64</v>
      </c>
      <c r="C565" t="s">
        <v>24</v>
      </c>
      <c r="D565">
        <v>1784.1</v>
      </c>
    </row>
    <row r="566" spans="1:4" x14ac:dyDescent="0.25">
      <c r="A566">
        <v>565</v>
      </c>
      <c r="B566" t="s">
        <v>64</v>
      </c>
      <c r="C566" t="s">
        <v>24</v>
      </c>
      <c r="D566">
        <v>1785.79</v>
      </c>
    </row>
    <row r="567" spans="1:4" x14ac:dyDescent="0.25">
      <c r="A567">
        <v>566</v>
      </c>
      <c r="B567" t="s">
        <v>64</v>
      </c>
      <c r="C567" t="s">
        <v>24</v>
      </c>
      <c r="D567">
        <v>1787.39</v>
      </c>
    </row>
    <row r="568" spans="1:4" x14ac:dyDescent="0.25">
      <c r="A568">
        <v>567</v>
      </c>
      <c r="B568" t="s">
        <v>64</v>
      </c>
      <c r="C568" t="s">
        <v>24</v>
      </c>
      <c r="D568">
        <v>1775.89</v>
      </c>
    </row>
    <row r="569" spans="1:4" x14ac:dyDescent="0.25">
      <c r="A569">
        <v>568</v>
      </c>
      <c r="B569" t="s">
        <v>64</v>
      </c>
      <c r="C569" t="s">
        <v>24</v>
      </c>
      <c r="D569">
        <v>1782.82</v>
      </c>
    </row>
    <row r="570" spans="1:4" x14ac:dyDescent="0.25">
      <c r="A570">
        <v>569</v>
      </c>
      <c r="B570" t="s">
        <v>64</v>
      </c>
      <c r="C570" t="s">
        <v>24</v>
      </c>
      <c r="D570">
        <v>1782.7</v>
      </c>
    </row>
    <row r="571" spans="1:4" x14ac:dyDescent="0.25">
      <c r="A571">
        <v>570</v>
      </c>
      <c r="B571" t="s">
        <v>64</v>
      </c>
      <c r="C571" t="s">
        <v>24</v>
      </c>
      <c r="D571">
        <v>1787.97</v>
      </c>
    </row>
    <row r="572" spans="1:4" x14ac:dyDescent="0.25">
      <c r="A572">
        <v>571</v>
      </c>
      <c r="B572" t="s">
        <v>64</v>
      </c>
      <c r="C572" t="s">
        <v>24</v>
      </c>
      <c r="D572">
        <v>1767.31</v>
      </c>
    </row>
    <row r="573" spans="1:4" x14ac:dyDescent="0.25">
      <c r="A573">
        <v>572</v>
      </c>
      <c r="B573" t="s">
        <v>64</v>
      </c>
      <c r="C573" t="s">
        <v>24</v>
      </c>
      <c r="D573">
        <v>1785.66</v>
      </c>
    </row>
    <row r="574" spans="1:4" x14ac:dyDescent="0.25">
      <c r="A574">
        <v>573</v>
      </c>
      <c r="B574" t="s">
        <v>64</v>
      </c>
      <c r="C574" t="s">
        <v>24</v>
      </c>
      <c r="D574">
        <v>1784.98</v>
      </c>
    </row>
    <row r="575" spans="1:4" x14ac:dyDescent="0.25">
      <c r="A575">
        <v>574</v>
      </c>
      <c r="B575" t="s">
        <v>64</v>
      </c>
      <c r="C575" t="s">
        <v>24</v>
      </c>
      <c r="D575">
        <v>1784.81</v>
      </c>
    </row>
    <row r="576" spans="1:4" x14ac:dyDescent="0.25">
      <c r="A576">
        <v>575</v>
      </c>
      <c r="B576" t="s">
        <v>64</v>
      </c>
      <c r="C576" t="s">
        <v>24</v>
      </c>
      <c r="D576">
        <v>1786.52</v>
      </c>
    </row>
    <row r="577" spans="1:4" x14ac:dyDescent="0.25">
      <c r="A577">
        <v>576</v>
      </c>
      <c r="B577" t="s">
        <v>64</v>
      </c>
      <c r="C577" t="s">
        <v>24</v>
      </c>
      <c r="D577">
        <v>1787.21</v>
      </c>
    </row>
    <row r="578" spans="1:4" x14ac:dyDescent="0.25">
      <c r="A578">
        <v>577</v>
      </c>
      <c r="B578" t="s">
        <v>64</v>
      </c>
      <c r="C578" t="s">
        <v>24</v>
      </c>
      <c r="D578">
        <v>1787.3</v>
      </c>
    </row>
    <row r="579" spans="1:4" x14ac:dyDescent="0.25">
      <c r="A579">
        <v>578</v>
      </c>
      <c r="B579" t="s">
        <v>64</v>
      </c>
      <c r="C579" t="s">
        <v>24</v>
      </c>
      <c r="D579">
        <v>1784.69</v>
      </c>
    </row>
    <row r="580" spans="1:4" x14ac:dyDescent="0.25">
      <c r="A580">
        <v>579</v>
      </c>
      <c r="B580" t="s">
        <v>64</v>
      </c>
      <c r="C580" t="s">
        <v>24</v>
      </c>
      <c r="D580">
        <v>1779.35</v>
      </c>
    </row>
    <row r="581" spans="1:4" x14ac:dyDescent="0.25">
      <c r="A581">
        <v>580</v>
      </c>
      <c r="B581" t="s">
        <v>64</v>
      </c>
      <c r="C581" t="s">
        <v>24</v>
      </c>
      <c r="D581">
        <v>1787.69</v>
      </c>
    </row>
    <row r="582" spans="1:4" x14ac:dyDescent="0.25">
      <c r="A582">
        <v>581</v>
      </c>
      <c r="B582" t="s">
        <v>64</v>
      </c>
      <c r="C582" t="s">
        <v>24</v>
      </c>
      <c r="D582">
        <v>1786.56</v>
      </c>
    </row>
    <row r="583" spans="1:4" x14ac:dyDescent="0.25">
      <c r="A583">
        <v>582</v>
      </c>
      <c r="B583" t="s">
        <v>64</v>
      </c>
      <c r="C583" t="s">
        <v>24</v>
      </c>
      <c r="D583">
        <v>1791.75</v>
      </c>
    </row>
    <row r="584" spans="1:4" x14ac:dyDescent="0.25">
      <c r="A584">
        <v>583</v>
      </c>
      <c r="B584" t="s">
        <v>64</v>
      </c>
      <c r="C584" t="s">
        <v>24</v>
      </c>
      <c r="D584">
        <v>1786.24</v>
      </c>
    </row>
    <row r="585" spans="1:4" x14ac:dyDescent="0.25">
      <c r="A585">
        <v>584</v>
      </c>
      <c r="B585" t="s">
        <v>64</v>
      </c>
      <c r="C585" t="s">
        <v>24</v>
      </c>
      <c r="D585">
        <v>1789.96</v>
      </c>
    </row>
    <row r="586" spans="1:4" x14ac:dyDescent="0.25">
      <c r="A586">
        <v>585</v>
      </c>
      <c r="B586" t="s">
        <v>64</v>
      </c>
      <c r="C586" t="s">
        <v>24</v>
      </c>
      <c r="D586">
        <v>1785.46</v>
      </c>
    </row>
    <row r="587" spans="1:4" x14ac:dyDescent="0.25">
      <c r="A587">
        <v>586</v>
      </c>
      <c r="B587" t="s">
        <v>64</v>
      </c>
      <c r="C587" t="s">
        <v>24</v>
      </c>
      <c r="D587">
        <v>1782.02</v>
      </c>
    </row>
    <row r="588" spans="1:4" x14ac:dyDescent="0.25">
      <c r="A588">
        <v>587</v>
      </c>
      <c r="B588" t="s">
        <v>64</v>
      </c>
      <c r="C588" t="s">
        <v>24</v>
      </c>
      <c r="D588">
        <v>1785.84</v>
      </c>
    </row>
    <row r="589" spans="1:4" x14ac:dyDescent="0.25">
      <c r="A589">
        <v>588</v>
      </c>
      <c r="B589" t="s">
        <v>64</v>
      </c>
      <c r="C589" t="s">
        <v>24</v>
      </c>
      <c r="D589">
        <v>1787.91</v>
      </c>
    </row>
    <row r="590" spans="1:4" x14ac:dyDescent="0.25">
      <c r="A590">
        <v>589</v>
      </c>
      <c r="B590" t="s">
        <v>64</v>
      </c>
      <c r="C590" t="s">
        <v>24</v>
      </c>
      <c r="D590">
        <v>1785.12</v>
      </c>
    </row>
    <row r="591" spans="1:4" x14ac:dyDescent="0.25">
      <c r="A591">
        <v>590</v>
      </c>
      <c r="B591" t="s">
        <v>64</v>
      </c>
      <c r="C591" t="s">
        <v>24</v>
      </c>
      <c r="D591">
        <v>1785.91</v>
      </c>
    </row>
    <row r="592" spans="1:4" x14ac:dyDescent="0.25">
      <c r="A592">
        <v>591</v>
      </c>
      <c r="B592" t="s">
        <v>64</v>
      </c>
      <c r="C592" t="s">
        <v>24</v>
      </c>
      <c r="D592">
        <v>1778.75</v>
      </c>
    </row>
    <row r="593" spans="1:7" x14ac:dyDescent="0.25">
      <c r="A593">
        <v>592</v>
      </c>
      <c r="B593" t="s">
        <v>64</v>
      </c>
      <c r="C593" t="s">
        <v>24</v>
      </c>
      <c r="D593">
        <v>1790.4</v>
      </c>
    </row>
    <row r="594" spans="1:7" x14ac:dyDescent="0.25">
      <c r="A594">
        <v>593</v>
      </c>
      <c r="B594" t="s">
        <v>64</v>
      </c>
      <c r="C594" t="s">
        <v>24</v>
      </c>
      <c r="D594">
        <v>1788.83</v>
      </c>
    </row>
    <row r="595" spans="1:7" x14ac:dyDescent="0.25">
      <c r="A595">
        <v>594</v>
      </c>
      <c r="B595" t="s">
        <v>64</v>
      </c>
      <c r="C595" t="s">
        <v>24</v>
      </c>
      <c r="D595">
        <v>1787.26</v>
      </c>
    </row>
    <row r="596" spans="1:7" x14ac:dyDescent="0.25">
      <c r="A596">
        <v>595</v>
      </c>
      <c r="B596" t="s">
        <v>64</v>
      </c>
      <c r="C596" t="s">
        <v>24</v>
      </c>
      <c r="D596">
        <v>1789.51</v>
      </c>
    </row>
    <row r="597" spans="1:7" x14ac:dyDescent="0.25">
      <c r="A597">
        <v>596</v>
      </c>
      <c r="B597" t="s">
        <v>64</v>
      </c>
      <c r="C597" t="s">
        <v>24</v>
      </c>
      <c r="D597">
        <v>1787.1</v>
      </c>
    </row>
    <row r="598" spans="1:7" x14ac:dyDescent="0.25">
      <c r="A598">
        <v>597</v>
      </c>
      <c r="B598" t="s">
        <v>64</v>
      </c>
      <c r="C598" t="s">
        <v>24</v>
      </c>
      <c r="D598">
        <v>1786.36</v>
      </c>
    </row>
    <row r="599" spans="1:7" x14ac:dyDescent="0.25">
      <c r="A599">
        <v>598</v>
      </c>
      <c r="B599" t="s">
        <v>64</v>
      </c>
      <c r="C599" t="s">
        <v>24</v>
      </c>
      <c r="D599">
        <v>1786.48</v>
      </c>
    </row>
    <row r="600" spans="1:7" x14ac:dyDescent="0.25">
      <c r="A600">
        <v>599</v>
      </c>
      <c r="B600" t="s">
        <v>64</v>
      </c>
      <c r="C600" t="s">
        <v>24</v>
      </c>
      <c r="D600">
        <v>1787.13</v>
      </c>
    </row>
    <row r="601" spans="1:7" x14ac:dyDescent="0.25">
      <c r="A601">
        <v>600</v>
      </c>
      <c r="B601" t="s">
        <v>64</v>
      </c>
      <c r="C601" t="s">
        <v>24</v>
      </c>
      <c r="D601">
        <v>1789.78</v>
      </c>
      <c r="E601">
        <v>1783.0169999999998</v>
      </c>
      <c r="F601">
        <v>6.566339086583957</v>
      </c>
      <c r="G601">
        <v>50</v>
      </c>
    </row>
    <row r="602" spans="1:7" x14ac:dyDescent="0.25">
      <c r="A602">
        <v>601</v>
      </c>
      <c r="B602" t="s">
        <v>19</v>
      </c>
      <c r="C602" t="s">
        <v>26</v>
      </c>
      <c r="D602">
        <v>1001.42</v>
      </c>
    </row>
    <row r="603" spans="1:7" x14ac:dyDescent="0.25">
      <c r="A603">
        <v>602</v>
      </c>
      <c r="B603" t="s">
        <v>19</v>
      </c>
      <c r="C603" t="s">
        <v>26</v>
      </c>
      <c r="D603">
        <v>999.29</v>
      </c>
    </row>
    <row r="604" spans="1:7" x14ac:dyDescent="0.25">
      <c r="A604">
        <v>603</v>
      </c>
      <c r="B604" t="s">
        <v>19</v>
      </c>
      <c r="C604" t="s">
        <v>26</v>
      </c>
      <c r="D604">
        <v>1000.35</v>
      </c>
    </row>
    <row r="605" spans="1:7" x14ac:dyDescent="0.25">
      <c r="A605">
        <v>604</v>
      </c>
      <c r="B605" t="s">
        <v>19</v>
      </c>
      <c r="C605" t="s">
        <v>26</v>
      </c>
      <c r="D605">
        <v>999.25</v>
      </c>
    </row>
    <row r="606" spans="1:7" x14ac:dyDescent="0.25">
      <c r="A606">
        <v>605</v>
      </c>
      <c r="B606" t="s">
        <v>19</v>
      </c>
      <c r="C606" t="s">
        <v>26</v>
      </c>
      <c r="D606">
        <v>1002.22</v>
      </c>
    </row>
    <row r="607" spans="1:7" x14ac:dyDescent="0.25">
      <c r="A607">
        <v>606</v>
      </c>
      <c r="B607" t="s">
        <v>19</v>
      </c>
      <c r="C607" t="s">
        <v>26</v>
      </c>
      <c r="D607">
        <v>998.14</v>
      </c>
    </row>
    <row r="608" spans="1:7" x14ac:dyDescent="0.25">
      <c r="A608">
        <v>607</v>
      </c>
      <c r="B608" t="s">
        <v>19</v>
      </c>
      <c r="C608" t="s">
        <v>26</v>
      </c>
      <c r="D608">
        <v>1001.06</v>
      </c>
    </row>
    <row r="609" spans="1:4" x14ac:dyDescent="0.25">
      <c r="A609">
        <v>608</v>
      </c>
      <c r="B609" t="s">
        <v>19</v>
      </c>
      <c r="C609" t="s">
        <v>26</v>
      </c>
      <c r="D609">
        <v>999.32</v>
      </c>
    </row>
    <row r="610" spans="1:4" x14ac:dyDescent="0.25">
      <c r="A610">
        <v>609</v>
      </c>
      <c r="B610" t="s">
        <v>19</v>
      </c>
      <c r="C610" t="s">
        <v>26</v>
      </c>
      <c r="D610">
        <v>1000.47</v>
      </c>
    </row>
    <row r="611" spans="1:4" x14ac:dyDescent="0.25">
      <c r="A611">
        <v>610</v>
      </c>
      <c r="B611" t="s">
        <v>19</v>
      </c>
      <c r="C611" t="s">
        <v>26</v>
      </c>
      <c r="D611">
        <v>999.31</v>
      </c>
    </row>
    <row r="612" spans="1:4" x14ac:dyDescent="0.25">
      <c r="A612">
        <v>611</v>
      </c>
      <c r="B612" t="s">
        <v>19</v>
      </c>
      <c r="C612" t="s">
        <v>26</v>
      </c>
      <c r="D612">
        <v>1000.04</v>
      </c>
    </row>
    <row r="613" spans="1:4" x14ac:dyDescent="0.25">
      <c r="A613">
        <v>612</v>
      </c>
      <c r="B613" t="s">
        <v>19</v>
      </c>
      <c r="C613" t="s">
        <v>26</v>
      </c>
      <c r="D613">
        <v>999.83</v>
      </c>
    </row>
    <row r="614" spans="1:4" x14ac:dyDescent="0.25">
      <c r="A614">
        <v>613</v>
      </c>
      <c r="B614" t="s">
        <v>19</v>
      </c>
      <c r="C614" t="s">
        <v>26</v>
      </c>
      <c r="D614">
        <v>999.41</v>
      </c>
    </row>
    <row r="615" spans="1:4" x14ac:dyDescent="0.25">
      <c r="A615">
        <v>614</v>
      </c>
      <c r="B615" t="s">
        <v>19</v>
      </c>
      <c r="C615" t="s">
        <v>26</v>
      </c>
      <c r="D615">
        <v>1000.6</v>
      </c>
    </row>
    <row r="616" spans="1:4" x14ac:dyDescent="0.25">
      <c r="A616">
        <v>615</v>
      </c>
      <c r="B616" t="s">
        <v>19</v>
      </c>
      <c r="C616" t="s">
        <v>26</v>
      </c>
      <c r="D616">
        <v>996.9</v>
      </c>
    </row>
    <row r="617" spans="1:4" x14ac:dyDescent="0.25">
      <c r="A617">
        <v>616</v>
      </c>
      <c r="B617" t="s">
        <v>19</v>
      </c>
      <c r="C617" t="s">
        <v>26</v>
      </c>
      <c r="D617">
        <v>997.8</v>
      </c>
    </row>
    <row r="618" spans="1:4" x14ac:dyDescent="0.25">
      <c r="A618">
        <v>617</v>
      </c>
      <c r="B618" t="s">
        <v>19</v>
      </c>
      <c r="C618" t="s">
        <v>26</v>
      </c>
      <c r="D618">
        <v>1003.65</v>
      </c>
    </row>
    <row r="619" spans="1:4" x14ac:dyDescent="0.25">
      <c r="A619">
        <v>618</v>
      </c>
      <c r="B619" t="s">
        <v>19</v>
      </c>
      <c r="C619" t="s">
        <v>26</v>
      </c>
      <c r="D619">
        <v>1001.21</v>
      </c>
    </row>
    <row r="620" spans="1:4" x14ac:dyDescent="0.25">
      <c r="A620">
        <v>619</v>
      </c>
      <c r="B620" t="s">
        <v>19</v>
      </c>
      <c r="C620" t="s">
        <v>26</v>
      </c>
      <c r="D620">
        <v>999.28</v>
      </c>
    </row>
    <row r="621" spans="1:4" x14ac:dyDescent="0.25">
      <c r="A621">
        <v>620</v>
      </c>
      <c r="B621" t="s">
        <v>19</v>
      </c>
      <c r="C621" t="s">
        <v>26</v>
      </c>
      <c r="D621">
        <v>999.23</v>
      </c>
    </row>
    <row r="622" spans="1:4" x14ac:dyDescent="0.25">
      <c r="A622">
        <v>621</v>
      </c>
      <c r="B622" t="s">
        <v>19</v>
      </c>
      <c r="C622" t="s">
        <v>26</v>
      </c>
      <c r="D622">
        <v>998.26</v>
      </c>
    </row>
    <row r="623" spans="1:4" x14ac:dyDescent="0.25">
      <c r="A623">
        <v>622</v>
      </c>
      <c r="B623" t="s">
        <v>19</v>
      </c>
      <c r="C623" t="s">
        <v>26</v>
      </c>
      <c r="D623">
        <v>1000.32</v>
      </c>
    </row>
    <row r="624" spans="1:4" x14ac:dyDescent="0.25">
      <c r="A624">
        <v>623</v>
      </c>
      <c r="B624" t="s">
        <v>19</v>
      </c>
      <c r="C624" t="s">
        <v>26</v>
      </c>
      <c r="D624">
        <v>999.89</v>
      </c>
    </row>
    <row r="625" spans="1:4" x14ac:dyDescent="0.25">
      <c r="A625">
        <v>624</v>
      </c>
      <c r="B625" t="s">
        <v>19</v>
      </c>
      <c r="C625" t="s">
        <v>26</v>
      </c>
      <c r="D625">
        <v>999.86</v>
      </c>
    </row>
    <row r="626" spans="1:4" x14ac:dyDescent="0.25">
      <c r="A626">
        <v>625</v>
      </c>
      <c r="B626" t="s">
        <v>19</v>
      </c>
      <c r="C626" t="s">
        <v>26</v>
      </c>
      <c r="D626">
        <v>999.85</v>
      </c>
    </row>
    <row r="627" spans="1:4" x14ac:dyDescent="0.25">
      <c r="A627">
        <v>626</v>
      </c>
      <c r="B627" t="s">
        <v>19</v>
      </c>
      <c r="C627" t="s">
        <v>26</v>
      </c>
      <c r="D627">
        <v>999.14</v>
      </c>
    </row>
    <row r="628" spans="1:4" x14ac:dyDescent="0.25">
      <c r="A628">
        <v>627</v>
      </c>
      <c r="B628" t="s">
        <v>19</v>
      </c>
      <c r="C628" t="s">
        <v>26</v>
      </c>
      <c r="D628">
        <v>1000.93</v>
      </c>
    </row>
    <row r="629" spans="1:4" x14ac:dyDescent="0.25">
      <c r="A629">
        <v>628</v>
      </c>
      <c r="B629" t="s">
        <v>19</v>
      </c>
      <c r="C629" t="s">
        <v>26</v>
      </c>
      <c r="D629">
        <v>1000.35</v>
      </c>
    </row>
    <row r="630" spans="1:4" x14ac:dyDescent="0.25">
      <c r="A630">
        <v>629</v>
      </c>
      <c r="B630" t="s">
        <v>19</v>
      </c>
      <c r="C630" t="s">
        <v>26</v>
      </c>
      <c r="D630">
        <v>1000.23</v>
      </c>
    </row>
    <row r="631" spans="1:4" x14ac:dyDescent="0.25">
      <c r="A631">
        <v>630</v>
      </c>
      <c r="B631" t="s">
        <v>19</v>
      </c>
      <c r="C631" t="s">
        <v>26</v>
      </c>
      <c r="D631">
        <v>999.41</v>
      </c>
    </row>
    <row r="632" spans="1:4" x14ac:dyDescent="0.25">
      <c r="A632">
        <v>631</v>
      </c>
      <c r="B632" t="s">
        <v>19</v>
      </c>
      <c r="C632" t="s">
        <v>26</v>
      </c>
      <c r="D632">
        <v>999.93</v>
      </c>
    </row>
    <row r="633" spans="1:4" x14ac:dyDescent="0.25">
      <c r="A633">
        <v>632</v>
      </c>
      <c r="B633" t="s">
        <v>19</v>
      </c>
      <c r="C633" t="s">
        <v>26</v>
      </c>
      <c r="D633">
        <v>1003.67</v>
      </c>
    </row>
    <row r="634" spans="1:4" x14ac:dyDescent="0.25">
      <c r="A634">
        <v>633</v>
      </c>
      <c r="B634" t="s">
        <v>19</v>
      </c>
      <c r="C634" t="s">
        <v>26</v>
      </c>
      <c r="D634">
        <v>1002.01</v>
      </c>
    </row>
    <row r="635" spans="1:4" x14ac:dyDescent="0.25">
      <c r="A635">
        <v>634</v>
      </c>
      <c r="B635" t="s">
        <v>19</v>
      </c>
      <c r="C635" t="s">
        <v>26</v>
      </c>
      <c r="D635">
        <v>1003.8</v>
      </c>
    </row>
    <row r="636" spans="1:4" x14ac:dyDescent="0.25">
      <c r="A636">
        <v>635</v>
      </c>
      <c r="B636" t="s">
        <v>19</v>
      </c>
      <c r="C636" t="s">
        <v>26</v>
      </c>
      <c r="D636">
        <v>990.07</v>
      </c>
    </row>
    <row r="637" spans="1:4" x14ac:dyDescent="0.25">
      <c r="A637">
        <v>636</v>
      </c>
      <c r="B637" t="s">
        <v>19</v>
      </c>
      <c r="C637" t="s">
        <v>26</v>
      </c>
      <c r="D637">
        <v>995.29</v>
      </c>
    </row>
    <row r="638" spans="1:4" x14ac:dyDescent="0.25">
      <c r="A638">
        <v>637</v>
      </c>
      <c r="B638" t="s">
        <v>19</v>
      </c>
      <c r="C638" t="s">
        <v>26</v>
      </c>
      <c r="D638">
        <v>996.76</v>
      </c>
    </row>
    <row r="639" spans="1:4" x14ac:dyDescent="0.25">
      <c r="A639">
        <v>638</v>
      </c>
      <c r="B639" t="s">
        <v>19</v>
      </c>
      <c r="C639" t="s">
        <v>26</v>
      </c>
      <c r="D639">
        <v>995.62</v>
      </c>
    </row>
    <row r="640" spans="1:4" x14ac:dyDescent="0.25">
      <c r="A640">
        <v>639</v>
      </c>
      <c r="B640" t="s">
        <v>19</v>
      </c>
      <c r="C640" t="s">
        <v>26</v>
      </c>
      <c r="D640">
        <v>998.55</v>
      </c>
    </row>
    <row r="641" spans="1:7" x14ac:dyDescent="0.25">
      <c r="A641">
        <v>640</v>
      </c>
      <c r="B641" t="s">
        <v>19</v>
      </c>
      <c r="C641" t="s">
        <v>26</v>
      </c>
      <c r="D641">
        <v>996.68</v>
      </c>
    </row>
    <row r="642" spans="1:7" x14ac:dyDescent="0.25">
      <c r="A642">
        <v>641</v>
      </c>
      <c r="B642" t="s">
        <v>19</v>
      </c>
      <c r="C642" t="s">
        <v>26</v>
      </c>
      <c r="D642">
        <v>1002.64</v>
      </c>
    </row>
    <row r="643" spans="1:7" x14ac:dyDescent="0.25">
      <c r="A643">
        <v>642</v>
      </c>
      <c r="B643" t="s">
        <v>19</v>
      </c>
      <c r="C643" t="s">
        <v>26</v>
      </c>
      <c r="D643">
        <v>989.07</v>
      </c>
    </row>
    <row r="644" spans="1:7" x14ac:dyDescent="0.25">
      <c r="A644">
        <v>643</v>
      </c>
      <c r="B644" t="s">
        <v>19</v>
      </c>
      <c r="C644" t="s">
        <v>26</v>
      </c>
      <c r="D644">
        <v>1002.24</v>
      </c>
    </row>
    <row r="645" spans="1:7" x14ac:dyDescent="0.25">
      <c r="A645">
        <v>644</v>
      </c>
      <c r="B645" t="s">
        <v>19</v>
      </c>
      <c r="C645" t="s">
        <v>26</v>
      </c>
      <c r="D645">
        <v>999.06</v>
      </c>
    </row>
    <row r="646" spans="1:7" x14ac:dyDescent="0.25">
      <c r="A646">
        <v>645</v>
      </c>
      <c r="B646" t="s">
        <v>19</v>
      </c>
      <c r="C646" t="s">
        <v>26</v>
      </c>
      <c r="D646">
        <v>991.71</v>
      </c>
    </row>
    <row r="647" spans="1:7" x14ac:dyDescent="0.25">
      <c r="A647">
        <v>646</v>
      </c>
      <c r="B647" t="s">
        <v>19</v>
      </c>
      <c r="C647" t="s">
        <v>26</v>
      </c>
      <c r="D647">
        <v>1000.39</v>
      </c>
    </row>
    <row r="648" spans="1:7" x14ac:dyDescent="0.25">
      <c r="A648">
        <v>647</v>
      </c>
      <c r="B648" t="s">
        <v>19</v>
      </c>
      <c r="C648" t="s">
        <v>26</v>
      </c>
      <c r="D648">
        <v>1000.46</v>
      </c>
    </row>
    <row r="649" spans="1:7" x14ac:dyDescent="0.25">
      <c r="A649">
        <v>648</v>
      </c>
      <c r="B649" t="s">
        <v>19</v>
      </c>
      <c r="C649" t="s">
        <v>26</v>
      </c>
      <c r="D649">
        <v>1000.62</v>
      </c>
    </row>
    <row r="650" spans="1:7" x14ac:dyDescent="0.25">
      <c r="A650">
        <v>649</v>
      </c>
      <c r="B650" t="s">
        <v>19</v>
      </c>
      <c r="C650" t="s">
        <v>26</v>
      </c>
      <c r="D650">
        <v>997.63</v>
      </c>
    </row>
    <row r="651" spans="1:7" x14ac:dyDescent="0.25">
      <c r="A651">
        <v>650</v>
      </c>
      <c r="B651" t="s">
        <v>19</v>
      </c>
      <c r="C651" t="s">
        <v>26</v>
      </c>
      <c r="D651">
        <v>1000.39</v>
      </c>
      <c r="E651">
        <v>999.27219999999988</v>
      </c>
      <c r="F651">
        <v>2.9220446882277402</v>
      </c>
      <c r="G651">
        <v>50</v>
      </c>
    </row>
    <row r="652" spans="1:7" x14ac:dyDescent="0.25">
      <c r="A652">
        <v>651</v>
      </c>
      <c r="B652" t="s">
        <v>19</v>
      </c>
      <c r="C652" t="s">
        <v>27</v>
      </c>
      <c r="D652">
        <v>991.73</v>
      </c>
    </row>
    <row r="653" spans="1:7" x14ac:dyDescent="0.25">
      <c r="A653">
        <v>652</v>
      </c>
      <c r="B653" t="s">
        <v>19</v>
      </c>
      <c r="C653" t="s">
        <v>27</v>
      </c>
      <c r="D653">
        <v>991.97</v>
      </c>
    </row>
    <row r="654" spans="1:7" x14ac:dyDescent="0.25">
      <c r="A654">
        <v>653</v>
      </c>
      <c r="B654" t="s">
        <v>19</v>
      </c>
      <c r="C654" t="s">
        <v>27</v>
      </c>
      <c r="D654">
        <v>986.88</v>
      </c>
    </row>
    <row r="655" spans="1:7" x14ac:dyDescent="0.25">
      <c r="A655">
        <v>654</v>
      </c>
      <c r="B655" t="s">
        <v>19</v>
      </c>
      <c r="C655" t="s">
        <v>27</v>
      </c>
      <c r="D655">
        <v>987.27</v>
      </c>
    </row>
    <row r="656" spans="1:7" x14ac:dyDescent="0.25">
      <c r="A656">
        <v>655</v>
      </c>
      <c r="B656" t="s">
        <v>19</v>
      </c>
      <c r="C656" t="s">
        <v>27</v>
      </c>
      <c r="D656">
        <v>994.46</v>
      </c>
    </row>
    <row r="657" spans="1:4" x14ac:dyDescent="0.25">
      <c r="A657">
        <v>656</v>
      </c>
      <c r="B657" t="s">
        <v>19</v>
      </c>
      <c r="C657" t="s">
        <v>27</v>
      </c>
      <c r="D657">
        <v>990.76</v>
      </c>
    </row>
    <row r="658" spans="1:4" x14ac:dyDescent="0.25">
      <c r="A658">
        <v>657</v>
      </c>
      <c r="B658" t="s">
        <v>19</v>
      </c>
      <c r="C658" t="s">
        <v>27</v>
      </c>
      <c r="D658">
        <v>991.44</v>
      </c>
    </row>
    <row r="659" spans="1:4" x14ac:dyDescent="0.25">
      <c r="A659">
        <v>658</v>
      </c>
      <c r="B659" t="s">
        <v>19</v>
      </c>
      <c r="C659" t="s">
        <v>27</v>
      </c>
      <c r="D659">
        <v>991.69</v>
      </c>
    </row>
    <row r="660" spans="1:4" x14ac:dyDescent="0.25">
      <c r="A660">
        <v>659</v>
      </c>
      <c r="B660" t="s">
        <v>19</v>
      </c>
      <c r="C660" t="s">
        <v>27</v>
      </c>
      <c r="D660">
        <v>990.45</v>
      </c>
    </row>
    <row r="661" spans="1:4" x14ac:dyDescent="0.25">
      <c r="A661">
        <v>660</v>
      </c>
      <c r="B661" t="s">
        <v>19</v>
      </c>
      <c r="C661" t="s">
        <v>27</v>
      </c>
      <c r="D661">
        <v>991.48</v>
      </c>
    </row>
    <row r="662" spans="1:4" x14ac:dyDescent="0.25">
      <c r="A662">
        <v>661</v>
      </c>
      <c r="B662" t="s">
        <v>19</v>
      </c>
      <c r="C662" t="s">
        <v>27</v>
      </c>
      <c r="D662">
        <v>992.17</v>
      </c>
    </row>
    <row r="663" spans="1:4" x14ac:dyDescent="0.25">
      <c r="A663">
        <v>662</v>
      </c>
      <c r="B663" t="s">
        <v>19</v>
      </c>
      <c r="C663" t="s">
        <v>27</v>
      </c>
      <c r="D663">
        <v>990.26</v>
      </c>
    </row>
    <row r="664" spans="1:4" x14ac:dyDescent="0.25">
      <c r="A664">
        <v>663</v>
      </c>
      <c r="B664" t="s">
        <v>19</v>
      </c>
      <c r="C664" t="s">
        <v>27</v>
      </c>
      <c r="D664">
        <v>987.79</v>
      </c>
    </row>
    <row r="665" spans="1:4" x14ac:dyDescent="0.25">
      <c r="A665">
        <v>664</v>
      </c>
      <c r="B665" t="s">
        <v>19</v>
      </c>
      <c r="C665" t="s">
        <v>27</v>
      </c>
      <c r="D665">
        <v>983.7</v>
      </c>
    </row>
    <row r="666" spans="1:4" x14ac:dyDescent="0.25">
      <c r="A666">
        <v>665</v>
      </c>
      <c r="B666" t="s">
        <v>19</v>
      </c>
      <c r="C666" t="s">
        <v>27</v>
      </c>
      <c r="D666">
        <v>994.34</v>
      </c>
    </row>
    <row r="667" spans="1:4" x14ac:dyDescent="0.25">
      <c r="A667">
        <v>666</v>
      </c>
      <c r="B667" t="s">
        <v>19</v>
      </c>
      <c r="C667" t="s">
        <v>27</v>
      </c>
      <c r="D667">
        <v>991.28</v>
      </c>
    </row>
    <row r="668" spans="1:4" x14ac:dyDescent="0.25">
      <c r="A668">
        <v>667</v>
      </c>
      <c r="B668" t="s">
        <v>19</v>
      </c>
      <c r="C668" t="s">
        <v>27</v>
      </c>
      <c r="D668">
        <v>990.61</v>
      </c>
    </row>
    <row r="669" spans="1:4" x14ac:dyDescent="0.25">
      <c r="A669">
        <v>668</v>
      </c>
      <c r="B669" t="s">
        <v>19</v>
      </c>
      <c r="C669" t="s">
        <v>27</v>
      </c>
      <c r="D669">
        <v>991.73</v>
      </c>
    </row>
    <row r="670" spans="1:4" x14ac:dyDescent="0.25">
      <c r="A670">
        <v>669</v>
      </c>
      <c r="B670" t="s">
        <v>19</v>
      </c>
      <c r="C670" t="s">
        <v>27</v>
      </c>
      <c r="D670">
        <v>991.49</v>
      </c>
    </row>
    <row r="671" spans="1:4" x14ac:dyDescent="0.25">
      <c r="A671">
        <v>670</v>
      </c>
      <c r="B671" t="s">
        <v>19</v>
      </c>
      <c r="C671" t="s">
        <v>27</v>
      </c>
      <c r="D671">
        <v>994.27</v>
      </c>
    </row>
    <row r="672" spans="1:4" x14ac:dyDescent="0.25">
      <c r="A672">
        <v>671</v>
      </c>
      <c r="B672" t="s">
        <v>19</v>
      </c>
      <c r="C672" t="s">
        <v>27</v>
      </c>
      <c r="D672">
        <v>992.26</v>
      </c>
    </row>
    <row r="673" spans="1:4" x14ac:dyDescent="0.25">
      <c r="A673">
        <v>672</v>
      </c>
      <c r="B673" t="s">
        <v>19</v>
      </c>
      <c r="C673" t="s">
        <v>27</v>
      </c>
      <c r="D673">
        <v>987.64</v>
      </c>
    </row>
    <row r="674" spans="1:4" x14ac:dyDescent="0.25">
      <c r="A674">
        <v>673</v>
      </c>
      <c r="B674" t="s">
        <v>19</v>
      </c>
      <c r="C674" t="s">
        <v>27</v>
      </c>
      <c r="D674">
        <v>990.6</v>
      </c>
    </row>
    <row r="675" spans="1:4" x14ac:dyDescent="0.25">
      <c r="A675">
        <v>674</v>
      </c>
      <c r="B675" t="s">
        <v>19</v>
      </c>
      <c r="C675" t="s">
        <v>27</v>
      </c>
      <c r="D675">
        <v>990.79</v>
      </c>
    </row>
    <row r="676" spans="1:4" x14ac:dyDescent="0.25">
      <c r="A676">
        <v>675</v>
      </c>
      <c r="B676" t="s">
        <v>19</v>
      </c>
      <c r="C676" t="s">
        <v>27</v>
      </c>
      <c r="D676">
        <v>989.44</v>
      </c>
    </row>
    <row r="677" spans="1:4" x14ac:dyDescent="0.25">
      <c r="A677">
        <v>676</v>
      </c>
      <c r="B677" t="s">
        <v>19</v>
      </c>
      <c r="C677" t="s">
        <v>27</v>
      </c>
      <c r="D677">
        <v>991.01</v>
      </c>
    </row>
    <row r="678" spans="1:4" x14ac:dyDescent="0.25">
      <c r="A678">
        <v>677</v>
      </c>
      <c r="B678" t="s">
        <v>19</v>
      </c>
      <c r="C678" t="s">
        <v>27</v>
      </c>
      <c r="D678">
        <v>991.65</v>
      </c>
    </row>
    <row r="679" spans="1:4" x14ac:dyDescent="0.25">
      <c r="A679">
        <v>678</v>
      </c>
      <c r="B679" t="s">
        <v>19</v>
      </c>
      <c r="C679" t="s">
        <v>27</v>
      </c>
      <c r="D679">
        <v>992.61</v>
      </c>
    </row>
    <row r="680" spans="1:4" x14ac:dyDescent="0.25">
      <c r="A680">
        <v>679</v>
      </c>
      <c r="B680" t="s">
        <v>19</v>
      </c>
      <c r="C680" t="s">
        <v>27</v>
      </c>
      <c r="D680">
        <v>992.65</v>
      </c>
    </row>
    <row r="681" spans="1:4" x14ac:dyDescent="0.25">
      <c r="A681">
        <v>680</v>
      </c>
      <c r="B681" t="s">
        <v>19</v>
      </c>
      <c r="C681" t="s">
        <v>27</v>
      </c>
      <c r="D681">
        <v>987.47</v>
      </c>
    </row>
    <row r="682" spans="1:4" x14ac:dyDescent="0.25">
      <c r="A682">
        <v>681</v>
      </c>
      <c r="B682" t="s">
        <v>19</v>
      </c>
      <c r="C682" t="s">
        <v>27</v>
      </c>
      <c r="D682">
        <v>992.79</v>
      </c>
    </row>
    <row r="683" spans="1:4" x14ac:dyDescent="0.25">
      <c r="A683">
        <v>682</v>
      </c>
      <c r="B683" t="s">
        <v>19</v>
      </c>
      <c r="C683" t="s">
        <v>27</v>
      </c>
      <c r="D683">
        <v>993.79</v>
      </c>
    </row>
    <row r="684" spans="1:4" x14ac:dyDescent="0.25">
      <c r="A684">
        <v>683</v>
      </c>
      <c r="B684" t="s">
        <v>19</v>
      </c>
      <c r="C684" t="s">
        <v>27</v>
      </c>
      <c r="D684">
        <v>991.06</v>
      </c>
    </row>
    <row r="685" spans="1:4" x14ac:dyDescent="0.25">
      <c r="A685">
        <v>684</v>
      </c>
      <c r="B685" t="s">
        <v>19</v>
      </c>
      <c r="C685" t="s">
        <v>27</v>
      </c>
      <c r="D685">
        <v>979.09</v>
      </c>
    </row>
    <row r="686" spans="1:4" x14ac:dyDescent="0.25">
      <c r="A686">
        <v>685</v>
      </c>
      <c r="B686" t="s">
        <v>19</v>
      </c>
      <c r="C686" t="s">
        <v>27</v>
      </c>
      <c r="D686">
        <v>991.8</v>
      </c>
    </row>
    <row r="687" spans="1:4" x14ac:dyDescent="0.25">
      <c r="A687">
        <v>686</v>
      </c>
      <c r="B687" t="s">
        <v>19</v>
      </c>
      <c r="C687" t="s">
        <v>27</v>
      </c>
      <c r="D687">
        <v>991.52</v>
      </c>
    </row>
    <row r="688" spans="1:4" x14ac:dyDescent="0.25">
      <c r="A688">
        <v>687</v>
      </c>
      <c r="B688" t="s">
        <v>19</v>
      </c>
      <c r="C688" t="s">
        <v>27</v>
      </c>
      <c r="D688">
        <v>989.92</v>
      </c>
    </row>
    <row r="689" spans="1:7" x14ac:dyDescent="0.25">
      <c r="A689">
        <v>688</v>
      </c>
      <c r="B689" t="s">
        <v>19</v>
      </c>
      <c r="C689" t="s">
        <v>27</v>
      </c>
      <c r="D689">
        <v>990.82</v>
      </c>
    </row>
    <row r="690" spans="1:7" x14ac:dyDescent="0.25">
      <c r="A690">
        <v>689</v>
      </c>
      <c r="B690" t="s">
        <v>19</v>
      </c>
      <c r="C690" t="s">
        <v>27</v>
      </c>
      <c r="D690">
        <v>992.06</v>
      </c>
    </row>
    <row r="691" spans="1:7" x14ac:dyDescent="0.25">
      <c r="A691">
        <v>690</v>
      </c>
      <c r="B691" t="s">
        <v>19</v>
      </c>
      <c r="C691" t="s">
        <v>27</v>
      </c>
      <c r="D691">
        <v>990.05</v>
      </c>
    </row>
    <row r="692" spans="1:7" x14ac:dyDescent="0.25">
      <c r="A692">
        <v>691</v>
      </c>
      <c r="B692" t="s">
        <v>19</v>
      </c>
      <c r="C692" t="s">
        <v>27</v>
      </c>
      <c r="D692">
        <v>986.68</v>
      </c>
    </row>
    <row r="693" spans="1:7" x14ac:dyDescent="0.25">
      <c r="A693">
        <v>692</v>
      </c>
      <c r="B693" t="s">
        <v>19</v>
      </c>
      <c r="C693" t="s">
        <v>27</v>
      </c>
      <c r="D693">
        <v>990.78</v>
      </c>
    </row>
    <row r="694" spans="1:7" x14ac:dyDescent="0.25">
      <c r="A694">
        <v>693</v>
      </c>
      <c r="B694" t="s">
        <v>19</v>
      </c>
      <c r="C694" t="s">
        <v>27</v>
      </c>
      <c r="D694">
        <v>988.73</v>
      </c>
    </row>
    <row r="695" spans="1:7" x14ac:dyDescent="0.25">
      <c r="A695">
        <v>694</v>
      </c>
      <c r="B695" t="s">
        <v>19</v>
      </c>
      <c r="C695" t="s">
        <v>27</v>
      </c>
      <c r="D695">
        <v>993.72</v>
      </c>
    </row>
    <row r="696" spans="1:7" x14ac:dyDescent="0.25">
      <c r="A696">
        <v>695</v>
      </c>
      <c r="B696" t="s">
        <v>19</v>
      </c>
      <c r="C696" t="s">
        <v>27</v>
      </c>
      <c r="D696">
        <v>986.87</v>
      </c>
    </row>
    <row r="697" spans="1:7" x14ac:dyDescent="0.25">
      <c r="A697">
        <v>696</v>
      </c>
      <c r="B697" t="s">
        <v>19</v>
      </c>
      <c r="C697" t="s">
        <v>27</v>
      </c>
      <c r="D697">
        <v>987.79</v>
      </c>
    </row>
    <row r="698" spans="1:7" x14ac:dyDescent="0.25">
      <c r="A698">
        <v>697</v>
      </c>
      <c r="B698" t="s">
        <v>19</v>
      </c>
      <c r="C698" t="s">
        <v>27</v>
      </c>
      <c r="D698">
        <v>990.01</v>
      </c>
    </row>
    <row r="699" spans="1:7" x14ac:dyDescent="0.25">
      <c r="A699">
        <v>698</v>
      </c>
      <c r="B699" t="s">
        <v>19</v>
      </c>
      <c r="C699" t="s">
        <v>27</v>
      </c>
      <c r="D699">
        <v>992.19</v>
      </c>
    </row>
    <row r="700" spans="1:7" x14ac:dyDescent="0.25">
      <c r="A700">
        <v>699</v>
      </c>
      <c r="B700" t="s">
        <v>19</v>
      </c>
      <c r="C700" t="s">
        <v>27</v>
      </c>
      <c r="D700">
        <v>989.62</v>
      </c>
    </row>
    <row r="701" spans="1:7" x14ac:dyDescent="0.25">
      <c r="A701">
        <v>700</v>
      </c>
      <c r="B701" t="s">
        <v>19</v>
      </c>
      <c r="C701" t="s">
        <v>27</v>
      </c>
      <c r="D701">
        <v>991.35</v>
      </c>
      <c r="E701">
        <v>990.45060000000024</v>
      </c>
      <c r="F701">
        <v>2.7298274011372929</v>
      </c>
      <c r="G701">
        <v>50</v>
      </c>
    </row>
    <row r="702" spans="1:7" x14ac:dyDescent="0.25">
      <c r="A702">
        <v>701</v>
      </c>
      <c r="B702" t="s">
        <v>19</v>
      </c>
      <c r="C702" t="s">
        <v>28</v>
      </c>
      <c r="D702">
        <v>1772.23</v>
      </c>
    </row>
    <row r="703" spans="1:7" x14ac:dyDescent="0.25">
      <c r="A703">
        <v>702</v>
      </c>
      <c r="B703" t="s">
        <v>19</v>
      </c>
      <c r="C703" t="s">
        <v>28</v>
      </c>
      <c r="D703">
        <v>1777.13</v>
      </c>
    </row>
    <row r="704" spans="1:7" x14ac:dyDescent="0.25">
      <c r="A704">
        <v>703</v>
      </c>
      <c r="B704" t="s">
        <v>19</v>
      </c>
      <c r="C704" t="s">
        <v>28</v>
      </c>
      <c r="D704">
        <v>1775.01</v>
      </c>
    </row>
    <row r="705" spans="1:4" x14ac:dyDescent="0.25">
      <c r="A705">
        <v>704</v>
      </c>
      <c r="B705" t="s">
        <v>19</v>
      </c>
      <c r="C705" t="s">
        <v>28</v>
      </c>
      <c r="D705">
        <v>1780.76</v>
      </c>
    </row>
    <row r="706" spans="1:4" x14ac:dyDescent="0.25">
      <c r="A706">
        <v>705</v>
      </c>
      <c r="B706" t="s">
        <v>19</v>
      </c>
      <c r="C706" t="s">
        <v>28</v>
      </c>
      <c r="D706">
        <v>1782.22</v>
      </c>
    </row>
    <row r="707" spans="1:4" x14ac:dyDescent="0.25">
      <c r="A707">
        <v>706</v>
      </c>
      <c r="B707" t="s">
        <v>19</v>
      </c>
      <c r="C707" t="s">
        <v>28</v>
      </c>
      <c r="D707">
        <v>1778.72</v>
      </c>
    </row>
    <row r="708" spans="1:4" x14ac:dyDescent="0.25">
      <c r="A708">
        <v>707</v>
      </c>
      <c r="B708" t="s">
        <v>19</v>
      </c>
      <c r="C708" t="s">
        <v>28</v>
      </c>
      <c r="D708">
        <v>1780.82</v>
      </c>
    </row>
    <row r="709" spans="1:4" x14ac:dyDescent="0.25">
      <c r="A709">
        <v>708</v>
      </c>
      <c r="B709" t="s">
        <v>19</v>
      </c>
      <c r="C709" t="s">
        <v>28</v>
      </c>
      <c r="D709">
        <v>1784.19</v>
      </c>
    </row>
    <row r="710" spans="1:4" x14ac:dyDescent="0.25">
      <c r="A710">
        <v>709</v>
      </c>
      <c r="B710" t="s">
        <v>19</v>
      </c>
      <c r="C710" t="s">
        <v>28</v>
      </c>
      <c r="D710">
        <v>1777.75</v>
      </c>
    </row>
    <row r="711" spans="1:4" x14ac:dyDescent="0.25">
      <c r="A711">
        <v>710</v>
      </c>
      <c r="B711" t="s">
        <v>19</v>
      </c>
      <c r="C711" t="s">
        <v>28</v>
      </c>
      <c r="D711">
        <v>1775.68</v>
      </c>
    </row>
    <row r="712" spans="1:4" x14ac:dyDescent="0.25">
      <c r="A712">
        <v>711</v>
      </c>
      <c r="B712" t="s">
        <v>19</v>
      </c>
      <c r="C712" t="s">
        <v>28</v>
      </c>
      <c r="D712">
        <v>1775.77</v>
      </c>
    </row>
    <row r="713" spans="1:4" x14ac:dyDescent="0.25">
      <c r="A713">
        <v>712</v>
      </c>
      <c r="B713" t="s">
        <v>19</v>
      </c>
      <c r="C713" t="s">
        <v>28</v>
      </c>
      <c r="D713">
        <v>1767.48</v>
      </c>
    </row>
    <row r="714" spans="1:4" x14ac:dyDescent="0.25">
      <c r="A714">
        <v>713</v>
      </c>
      <c r="B714" t="s">
        <v>19</v>
      </c>
      <c r="C714" t="s">
        <v>28</v>
      </c>
      <c r="D714">
        <v>1775.81</v>
      </c>
    </row>
    <row r="715" spans="1:4" x14ac:dyDescent="0.25">
      <c r="A715">
        <v>714</v>
      </c>
      <c r="B715" t="s">
        <v>19</v>
      </c>
      <c r="C715" t="s">
        <v>28</v>
      </c>
      <c r="D715">
        <v>1778.31</v>
      </c>
    </row>
    <row r="716" spans="1:4" x14ac:dyDescent="0.25">
      <c r="A716">
        <v>715</v>
      </c>
      <c r="B716" t="s">
        <v>19</v>
      </c>
      <c r="C716" t="s">
        <v>28</v>
      </c>
      <c r="D716">
        <v>1780.56</v>
      </c>
    </row>
    <row r="717" spans="1:4" x14ac:dyDescent="0.25">
      <c r="A717">
        <v>716</v>
      </c>
      <c r="B717" t="s">
        <v>19</v>
      </c>
      <c r="C717" t="s">
        <v>28</v>
      </c>
      <c r="D717">
        <v>1781.71</v>
      </c>
    </row>
    <row r="718" spans="1:4" x14ac:dyDescent="0.25">
      <c r="A718">
        <v>717</v>
      </c>
      <c r="B718" t="s">
        <v>19</v>
      </c>
      <c r="C718" t="s">
        <v>28</v>
      </c>
      <c r="D718">
        <v>1776.48</v>
      </c>
    </row>
    <row r="719" spans="1:4" x14ac:dyDescent="0.25">
      <c r="A719">
        <v>718</v>
      </c>
      <c r="B719" t="s">
        <v>19</v>
      </c>
      <c r="C719" t="s">
        <v>28</v>
      </c>
      <c r="D719">
        <v>1771.83</v>
      </c>
    </row>
    <row r="720" spans="1:4" x14ac:dyDescent="0.25">
      <c r="A720">
        <v>719</v>
      </c>
      <c r="B720" t="s">
        <v>19</v>
      </c>
      <c r="C720" t="s">
        <v>28</v>
      </c>
      <c r="D720">
        <v>1774.79</v>
      </c>
    </row>
    <row r="721" spans="1:4" x14ac:dyDescent="0.25">
      <c r="A721">
        <v>720</v>
      </c>
      <c r="B721" t="s">
        <v>19</v>
      </c>
      <c r="C721" t="s">
        <v>28</v>
      </c>
      <c r="D721">
        <v>1769.45</v>
      </c>
    </row>
    <row r="722" spans="1:4" x14ac:dyDescent="0.25">
      <c r="A722">
        <v>721</v>
      </c>
      <c r="B722" t="s">
        <v>19</v>
      </c>
      <c r="C722" t="s">
        <v>28</v>
      </c>
      <c r="D722">
        <v>1774.6</v>
      </c>
    </row>
    <row r="723" spans="1:4" x14ac:dyDescent="0.25">
      <c r="A723">
        <v>722</v>
      </c>
      <c r="B723" t="s">
        <v>19</v>
      </c>
      <c r="C723" t="s">
        <v>28</v>
      </c>
      <c r="D723">
        <v>1775.81</v>
      </c>
    </row>
    <row r="724" spans="1:4" x14ac:dyDescent="0.25">
      <c r="A724">
        <v>723</v>
      </c>
      <c r="B724" t="s">
        <v>19</v>
      </c>
      <c r="C724" t="s">
        <v>28</v>
      </c>
      <c r="D724">
        <v>1774.56</v>
      </c>
    </row>
    <row r="725" spans="1:4" x14ac:dyDescent="0.25">
      <c r="A725">
        <v>724</v>
      </c>
      <c r="B725" t="s">
        <v>19</v>
      </c>
      <c r="C725" t="s">
        <v>28</v>
      </c>
      <c r="D725">
        <v>1758.04</v>
      </c>
    </row>
    <row r="726" spans="1:4" x14ac:dyDescent="0.25">
      <c r="A726">
        <v>725</v>
      </c>
      <c r="B726" t="s">
        <v>19</v>
      </c>
      <c r="C726" t="s">
        <v>28</v>
      </c>
      <c r="D726">
        <v>1772.44</v>
      </c>
    </row>
    <row r="727" spans="1:4" x14ac:dyDescent="0.25">
      <c r="A727">
        <v>726</v>
      </c>
      <c r="B727" t="s">
        <v>19</v>
      </c>
      <c r="C727" t="s">
        <v>28</v>
      </c>
      <c r="D727">
        <v>1776.14</v>
      </c>
    </row>
    <row r="728" spans="1:4" x14ac:dyDescent="0.25">
      <c r="A728">
        <v>727</v>
      </c>
      <c r="B728" t="s">
        <v>19</v>
      </c>
      <c r="C728" t="s">
        <v>28</v>
      </c>
      <c r="D728">
        <v>1773.84</v>
      </c>
    </row>
    <row r="729" spans="1:4" x14ac:dyDescent="0.25">
      <c r="A729">
        <v>728</v>
      </c>
      <c r="B729" t="s">
        <v>19</v>
      </c>
      <c r="C729" t="s">
        <v>28</v>
      </c>
      <c r="D729">
        <v>1773.13</v>
      </c>
    </row>
    <row r="730" spans="1:4" x14ac:dyDescent="0.25">
      <c r="A730">
        <v>729</v>
      </c>
      <c r="B730" t="s">
        <v>19</v>
      </c>
      <c r="C730" t="s">
        <v>28</v>
      </c>
      <c r="D730">
        <v>1761.76</v>
      </c>
    </row>
    <row r="731" spans="1:4" x14ac:dyDescent="0.25">
      <c r="A731">
        <v>730</v>
      </c>
      <c r="B731" t="s">
        <v>19</v>
      </c>
      <c r="C731" t="s">
        <v>28</v>
      </c>
      <c r="D731">
        <v>1769.33</v>
      </c>
    </row>
    <row r="732" spans="1:4" x14ac:dyDescent="0.25">
      <c r="A732">
        <v>731</v>
      </c>
      <c r="B732" t="s">
        <v>19</v>
      </c>
      <c r="C732" t="s">
        <v>28</v>
      </c>
      <c r="D732">
        <v>1771.26</v>
      </c>
    </row>
    <row r="733" spans="1:4" x14ac:dyDescent="0.25">
      <c r="A733">
        <v>732</v>
      </c>
      <c r="B733" t="s">
        <v>19</v>
      </c>
      <c r="C733" t="s">
        <v>28</v>
      </c>
      <c r="D733">
        <v>1752.36</v>
      </c>
    </row>
    <row r="734" spans="1:4" x14ac:dyDescent="0.25">
      <c r="A734">
        <v>733</v>
      </c>
      <c r="B734" t="s">
        <v>19</v>
      </c>
      <c r="C734" t="s">
        <v>28</v>
      </c>
      <c r="D734">
        <v>1762.87</v>
      </c>
    </row>
    <row r="735" spans="1:4" x14ac:dyDescent="0.25">
      <c r="A735">
        <v>734</v>
      </c>
      <c r="B735" t="s">
        <v>19</v>
      </c>
      <c r="C735" t="s">
        <v>28</v>
      </c>
      <c r="D735">
        <v>1760.87</v>
      </c>
    </row>
    <row r="736" spans="1:4" x14ac:dyDescent="0.25">
      <c r="A736">
        <v>735</v>
      </c>
      <c r="B736" t="s">
        <v>19</v>
      </c>
      <c r="C736" t="s">
        <v>28</v>
      </c>
      <c r="D736">
        <v>1776.84</v>
      </c>
    </row>
    <row r="737" spans="1:7" x14ac:dyDescent="0.25">
      <c r="A737">
        <v>736</v>
      </c>
      <c r="B737" t="s">
        <v>19</v>
      </c>
      <c r="C737" t="s">
        <v>28</v>
      </c>
      <c r="D737">
        <v>1772</v>
      </c>
    </row>
    <row r="738" spans="1:7" x14ac:dyDescent="0.25">
      <c r="A738">
        <v>737</v>
      </c>
      <c r="B738" t="s">
        <v>19</v>
      </c>
      <c r="C738" t="s">
        <v>28</v>
      </c>
      <c r="D738">
        <v>1779.2</v>
      </c>
    </row>
    <row r="739" spans="1:7" x14ac:dyDescent="0.25">
      <c r="A739">
        <v>738</v>
      </c>
      <c r="B739" t="s">
        <v>19</v>
      </c>
      <c r="C739" t="s">
        <v>28</v>
      </c>
      <c r="D739">
        <v>1781</v>
      </c>
    </row>
    <row r="740" spans="1:7" x14ac:dyDescent="0.25">
      <c r="A740">
        <v>739</v>
      </c>
      <c r="B740" t="s">
        <v>19</v>
      </c>
      <c r="C740" t="s">
        <v>28</v>
      </c>
      <c r="D740">
        <v>1776.48</v>
      </c>
    </row>
    <row r="741" spans="1:7" x14ac:dyDescent="0.25">
      <c r="A741">
        <v>740</v>
      </c>
      <c r="B741" t="s">
        <v>19</v>
      </c>
      <c r="C741" t="s">
        <v>28</v>
      </c>
      <c r="D741">
        <v>1760.68</v>
      </c>
    </row>
    <row r="742" spans="1:7" x14ac:dyDescent="0.25">
      <c r="A742">
        <v>741</v>
      </c>
      <c r="B742" t="s">
        <v>19</v>
      </c>
      <c r="C742" t="s">
        <v>28</v>
      </c>
      <c r="D742">
        <v>1771.8</v>
      </c>
    </row>
    <row r="743" spans="1:7" x14ac:dyDescent="0.25">
      <c r="A743">
        <v>742</v>
      </c>
      <c r="B743" t="s">
        <v>19</v>
      </c>
      <c r="C743" t="s">
        <v>28</v>
      </c>
      <c r="D743">
        <v>1775.34</v>
      </c>
    </row>
    <row r="744" spans="1:7" x14ac:dyDescent="0.25">
      <c r="A744">
        <v>743</v>
      </c>
      <c r="B744" t="s">
        <v>19</v>
      </c>
      <c r="C744" t="s">
        <v>28</v>
      </c>
      <c r="D744">
        <v>1762.05</v>
      </c>
    </row>
    <row r="745" spans="1:7" x14ac:dyDescent="0.25">
      <c r="A745">
        <v>744</v>
      </c>
      <c r="B745" t="s">
        <v>19</v>
      </c>
      <c r="C745" t="s">
        <v>28</v>
      </c>
      <c r="D745">
        <v>1770.31</v>
      </c>
    </row>
    <row r="746" spans="1:7" x14ac:dyDescent="0.25">
      <c r="A746">
        <v>745</v>
      </c>
      <c r="B746" t="s">
        <v>19</v>
      </c>
      <c r="C746" t="s">
        <v>28</v>
      </c>
      <c r="D746">
        <v>1769.51</v>
      </c>
    </row>
    <row r="747" spans="1:7" x14ac:dyDescent="0.25">
      <c r="A747">
        <v>746</v>
      </c>
      <c r="B747" t="s">
        <v>19</v>
      </c>
      <c r="C747" t="s">
        <v>28</v>
      </c>
      <c r="D747">
        <v>1770.34</v>
      </c>
    </row>
    <row r="748" spans="1:7" x14ac:dyDescent="0.25">
      <c r="A748">
        <v>747</v>
      </c>
      <c r="B748" t="s">
        <v>19</v>
      </c>
      <c r="C748" t="s">
        <v>28</v>
      </c>
      <c r="D748">
        <v>1777.12</v>
      </c>
    </row>
    <row r="749" spans="1:7" x14ac:dyDescent="0.25">
      <c r="A749">
        <v>748</v>
      </c>
      <c r="B749" t="s">
        <v>19</v>
      </c>
      <c r="C749" t="s">
        <v>28</v>
      </c>
      <c r="D749">
        <v>1776.41</v>
      </c>
    </row>
    <row r="750" spans="1:7" x14ac:dyDescent="0.25">
      <c r="A750">
        <v>749</v>
      </c>
      <c r="B750" t="s">
        <v>19</v>
      </c>
      <c r="C750" t="s">
        <v>28</v>
      </c>
      <c r="D750">
        <v>1775.22</v>
      </c>
    </row>
    <row r="751" spans="1:7" x14ac:dyDescent="0.25">
      <c r="A751">
        <v>750</v>
      </c>
      <c r="B751" t="s">
        <v>19</v>
      </c>
      <c r="C751" t="s">
        <v>28</v>
      </c>
      <c r="D751">
        <v>1772.81</v>
      </c>
      <c r="E751">
        <v>1773.2163999999996</v>
      </c>
      <c r="F751">
        <v>6.6107263625111736</v>
      </c>
      <c r="G751">
        <v>50</v>
      </c>
    </row>
    <row r="752" spans="1:7" x14ac:dyDescent="0.25">
      <c r="A752">
        <v>751</v>
      </c>
      <c r="B752" t="s">
        <v>19</v>
      </c>
      <c r="C752" t="s">
        <v>29</v>
      </c>
      <c r="D752">
        <v>1558.6</v>
      </c>
    </row>
    <row r="753" spans="1:4" x14ac:dyDescent="0.25">
      <c r="A753">
        <v>752</v>
      </c>
      <c r="B753" t="s">
        <v>19</v>
      </c>
      <c r="C753" t="s">
        <v>29</v>
      </c>
      <c r="D753">
        <v>1556.43</v>
      </c>
    </row>
    <row r="754" spans="1:4" x14ac:dyDescent="0.25">
      <c r="A754">
        <v>753</v>
      </c>
      <c r="B754" t="s">
        <v>19</v>
      </c>
      <c r="C754" t="s">
        <v>29</v>
      </c>
      <c r="D754">
        <v>1559.87</v>
      </c>
    </row>
    <row r="755" spans="1:4" x14ac:dyDescent="0.25">
      <c r="A755">
        <v>754</v>
      </c>
      <c r="B755" t="s">
        <v>19</v>
      </c>
      <c r="C755" t="s">
        <v>29</v>
      </c>
      <c r="D755">
        <v>1561.74</v>
      </c>
    </row>
    <row r="756" spans="1:4" x14ac:dyDescent="0.25">
      <c r="A756">
        <v>755</v>
      </c>
      <c r="B756" t="s">
        <v>19</v>
      </c>
      <c r="C756" t="s">
        <v>29</v>
      </c>
      <c r="D756">
        <v>1551.26</v>
      </c>
    </row>
    <row r="757" spans="1:4" x14ac:dyDescent="0.25">
      <c r="A757">
        <v>756</v>
      </c>
      <c r="B757" t="s">
        <v>19</v>
      </c>
      <c r="C757" t="s">
        <v>29</v>
      </c>
      <c r="D757">
        <v>1565.44</v>
      </c>
    </row>
    <row r="758" spans="1:4" x14ac:dyDescent="0.25">
      <c r="A758">
        <v>757</v>
      </c>
      <c r="B758" t="s">
        <v>19</v>
      </c>
      <c r="C758" t="s">
        <v>29</v>
      </c>
      <c r="D758">
        <v>1564.19</v>
      </c>
    </row>
    <row r="759" spans="1:4" x14ac:dyDescent="0.25">
      <c r="A759">
        <v>758</v>
      </c>
      <c r="B759" t="s">
        <v>19</v>
      </c>
      <c r="C759" t="s">
        <v>29</v>
      </c>
      <c r="D759">
        <v>1553.19</v>
      </c>
    </row>
    <row r="760" spans="1:4" x14ac:dyDescent="0.25">
      <c r="A760">
        <v>759</v>
      </c>
      <c r="B760" t="s">
        <v>19</v>
      </c>
      <c r="C760" t="s">
        <v>29</v>
      </c>
      <c r="D760">
        <v>1550.87</v>
      </c>
    </row>
    <row r="761" spans="1:4" x14ac:dyDescent="0.25">
      <c r="A761">
        <v>760</v>
      </c>
      <c r="B761" t="s">
        <v>19</v>
      </c>
      <c r="C761" t="s">
        <v>29</v>
      </c>
      <c r="D761">
        <v>1548.42</v>
      </c>
    </row>
    <row r="762" spans="1:4" x14ac:dyDescent="0.25">
      <c r="A762">
        <v>761</v>
      </c>
      <c r="B762" t="s">
        <v>19</v>
      </c>
      <c r="C762" t="s">
        <v>29</v>
      </c>
      <c r="D762">
        <v>1565.55</v>
      </c>
    </row>
    <row r="763" spans="1:4" x14ac:dyDescent="0.25">
      <c r="A763">
        <v>762</v>
      </c>
      <c r="B763" t="s">
        <v>19</v>
      </c>
      <c r="C763" t="s">
        <v>29</v>
      </c>
      <c r="D763">
        <v>1571.97</v>
      </c>
    </row>
    <row r="764" spans="1:4" x14ac:dyDescent="0.25">
      <c r="A764">
        <v>763</v>
      </c>
      <c r="B764" t="s">
        <v>19</v>
      </c>
      <c r="C764" t="s">
        <v>29</v>
      </c>
      <c r="D764">
        <v>1563.73</v>
      </c>
    </row>
    <row r="765" spans="1:4" x14ac:dyDescent="0.25">
      <c r="A765">
        <v>764</v>
      </c>
      <c r="B765" t="s">
        <v>19</v>
      </c>
      <c r="C765" t="s">
        <v>29</v>
      </c>
      <c r="D765">
        <v>1566.57</v>
      </c>
    </row>
    <row r="766" spans="1:4" x14ac:dyDescent="0.25">
      <c r="A766">
        <v>765</v>
      </c>
      <c r="B766" t="s">
        <v>19</v>
      </c>
      <c r="C766" t="s">
        <v>29</v>
      </c>
      <c r="D766">
        <v>1559.88</v>
      </c>
    </row>
    <row r="767" spans="1:4" x14ac:dyDescent="0.25">
      <c r="A767">
        <v>766</v>
      </c>
      <c r="B767" t="s">
        <v>19</v>
      </c>
      <c r="C767" t="s">
        <v>29</v>
      </c>
      <c r="D767">
        <v>1552.27</v>
      </c>
    </row>
    <row r="768" spans="1:4" x14ac:dyDescent="0.25">
      <c r="A768">
        <v>767</v>
      </c>
      <c r="B768" t="s">
        <v>19</v>
      </c>
      <c r="C768" t="s">
        <v>29</v>
      </c>
      <c r="D768">
        <v>1565.73</v>
      </c>
    </row>
    <row r="769" spans="1:4" x14ac:dyDescent="0.25">
      <c r="A769">
        <v>768</v>
      </c>
      <c r="B769" t="s">
        <v>19</v>
      </c>
      <c r="C769" t="s">
        <v>29</v>
      </c>
      <c r="D769">
        <v>1568.1</v>
      </c>
    </row>
    <row r="770" spans="1:4" x14ac:dyDescent="0.25">
      <c r="A770">
        <v>769</v>
      </c>
      <c r="B770" t="s">
        <v>19</v>
      </c>
      <c r="C770" t="s">
        <v>29</v>
      </c>
      <c r="D770">
        <v>1552.54</v>
      </c>
    </row>
    <row r="771" spans="1:4" x14ac:dyDescent="0.25">
      <c r="A771">
        <v>770</v>
      </c>
      <c r="B771" t="s">
        <v>19</v>
      </c>
      <c r="C771" t="s">
        <v>29</v>
      </c>
      <c r="D771">
        <v>1560.54</v>
      </c>
    </row>
    <row r="772" spans="1:4" x14ac:dyDescent="0.25">
      <c r="A772">
        <v>771</v>
      </c>
      <c r="B772" t="s">
        <v>19</v>
      </c>
      <c r="C772" t="s">
        <v>29</v>
      </c>
      <c r="D772">
        <v>1559.2</v>
      </c>
    </row>
    <row r="773" spans="1:4" x14ac:dyDescent="0.25">
      <c r="A773">
        <v>772</v>
      </c>
      <c r="B773" t="s">
        <v>19</v>
      </c>
      <c r="C773" t="s">
        <v>29</v>
      </c>
      <c r="D773">
        <v>1564.62</v>
      </c>
    </row>
    <row r="774" spans="1:4" x14ac:dyDescent="0.25">
      <c r="A774">
        <v>773</v>
      </c>
      <c r="B774" t="s">
        <v>19</v>
      </c>
      <c r="C774" t="s">
        <v>29</v>
      </c>
      <c r="D774">
        <v>1555.29</v>
      </c>
    </row>
    <row r="775" spans="1:4" x14ac:dyDescent="0.25">
      <c r="A775">
        <v>774</v>
      </c>
      <c r="B775" t="s">
        <v>19</v>
      </c>
      <c r="C775" t="s">
        <v>29</v>
      </c>
      <c r="D775">
        <v>1549.73</v>
      </c>
    </row>
    <row r="776" spans="1:4" x14ac:dyDescent="0.25">
      <c r="A776">
        <v>775</v>
      </c>
      <c r="B776" t="s">
        <v>19</v>
      </c>
      <c r="C776" t="s">
        <v>29</v>
      </c>
      <c r="D776">
        <v>1560.79</v>
      </c>
    </row>
    <row r="777" spans="1:4" x14ac:dyDescent="0.25">
      <c r="A777">
        <v>776</v>
      </c>
      <c r="B777" t="s">
        <v>19</v>
      </c>
      <c r="C777" t="s">
        <v>29</v>
      </c>
      <c r="D777">
        <v>1562.38</v>
      </c>
    </row>
    <row r="778" spans="1:4" x14ac:dyDescent="0.25">
      <c r="A778">
        <v>777</v>
      </c>
      <c r="B778" t="s">
        <v>19</v>
      </c>
      <c r="C778" t="s">
        <v>29</v>
      </c>
      <c r="D778">
        <v>1570.59</v>
      </c>
    </row>
    <row r="779" spans="1:4" x14ac:dyDescent="0.25">
      <c r="A779">
        <v>778</v>
      </c>
      <c r="B779" t="s">
        <v>19</v>
      </c>
      <c r="C779" t="s">
        <v>29</v>
      </c>
      <c r="D779">
        <v>1564.49</v>
      </c>
    </row>
    <row r="780" spans="1:4" x14ac:dyDescent="0.25">
      <c r="A780">
        <v>779</v>
      </c>
      <c r="B780" t="s">
        <v>19</v>
      </c>
      <c r="C780" t="s">
        <v>29</v>
      </c>
      <c r="D780">
        <v>1569.86</v>
      </c>
    </row>
    <row r="781" spans="1:4" x14ac:dyDescent="0.25">
      <c r="A781">
        <v>780</v>
      </c>
      <c r="B781" t="s">
        <v>19</v>
      </c>
      <c r="C781" t="s">
        <v>29</v>
      </c>
      <c r="D781">
        <v>1562.79</v>
      </c>
    </row>
    <row r="782" spans="1:4" x14ac:dyDescent="0.25">
      <c r="A782">
        <v>781</v>
      </c>
      <c r="B782" t="s">
        <v>19</v>
      </c>
      <c r="C782" t="s">
        <v>29</v>
      </c>
      <c r="D782">
        <v>1572.37</v>
      </c>
    </row>
    <row r="783" spans="1:4" x14ac:dyDescent="0.25">
      <c r="A783">
        <v>782</v>
      </c>
      <c r="B783" t="s">
        <v>19</v>
      </c>
      <c r="C783" t="s">
        <v>29</v>
      </c>
      <c r="D783">
        <v>1571.61</v>
      </c>
    </row>
    <row r="784" spans="1:4" x14ac:dyDescent="0.25">
      <c r="A784">
        <v>783</v>
      </c>
      <c r="B784" t="s">
        <v>19</v>
      </c>
      <c r="C784" t="s">
        <v>29</v>
      </c>
      <c r="D784">
        <v>1570.2</v>
      </c>
    </row>
    <row r="785" spans="1:4" x14ac:dyDescent="0.25">
      <c r="A785">
        <v>784</v>
      </c>
      <c r="B785" t="s">
        <v>19</v>
      </c>
      <c r="C785" t="s">
        <v>29</v>
      </c>
      <c r="D785">
        <v>1570.69</v>
      </c>
    </row>
    <row r="786" spans="1:4" x14ac:dyDescent="0.25">
      <c r="A786">
        <v>785</v>
      </c>
      <c r="B786" t="s">
        <v>19</v>
      </c>
      <c r="C786" t="s">
        <v>29</v>
      </c>
      <c r="D786">
        <v>1571.64</v>
      </c>
    </row>
    <row r="787" spans="1:4" x14ac:dyDescent="0.25">
      <c r="A787">
        <v>786</v>
      </c>
      <c r="B787" t="s">
        <v>19</v>
      </c>
      <c r="C787" t="s">
        <v>29</v>
      </c>
      <c r="D787">
        <v>1571.71</v>
      </c>
    </row>
    <row r="788" spans="1:4" x14ac:dyDescent="0.25">
      <c r="A788">
        <v>787</v>
      </c>
      <c r="B788" t="s">
        <v>19</v>
      </c>
      <c r="C788" t="s">
        <v>29</v>
      </c>
      <c r="D788">
        <v>1570.01</v>
      </c>
    </row>
    <row r="789" spans="1:4" x14ac:dyDescent="0.25">
      <c r="A789">
        <v>788</v>
      </c>
      <c r="B789" t="s">
        <v>19</v>
      </c>
      <c r="C789" t="s">
        <v>29</v>
      </c>
      <c r="D789">
        <v>1569.81</v>
      </c>
    </row>
    <row r="790" spans="1:4" x14ac:dyDescent="0.25">
      <c r="A790">
        <v>789</v>
      </c>
      <c r="B790" t="s">
        <v>19</v>
      </c>
      <c r="C790" t="s">
        <v>29</v>
      </c>
      <c r="D790">
        <v>1571.93</v>
      </c>
    </row>
    <row r="791" spans="1:4" x14ac:dyDescent="0.25">
      <c r="A791">
        <v>790</v>
      </c>
      <c r="B791" t="s">
        <v>19</v>
      </c>
      <c r="C791" t="s">
        <v>29</v>
      </c>
      <c r="D791">
        <v>1571.26</v>
      </c>
    </row>
    <row r="792" spans="1:4" x14ac:dyDescent="0.25">
      <c r="A792">
        <v>791</v>
      </c>
      <c r="B792" t="s">
        <v>19</v>
      </c>
      <c r="C792" t="s">
        <v>29</v>
      </c>
      <c r="D792">
        <v>1570.61</v>
      </c>
    </row>
    <row r="793" spans="1:4" x14ac:dyDescent="0.25">
      <c r="A793">
        <v>792</v>
      </c>
      <c r="B793" t="s">
        <v>19</v>
      </c>
      <c r="C793" t="s">
        <v>29</v>
      </c>
      <c r="D793">
        <v>1569.38</v>
      </c>
    </row>
    <row r="794" spans="1:4" x14ac:dyDescent="0.25">
      <c r="A794">
        <v>793</v>
      </c>
      <c r="B794" t="s">
        <v>19</v>
      </c>
      <c r="C794" t="s">
        <v>29</v>
      </c>
      <c r="D794">
        <v>1573.28</v>
      </c>
    </row>
    <row r="795" spans="1:4" x14ac:dyDescent="0.25">
      <c r="A795">
        <v>794</v>
      </c>
      <c r="B795" t="s">
        <v>19</v>
      </c>
      <c r="C795" t="s">
        <v>29</v>
      </c>
      <c r="D795">
        <v>1573.11</v>
      </c>
    </row>
    <row r="796" spans="1:4" x14ac:dyDescent="0.25">
      <c r="A796">
        <v>795</v>
      </c>
      <c r="B796" t="s">
        <v>19</v>
      </c>
      <c r="C796" t="s">
        <v>29</v>
      </c>
      <c r="D796">
        <v>1569.84</v>
      </c>
    </row>
    <row r="797" spans="1:4" x14ac:dyDescent="0.25">
      <c r="A797">
        <v>796</v>
      </c>
      <c r="B797" t="s">
        <v>19</v>
      </c>
      <c r="C797" t="s">
        <v>29</v>
      </c>
      <c r="D797">
        <v>1571.58</v>
      </c>
    </row>
    <row r="798" spans="1:4" x14ac:dyDescent="0.25">
      <c r="A798">
        <v>797</v>
      </c>
      <c r="B798" t="s">
        <v>19</v>
      </c>
      <c r="C798" t="s">
        <v>29</v>
      </c>
      <c r="D798">
        <v>1563.37</v>
      </c>
    </row>
    <row r="799" spans="1:4" x14ac:dyDescent="0.25">
      <c r="A799">
        <v>798</v>
      </c>
      <c r="B799" t="s">
        <v>19</v>
      </c>
      <c r="C799" t="s">
        <v>29</v>
      </c>
      <c r="D799">
        <v>1571.98</v>
      </c>
    </row>
    <row r="800" spans="1:4" x14ac:dyDescent="0.25">
      <c r="A800">
        <v>799</v>
      </c>
      <c r="B800" t="s">
        <v>19</v>
      </c>
      <c r="C800" t="s">
        <v>29</v>
      </c>
      <c r="D800">
        <v>1567.97</v>
      </c>
    </row>
    <row r="801" spans="1:7" x14ac:dyDescent="0.25">
      <c r="A801">
        <v>800</v>
      </c>
      <c r="B801" t="s">
        <v>19</v>
      </c>
      <c r="C801" t="s">
        <v>29</v>
      </c>
      <c r="D801">
        <v>1570.8</v>
      </c>
      <c r="E801">
        <v>1564.5955999999999</v>
      </c>
      <c r="F801">
        <v>7.1368483688530118</v>
      </c>
      <c r="G801">
        <v>50</v>
      </c>
    </row>
    <row r="802" spans="1:7" x14ac:dyDescent="0.25">
      <c r="A802">
        <v>801</v>
      </c>
      <c r="B802" t="s">
        <v>19</v>
      </c>
      <c r="C802" t="s">
        <v>30</v>
      </c>
      <c r="D802">
        <v>991.29</v>
      </c>
    </row>
    <row r="803" spans="1:7" x14ac:dyDescent="0.25">
      <c r="A803">
        <v>802</v>
      </c>
      <c r="B803" t="s">
        <v>19</v>
      </c>
      <c r="C803" t="s">
        <v>30</v>
      </c>
      <c r="D803">
        <v>993.55</v>
      </c>
    </row>
    <row r="804" spans="1:7" x14ac:dyDescent="0.25">
      <c r="A804">
        <v>803</v>
      </c>
      <c r="B804" t="s">
        <v>19</v>
      </c>
      <c r="C804" t="s">
        <v>30</v>
      </c>
      <c r="D804">
        <v>991.39</v>
      </c>
    </row>
    <row r="805" spans="1:7" x14ac:dyDescent="0.25">
      <c r="A805">
        <v>804</v>
      </c>
      <c r="B805" t="s">
        <v>19</v>
      </c>
      <c r="C805" t="s">
        <v>30</v>
      </c>
      <c r="D805">
        <v>993.03</v>
      </c>
    </row>
    <row r="806" spans="1:7" x14ac:dyDescent="0.25">
      <c r="A806">
        <v>805</v>
      </c>
      <c r="B806" t="s">
        <v>19</v>
      </c>
      <c r="C806" t="s">
        <v>30</v>
      </c>
      <c r="D806">
        <v>995.42</v>
      </c>
    </row>
    <row r="807" spans="1:7" x14ac:dyDescent="0.25">
      <c r="A807">
        <v>806</v>
      </c>
      <c r="B807" t="s">
        <v>19</v>
      </c>
      <c r="C807" t="s">
        <v>30</v>
      </c>
      <c r="D807">
        <v>995.56</v>
      </c>
    </row>
    <row r="808" spans="1:7" x14ac:dyDescent="0.25">
      <c r="A808">
        <v>807</v>
      </c>
      <c r="B808" t="s">
        <v>19</v>
      </c>
      <c r="C808" t="s">
        <v>30</v>
      </c>
      <c r="D808">
        <v>995.69</v>
      </c>
    </row>
    <row r="809" spans="1:7" x14ac:dyDescent="0.25">
      <c r="A809">
        <v>808</v>
      </c>
      <c r="B809" t="s">
        <v>19</v>
      </c>
      <c r="C809" t="s">
        <v>30</v>
      </c>
      <c r="D809">
        <v>985.73</v>
      </c>
    </row>
    <row r="810" spans="1:7" x14ac:dyDescent="0.25">
      <c r="A810">
        <v>809</v>
      </c>
      <c r="B810" t="s">
        <v>19</v>
      </c>
      <c r="C810" t="s">
        <v>30</v>
      </c>
      <c r="D810">
        <v>988</v>
      </c>
    </row>
    <row r="811" spans="1:7" x14ac:dyDescent="0.25">
      <c r="A811">
        <v>810</v>
      </c>
      <c r="B811" t="s">
        <v>19</v>
      </c>
      <c r="C811" t="s">
        <v>30</v>
      </c>
      <c r="D811">
        <v>992.88</v>
      </c>
    </row>
    <row r="812" spans="1:7" x14ac:dyDescent="0.25">
      <c r="A812">
        <v>811</v>
      </c>
      <c r="B812" t="s">
        <v>19</v>
      </c>
      <c r="C812" t="s">
        <v>30</v>
      </c>
      <c r="D812">
        <v>995.45</v>
      </c>
    </row>
    <row r="813" spans="1:7" x14ac:dyDescent="0.25">
      <c r="A813">
        <v>812</v>
      </c>
      <c r="B813" t="s">
        <v>19</v>
      </c>
      <c r="C813" t="s">
        <v>30</v>
      </c>
      <c r="D813">
        <v>990.74</v>
      </c>
    </row>
    <row r="814" spans="1:7" x14ac:dyDescent="0.25">
      <c r="A814">
        <v>813</v>
      </c>
      <c r="B814" t="s">
        <v>19</v>
      </c>
      <c r="C814" t="s">
        <v>30</v>
      </c>
      <c r="D814">
        <v>994.59</v>
      </c>
    </row>
    <row r="815" spans="1:7" x14ac:dyDescent="0.25">
      <c r="A815">
        <v>814</v>
      </c>
      <c r="B815" t="s">
        <v>19</v>
      </c>
      <c r="C815" t="s">
        <v>30</v>
      </c>
      <c r="D815">
        <v>991.51</v>
      </c>
    </row>
    <row r="816" spans="1:7" x14ac:dyDescent="0.25">
      <c r="A816">
        <v>815</v>
      </c>
      <c r="B816" t="s">
        <v>19</v>
      </c>
      <c r="C816" t="s">
        <v>30</v>
      </c>
      <c r="D816">
        <v>995.5</v>
      </c>
    </row>
    <row r="817" spans="1:4" x14ac:dyDescent="0.25">
      <c r="A817">
        <v>816</v>
      </c>
      <c r="B817" t="s">
        <v>19</v>
      </c>
      <c r="C817" t="s">
        <v>30</v>
      </c>
      <c r="D817">
        <v>990.16</v>
      </c>
    </row>
    <row r="818" spans="1:4" x14ac:dyDescent="0.25">
      <c r="A818">
        <v>817</v>
      </c>
      <c r="B818" t="s">
        <v>19</v>
      </c>
      <c r="C818" t="s">
        <v>30</v>
      </c>
      <c r="D818">
        <v>988.51</v>
      </c>
    </row>
    <row r="819" spans="1:4" x14ac:dyDescent="0.25">
      <c r="A819">
        <v>818</v>
      </c>
      <c r="B819" t="s">
        <v>19</v>
      </c>
      <c r="C819" t="s">
        <v>30</v>
      </c>
      <c r="D819">
        <v>993.97</v>
      </c>
    </row>
    <row r="820" spans="1:4" x14ac:dyDescent="0.25">
      <c r="A820">
        <v>819</v>
      </c>
      <c r="B820" t="s">
        <v>19</v>
      </c>
      <c r="C820" t="s">
        <v>30</v>
      </c>
      <c r="D820">
        <v>989.76</v>
      </c>
    </row>
    <row r="821" spans="1:4" x14ac:dyDescent="0.25">
      <c r="A821">
        <v>820</v>
      </c>
      <c r="B821" t="s">
        <v>19</v>
      </c>
      <c r="C821" t="s">
        <v>30</v>
      </c>
      <c r="D821">
        <v>992.65</v>
      </c>
    </row>
    <row r="822" spans="1:4" x14ac:dyDescent="0.25">
      <c r="A822">
        <v>821</v>
      </c>
      <c r="B822" t="s">
        <v>19</v>
      </c>
      <c r="C822" t="s">
        <v>30</v>
      </c>
      <c r="D822">
        <v>995.18</v>
      </c>
    </row>
    <row r="823" spans="1:4" x14ac:dyDescent="0.25">
      <c r="A823">
        <v>822</v>
      </c>
      <c r="B823" t="s">
        <v>19</v>
      </c>
      <c r="C823" t="s">
        <v>30</v>
      </c>
      <c r="D823">
        <v>989.93</v>
      </c>
    </row>
    <row r="824" spans="1:4" x14ac:dyDescent="0.25">
      <c r="A824">
        <v>823</v>
      </c>
      <c r="B824" t="s">
        <v>19</v>
      </c>
      <c r="C824" t="s">
        <v>30</v>
      </c>
      <c r="D824">
        <v>991.37</v>
      </c>
    </row>
    <row r="825" spans="1:4" x14ac:dyDescent="0.25">
      <c r="A825">
        <v>824</v>
      </c>
      <c r="B825" t="s">
        <v>19</v>
      </c>
      <c r="C825" t="s">
        <v>30</v>
      </c>
      <c r="D825">
        <v>990.5</v>
      </c>
    </row>
    <row r="826" spans="1:4" x14ac:dyDescent="0.25">
      <c r="A826">
        <v>825</v>
      </c>
      <c r="B826" t="s">
        <v>19</v>
      </c>
      <c r="C826" t="s">
        <v>30</v>
      </c>
      <c r="D826">
        <v>991.91</v>
      </c>
    </row>
    <row r="827" spans="1:4" x14ac:dyDescent="0.25">
      <c r="A827">
        <v>826</v>
      </c>
      <c r="B827" t="s">
        <v>19</v>
      </c>
      <c r="C827" t="s">
        <v>30</v>
      </c>
      <c r="D827">
        <v>994.28</v>
      </c>
    </row>
    <row r="828" spans="1:4" x14ac:dyDescent="0.25">
      <c r="A828">
        <v>827</v>
      </c>
      <c r="B828" t="s">
        <v>19</v>
      </c>
      <c r="C828" t="s">
        <v>30</v>
      </c>
      <c r="D828">
        <v>991.56</v>
      </c>
    </row>
    <row r="829" spans="1:4" x14ac:dyDescent="0.25">
      <c r="A829">
        <v>828</v>
      </c>
      <c r="B829" t="s">
        <v>19</v>
      </c>
      <c r="C829" t="s">
        <v>30</v>
      </c>
      <c r="D829">
        <v>987.76</v>
      </c>
    </row>
    <row r="830" spans="1:4" x14ac:dyDescent="0.25">
      <c r="A830">
        <v>829</v>
      </c>
      <c r="B830" t="s">
        <v>19</v>
      </c>
      <c r="C830" t="s">
        <v>30</v>
      </c>
      <c r="D830">
        <v>996.64</v>
      </c>
    </row>
    <row r="831" spans="1:4" x14ac:dyDescent="0.25">
      <c r="A831">
        <v>830</v>
      </c>
      <c r="B831" t="s">
        <v>19</v>
      </c>
      <c r="C831" t="s">
        <v>30</v>
      </c>
      <c r="D831">
        <v>996.98</v>
      </c>
    </row>
    <row r="832" spans="1:4" x14ac:dyDescent="0.25">
      <c r="A832">
        <v>831</v>
      </c>
      <c r="B832" t="s">
        <v>19</v>
      </c>
      <c r="C832" t="s">
        <v>30</v>
      </c>
      <c r="D832">
        <v>997.56</v>
      </c>
    </row>
    <row r="833" spans="1:4" x14ac:dyDescent="0.25">
      <c r="A833">
        <v>832</v>
      </c>
      <c r="B833" t="s">
        <v>19</v>
      </c>
      <c r="C833" t="s">
        <v>30</v>
      </c>
      <c r="D833">
        <v>997.96</v>
      </c>
    </row>
    <row r="834" spans="1:4" x14ac:dyDescent="0.25">
      <c r="A834">
        <v>833</v>
      </c>
      <c r="B834" t="s">
        <v>19</v>
      </c>
      <c r="C834" t="s">
        <v>30</v>
      </c>
      <c r="D834">
        <v>996.37</v>
      </c>
    </row>
    <row r="835" spans="1:4" x14ac:dyDescent="0.25">
      <c r="A835">
        <v>834</v>
      </c>
      <c r="B835" t="s">
        <v>19</v>
      </c>
      <c r="C835" t="s">
        <v>30</v>
      </c>
      <c r="D835">
        <v>993.36</v>
      </c>
    </row>
    <row r="836" spans="1:4" x14ac:dyDescent="0.25">
      <c r="A836">
        <v>835</v>
      </c>
      <c r="B836" t="s">
        <v>19</v>
      </c>
      <c r="C836" t="s">
        <v>30</v>
      </c>
      <c r="D836">
        <v>996.02</v>
      </c>
    </row>
    <row r="837" spans="1:4" x14ac:dyDescent="0.25">
      <c r="A837">
        <v>836</v>
      </c>
      <c r="B837" t="s">
        <v>19</v>
      </c>
      <c r="C837" t="s">
        <v>30</v>
      </c>
      <c r="D837">
        <v>997.97</v>
      </c>
    </row>
    <row r="838" spans="1:4" x14ac:dyDescent="0.25">
      <c r="A838">
        <v>837</v>
      </c>
      <c r="B838" t="s">
        <v>19</v>
      </c>
      <c r="C838" t="s">
        <v>30</v>
      </c>
      <c r="D838">
        <v>995.91</v>
      </c>
    </row>
    <row r="839" spans="1:4" x14ac:dyDescent="0.25">
      <c r="A839">
        <v>838</v>
      </c>
      <c r="B839" t="s">
        <v>19</v>
      </c>
      <c r="C839" t="s">
        <v>30</v>
      </c>
      <c r="D839">
        <v>989.69</v>
      </c>
    </row>
    <row r="840" spans="1:4" x14ac:dyDescent="0.25">
      <c r="A840">
        <v>839</v>
      </c>
      <c r="B840" t="s">
        <v>19</v>
      </c>
      <c r="C840" t="s">
        <v>30</v>
      </c>
      <c r="D840">
        <v>985.42</v>
      </c>
    </row>
    <row r="841" spans="1:4" x14ac:dyDescent="0.25">
      <c r="A841">
        <v>840</v>
      </c>
      <c r="B841" t="s">
        <v>19</v>
      </c>
      <c r="C841" t="s">
        <v>30</v>
      </c>
      <c r="D841">
        <v>989.02</v>
      </c>
    </row>
    <row r="842" spans="1:4" x14ac:dyDescent="0.25">
      <c r="A842">
        <v>841</v>
      </c>
      <c r="B842" t="s">
        <v>19</v>
      </c>
      <c r="C842" t="s">
        <v>30</v>
      </c>
      <c r="D842">
        <v>993.69</v>
      </c>
    </row>
    <row r="843" spans="1:4" x14ac:dyDescent="0.25">
      <c r="A843">
        <v>842</v>
      </c>
      <c r="B843" t="s">
        <v>19</v>
      </c>
      <c r="C843" t="s">
        <v>30</v>
      </c>
      <c r="D843">
        <v>991.98</v>
      </c>
    </row>
    <row r="844" spans="1:4" x14ac:dyDescent="0.25">
      <c r="A844">
        <v>843</v>
      </c>
      <c r="B844" t="s">
        <v>19</v>
      </c>
      <c r="C844" t="s">
        <v>30</v>
      </c>
      <c r="D844">
        <v>988.63</v>
      </c>
    </row>
    <row r="845" spans="1:4" x14ac:dyDescent="0.25">
      <c r="A845">
        <v>844</v>
      </c>
      <c r="B845" t="s">
        <v>19</v>
      </c>
      <c r="C845" t="s">
        <v>30</v>
      </c>
      <c r="D845">
        <v>991.75</v>
      </c>
    </row>
    <row r="846" spans="1:4" x14ac:dyDescent="0.25">
      <c r="A846">
        <v>845</v>
      </c>
      <c r="B846" t="s">
        <v>19</v>
      </c>
      <c r="C846" t="s">
        <v>30</v>
      </c>
      <c r="D846">
        <v>993.02</v>
      </c>
    </row>
    <row r="847" spans="1:4" x14ac:dyDescent="0.25">
      <c r="A847">
        <v>846</v>
      </c>
      <c r="B847" t="s">
        <v>19</v>
      </c>
      <c r="C847" t="s">
        <v>30</v>
      </c>
      <c r="D847">
        <v>994.74</v>
      </c>
    </row>
    <row r="848" spans="1:4" x14ac:dyDescent="0.25">
      <c r="A848">
        <v>847</v>
      </c>
      <c r="B848" t="s">
        <v>19</v>
      </c>
      <c r="C848" t="s">
        <v>30</v>
      </c>
      <c r="D848">
        <v>996.56</v>
      </c>
    </row>
    <row r="849" spans="1:7" x14ac:dyDescent="0.25">
      <c r="A849">
        <v>848</v>
      </c>
      <c r="B849" t="s">
        <v>19</v>
      </c>
      <c r="C849" t="s">
        <v>30</v>
      </c>
      <c r="D849">
        <v>992.13</v>
      </c>
    </row>
    <row r="850" spans="1:7" x14ac:dyDescent="0.25">
      <c r="A850">
        <v>849</v>
      </c>
      <c r="B850" t="s">
        <v>19</v>
      </c>
      <c r="C850" t="s">
        <v>30</v>
      </c>
      <c r="D850">
        <v>993.5</v>
      </c>
    </row>
    <row r="851" spans="1:7" x14ac:dyDescent="0.25">
      <c r="A851">
        <v>850</v>
      </c>
      <c r="B851" t="s">
        <v>19</v>
      </c>
      <c r="C851" t="s">
        <v>30</v>
      </c>
      <c r="D851">
        <v>998.47</v>
      </c>
      <c r="E851">
        <v>992.9047999999998</v>
      </c>
      <c r="F851">
        <v>3.1671313455554735</v>
      </c>
      <c r="G851">
        <v>50</v>
      </c>
    </row>
    <row r="852" spans="1:7" x14ac:dyDescent="0.25">
      <c r="A852">
        <v>851</v>
      </c>
      <c r="B852" t="s">
        <v>19</v>
      </c>
      <c r="C852" t="s">
        <v>31</v>
      </c>
      <c r="D852">
        <v>1912.94</v>
      </c>
    </row>
    <row r="853" spans="1:7" x14ac:dyDescent="0.25">
      <c r="A853">
        <v>852</v>
      </c>
      <c r="B853" t="s">
        <v>19</v>
      </c>
      <c r="C853" t="s">
        <v>31</v>
      </c>
      <c r="D853">
        <v>1919.31</v>
      </c>
    </row>
    <row r="854" spans="1:7" x14ac:dyDescent="0.25">
      <c r="A854">
        <v>853</v>
      </c>
      <c r="B854" t="s">
        <v>19</v>
      </c>
      <c r="C854" t="s">
        <v>31</v>
      </c>
      <c r="D854">
        <v>1897.94</v>
      </c>
    </row>
    <row r="855" spans="1:7" x14ac:dyDescent="0.25">
      <c r="A855">
        <v>854</v>
      </c>
      <c r="B855" t="s">
        <v>19</v>
      </c>
      <c r="C855" t="s">
        <v>31</v>
      </c>
      <c r="D855">
        <v>1926.97</v>
      </c>
    </row>
    <row r="856" spans="1:7" x14ac:dyDescent="0.25">
      <c r="A856">
        <v>855</v>
      </c>
      <c r="B856" t="s">
        <v>19</v>
      </c>
      <c r="C856" t="s">
        <v>31</v>
      </c>
      <c r="D856">
        <v>1913.39</v>
      </c>
    </row>
    <row r="857" spans="1:7" x14ac:dyDescent="0.25">
      <c r="A857">
        <v>856</v>
      </c>
      <c r="B857" t="s">
        <v>19</v>
      </c>
      <c r="C857" t="s">
        <v>31</v>
      </c>
      <c r="D857">
        <v>1901.84</v>
      </c>
    </row>
    <row r="858" spans="1:7" x14ac:dyDescent="0.25">
      <c r="A858">
        <v>857</v>
      </c>
      <c r="B858" t="s">
        <v>19</v>
      </c>
      <c r="C858" t="s">
        <v>31</v>
      </c>
      <c r="D858">
        <v>1909.65</v>
      </c>
    </row>
    <row r="859" spans="1:7" x14ac:dyDescent="0.25">
      <c r="A859">
        <v>858</v>
      </c>
      <c r="B859" t="s">
        <v>19</v>
      </c>
      <c r="C859" t="s">
        <v>31</v>
      </c>
      <c r="D859">
        <v>1927.08</v>
      </c>
    </row>
    <row r="860" spans="1:7" x14ac:dyDescent="0.25">
      <c r="A860">
        <v>859</v>
      </c>
      <c r="B860" t="s">
        <v>19</v>
      </c>
      <c r="C860" t="s">
        <v>31</v>
      </c>
      <c r="D860">
        <v>1904.96</v>
      </c>
    </row>
    <row r="861" spans="1:7" x14ac:dyDescent="0.25">
      <c r="A861">
        <v>860</v>
      </c>
      <c r="B861" t="s">
        <v>19</v>
      </c>
      <c r="C861" t="s">
        <v>31</v>
      </c>
      <c r="D861">
        <v>1912.72</v>
      </c>
    </row>
    <row r="862" spans="1:7" x14ac:dyDescent="0.25">
      <c r="A862">
        <v>861</v>
      </c>
      <c r="B862" t="s">
        <v>19</v>
      </c>
      <c r="C862" t="s">
        <v>31</v>
      </c>
      <c r="D862">
        <v>1919.58</v>
      </c>
    </row>
    <row r="863" spans="1:7" x14ac:dyDescent="0.25">
      <c r="A863">
        <v>862</v>
      </c>
      <c r="B863" t="s">
        <v>19</v>
      </c>
      <c r="C863" t="s">
        <v>31</v>
      </c>
      <c r="D863">
        <v>1924.8</v>
      </c>
    </row>
    <row r="864" spans="1:7" x14ac:dyDescent="0.25">
      <c r="A864">
        <v>863</v>
      </c>
      <c r="B864" t="s">
        <v>19</v>
      </c>
      <c r="C864" t="s">
        <v>31</v>
      </c>
      <c r="D864">
        <v>1919.92</v>
      </c>
    </row>
    <row r="865" spans="1:4" x14ac:dyDescent="0.25">
      <c r="A865">
        <v>864</v>
      </c>
      <c r="B865" t="s">
        <v>19</v>
      </c>
      <c r="C865" t="s">
        <v>31</v>
      </c>
      <c r="D865">
        <v>1912.29</v>
      </c>
    </row>
    <row r="866" spans="1:4" x14ac:dyDescent="0.25">
      <c r="A866">
        <v>865</v>
      </c>
      <c r="B866" t="s">
        <v>19</v>
      </c>
      <c r="C866" t="s">
        <v>31</v>
      </c>
      <c r="D866">
        <v>1912.57</v>
      </c>
    </row>
    <row r="867" spans="1:4" x14ac:dyDescent="0.25">
      <c r="A867">
        <v>866</v>
      </c>
      <c r="B867" t="s">
        <v>19</v>
      </c>
      <c r="C867" t="s">
        <v>31</v>
      </c>
      <c r="D867">
        <v>1926.34</v>
      </c>
    </row>
    <row r="868" spans="1:4" x14ac:dyDescent="0.25">
      <c r="A868">
        <v>867</v>
      </c>
      <c r="B868" t="s">
        <v>19</v>
      </c>
      <c r="C868" t="s">
        <v>31</v>
      </c>
      <c r="D868">
        <v>1921.43</v>
      </c>
    </row>
    <row r="869" spans="1:4" x14ac:dyDescent="0.25">
      <c r="A869">
        <v>868</v>
      </c>
      <c r="B869" t="s">
        <v>19</v>
      </c>
      <c r="C869" t="s">
        <v>31</v>
      </c>
      <c r="D869">
        <v>1916.14</v>
      </c>
    </row>
    <row r="870" spans="1:4" x14ac:dyDescent="0.25">
      <c r="A870">
        <v>869</v>
      </c>
      <c r="B870" t="s">
        <v>19</v>
      </c>
      <c r="C870" t="s">
        <v>31</v>
      </c>
      <c r="D870">
        <v>1912.91</v>
      </c>
    </row>
    <row r="871" spans="1:4" x14ac:dyDescent="0.25">
      <c r="A871">
        <v>870</v>
      </c>
      <c r="B871" t="s">
        <v>19</v>
      </c>
      <c r="C871" t="s">
        <v>31</v>
      </c>
      <c r="D871">
        <v>1918.26</v>
      </c>
    </row>
    <row r="872" spans="1:4" x14ac:dyDescent="0.25">
      <c r="A872">
        <v>871</v>
      </c>
      <c r="B872" t="s">
        <v>19</v>
      </c>
      <c r="C872" t="s">
        <v>31</v>
      </c>
      <c r="D872">
        <v>1919.76</v>
      </c>
    </row>
    <row r="873" spans="1:4" x14ac:dyDescent="0.25">
      <c r="A873">
        <v>872</v>
      </c>
      <c r="B873" t="s">
        <v>19</v>
      </c>
      <c r="C873" t="s">
        <v>31</v>
      </c>
      <c r="D873">
        <v>1908.61</v>
      </c>
    </row>
    <row r="874" spans="1:4" x14ac:dyDescent="0.25">
      <c r="A874">
        <v>873</v>
      </c>
      <c r="B874" t="s">
        <v>19</v>
      </c>
      <c r="C874" t="s">
        <v>31</v>
      </c>
      <c r="D874">
        <v>1872.69</v>
      </c>
    </row>
    <row r="875" spans="1:4" x14ac:dyDescent="0.25">
      <c r="A875">
        <v>874</v>
      </c>
      <c r="B875" t="s">
        <v>19</v>
      </c>
      <c r="C875" t="s">
        <v>31</v>
      </c>
      <c r="D875">
        <v>1905.68</v>
      </c>
    </row>
    <row r="876" spans="1:4" x14ac:dyDescent="0.25">
      <c r="A876">
        <v>875</v>
      </c>
      <c r="B876" t="s">
        <v>19</v>
      </c>
      <c r="C876" t="s">
        <v>31</v>
      </c>
      <c r="D876">
        <v>1916.51</v>
      </c>
    </row>
    <row r="877" spans="1:4" x14ac:dyDescent="0.25">
      <c r="A877">
        <v>876</v>
      </c>
      <c r="B877" t="s">
        <v>19</v>
      </c>
      <c r="C877" t="s">
        <v>31</v>
      </c>
      <c r="D877">
        <v>1905.27</v>
      </c>
    </row>
    <row r="878" spans="1:4" x14ac:dyDescent="0.25">
      <c r="A878">
        <v>877</v>
      </c>
      <c r="B878" t="s">
        <v>19</v>
      </c>
      <c r="C878" t="s">
        <v>31</v>
      </c>
      <c r="D878">
        <v>1908.37</v>
      </c>
    </row>
    <row r="879" spans="1:4" x14ac:dyDescent="0.25">
      <c r="A879">
        <v>878</v>
      </c>
      <c r="B879" t="s">
        <v>19</v>
      </c>
      <c r="C879" t="s">
        <v>31</v>
      </c>
      <c r="D879">
        <v>1904.8</v>
      </c>
    </row>
    <row r="880" spans="1:4" x14ac:dyDescent="0.25">
      <c r="A880">
        <v>879</v>
      </c>
      <c r="B880" t="s">
        <v>19</v>
      </c>
      <c r="C880" t="s">
        <v>31</v>
      </c>
      <c r="D880">
        <v>1912.39</v>
      </c>
    </row>
    <row r="881" spans="1:4" x14ac:dyDescent="0.25">
      <c r="A881">
        <v>880</v>
      </c>
      <c r="B881" t="s">
        <v>19</v>
      </c>
      <c r="C881" t="s">
        <v>31</v>
      </c>
      <c r="D881">
        <v>1912.93</v>
      </c>
    </row>
    <row r="882" spans="1:4" x14ac:dyDescent="0.25">
      <c r="A882">
        <v>881</v>
      </c>
      <c r="B882" t="s">
        <v>19</v>
      </c>
      <c r="C882" t="s">
        <v>31</v>
      </c>
      <c r="D882">
        <v>1913.68</v>
      </c>
    </row>
    <row r="883" spans="1:4" x14ac:dyDescent="0.25">
      <c r="A883">
        <v>882</v>
      </c>
      <c r="B883" t="s">
        <v>19</v>
      </c>
      <c r="C883" t="s">
        <v>31</v>
      </c>
      <c r="D883">
        <v>1919.53</v>
      </c>
    </row>
    <row r="884" spans="1:4" x14ac:dyDescent="0.25">
      <c r="A884">
        <v>883</v>
      </c>
      <c r="B884" t="s">
        <v>19</v>
      </c>
      <c r="C884" t="s">
        <v>31</v>
      </c>
      <c r="D884">
        <v>1910.01</v>
      </c>
    </row>
    <row r="885" spans="1:4" x14ac:dyDescent="0.25">
      <c r="A885">
        <v>884</v>
      </c>
      <c r="B885" t="s">
        <v>19</v>
      </c>
      <c r="C885" t="s">
        <v>31</v>
      </c>
      <c r="D885">
        <v>1896.69</v>
      </c>
    </row>
    <row r="886" spans="1:4" x14ac:dyDescent="0.25">
      <c r="A886">
        <v>885</v>
      </c>
      <c r="B886" t="s">
        <v>19</v>
      </c>
      <c r="C886" t="s">
        <v>31</v>
      </c>
      <c r="D886">
        <v>1904.08</v>
      </c>
    </row>
    <row r="887" spans="1:4" x14ac:dyDescent="0.25">
      <c r="A887">
        <v>886</v>
      </c>
      <c r="B887" t="s">
        <v>19</v>
      </c>
      <c r="C887" t="s">
        <v>31</v>
      </c>
      <c r="D887">
        <v>1916.23</v>
      </c>
    </row>
    <row r="888" spans="1:4" x14ac:dyDescent="0.25">
      <c r="A888">
        <v>887</v>
      </c>
      <c r="B888" t="s">
        <v>19</v>
      </c>
      <c r="C888" t="s">
        <v>31</v>
      </c>
      <c r="D888">
        <v>1917.11</v>
      </c>
    </row>
    <row r="889" spans="1:4" x14ac:dyDescent="0.25">
      <c r="A889">
        <v>888</v>
      </c>
      <c r="B889" t="s">
        <v>19</v>
      </c>
      <c r="C889" t="s">
        <v>31</v>
      </c>
      <c r="D889">
        <v>1915.36</v>
      </c>
    </row>
    <row r="890" spans="1:4" x14ac:dyDescent="0.25">
      <c r="A890">
        <v>889</v>
      </c>
      <c r="B890" t="s">
        <v>19</v>
      </c>
      <c r="C890" t="s">
        <v>31</v>
      </c>
      <c r="D890">
        <v>1905.21</v>
      </c>
    </row>
    <row r="891" spans="1:4" x14ac:dyDescent="0.25">
      <c r="A891">
        <v>890</v>
      </c>
      <c r="B891" t="s">
        <v>19</v>
      </c>
      <c r="C891" t="s">
        <v>31</v>
      </c>
      <c r="D891">
        <v>1918.01</v>
      </c>
    </row>
    <row r="892" spans="1:4" x14ac:dyDescent="0.25">
      <c r="A892">
        <v>891</v>
      </c>
      <c r="B892" t="s">
        <v>19</v>
      </c>
      <c r="C892" t="s">
        <v>31</v>
      </c>
      <c r="D892">
        <v>1917.51</v>
      </c>
    </row>
    <row r="893" spans="1:4" x14ac:dyDescent="0.25">
      <c r="A893">
        <v>892</v>
      </c>
      <c r="B893" t="s">
        <v>19</v>
      </c>
      <c r="C893" t="s">
        <v>31</v>
      </c>
      <c r="D893">
        <v>1909.45</v>
      </c>
    </row>
    <row r="894" spans="1:4" x14ac:dyDescent="0.25">
      <c r="A894">
        <v>893</v>
      </c>
      <c r="B894" t="s">
        <v>19</v>
      </c>
      <c r="C894" t="s">
        <v>31</v>
      </c>
      <c r="D894">
        <v>1915.12</v>
      </c>
    </row>
    <row r="895" spans="1:4" x14ac:dyDescent="0.25">
      <c r="A895">
        <v>894</v>
      </c>
      <c r="B895" t="s">
        <v>19</v>
      </c>
      <c r="C895" t="s">
        <v>31</v>
      </c>
      <c r="D895">
        <v>1919.27</v>
      </c>
    </row>
    <row r="896" spans="1:4" x14ac:dyDescent="0.25">
      <c r="A896">
        <v>895</v>
      </c>
      <c r="B896" t="s">
        <v>19</v>
      </c>
      <c r="C896" t="s">
        <v>31</v>
      </c>
      <c r="D896">
        <v>1913.92</v>
      </c>
    </row>
    <row r="897" spans="1:7" x14ac:dyDescent="0.25">
      <c r="A897">
        <v>896</v>
      </c>
      <c r="B897" t="s">
        <v>19</v>
      </c>
      <c r="C897" t="s">
        <v>31</v>
      </c>
      <c r="D897">
        <v>1907.14</v>
      </c>
    </row>
    <row r="898" spans="1:7" x14ac:dyDescent="0.25">
      <c r="A898">
        <v>897</v>
      </c>
      <c r="B898" t="s">
        <v>19</v>
      </c>
      <c r="C898" t="s">
        <v>31</v>
      </c>
      <c r="D898">
        <v>1912.43</v>
      </c>
    </row>
    <row r="899" spans="1:7" x14ac:dyDescent="0.25">
      <c r="A899">
        <v>898</v>
      </c>
      <c r="B899" t="s">
        <v>19</v>
      </c>
      <c r="C899" t="s">
        <v>31</v>
      </c>
      <c r="D899">
        <v>1902.02</v>
      </c>
    </row>
    <row r="900" spans="1:7" x14ac:dyDescent="0.25">
      <c r="A900">
        <v>899</v>
      </c>
      <c r="B900" t="s">
        <v>19</v>
      </c>
      <c r="C900" t="s">
        <v>31</v>
      </c>
      <c r="D900">
        <v>1923.41</v>
      </c>
    </row>
    <row r="901" spans="1:7" x14ac:dyDescent="0.25">
      <c r="A901">
        <v>900</v>
      </c>
      <c r="B901" t="s">
        <v>19</v>
      </c>
      <c r="C901" t="s">
        <v>31</v>
      </c>
      <c r="D901">
        <v>1905.15</v>
      </c>
      <c r="E901">
        <v>1912.3876</v>
      </c>
      <c r="F901">
        <v>9.1468883364781384</v>
      </c>
      <c r="G901">
        <v>50</v>
      </c>
    </row>
    <row r="902" spans="1:7" x14ac:dyDescent="0.25">
      <c r="A902">
        <v>901</v>
      </c>
      <c r="B902" t="s">
        <v>19</v>
      </c>
      <c r="C902" t="s">
        <v>32</v>
      </c>
      <c r="D902">
        <v>1572.15</v>
      </c>
    </row>
    <row r="903" spans="1:7" x14ac:dyDescent="0.25">
      <c r="A903">
        <v>902</v>
      </c>
      <c r="B903" t="s">
        <v>19</v>
      </c>
      <c r="C903" t="s">
        <v>32</v>
      </c>
      <c r="D903">
        <v>1580.89</v>
      </c>
    </row>
    <row r="904" spans="1:7" x14ac:dyDescent="0.25">
      <c r="A904">
        <v>903</v>
      </c>
      <c r="B904" t="s">
        <v>19</v>
      </c>
      <c r="C904" t="s">
        <v>32</v>
      </c>
      <c r="D904">
        <v>1575.64</v>
      </c>
    </row>
    <row r="905" spans="1:7" x14ac:dyDescent="0.25">
      <c r="A905">
        <v>904</v>
      </c>
      <c r="B905" t="s">
        <v>19</v>
      </c>
      <c r="C905" t="s">
        <v>32</v>
      </c>
      <c r="D905">
        <v>1570.4</v>
      </c>
    </row>
    <row r="906" spans="1:7" x14ac:dyDescent="0.25">
      <c r="A906">
        <v>905</v>
      </c>
      <c r="B906" t="s">
        <v>19</v>
      </c>
      <c r="C906" t="s">
        <v>32</v>
      </c>
      <c r="D906">
        <v>1580.41</v>
      </c>
    </row>
    <row r="907" spans="1:7" x14ac:dyDescent="0.25">
      <c r="A907">
        <v>906</v>
      </c>
      <c r="B907" t="s">
        <v>19</v>
      </c>
      <c r="C907" t="s">
        <v>32</v>
      </c>
      <c r="D907">
        <v>1584.8</v>
      </c>
    </row>
    <row r="908" spans="1:7" x14ac:dyDescent="0.25">
      <c r="A908">
        <v>907</v>
      </c>
      <c r="B908" t="s">
        <v>19</v>
      </c>
      <c r="C908" t="s">
        <v>32</v>
      </c>
      <c r="D908">
        <v>1585.52</v>
      </c>
    </row>
    <row r="909" spans="1:7" x14ac:dyDescent="0.25">
      <c r="A909">
        <v>908</v>
      </c>
      <c r="B909" t="s">
        <v>19</v>
      </c>
      <c r="C909" t="s">
        <v>32</v>
      </c>
      <c r="D909">
        <v>1580.44</v>
      </c>
    </row>
    <row r="910" spans="1:7" x14ac:dyDescent="0.25">
      <c r="A910">
        <v>909</v>
      </c>
      <c r="B910" t="s">
        <v>19</v>
      </c>
      <c r="C910" t="s">
        <v>32</v>
      </c>
      <c r="D910">
        <v>1583.01</v>
      </c>
    </row>
    <row r="911" spans="1:7" x14ac:dyDescent="0.25">
      <c r="A911">
        <v>910</v>
      </c>
      <c r="B911" t="s">
        <v>19</v>
      </c>
      <c r="C911" t="s">
        <v>32</v>
      </c>
      <c r="D911">
        <v>1584.48</v>
      </c>
    </row>
    <row r="912" spans="1:7" x14ac:dyDescent="0.25">
      <c r="A912">
        <v>911</v>
      </c>
      <c r="B912" t="s">
        <v>19</v>
      </c>
      <c r="C912" t="s">
        <v>32</v>
      </c>
      <c r="D912">
        <v>1585.33</v>
      </c>
    </row>
    <row r="913" spans="1:4" x14ac:dyDescent="0.25">
      <c r="A913">
        <v>912</v>
      </c>
      <c r="B913" t="s">
        <v>19</v>
      </c>
      <c r="C913" t="s">
        <v>32</v>
      </c>
      <c r="D913">
        <v>1586.08</v>
      </c>
    </row>
    <row r="914" spans="1:4" x14ac:dyDescent="0.25">
      <c r="A914">
        <v>913</v>
      </c>
      <c r="B914" t="s">
        <v>19</v>
      </c>
      <c r="C914" t="s">
        <v>32</v>
      </c>
      <c r="D914">
        <v>1589.84</v>
      </c>
    </row>
    <row r="915" spans="1:4" x14ac:dyDescent="0.25">
      <c r="A915">
        <v>914</v>
      </c>
      <c r="B915" t="s">
        <v>19</v>
      </c>
      <c r="C915" t="s">
        <v>32</v>
      </c>
      <c r="D915">
        <v>1587.34</v>
      </c>
    </row>
    <row r="916" spans="1:4" x14ac:dyDescent="0.25">
      <c r="A916">
        <v>915</v>
      </c>
      <c r="B916" t="s">
        <v>19</v>
      </c>
      <c r="C916" t="s">
        <v>32</v>
      </c>
      <c r="D916">
        <v>1586.84</v>
      </c>
    </row>
    <row r="917" spans="1:4" x14ac:dyDescent="0.25">
      <c r="A917">
        <v>916</v>
      </c>
      <c r="B917" t="s">
        <v>19</v>
      </c>
      <c r="C917" t="s">
        <v>32</v>
      </c>
      <c r="D917">
        <v>1586.24</v>
      </c>
    </row>
    <row r="918" spans="1:4" x14ac:dyDescent="0.25">
      <c r="A918">
        <v>917</v>
      </c>
      <c r="B918" t="s">
        <v>19</v>
      </c>
      <c r="C918" t="s">
        <v>32</v>
      </c>
      <c r="D918">
        <v>1580.91</v>
      </c>
    </row>
    <row r="919" spans="1:4" x14ac:dyDescent="0.25">
      <c r="A919">
        <v>918</v>
      </c>
      <c r="B919" t="s">
        <v>19</v>
      </c>
      <c r="C919" t="s">
        <v>32</v>
      </c>
      <c r="D919">
        <v>1584.93</v>
      </c>
    </row>
    <row r="920" spans="1:4" x14ac:dyDescent="0.25">
      <c r="A920">
        <v>919</v>
      </c>
      <c r="B920" t="s">
        <v>19</v>
      </c>
      <c r="C920" t="s">
        <v>32</v>
      </c>
      <c r="D920">
        <v>1580.98</v>
      </c>
    </row>
    <row r="921" spans="1:4" x14ac:dyDescent="0.25">
      <c r="A921">
        <v>920</v>
      </c>
      <c r="B921" t="s">
        <v>19</v>
      </c>
      <c r="C921" t="s">
        <v>32</v>
      </c>
      <c r="D921">
        <v>1584.58</v>
      </c>
    </row>
    <row r="922" spans="1:4" x14ac:dyDescent="0.25">
      <c r="A922">
        <v>921</v>
      </c>
      <c r="B922" t="s">
        <v>19</v>
      </c>
      <c r="C922" t="s">
        <v>32</v>
      </c>
      <c r="D922">
        <v>1588.18</v>
      </c>
    </row>
    <row r="923" spans="1:4" x14ac:dyDescent="0.25">
      <c r="A923">
        <v>922</v>
      </c>
      <c r="B923" t="s">
        <v>19</v>
      </c>
      <c r="C923" t="s">
        <v>32</v>
      </c>
      <c r="D923">
        <v>1583.81</v>
      </c>
    </row>
    <row r="924" spans="1:4" x14ac:dyDescent="0.25">
      <c r="A924">
        <v>923</v>
      </c>
      <c r="B924" t="s">
        <v>19</v>
      </c>
      <c r="C924" t="s">
        <v>32</v>
      </c>
      <c r="D924">
        <v>1589.64</v>
      </c>
    </row>
    <row r="925" spans="1:4" x14ac:dyDescent="0.25">
      <c r="A925">
        <v>924</v>
      </c>
      <c r="B925" t="s">
        <v>19</v>
      </c>
      <c r="C925" t="s">
        <v>32</v>
      </c>
      <c r="D925">
        <v>1584.17</v>
      </c>
    </row>
    <row r="926" spans="1:4" x14ac:dyDescent="0.25">
      <c r="A926">
        <v>925</v>
      </c>
      <c r="B926" t="s">
        <v>19</v>
      </c>
      <c r="C926" t="s">
        <v>32</v>
      </c>
      <c r="D926">
        <v>1587.25</v>
      </c>
    </row>
    <row r="927" spans="1:4" x14ac:dyDescent="0.25">
      <c r="A927">
        <v>926</v>
      </c>
      <c r="B927" t="s">
        <v>19</v>
      </c>
      <c r="C927" t="s">
        <v>32</v>
      </c>
      <c r="D927">
        <v>1578.69</v>
      </c>
    </row>
    <row r="928" spans="1:4" x14ac:dyDescent="0.25">
      <c r="A928">
        <v>927</v>
      </c>
      <c r="B928" t="s">
        <v>19</v>
      </c>
      <c r="C928" t="s">
        <v>32</v>
      </c>
      <c r="D928">
        <v>1575.8</v>
      </c>
    </row>
    <row r="929" spans="1:4" x14ac:dyDescent="0.25">
      <c r="A929">
        <v>928</v>
      </c>
      <c r="B929" t="s">
        <v>19</v>
      </c>
      <c r="C929" t="s">
        <v>32</v>
      </c>
      <c r="D929">
        <v>1582.18</v>
      </c>
    </row>
    <row r="930" spans="1:4" x14ac:dyDescent="0.25">
      <c r="A930">
        <v>929</v>
      </c>
      <c r="B930" t="s">
        <v>19</v>
      </c>
      <c r="C930" t="s">
        <v>32</v>
      </c>
      <c r="D930">
        <v>1581.07</v>
      </c>
    </row>
    <row r="931" spans="1:4" x14ac:dyDescent="0.25">
      <c r="A931">
        <v>930</v>
      </c>
      <c r="B931" t="s">
        <v>19</v>
      </c>
      <c r="C931" t="s">
        <v>32</v>
      </c>
      <c r="D931">
        <v>1581.67</v>
      </c>
    </row>
    <row r="932" spans="1:4" x14ac:dyDescent="0.25">
      <c r="A932">
        <v>931</v>
      </c>
      <c r="B932" t="s">
        <v>19</v>
      </c>
      <c r="C932" t="s">
        <v>32</v>
      </c>
      <c r="D932">
        <v>1583.63</v>
      </c>
    </row>
    <row r="933" spans="1:4" x14ac:dyDescent="0.25">
      <c r="A933">
        <v>932</v>
      </c>
      <c r="B933" t="s">
        <v>19</v>
      </c>
      <c r="C933" t="s">
        <v>32</v>
      </c>
      <c r="D933">
        <v>1574.41</v>
      </c>
    </row>
    <row r="934" spans="1:4" x14ac:dyDescent="0.25">
      <c r="A934">
        <v>933</v>
      </c>
      <c r="B934" t="s">
        <v>19</v>
      </c>
      <c r="C934" t="s">
        <v>32</v>
      </c>
      <c r="D934">
        <v>1581.35</v>
      </c>
    </row>
    <row r="935" spans="1:4" x14ac:dyDescent="0.25">
      <c r="A935">
        <v>934</v>
      </c>
      <c r="B935" t="s">
        <v>19</v>
      </c>
      <c r="C935" t="s">
        <v>32</v>
      </c>
      <c r="D935">
        <v>1589.26</v>
      </c>
    </row>
    <row r="936" spans="1:4" x14ac:dyDescent="0.25">
      <c r="A936">
        <v>935</v>
      </c>
      <c r="B936" t="s">
        <v>19</v>
      </c>
      <c r="C936" t="s">
        <v>32</v>
      </c>
      <c r="D936">
        <v>1588.14</v>
      </c>
    </row>
    <row r="937" spans="1:4" x14ac:dyDescent="0.25">
      <c r="A937">
        <v>936</v>
      </c>
      <c r="B937" t="s">
        <v>19</v>
      </c>
      <c r="C937" t="s">
        <v>32</v>
      </c>
      <c r="D937">
        <v>1587.4</v>
      </c>
    </row>
    <row r="938" spans="1:4" x14ac:dyDescent="0.25">
      <c r="A938">
        <v>937</v>
      </c>
      <c r="B938" t="s">
        <v>19</v>
      </c>
      <c r="C938" t="s">
        <v>32</v>
      </c>
      <c r="D938">
        <v>1588.12</v>
      </c>
    </row>
    <row r="939" spans="1:4" x14ac:dyDescent="0.25">
      <c r="A939">
        <v>938</v>
      </c>
      <c r="B939" t="s">
        <v>19</v>
      </c>
      <c r="C939" t="s">
        <v>32</v>
      </c>
      <c r="D939">
        <v>1585.51</v>
      </c>
    </row>
    <row r="940" spans="1:4" x14ac:dyDescent="0.25">
      <c r="A940">
        <v>939</v>
      </c>
      <c r="B940" t="s">
        <v>19</v>
      </c>
      <c r="C940" t="s">
        <v>32</v>
      </c>
      <c r="D940">
        <v>1587.79</v>
      </c>
    </row>
    <row r="941" spans="1:4" x14ac:dyDescent="0.25">
      <c r="A941">
        <v>940</v>
      </c>
      <c r="B941" t="s">
        <v>19</v>
      </c>
      <c r="C941" t="s">
        <v>32</v>
      </c>
      <c r="D941">
        <v>1586.96</v>
      </c>
    </row>
    <row r="942" spans="1:4" x14ac:dyDescent="0.25">
      <c r="A942">
        <v>941</v>
      </c>
      <c r="B942" t="s">
        <v>19</v>
      </c>
      <c r="C942" t="s">
        <v>32</v>
      </c>
      <c r="D942">
        <v>1584.18</v>
      </c>
    </row>
    <row r="943" spans="1:4" x14ac:dyDescent="0.25">
      <c r="A943">
        <v>942</v>
      </c>
      <c r="B943" t="s">
        <v>19</v>
      </c>
      <c r="C943" t="s">
        <v>32</v>
      </c>
      <c r="D943">
        <v>1572.4</v>
      </c>
    </row>
    <row r="944" spans="1:4" x14ac:dyDescent="0.25">
      <c r="A944">
        <v>943</v>
      </c>
      <c r="B944" t="s">
        <v>19</v>
      </c>
      <c r="C944" t="s">
        <v>32</v>
      </c>
      <c r="D944">
        <v>1570.92</v>
      </c>
    </row>
    <row r="945" spans="1:7" x14ac:dyDescent="0.25">
      <c r="A945">
        <v>944</v>
      </c>
      <c r="B945" t="s">
        <v>19</v>
      </c>
      <c r="C945" t="s">
        <v>32</v>
      </c>
      <c r="D945">
        <v>1581.25</v>
      </c>
    </row>
    <row r="946" spans="1:7" x14ac:dyDescent="0.25">
      <c r="A946">
        <v>945</v>
      </c>
      <c r="B946" t="s">
        <v>19</v>
      </c>
      <c r="C946" t="s">
        <v>32</v>
      </c>
      <c r="D946">
        <v>1575.2</v>
      </c>
    </row>
    <row r="947" spans="1:7" x14ac:dyDescent="0.25">
      <c r="A947">
        <v>946</v>
      </c>
      <c r="B947" t="s">
        <v>19</v>
      </c>
      <c r="C947" t="s">
        <v>32</v>
      </c>
      <c r="D947">
        <v>1584.64</v>
      </c>
    </row>
    <row r="948" spans="1:7" x14ac:dyDescent="0.25">
      <c r="A948">
        <v>947</v>
      </c>
      <c r="B948" t="s">
        <v>19</v>
      </c>
      <c r="C948" t="s">
        <v>32</v>
      </c>
      <c r="D948">
        <v>1582.33</v>
      </c>
    </row>
    <row r="949" spans="1:7" x14ac:dyDescent="0.25">
      <c r="A949">
        <v>948</v>
      </c>
      <c r="B949" t="s">
        <v>19</v>
      </c>
      <c r="C949" t="s">
        <v>32</v>
      </c>
      <c r="D949">
        <v>1584.63</v>
      </c>
    </row>
    <row r="950" spans="1:7" x14ac:dyDescent="0.25">
      <c r="A950">
        <v>949</v>
      </c>
      <c r="B950" t="s">
        <v>19</v>
      </c>
      <c r="C950" t="s">
        <v>32</v>
      </c>
      <c r="D950">
        <v>1571.19</v>
      </c>
    </row>
    <row r="951" spans="1:7" x14ac:dyDescent="0.25">
      <c r="A951">
        <v>950</v>
      </c>
      <c r="B951" t="s">
        <v>19</v>
      </c>
      <c r="C951" t="s">
        <v>32</v>
      </c>
      <c r="D951">
        <v>1582.27</v>
      </c>
      <c r="E951">
        <v>1582.4970000000003</v>
      </c>
      <c r="F951">
        <v>5.1728874915273142</v>
      </c>
      <c r="G951">
        <v>50</v>
      </c>
    </row>
    <row r="952" spans="1:7" x14ac:dyDescent="0.25">
      <c r="A952">
        <v>951</v>
      </c>
      <c r="B952" t="s">
        <v>19</v>
      </c>
      <c r="C952" t="s">
        <v>33</v>
      </c>
      <c r="D952">
        <v>373.6</v>
      </c>
    </row>
    <row r="953" spans="1:7" x14ac:dyDescent="0.25">
      <c r="A953">
        <v>952</v>
      </c>
      <c r="B953" t="s">
        <v>19</v>
      </c>
      <c r="C953" t="s">
        <v>33</v>
      </c>
      <c r="D953">
        <v>374.02</v>
      </c>
    </row>
    <row r="954" spans="1:7" x14ac:dyDescent="0.25">
      <c r="A954">
        <v>953</v>
      </c>
      <c r="B954" t="s">
        <v>19</v>
      </c>
      <c r="C954" t="s">
        <v>33</v>
      </c>
      <c r="D954">
        <v>373.4</v>
      </c>
    </row>
    <row r="955" spans="1:7" x14ac:dyDescent="0.25">
      <c r="A955">
        <v>954</v>
      </c>
      <c r="B955" t="s">
        <v>19</v>
      </c>
      <c r="C955" t="s">
        <v>33</v>
      </c>
      <c r="D955">
        <v>373.22</v>
      </c>
    </row>
    <row r="956" spans="1:7" x14ac:dyDescent="0.25">
      <c r="A956">
        <v>955</v>
      </c>
      <c r="B956" t="s">
        <v>19</v>
      </c>
      <c r="C956" t="s">
        <v>33</v>
      </c>
      <c r="D956">
        <v>374.15</v>
      </c>
    </row>
    <row r="957" spans="1:7" x14ac:dyDescent="0.25">
      <c r="A957">
        <v>956</v>
      </c>
      <c r="B957" t="s">
        <v>19</v>
      </c>
      <c r="C957" t="s">
        <v>33</v>
      </c>
      <c r="D957">
        <v>372.36</v>
      </c>
    </row>
    <row r="958" spans="1:7" x14ac:dyDescent="0.25">
      <c r="A958">
        <v>957</v>
      </c>
      <c r="B958" t="s">
        <v>19</v>
      </c>
      <c r="C958" t="s">
        <v>33</v>
      </c>
      <c r="D958">
        <v>374.59</v>
      </c>
    </row>
    <row r="959" spans="1:7" x14ac:dyDescent="0.25">
      <c r="A959">
        <v>958</v>
      </c>
      <c r="B959" t="s">
        <v>19</v>
      </c>
      <c r="C959" t="s">
        <v>33</v>
      </c>
      <c r="D959">
        <v>371.71</v>
      </c>
    </row>
    <row r="960" spans="1:7" x14ac:dyDescent="0.25">
      <c r="A960">
        <v>959</v>
      </c>
      <c r="B960" t="s">
        <v>19</v>
      </c>
      <c r="C960" t="s">
        <v>33</v>
      </c>
      <c r="D960">
        <v>373.54</v>
      </c>
    </row>
    <row r="961" spans="1:4" x14ac:dyDescent="0.25">
      <c r="A961">
        <v>960</v>
      </c>
      <c r="B961" t="s">
        <v>19</v>
      </c>
      <c r="C961" t="s">
        <v>33</v>
      </c>
      <c r="D961">
        <v>374.14</v>
      </c>
    </row>
    <row r="962" spans="1:4" x14ac:dyDescent="0.25">
      <c r="A962">
        <v>961</v>
      </c>
      <c r="B962" t="s">
        <v>19</v>
      </c>
      <c r="C962" t="s">
        <v>33</v>
      </c>
      <c r="D962">
        <v>370.84</v>
      </c>
    </row>
    <row r="963" spans="1:4" x14ac:dyDescent="0.25">
      <c r="A963">
        <v>962</v>
      </c>
      <c r="B963" t="s">
        <v>19</v>
      </c>
      <c r="C963" t="s">
        <v>33</v>
      </c>
      <c r="D963">
        <v>372.49</v>
      </c>
    </row>
    <row r="964" spans="1:4" x14ac:dyDescent="0.25">
      <c r="A964">
        <v>963</v>
      </c>
      <c r="B964" t="s">
        <v>19</v>
      </c>
      <c r="C964" t="s">
        <v>33</v>
      </c>
      <c r="D964">
        <v>372.68</v>
      </c>
    </row>
    <row r="965" spans="1:4" x14ac:dyDescent="0.25">
      <c r="A965">
        <v>964</v>
      </c>
      <c r="B965" t="s">
        <v>19</v>
      </c>
      <c r="C965" t="s">
        <v>33</v>
      </c>
      <c r="D965">
        <v>375.37</v>
      </c>
    </row>
    <row r="966" spans="1:4" x14ac:dyDescent="0.25">
      <c r="A966">
        <v>965</v>
      </c>
      <c r="B966" t="s">
        <v>19</v>
      </c>
      <c r="C966" t="s">
        <v>33</v>
      </c>
      <c r="D966">
        <v>371.85</v>
      </c>
    </row>
    <row r="967" spans="1:4" x14ac:dyDescent="0.25">
      <c r="A967">
        <v>966</v>
      </c>
      <c r="B967" t="s">
        <v>19</v>
      </c>
      <c r="C967" t="s">
        <v>33</v>
      </c>
      <c r="D967">
        <v>373.14</v>
      </c>
    </row>
    <row r="968" spans="1:4" x14ac:dyDescent="0.25">
      <c r="A968">
        <v>967</v>
      </c>
      <c r="B968" t="s">
        <v>19</v>
      </c>
      <c r="C968" t="s">
        <v>33</v>
      </c>
      <c r="D968">
        <v>369.35</v>
      </c>
    </row>
    <row r="969" spans="1:4" x14ac:dyDescent="0.25">
      <c r="A969">
        <v>968</v>
      </c>
      <c r="B969" t="s">
        <v>19</v>
      </c>
      <c r="C969" t="s">
        <v>33</v>
      </c>
      <c r="D969">
        <v>371.95</v>
      </c>
    </row>
    <row r="970" spans="1:4" x14ac:dyDescent="0.25">
      <c r="A970">
        <v>969</v>
      </c>
      <c r="B970" t="s">
        <v>19</v>
      </c>
      <c r="C970" t="s">
        <v>33</v>
      </c>
      <c r="D970">
        <v>372.34</v>
      </c>
    </row>
    <row r="971" spans="1:4" x14ac:dyDescent="0.25">
      <c r="A971">
        <v>970</v>
      </c>
      <c r="B971" t="s">
        <v>19</v>
      </c>
      <c r="C971" t="s">
        <v>33</v>
      </c>
      <c r="D971">
        <v>372.03</v>
      </c>
    </row>
    <row r="972" spans="1:4" x14ac:dyDescent="0.25">
      <c r="A972">
        <v>971</v>
      </c>
      <c r="B972" t="s">
        <v>19</v>
      </c>
      <c r="C972" t="s">
        <v>33</v>
      </c>
      <c r="D972">
        <v>371.63</v>
      </c>
    </row>
    <row r="973" spans="1:4" x14ac:dyDescent="0.25">
      <c r="A973">
        <v>972</v>
      </c>
      <c r="B973" t="s">
        <v>19</v>
      </c>
      <c r="C973" t="s">
        <v>33</v>
      </c>
      <c r="D973">
        <v>369.81</v>
      </c>
    </row>
    <row r="974" spans="1:4" x14ac:dyDescent="0.25">
      <c r="A974">
        <v>973</v>
      </c>
      <c r="B974" t="s">
        <v>19</v>
      </c>
      <c r="C974" t="s">
        <v>33</v>
      </c>
      <c r="D974">
        <v>371.06</v>
      </c>
    </row>
    <row r="975" spans="1:4" x14ac:dyDescent="0.25">
      <c r="A975">
        <v>974</v>
      </c>
      <c r="B975" t="s">
        <v>19</v>
      </c>
      <c r="C975" t="s">
        <v>33</v>
      </c>
      <c r="D975">
        <v>371</v>
      </c>
    </row>
    <row r="976" spans="1:4" x14ac:dyDescent="0.25">
      <c r="A976">
        <v>975</v>
      </c>
      <c r="B976" t="s">
        <v>19</v>
      </c>
      <c r="C976" t="s">
        <v>33</v>
      </c>
      <c r="D976">
        <v>372.65</v>
      </c>
    </row>
    <row r="977" spans="1:4" x14ac:dyDescent="0.25">
      <c r="A977">
        <v>976</v>
      </c>
      <c r="B977" t="s">
        <v>19</v>
      </c>
      <c r="C977" t="s">
        <v>33</v>
      </c>
      <c r="D977">
        <v>374.41</v>
      </c>
    </row>
    <row r="978" spans="1:4" x14ac:dyDescent="0.25">
      <c r="A978">
        <v>977</v>
      </c>
      <c r="B978" t="s">
        <v>19</v>
      </c>
      <c r="C978" t="s">
        <v>33</v>
      </c>
      <c r="D978">
        <v>374.97</v>
      </c>
    </row>
    <row r="979" spans="1:4" x14ac:dyDescent="0.25">
      <c r="A979">
        <v>978</v>
      </c>
      <c r="B979" t="s">
        <v>19</v>
      </c>
      <c r="C979" t="s">
        <v>33</v>
      </c>
      <c r="D979">
        <v>375.4</v>
      </c>
    </row>
    <row r="980" spans="1:4" x14ac:dyDescent="0.25">
      <c r="A980">
        <v>979</v>
      </c>
      <c r="B980" t="s">
        <v>19</v>
      </c>
      <c r="C980" t="s">
        <v>33</v>
      </c>
      <c r="D980">
        <v>374.8</v>
      </c>
    </row>
    <row r="981" spans="1:4" x14ac:dyDescent="0.25">
      <c r="A981">
        <v>980</v>
      </c>
      <c r="B981" t="s">
        <v>19</v>
      </c>
      <c r="C981" t="s">
        <v>33</v>
      </c>
      <c r="D981">
        <v>374.01</v>
      </c>
    </row>
    <row r="982" spans="1:4" x14ac:dyDescent="0.25">
      <c r="A982">
        <v>981</v>
      </c>
      <c r="B982" t="s">
        <v>19</v>
      </c>
      <c r="C982" t="s">
        <v>33</v>
      </c>
      <c r="D982">
        <v>372.61</v>
      </c>
    </row>
    <row r="983" spans="1:4" x14ac:dyDescent="0.25">
      <c r="A983">
        <v>982</v>
      </c>
      <c r="B983" t="s">
        <v>19</v>
      </c>
      <c r="C983" t="s">
        <v>33</v>
      </c>
      <c r="D983">
        <v>371.05</v>
      </c>
    </row>
    <row r="984" spans="1:4" x14ac:dyDescent="0.25">
      <c r="A984">
        <v>983</v>
      </c>
      <c r="B984" t="s">
        <v>19</v>
      </c>
      <c r="C984" t="s">
        <v>33</v>
      </c>
      <c r="D984">
        <v>372.35</v>
      </c>
    </row>
    <row r="985" spans="1:4" x14ac:dyDescent="0.25">
      <c r="A985">
        <v>984</v>
      </c>
      <c r="B985" t="s">
        <v>19</v>
      </c>
      <c r="C985" t="s">
        <v>33</v>
      </c>
      <c r="D985">
        <v>373.05</v>
      </c>
    </row>
    <row r="986" spans="1:4" x14ac:dyDescent="0.25">
      <c r="A986">
        <v>985</v>
      </c>
      <c r="B986" t="s">
        <v>19</v>
      </c>
      <c r="C986" t="s">
        <v>33</v>
      </c>
      <c r="D986">
        <v>373.64</v>
      </c>
    </row>
    <row r="987" spans="1:4" x14ac:dyDescent="0.25">
      <c r="A987">
        <v>986</v>
      </c>
      <c r="B987" t="s">
        <v>19</v>
      </c>
      <c r="C987" t="s">
        <v>33</v>
      </c>
      <c r="D987">
        <v>373.04</v>
      </c>
    </row>
    <row r="988" spans="1:4" x14ac:dyDescent="0.25">
      <c r="A988">
        <v>987</v>
      </c>
      <c r="B988" t="s">
        <v>19</v>
      </c>
      <c r="C988" t="s">
        <v>33</v>
      </c>
      <c r="D988">
        <v>375.16</v>
      </c>
    </row>
    <row r="989" spans="1:4" x14ac:dyDescent="0.25">
      <c r="A989">
        <v>988</v>
      </c>
      <c r="B989" t="s">
        <v>19</v>
      </c>
      <c r="C989" t="s">
        <v>33</v>
      </c>
      <c r="D989">
        <v>374.33</v>
      </c>
    </row>
    <row r="990" spans="1:4" x14ac:dyDescent="0.25">
      <c r="A990">
        <v>989</v>
      </c>
      <c r="B990" t="s">
        <v>19</v>
      </c>
      <c r="C990" t="s">
        <v>33</v>
      </c>
      <c r="D990">
        <v>374.54</v>
      </c>
    </row>
    <row r="991" spans="1:4" x14ac:dyDescent="0.25">
      <c r="A991">
        <v>990</v>
      </c>
      <c r="B991" t="s">
        <v>19</v>
      </c>
      <c r="C991" t="s">
        <v>33</v>
      </c>
      <c r="D991">
        <v>372.92</v>
      </c>
    </row>
    <row r="992" spans="1:4" x14ac:dyDescent="0.25">
      <c r="A992">
        <v>991</v>
      </c>
      <c r="B992" t="s">
        <v>19</v>
      </c>
      <c r="C992" t="s">
        <v>33</v>
      </c>
      <c r="D992">
        <v>373.22</v>
      </c>
    </row>
    <row r="993" spans="1:7" x14ac:dyDescent="0.25">
      <c r="A993">
        <v>992</v>
      </c>
      <c r="B993" t="s">
        <v>19</v>
      </c>
      <c r="C993" t="s">
        <v>33</v>
      </c>
      <c r="D993">
        <v>374.8</v>
      </c>
    </row>
    <row r="994" spans="1:7" x14ac:dyDescent="0.25">
      <c r="A994">
        <v>993</v>
      </c>
      <c r="B994" t="s">
        <v>19</v>
      </c>
      <c r="C994" t="s">
        <v>33</v>
      </c>
      <c r="D994">
        <v>373.39</v>
      </c>
    </row>
    <row r="995" spans="1:7" x14ac:dyDescent="0.25">
      <c r="A995">
        <v>994</v>
      </c>
      <c r="B995" t="s">
        <v>19</v>
      </c>
      <c r="C995" t="s">
        <v>33</v>
      </c>
      <c r="D995">
        <v>374.92</v>
      </c>
    </row>
    <row r="996" spans="1:7" x14ac:dyDescent="0.25">
      <c r="A996">
        <v>995</v>
      </c>
      <c r="B996" t="s">
        <v>19</v>
      </c>
      <c r="C996" t="s">
        <v>33</v>
      </c>
      <c r="D996">
        <v>374.92</v>
      </c>
    </row>
    <row r="997" spans="1:7" x14ac:dyDescent="0.25">
      <c r="A997">
        <v>996</v>
      </c>
      <c r="B997" t="s">
        <v>19</v>
      </c>
      <c r="C997" t="s">
        <v>33</v>
      </c>
      <c r="D997">
        <v>371.75</v>
      </c>
    </row>
    <row r="998" spans="1:7" x14ac:dyDescent="0.25">
      <c r="A998">
        <v>997</v>
      </c>
      <c r="B998" t="s">
        <v>19</v>
      </c>
      <c r="C998" t="s">
        <v>33</v>
      </c>
      <c r="D998">
        <v>374.35</v>
      </c>
    </row>
    <row r="999" spans="1:7" x14ac:dyDescent="0.25">
      <c r="A999">
        <v>998</v>
      </c>
      <c r="B999" t="s">
        <v>19</v>
      </c>
      <c r="C999" t="s">
        <v>33</v>
      </c>
      <c r="D999">
        <v>372.73</v>
      </c>
    </row>
    <row r="1000" spans="1:7" x14ac:dyDescent="0.25">
      <c r="A1000">
        <v>999</v>
      </c>
      <c r="B1000" t="s">
        <v>19</v>
      </c>
      <c r="C1000" t="s">
        <v>33</v>
      </c>
      <c r="D1000">
        <v>373.4</v>
      </c>
    </row>
    <row r="1001" spans="1:7" x14ac:dyDescent="0.25">
      <c r="A1001">
        <v>1000</v>
      </c>
      <c r="B1001" t="s">
        <v>19</v>
      </c>
      <c r="C1001" t="s">
        <v>33</v>
      </c>
      <c r="D1001">
        <v>373.41</v>
      </c>
      <c r="E1001">
        <v>373.12179999999984</v>
      </c>
      <c r="F1001">
        <v>1.4300131153958293</v>
      </c>
      <c r="G1001">
        <v>50</v>
      </c>
    </row>
    <row r="1002" spans="1:7" x14ac:dyDescent="0.25">
      <c r="A1002">
        <v>1001</v>
      </c>
      <c r="B1002" t="s">
        <v>75</v>
      </c>
      <c r="C1002" t="s">
        <v>24</v>
      </c>
      <c r="D1002">
        <v>1871.61</v>
      </c>
    </row>
    <row r="1003" spans="1:7" x14ac:dyDescent="0.25">
      <c r="A1003">
        <v>1002</v>
      </c>
      <c r="B1003" t="s">
        <v>75</v>
      </c>
      <c r="C1003" t="s">
        <v>24</v>
      </c>
      <c r="D1003">
        <v>1881.15</v>
      </c>
    </row>
    <row r="1004" spans="1:7" x14ac:dyDescent="0.25">
      <c r="A1004">
        <v>1003</v>
      </c>
      <c r="B1004" t="s">
        <v>75</v>
      </c>
      <c r="C1004" t="s">
        <v>24</v>
      </c>
      <c r="D1004">
        <v>1896.18</v>
      </c>
    </row>
    <row r="1005" spans="1:7" x14ac:dyDescent="0.25">
      <c r="A1005">
        <v>1004</v>
      </c>
      <c r="B1005" t="s">
        <v>75</v>
      </c>
      <c r="C1005" t="s">
        <v>24</v>
      </c>
      <c r="D1005">
        <v>1883.39</v>
      </c>
    </row>
    <row r="1006" spans="1:7" x14ac:dyDescent="0.25">
      <c r="A1006">
        <v>1005</v>
      </c>
      <c r="B1006" t="s">
        <v>75</v>
      </c>
      <c r="C1006" t="s">
        <v>24</v>
      </c>
      <c r="D1006">
        <v>1887.13</v>
      </c>
    </row>
    <row r="1007" spans="1:7" x14ac:dyDescent="0.25">
      <c r="A1007">
        <v>1006</v>
      </c>
      <c r="B1007" t="s">
        <v>75</v>
      </c>
      <c r="C1007" t="s">
        <v>24</v>
      </c>
      <c r="D1007">
        <v>1888.07</v>
      </c>
    </row>
    <row r="1008" spans="1:7" x14ac:dyDescent="0.25">
      <c r="A1008">
        <v>1007</v>
      </c>
      <c r="B1008" t="s">
        <v>75</v>
      </c>
      <c r="C1008" t="s">
        <v>24</v>
      </c>
      <c r="D1008">
        <v>1894.24</v>
      </c>
    </row>
    <row r="1009" spans="1:4" x14ac:dyDescent="0.25">
      <c r="A1009">
        <v>1008</v>
      </c>
      <c r="B1009" t="s">
        <v>75</v>
      </c>
      <c r="C1009" t="s">
        <v>24</v>
      </c>
      <c r="D1009">
        <v>1886.74</v>
      </c>
    </row>
    <row r="1010" spans="1:4" x14ac:dyDescent="0.25">
      <c r="A1010">
        <v>1009</v>
      </c>
      <c r="B1010" t="s">
        <v>75</v>
      </c>
      <c r="C1010" t="s">
        <v>24</v>
      </c>
      <c r="D1010">
        <v>1882.42</v>
      </c>
    </row>
    <row r="1011" spans="1:4" x14ac:dyDescent="0.25">
      <c r="A1011">
        <v>1010</v>
      </c>
      <c r="B1011" t="s">
        <v>75</v>
      </c>
      <c r="C1011" t="s">
        <v>24</v>
      </c>
      <c r="D1011">
        <v>1892.08</v>
      </c>
    </row>
    <row r="1012" spans="1:4" x14ac:dyDescent="0.25">
      <c r="A1012">
        <v>1011</v>
      </c>
      <c r="B1012" t="s">
        <v>75</v>
      </c>
      <c r="C1012" t="s">
        <v>24</v>
      </c>
      <c r="D1012">
        <v>1885.27</v>
      </c>
    </row>
    <row r="1013" spans="1:4" x14ac:dyDescent="0.25">
      <c r="A1013">
        <v>1012</v>
      </c>
      <c r="B1013" t="s">
        <v>75</v>
      </c>
      <c r="C1013" t="s">
        <v>24</v>
      </c>
      <c r="D1013">
        <v>1887.72</v>
      </c>
    </row>
    <row r="1014" spans="1:4" x14ac:dyDescent="0.25">
      <c r="A1014">
        <v>1013</v>
      </c>
      <c r="B1014" t="s">
        <v>75</v>
      </c>
      <c r="C1014" t="s">
        <v>24</v>
      </c>
      <c r="D1014">
        <v>1896.58</v>
      </c>
    </row>
    <row r="1015" spans="1:4" x14ac:dyDescent="0.25">
      <c r="A1015">
        <v>1014</v>
      </c>
      <c r="B1015" t="s">
        <v>75</v>
      </c>
      <c r="C1015" t="s">
        <v>24</v>
      </c>
      <c r="D1015">
        <v>1895.46</v>
      </c>
    </row>
    <row r="1016" spans="1:4" x14ac:dyDescent="0.25">
      <c r="A1016">
        <v>1015</v>
      </c>
      <c r="B1016" t="s">
        <v>75</v>
      </c>
      <c r="C1016" t="s">
        <v>24</v>
      </c>
      <c r="D1016">
        <v>1883.39</v>
      </c>
    </row>
    <row r="1017" spans="1:4" x14ac:dyDescent="0.25">
      <c r="A1017">
        <v>1016</v>
      </c>
      <c r="B1017" t="s">
        <v>75</v>
      </c>
      <c r="C1017" t="s">
        <v>24</v>
      </c>
      <c r="D1017">
        <v>1893.02</v>
      </c>
    </row>
    <row r="1018" spans="1:4" x14ac:dyDescent="0.25">
      <c r="A1018">
        <v>1017</v>
      </c>
      <c r="B1018" t="s">
        <v>75</v>
      </c>
      <c r="C1018" t="s">
        <v>24</v>
      </c>
      <c r="D1018">
        <v>1890.5</v>
      </c>
    </row>
    <row r="1019" spans="1:4" x14ac:dyDescent="0.25">
      <c r="A1019">
        <v>1018</v>
      </c>
      <c r="B1019" t="s">
        <v>75</v>
      </c>
      <c r="C1019" t="s">
        <v>24</v>
      </c>
      <c r="D1019">
        <v>1890.66</v>
      </c>
    </row>
    <row r="1020" spans="1:4" x14ac:dyDescent="0.25">
      <c r="A1020">
        <v>1019</v>
      </c>
      <c r="B1020" t="s">
        <v>75</v>
      </c>
      <c r="C1020" t="s">
        <v>24</v>
      </c>
      <c r="D1020">
        <v>1885.97</v>
      </c>
    </row>
    <row r="1021" spans="1:4" x14ac:dyDescent="0.25">
      <c r="A1021">
        <v>1020</v>
      </c>
      <c r="B1021" t="s">
        <v>75</v>
      </c>
      <c r="C1021" t="s">
        <v>24</v>
      </c>
      <c r="D1021">
        <v>1884.42</v>
      </c>
    </row>
    <row r="1022" spans="1:4" x14ac:dyDescent="0.25">
      <c r="A1022">
        <v>1021</v>
      </c>
      <c r="B1022" t="s">
        <v>75</v>
      </c>
      <c r="C1022" t="s">
        <v>24</v>
      </c>
      <c r="D1022">
        <v>1892.73</v>
      </c>
    </row>
    <row r="1023" spans="1:4" x14ac:dyDescent="0.25">
      <c r="A1023">
        <v>1022</v>
      </c>
      <c r="B1023" t="s">
        <v>75</v>
      </c>
      <c r="C1023" t="s">
        <v>24</v>
      </c>
      <c r="D1023">
        <v>1892.71</v>
      </c>
    </row>
    <row r="1024" spans="1:4" x14ac:dyDescent="0.25">
      <c r="A1024">
        <v>1023</v>
      </c>
      <c r="B1024" t="s">
        <v>75</v>
      </c>
      <c r="C1024" t="s">
        <v>24</v>
      </c>
      <c r="D1024">
        <v>1882.89</v>
      </c>
    </row>
    <row r="1025" spans="1:4" x14ac:dyDescent="0.25">
      <c r="A1025">
        <v>1024</v>
      </c>
      <c r="B1025" t="s">
        <v>75</v>
      </c>
      <c r="C1025" t="s">
        <v>24</v>
      </c>
      <c r="D1025">
        <v>1894.33</v>
      </c>
    </row>
    <row r="1026" spans="1:4" x14ac:dyDescent="0.25">
      <c r="A1026">
        <v>1025</v>
      </c>
      <c r="B1026" t="s">
        <v>75</v>
      </c>
      <c r="C1026" t="s">
        <v>24</v>
      </c>
      <c r="D1026">
        <v>1893.02</v>
      </c>
    </row>
    <row r="1027" spans="1:4" x14ac:dyDescent="0.25">
      <c r="A1027">
        <v>1026</v>
      </c>
      <c r="B1027" t="s">
        <v>75</v>
      </c>
      <c r="C1027" t="s">
        <v>24</v>
      </c>
      <c r="D1027">
        <v>1893.41</v>
      </c>
    </row>
    <row r="1028" spans="1:4" x14ac:dyDescent="0.25">
      <c r="A1028">
        <v>1027</v>
      </c>
      <c r="B1028" t="s">
        <v>75</v>
      </c>
      <c r="C1028" t="s">
        <v>24</v>
      </c>
      <c r="D1028">
        <v>1890.95</v>
      </c>
    </row>
    <row r="1029" spans="1:4" x14ac:dyDescent="0.25">
      <c r="A1029">
        <v>1028</v>
      </c>
      <c r="B1029" t="s">
        <v>75</v>
      </c>
      <c r="C1029" t="s">
        <v>24</v>
      </c>
      <c r="D1029">
        <v>1898.88</v>
      </c>
    </row>
    <row r="1030" spans="1:4" x14ac:dyDescent="0.25">
      <c r="A1030">
        <v>1029</v>
      </c>
      <c r="B1030" t="s">
        <v>75</v>
      </c>
      <c r="C1030" t="s">
        <v>24</v>
      </c>
      <c r="D1030">
        <v>1887.96</v>
      </c>
    </row>
    <row r="1031" spans="1:4" x14ac:dyDescent="0.25">
      <c r="A1031">
        <v>1030</v>
      </c>
      <c r="B1031" t="s">
        <v>75</v>
      </c>
      <c r="C1031" t="s">
        <v>24</v>
      </c>
      <c r="D1031">
        <v>1887.39</v>
      </c>
    </row>
    <row r="1032" spans="1:4" x14ac:dyDescent="0.25">
      <c r="A1032">
        <v>1031</v>
      </c>
      <c r="B1032" t="s">
        <v>75</v>
      </c>
      <c r="C1032" t="s">
        <v>24</v>
      </c>
      <c r="D1032">
        <v>1887.96</v>
      </c>
    </row>
    <row r="1033" spans="1:4" x14ac:dyDescent="0.25">
      <c r="A1033">
        <v>1032</v>
      </c>
      <c r="B1033" t="s">
        <v>75</v>
      </c>
      <c r="C1033" t="s">
        <v>24</v>
      </c>
      <c r="D1033">
        <v>1887.72</v>
      </c>
    </row>
    <row r="1034" spans="1:4" x14ac:dyDescent="0.25">
      <c r="A1034">
        <v>1033</v>
      </c>
      <c r="B1034" t="s">
        <v>75</v>
      </c>
      <c r="C1034" t="s">
        <v>24</v>
      </c>
      <c r="D1034">
        <v>1875.36</v>
      </c>
    </row>
    <row r="1035" spans="1:4" x14ac:dyDescent="0.25">
      <c r="A1035">
        <v>1034</v>
      </c>
      <c r="B1035" t="s">
        <v>75</v>
      </c>
      <c r="C1035" t="s">
        <v>24</v>
      </c>
      <c r="D1035">
        <v>1884.87</v>
      </c>
    </row>
    <row r="1036" spans="1:4" x14ac:dyDescent="0.25">
      <c r="A1036">
        <v>1035</v>
      </c>
      <c r="B1036" t="s">
        <v>75</v>
      </c>
      <c r="C1036" t="s">
        <v>24</v>
      </c>
      <c r="D1036">
        <v>1889.81</v>
      </c>
    </row>
    <row r="1037" spans="1:4" x14ac:dyDescent="0.25">
      <c r="A1037">
        <v>1036</v>
      </c>
      <c r="B1037" t="s">
        <v>75</v>
      </c>
      <c r="C1037" t="s">
        <v>24</v>
      </c>
      <c r="D1037">
        <v>1894.29</v>
      </c>
    </row>
    <row r="1038" spans="1:4" x14ac:dyDescent="0.25">
      <c r="A1038">
        <v>1037</v>
      </c>
      <c r="B1038" t="s">
        <v>75</v>
      </c>
      <c r="C1038" t="s">
        <v>24</v>
      </c>
      <c r="D1038">
        <v>1891.15</v>
      </c>
    </row>
    <row r="1039" spans="1:4" x14ac:dyDescent="0.25">
      <c r="A1039">
        <v>1038</v>
      </c>
      <c r="B1039" t="s">
        <v>75</v>
      </c>
      <c r="C1039" t="s">
        <v>24</v>
      </c>
      <c r="D1039">
        <v>1889.89</v>
      </c>
    </row>
    <row r="1040" spans="1:4" x14ac:dyDescent="0.25">
      <c r="A1040">
        <v>1039</v>
      </c>
      <c r="B1040" t="s">
        <v>75</v>
      </c>
      <c r="C1040" t="s">
        <v>24</v>
      </c>
      <c r="D1040">
        <v>1895.65</v>
      </c>
    </row>
    <row r="1041" spans="1:4" x14ac:dyDescent="0.25">
      <c r="A1041">
        <v>1040</v>
      </c>
      <c r="B1041" t="s">
        <v>75</v>
      </c>
      <c r="C1041" t="s">
        <v>24</v>
      </c>
      <c r="D1041">
        <v>1891.96</v>
      </c>
    </row>
    <row r="1042" spans="1:4" x14ac:dyDescent="0.25">
      <c r="A1042">
        <v>1041</v>
      </c>
      <c r="B1042" t="s">
        <v>75</v>
      </c>
      <c r="C1042" t="s">
        <v>24</v>
      </c>
      <c r="D1042">
        <v>1889.58</v>
      </c>
    </row>
    <row r="1043" spans="1:4" x14ac:dyDescent="0.25">
      <c r="A1043">
        <v>1042</v>
      </c>
      <c r="B1043" t="s">
        <v>75</v>
      </c>
      <c r="C1043" t="s">
        <v>24</v>
      </c>
      <c r="D1043">
        <v>1889.5</v>
      </c>
    </row>
    <row r="1044" spans="1:4" x14ac:dyDescent="0.25">
      <c r="A1044">
        <v>1043</v>
      </c>
      <c r="B1044" t="s">
        <v>75</v>
      </c>
      <c r="C1044" t="s">
        <v>24</v>
      </c>
      <c r="D1044">
        <v>1889.5</v>
      </c>
    </row>
    <row r="1045" spans="1:4" x14ac:dyDescent="0.25">
      <c r="A1045">
        <v>1044</v>
      </c>
      <c r="B1045" t="s">
        <v>75</v>
      </c>
      <c r="C1045" t="s">
        <v>24</v>
      </c>
      <c r="D1045">
        <v>1886.41</v>
      </c>
    </row>
    <row r="1046" spans="1:4" x14ac:dyDescent="0.25">
      <c r="A1046">
        <v>1045</v>
      </c>
      <c r="B1046" t="s">
        <v>75</v>
      </c>
      <c r="C1046" t="s">
        <v>24</v>
      </c>
      <c r="D1046">
        <v>1887.96</v>
      </c>
    </row>
    <row r="1047" spans="1:4" x14ac:dyDescent="0.25">
      <c r="A1047">
        <v>1046</v>
      </c>
      <c r="B1047" t="s">
        <v>75</v>
      </c>
      <c r="C1047" t="s">
        <v>24</v>
      </c>
      <c r="D1047">
        <v>1892.92</v>
      </c>
    </row>
    <row r="1048" spans="1:4" x14ac:dyDescent="0.25">
      <c r="A1048">
        <v>1047</v>
      </c>
      <c r="B1048" t="s">
        <v>75</v>
      </c>
      <c r="C1048" t="s">
        <v>24</v>
      </c>
      <c r="D1048">
        <v>1890.6</v>
      </c>
    </row>
    <row r="1049" spans="1:4" x14ac:dyDescent="0.25">
      <c r="A1049">
        <v>1048</v>
      </c>
      <c r="B1049" t="s">
        <v>75</v>
      </c>
      <c r="C1049" t="s">
        <v>24</v>
      </c>
      <c r="D1049">
        <v>1887.13</v>
      </c>
    </row>
    <row r="1050" spans="1:4" x14ac:dyDescent="0.25">
      <c r="A1050">
        <v>1049</v>
      </c>
      <c r="B1050" t="s">
        <v>75</v>
      </c>
      <c r="C1050" t="s">
        <v>24</v>
      </c>
      <c r="D1050">
        <v>1887.39</v>
      </c>
    </row>
    <row r="1051" spans="1:4" x14ac:dyDescent="0.25">
      <c r="A1051">
        <v>1050</v>
      </c>
      <c r="B1051" t="s">
        <v>75</v>
      </c>
      <c r="C1051" t="s">
        <v>24</v>
      </c>
      <c r="D1051">
        <v>1890.66</v>
      </c>
    </row>
    <row r="1052" spans="1:4" x14ac:dyDescent="0.25">
      <c r="A1052">
        <v>1051</v>
      </c>
      <c r="B1052" t="s">
        <v>34</v>
      </c>
      <c r="C1052" t="s">
        <v>35</v>
      </c>
      <c r="D1052">
        <v>1297.67</v>
      </c>
    </row>
    <row r="1053" spans="1:4" x14ac:dyDescent="0.25">
      <c r="A1053">
        <v>1052</v>
      </c>
      <c r="B1053" t="s">
        <v>34</v>
      </c>
      <c r="C1053" t="s">
        <v>35</v>
      </c>
      <c r="D1053">
        <v>1300.3499999999999</v>
      </c>
    </row>
    <row r="1054" spans="1:4" x14ac:dyDescent="0.25">
      <c r="A1054">
        <v>1053</v>
      </c>
      <c r="B1054" t="s">
        <v>34</v>
      </c>
      <c r="C1054" t="s">
        <v>35</v>
      </c>
      <c r="D1054">
        <v>1280.98</v>
      </c>
    </row>
    <row r="1055" spans="1:4" x14ac:dyDescent="0.25">
      <c r="A1055">
        <v>1054</v>
      </c>
      <c r="B1055" t="s">
        <v>34</v>
      </c>
      <c r="C1055" t="s">
        <v>35</v>
      </c>
      <c r="D1055">
        <v>1276.3699999999999</v>
      </c>
    </row>
    <row r="1056" spans="1:4" x14ac:dyDescent="0.25">
      <c r="A1056">
        <v>1055</v>
      </c>
      <c r="B1056" t="s">
        <v>34</v>
      </c>
      <c r="C1056" t="s">
        <v>35</v>
      </c>
      <c r="D1056">
        <v>1289.33</v>
      </c>
    </row>
    <row r="1057" spans="1:4" x14ac:dyDescent="0.25">
      <c r="A1057">
        <v>1056</v>
      </c>
      <c r="B1057" t="s">
        <v>34</v>
      </c>
      <c r="C1057" t="s">
        <v>35</v>
      </c>
      <c r="D1057">
        <v>1335.34</v>
      </c>
    </row>
    <row r="1058" spans="1:4" x14ac:dyDescent="0.25">
      <c r="A1058">
        <v>1057</v>
      </c>
      <c r="B1058" t="s">
        <v>34</v>
      </c>
      <c r="C1058" t="s">
        <v>35</v>
      </c>
      <c r="D1058">
        <v>1308.6400000000001</v>
      </c>
    </row>
    <row r="1059" spans="1:4" x14ac:dyDescent="0.25">
      <c r="A1059">
        <v>1058</v>
      </c>
      <c r="B1059" t="s">
        <v>34</v>
      </c>
      <c r="C1059" t="s">
        <v>35</v>
      </c>
      <c r="D1059">
        <v>1301.55</v>
      </c>
    </row>
    <row r="1060" spans="1:4" x14ac:dyDescent="0.25">
      <c r="A1060">
        <v>1059</v>
      </c>
      <c r="B1060" t="s">
        <v>34</v>
      </c>
      <c r="C1060" t="s">
        <v>35</v>
      </c>
      <c r="D1060">
        <v>1306.3599999999999</v>
      </c>
    </row>
    <row r="1061" spans="1:4" x14ac:dyDescent="0.25">
      <c r="A1061">
        <v>1060</v>
      </c>
      <c r="B1061" t="s">
        <v>34</v>
      </c>
      <c r="C1061" t="s">
        <v>35</v>
      </c>
      <c r="D1061">
        <v>1300.07</v>
      </c>
    </row>
    <row r="1062" spans="1:4" x14ac:dyDescent="0.25">
      <c r="A1062">
        <v>1061</v>
      </c>
      <c r="B1062" t="s">
        <v>34</v>
      </c>
      <c r="C1062" t="s">
        <v>35</v>
      </c>
      <c r="D1062">
        <v>1341.91</v>
      </c>
    </row>
    <row r="1063" spans="1:4" x14ac:dyDescent="0.25">
      <c r="A1063">
        <v>1062</v>
      </c>
      <c r="B1063" t="s">
        <v>34</v>
      </c>
      <c r="C1063" t="s">
        <v>35</v>
      </c>
      <c r="D1063">
        <v>1358.05</v>
      </c>
    </row>
    <row r="1064" spans="1:4" x14ac:dyDescent="0.25">
      <c r="A1064">
        <v>1063</v>
      </c>
      <c r="B1064" t="s">
        <v>34</v>
      </c>
      <c r="C1064" t="s">
        <v>35</v>
      </c>
      <c r="D1064">
        <v>1350.39</v>
      </c>
    </row>
    <row r="1065" spans="1:4" x14ac:dyDescent="0.25">
      <c r="A1065">
        <v>1064</v>
      </c>
      <c r="B1065" t="s">
        <v>34</v>
      </c>
      <c r="C1065" t="s">
        <v>35</v>
      </c>
      <c r="D1065">
        <v>1377.52</v>
      </c>
    </row>
    <row r="1066" spans="1:4" x14ac:dyDescent="0.25">
      <c r="A1066">
        <v>1065</v>
      </c>
      <c r="B1066" t="s">
        <v>34</v>
      </c>
      <c r="C1066" t="s">
        <v>35</v>
      </c>
      <c r="D1066">
        <v>1353.28</v>
      </c>
    </row>
    <row r="1067" spans="1:4" x14ac:dyDescent="0.25">
      <c r="A1067">
        <v>1066</v>
      </c>
      <c r="B1067" t="s">
        <v>34</v>
      </c>
      <c r="C1067" t="s">
        <v>35</v>
      </c>
      <c r="D1067">
        <v>1376.26</v>
      </c>
    </row>
    <row r="1068" spans="1:4" x14ac:dyDescent="0.25">
      <c r="A1068">
        <v>1067</v>
      </c>
      <c r="B1068" t="s">
        <v>34</v>
      </c>
      <c r="C1068" t="s">
        <v>35</v>
      </c>
      <c r="D1068">
        <v>1367.41</v>
      </c>
    </row>
    <row r="1069" spans="1:4" x14ac:dyDescent="0.25">
      <c r="A1069">
        <v>1068</v>
      </c>
      <c r="B1069" t="s">
        <v>34</v>
      </c>
      <c r="C1069" t="s">
        <v>35</v>
      </c>
      <c r="D1069">
        <v>1363.82</v>
      </c>
    </row>
    <row r="1070" spans="1:4" x14ac:dyDescent="0.25">
      <c r="A1070">
        <v>1069</v>
      </c>
      <c r="B1070" t="s">
        <v>34</v>
      </c>
      <c r="C1070" t="s">
        <v>35</v>
      </c>
      <c r="D1070">
        <v>1365.8</v>
      </c>
    </row>
    <row r="1071" spans="1:4" x14ac:dyDescent="0.25">
      <c r="A1071">
        <v>1070</v>
      </c>
      <c r="B1071" t="s">
        <v>34</v>
      </c>
      <c r="C1071" t="s">
        <v>35</v>
      </c>
      <c r="D1071">
        <v>1380.2</v>
      </c>
    </row>
    <row r="1072" spans="1:4" x14ac:dyDescent="0.25">
      <c r="A1072">
        <v>1071</v>
      </c>
      <c r="B1072" t="s">
        <v>34</v>
      </c>
      <c r="C1072" t="s">
        <v>35</v>
      </c>
      <c r="D1072">
        <v>1368.37</v>
      </c>
    </row>
    <row r="1073" spans="1:4" x14ac:dyDescent="0.25">
      <c r="A1073">
        <v>1072</v>
      </c>
      <c r="B1073" t="s">
        <v>34</v>
      </c>
      <c r="C1073" t="s">
        <v>35</v>
      </c>
      <c r="D1073">
        <v>1371.12</v>
      </c>
    </row>
    <row r="1074" spans="1:4" x14ac:dyDescent="0.25">
      <c r="A1074">
        <v>1073</v>
      </c>
      <c r="B1074" t="s">
        <v>34</v>
      </c>
      <c r="C1074" t="s">
        <v>35</v>
      </c>
      <c r="D1074">
        <v>1364.8</v>
      </c>
    </row>
    <row r="1075" spans="1:4" x14ac:dyDescent="0.25">
      <c r="A1075">
        <v>1074</v>
      </c>
      <c r="B1075" t="s">
        <v>34</v>
      </c>
      <c r="C1075" t="s">
        <v>35</v>
      </c>
      <c r="D1075">
        <v>1372.15</v>
      </c>
    </row>
    <row r="1076" spans="1:4" x14ac:dyDescent="0.25">
      <c r="A1076">
        <v>1075</v>
      </c>
      <c r="B1076" t="s">
        <v>34</v>
      </c>
      <c r="C1076" t="s">
        <v>35</v>
      </c>
      <c r="D1076">
        <v>1381.61</v>
      </c>
    </row>
    <row r="1077" spans="1:4" x14ac:dyDescent="0.25">
      <c r="A1077">
        <v>1076</v>
      </c>
      <c r="B1077" t="s">
        <v>34</v>
      </c>
      <c r="C1077" t="s">
        <v>35</v>
      </c>
      <c r="D1077">
        <v>1375.66</v>
      </c>
    </row>
    <row r="1078" spans="1:4" x14ac:dyDescent="0.25">
      <c r="A1078">
        <v>1077</v>
      </c>
      <c r="B1078" t="s">
        <v>34</v>
      </c>
      <c r="C1078" t="s">
        <v>35</v>
      </c>
      <c r="D1078">
        <v>1366.63</v>
      </c>
    </row>
    <row r="1079" spans="1:4" x14ac:dyDescent="0.25">
      <c r="A1079">
        <v>1078</v>
      </c>
      <c r="B1079" t="s">
        <v>34</v>
      </c>
      <c r="C1079" t="s">
        <v>35</v>
      </c>
      <c r="D1079">
        <v>1361.02</v>
      </c>
    </row>
    <row r="1080" spans="1:4" x14ac:dyDescent="0.25">
      <c r="A1080">
        <v>1079</v>
      </c>
      <c r="B1080" t="s">
        <v>34</v>
      </c>
      <c r="C1080" t="s">
        <v>35</v>
      </c>
      <c r="D1080">
        <v>1363.99</v>
      </c>
    </row>
    <row r="1081" spans="1:4" x14ac:dyDescent="0.25">
      <c r="A1081">
        <v>1080</v>
      </c>
      <c r="B1081" t="s">
        <v>34</v>
      </c>
      <c r="C1081" t="s">
        <v>35</v>
      </c>
      <c r="D1081">
        <v>1376.75</v>
      </c>
    </row>
    <row r="1082" spans="1:4" x14ac:dyDescent="0.25">
      <c r="A1082">
        <v>1081</v>
      </c>
      <c r="B1082" t="s">
        <v>34</v>
      </c>
      <c r="C1082" t="s">
        <v>35</v>
      </c>
      <c r="D1082">
        <v>1367.04</v>
      </c>
    </row>
    <row r="1083" spans="1:4" x14ac:dyDescent="0.25">
      <c r="A1083">
        <v>1082</v>
      </c>
      <c r="B1083" t="s">
        <v>34</v>
      </c>
      <c r="C1083" t="s">
        <v>35</v>
      </c>
      <c r="D1083">
        <v>1368.85</v>
      </c>
    </row>
    <row r="1084" spans="1:4" x14ac:dyDescent="0.25">
      <c r="A1084">
        <v>1083</v>
      </c>
      <c r="B1084" t="s">
        <v>34</v>
      </c>
      <c r="C1084" t="s">
        <v>35</v>
      </c>
      <c r="D1084">
        <v>1366.4</v>
      </c>
    </row>
    <row r="1085" spans="1:4" x14ac:dyDescent="0.25">
      <c r="A1085">
        <v>1084</v>
      </c>
      <c r="B1085" t="s">
        <v>34</v>
      </c>
      <c r="C1085" t="s">
        <v>35</v>
      </c>
      <c r="D1085">
        <v>1366.09</v>
      </c>
    </row>
    <row r="1086" spans="1:4" x14ac:dyDescent="0.25">
      <c r="A1086">
        <v>1085</v>
      </c>
      <c r="B1086" t="s">
        <v>34</v>
      </c>
      <c r="C1086" t="s">
        <v>35</v>
      </c>
      <c r="D1086">
        <v>1366.13</v>
      </c>
    </row>
    <row r="1087" spans="1:4" x14ac:dyDescent="0.25">
      <c r="A1087">
        <v>1086</v>
      </c>
      <c r="B1087" t="s">
        <v>34</v>
      </c>
      <c r="C1087" t="s">
        <v>35</v>
      </c>
      <c r="D1087">
        <v>1371.12</v>
      </c>
    </row>
    <row r="1088" spans="1:4" x14ac:dyDescent="0.25">
      <c r="A1088">
        <v>1087</v>
      </c>
      <c r="B1088" t="s">
        <v>34</v>
      </c>
      <c r="C1088" t="s">
        <v>35</v>
      </c>
      <c r="D1088">
        <v>1367.66</v>
      </c>
    </row>
    <row r="1089" spans="1:7" x14ac:dyDescent="0.25">
      <c r="A1089">
        <v>1088</v>
      </c>
      <c r="B1089" t="s">
        <v>34</v>
      </c>
      <c r="C1089" t="s">
        <v>35</v>
      </c>
      <c r="D1089">
        <v>1372.52</v>
      </c>
    </row>
    <row r="1090" spans="1:7" x14ac:dyDescent="0.25">
      <c r="A1090">
        <v>1089</v>
      </c>
      <c r="B1090" t="s">
        <v>34</v>
      </c>
      <c r="C1090" t="s">
        <v>35</v>
      </c>
      <c r="D1090">
        <v>1357.56</v>
      </c>
    </row>
    <row r="1091" spans="1:7" x14ac:dyDescent="0.25">
      <c r="A1091">
        <v>1090</v>
      </c>
      <c r="B1091" t="s">
        <v>34</v>
      </c>
      <c r="C1091" t="s">
        <v>35</v>
      </c>
      <c r="D1091">
        <v>1368.24</v>
      </c>
    </row>
    <row r="1092" spans="1:7" x14ac:dyDescent="0.25">
      <c r="A1092">
        <v>1091</v>
      </c>
      <c r="B1092" t="s">
        <v>34</v>
      </c>
      <c r="C1092" t="s">
        <v>35</v>
      </c>
      <c r="D1092">
        <v>1353.59</v>
      </c>
    </row>
    <row r="1093" spans="1:7" x14ac:dyDescent="0.25">
      <c r="A1093">
        <v>1092</v>
      </c>
      <c r="B1093" t="s">
        <v>34</v>
      </c>
      <c r="C1093" t="s">
        <v>35</v>
      </c>
      <c r="D1093">
        <v>1355.71</v>
      </c>
    </row>
    <row r="1094" spans="1:7" x14ac:dyDescent="0.25">
      <c r="A1094">
        <v>1093</v>
      </c>
      <c r="B1094" t="s">
        <v>34</v>
      </c>
      <c r="C1094" t="s">
        <v>35</v>
      </c>
      <c r="D1094">
        <v>1360.03</v>
      </c>
    </row>
    <row r="1095" spans="1:7" x14ac:dyDescent="0.25">
      <c r="A1095">
        <v>1094</v>
      </c>
      <c r="B1095" t="s">
        <v>34</v>
      </c>
      <c r="C1095" t="s">
        <v>35</v>
      </c>
      <c r="D1095">
        <v>1359.73</v>
      </c>
    </row>
    <row r="1096" spans="1:7" x14ac:dyDescent="0.25">
      <c r="A1096">
        <v>1095</v>
      </c>
      <c r="B1096" t="s">
        <v>34</v>
      </c>
      <c r="C1096" t="s">
        <v>35</v>
      </c>
      <c r="D1096">
        <v>1364.68</v>
      </c>
    </row>
    <row r="1097" spans="1:7" x14ac:dyDescent="0.25">
      <c r="A1097">
        <v>1096</v>
      </c>
      <c r="B1097" t="s">
        <v>34</v>
      </c>
      <c r="C1097" t="s">
        <v>35</v>
      </c>
      <c r="D1097">
        <v>1367.67</v>
      </c>
    </row>
    <row r="1098" spans="1:7" x14ac:dyDescent="0.25">
      <c r="A1098">
        <v>1097</v>
      </c>
      <c r="B1098" t="s">
        <v>34</v>
      </c>
      <c r="C1098" t="s">
        <v>35</v>
      </c>
      <c r="D1098">
        <v>1361.38</v>
      </c>
    </row>
    <row r="1099" spans="1:7" x14ac:dyDescent="0.25">
      <c r="A1099">
        <v>1098</v>
      </c>
      <c r="B1099" t="s">
        <v>34</v>
      </c>
      <c r="C1099" t="s">
        <v>35</v>
      </c>
      <c r="D1099">
        <v>1367.25</v>
      </c>
    </row>
    <row r="1100" spans="1:7" x14ac:dyDescent="0.25">
      <c r="A1100">
        <v>1099</v>
      </c>
      <c r="B1100" t="s">
        <v>34</v>
      </c>
      <c r="C1100" t="s">
        <v>35</v>
      </c>
      <c r="D1100">
        <v>1362.19</v>
      </c>
    </row>
    <row r="1101" spans="1:7" x14ac:dyDescent="0.25">
      <c r="A1101">
        <v>1100</v>
      </c>
      <c r="B1101" t="s">
        <v>34</v>
      </c>
      <c r="C1101" t="s">
        <v>35</v>
      </c>
      <c r="D1101">
        <v>1372.31</v>
      </c>
      <c r="E1101">
        <f>AVERAGE(D1052:D1101)</f>
        <v>1352.5909999999994</v>
      </c>
      <c r="F1101">
        <f>_xlfn.STDEV.S(D1052:D1101)</f>
        <v>28.585280160193218</v>
      </c>
      <c r="G1101">
        <f>COUNT(D1052:D1101)</f>
        <v>50</v>
      </c>
    </row>
    <row r="1102" spans="1:7" x14ac:dyDescent="0.25">
      <c r="A1102">
        <v>1101</v>
      </c>
      <c r="B1102" t="s">
        <v>86</v>
      </c>
      <c r="C1102" t="s">
        <v>24</v>
      </c>
      <c r="D1102">
        <v>1806.24</v>
      </c>
    </row>
    <row r="1103" spans="1:7" x14ac:dyDescent="0.25">
      <c r="A1103">
        <v>1102</v>
      </c>
      <c r="B1103" t="s">
        <v>86</v>
      </c>
      <c r="C1103" t="s">
        <v>24</v>
      </c>
      <c r="D1103">
        <v>1763.02</v>
      </c>
    </row>
    <row r="1104" spans="1:7" x14ac:dyDescent="0.25">
      <c r="A1104">
        <v>1103</v>
      </c>
      <c r="B1104" t="s">
        <v>86</v>
      </c>
      <c r="C1104" t="s">
        <v>24</v>
      </c>
      <c r="D1104">
        <v>1799.48</v>
      </c>
    </row>
    <row r="1105" spans="1:4" x14ac:dyDescent="0.25">
      <c r="A1105">
        <v>1104</v>
      </c>
      <c r="B1105" t="s">
        <v>86</v>
      </c>
      <c r="C1105" t="s">
        <v>24</v>
      </c>
      <c r="D1105">
        <v>1800.74</v>
      </c>
    </row>
    <row r="1106" spans="1:4" x14ac:dyDescent="0.25">
      <c r="A1106">
        <v>1105</v>
      </c>
      <c r="B1106" t="s">
        <v>86</v>
      </c>
      <c r="C1106" t="s">
        <v>24</v>
      </c>
      <c r="D1106">
        <v>1800.83</v>
      </c>
    </row>
    <row r="1107" spans="1:4" x14ac:dyDescent="0.25">
      <c r="A1107">
        <v>1106</v>
      </c>
      <c r="B1107" t="s">
        <v>86</v>
      </c>
      <c r="C1107" t="s">
        <v>24</v>
      </c>
      <c r="D1107">
        <v>1797.39</v>
      </c>
    </row>
    <row r="1108" spans="1:4" x14ac:dyDescent="0.25">
      <c r="A1108">
        <v>1107</v>
      </c>
      <c r="B1108" t="s">
        <v>86</v>
      </c>
      <c r="C1108" t="s">
        <v>24</v>
      </c>
      <c r="D1108">
        <v>1773.8</v>
      </c>
    </row>
    <row r="1109" spans="1:4" x14ac:dyDescent="0.25">
      <c r="A1109">
        <v>1108</v>
      </c>
      <c r="B1109" t="s">
        <v>86</v>
      </c>
      <c r="C1109" t="s">
        <v>24</v>
      </c>
      <c r="D1109">
        <v>1781.75</v>
      </c>
    </row>
    <row r="1110" spans="1:4" x14ac:dyDescent="0.25">
      <c r="A1110">
        <v>1109</v>
      </c>
      <c r="B1110" t="s">
        <v>86</v>
      </c>
      <c r="C1110" t="s">
        <v>24</v>
      </c>
      <c r="D1110">
        <v>1794.68</v>
      </c>
    </row>
    <row r="1111" spans="1:4" x14ac:dyDescent="0.25">
      <c r="A1111">
        <v>1110</v>
      </c>
      <c r="B1111" t="s">
        <v>86</v>
      </c>
      <c r="C1111" t="s">
        <v>24</v>
      </c>
      <c r="D1111">
        <v>1787.56</v>
      </c>
    </row>
    <row r="1112" spans="1:4" x14ac:dyDescent="0.25">
      <c r="A1112">
        <v>1111</v>
      </c>
      <c r="B1112" t="s">
        <v>86</v>
      </c>
      <c r="C1112" t="s">
        <v>24</v>
      </c>
      <c r="D1112">
        <v>1774.01</v>
      </c>
    </row>
    <row r="1113" spans="1:4" x14ac:dyDescent="0.25">
      <c r="A1113">
        <v>1112</v>
      </c>
      <c r="B1113" t="s">
        <v>86</v>
      </c>
      <c r="C1113" t="s">
        <v>24</v>
      </c>
      <c r="D1113">
        <v>1799.07</v>
      </c>
    </row>
    <row r="1114" spans="1:4" x14ac:dyDescent="0.25">
      <c r="A1114">
        <v>1113</v>
      </c>
      <c r="B1114" t="s">
        <v>86</v>
      </c>
      <c r="C1114" t="s">
        <v>24</v>
      </c>
      <c r="D1114">
        <v>1778.25</v>
      </c>
    </row>
    <row r="1115" spans="1:4" x14ac:dyDescent="0.25">
      <c r="A1115">
        <v>1114</v>
      </c>
      <c r="B1115" t="s">
        <v>86</v>
      </c>
      <c r="C1115" t="s">
        <v>24</v>
      </c>
      <c r="D1115">
        <v>1793.39</v>
      </c>
    </row>
    <row r="1116" spans="1:4" x14ac:dyDescent="0.25">
      <c r="A1116">
        <v>1115</v>
      </c>
      <c r="B1116" t="s">
        <v>86</v>
      </c>
      <c r="C1116" t="s">
        <v>24</v>
      </c>
      <c r="D1116">
        <v>1795.31</v>
      </c>
    </row>
    <row r="1117" spans="1:4" x14ac:dyDescent="0.25">
      <c r="A1117">
        <v>1116</v>
      </c>
      <c r="B1117" t="s">
        <v>86</v>
      </c>
      <c r="C1117" t="s">
        <v>24</v>
      </c>
      <c r="D1117">
        <v>1783.86</v>
      </c>
    </row>
    <row r="1118" spans="1:4" x14ac:dyDescent="0.25">
      <c r="A1118">
        <v>1117</v>
      </c>
      <c r="B1118" t="s">
        <v>86</v>
      </c>
      <c r="C1118" t="s">
        <v>24</v>
      </c>
      <c r="D1118">
        <v>1791.86</v>
      </c>
    </row>
    <row r="1119" spans="1:4" x14ac:dyDescent="0.25">
      <c r="A1119">
        <v>1118</v>
      </c>
      <c r="B1119" t="s">
        <v>86</v>
      </c>
      <c r="C1119" t="s">
        <v>24</v>
      </c>
      <c r="D1119">
        <v>1780.6</v>
      </c>
    </row>
    <row r="1120" spans="1:4" x14ac:dyDescent="0.25">
      <c r="A1120">
        <v>1119</v>
      </c>
      <c r="B1120" t="s">
        <v>86</v>
      </c>
      <c r="C1120" t="s">
        <v>24</v>
      </c>
      <c r="D1120">
        <v>1770.84</v>
      </c>
    </row>
    <row r="1121" spans="1:4" x14ac:dyDescent="0.25">
      <c r="A1121">
        <v>1120</v>
      </c>
      <c r="B1121" t="s">
        <v>86</v>
      </c>
      <c r="C1121" t="s">
        <v>24</v>
      </c>
      <c r="D1121">
        <v>1775.04</v>
      </c>
    </row>
    <row r="1122" spans="1:4" x14ac:dyDescent="0.25">
      <c r="A1122">
        <v>1121</v>
      </c>
      <c r="B1122" t="s">
        <v>86</v>
      </c>
      <c r="C1122" t="s">
        <v>24</v>
      </c>
      <c r="D1122">
        <v>1819.14</v>
      </c>
    </row>
    <row r="1123" spans="1:4" x14ac:dyDescent="0.25">
      <c r="A1123">
        <v>1122</v>
      </c>
      <c r="B1123" t="s">
        <v>86</v>
      </c>
      <c r="C1123" t="s">
        <v>24</v>
      </c>
      <c r="D1123">
        <v>1805.78</v>
      </c>
    </row>
    <row r="1124" spans="1:4" x14ac:dyDescent="0.25">
      <c r="A1124">
        <v>1123</v>
      </c>
      <c r="B1124" t="s">
        <v>86</v>
      </c>
      <c r="C1124" t="s">
        <v>24</v>
      </c>
      <c r="D1124">
        <v>1786.99</v>
      </c>
    </row>
    <row r="1125" spans="1:4" x14ac:dyDescent="0.25">
      <c r="A1125">
        <v>1124</v>
      </c>
      <c r="B1125" t="s">
        <v>86</v>
      </c>
      <c r="C1125" t="s">
        <v>24</v>
      </c>
      <c r="D1125">
        <v>1799.25</v>
      </c>
    </row>
    <row r="1126" spans="1:4" x14ac:dyDescent="0.25">
      <c r="A1126">
        <v>1125</v>
      </c>
      <c r="B1126" t="s">
        <v>86</v>
      </c>
      <c r="C1126" t="s">
        <v>24</v>
      </c>
      <c r="D1126">
        <v>1791.7</v>
      </c>
    </row>
    <row r="1127" spans="1:4" x14ac:dyDescent="0.25">
      <c r="A1127">
        <v>1126</v>
      </c>
      <c r="B1127" t="s">
        <v>86</v>
      </c>
      <c r="C1127" t="s">
        <v>24</v>
      </c>
      <c r="D1127">
        <v>1811.89</v>
      </c>
    </row>
    <row r="1128" spans="1:4" x14ac:dyDescent="0.25">
      <c r="A1128">
        <v>1127</v>
      </c>
      <c r="B1128" t="s">
        <v>86</v>
      </c>
      <c r="C1128" t="s">
        <v>24</v>
      </c>
      <c r="D1128">
        <v>1809.03</v>
      </c>
    </row>
    <row r="1129" spans="1:4" x14ac:dyDescent="0.25">
      <c r="A1129">
        <v>1128</v>
      </c>
      <c r="B1129" t="s">
        <v>86</v>
      </c>
      <c r="C1129" t="s">
        <v>24</v>
      </c>
      <c r="D1129">
        <v>1785.28</v>
      </c>
    </row>
    <row r="1130" spans="1:4" x14ac:dyDescent="0.25">
      <c r="A1130">
        <v>1129</v>
      </c>
      <c r="B1130" t="s">
        <v>86</v>
      </c>
      <c r="C1130" t="s">
        <v>24</v>
      </c>
      <c r="D1130">
        <v>1793.23</v>
      </c>
    </row>
    <row r="1131" spans="1:4" x14ac:dyDescent="0.25">
      <c r="A1131">
        <v>1130</v>
      </c>
      <c r="B1131" t="s">
        <v>86</v>
      </c>
      <c r="C1131" t="s">
        <v>24</v>
      </c>
      <c r="D1131">
        <v>1781.91</v>
      </c>
    </row>
    <row r="1132" spans="1:4" x14ac:dyDescent="0.25">
      <c r="A1132">
        <v>1131</v>
      </c>
      <c r="B1132" t="s">
        <v>86</v>
      </c>
      <c r="C1132" t="s">
        <v>24</v>
      </c>
      <c r="D1132">
        <v>1789.03</v>
      </c>
    </row>
    <row r="1133" spans="1:4" x14ac:dyDescent="0.25">
      <c r="A1133">
        <v>1132</v>
      </c>
      <c r="B1133" t="s">
        <v>86</v>
      </c>
      <c r="C1133" t="s">
        <v>24</v>
      </c>
      <c r="D1133">
        <v>1779.46</v>
      </c>
    </row>
    <row r="1134" spans="1:4" x14ac:dyDescent="0.25">
      <c r="A1134">
        <v>1133</v>
      </c>
      <c r="B1134" t="s">
        <v>86</v>
      </c>
      <c r="C1134" t="s">
        <v>24</v>
      </c>
      <c r="D1134">
        <v>1769.45</v>
      </c>
    </row>
    <row r="1135" spans="1:4" x14ac:dyDescent="0.25">
      <c r="A1135">
        <v>1134</v>
      </c>
      <c r="B1135" t="s">
        <v>86</v>
      </c>
      <c r="C1135" t="s">
        <v>24</v>
      </c>
      <c r="D1135">
        <v>1784.27</v>
      </c>
    </row>
    <row r="1136" spans="1:4" x14ac:dyDescent="0.25">
      <c r="A1136">
        <v>1135</v>
      </c>
      <c r="B1136" t="s">
        <v>86</v>
      </c>
      <c r="C1136" t="s">
        <v>24</v>
      </c>
      <c r="D1136">
        <v>1790.77</v>
      </c>
    </row>
    <row r="1137" spans="1:7" x14ac:dyDescent="0.25">
      <c r="A1137">
        <v>1136</v>
      </c>
      <c r="B1137" t="s">
        <v>86</v>
      </c>
      <c r="C1137" t="s">
        <v>24</v>
      </c>
      <c r="D1137">
        <v>1781.27</v>
      </c>
    </row>
    <row r="1138" spans="1:7" x14ac:dyDescent="0.25">
      <c r="A1138">
        <v>1137</v>
      </c>
      <c r="B1138" t="s">
        <v>86</v>
      </c>
      <c r="C1138" t="s">
        <v>24</v>
      </c>
      <c r="D1138">
        <v>1811.29</v>
      </c>
    </row>
    <row r="1139" spans="1:7" x14ac:dyDescent="0.25">
      <c r="A1139">
        <v>1138</v>
      </c>
      <c r="B1139" t="s">
        <v>86</v>
      </c>
      <c r="C1139" t="s">
        <v>24</v>
      </c>
      <c r="D1139">
        <v>1818.73</v>
      </c>
    </row>
    <row r="1140" spans="1:7" x14ac:dyDescent="0.25">
      <c r="A1140">
        <v>1139</v>
      </c>
      <c r="B1140" t="s">
        <v>86</v>
      </c>
      <c r="C1140" t="s">
        <v>24</v>
      </c>
      <c r="D1140">
        <v>1808.82</v>
      </c>
    </row>
    <row r="1141" spans="1:7" x14ac:dyDescent="0.25">
      <c r="A1141">
        <v>1140</v>
      </c>
      <c r="B1141" t="s">
        <v>86</v>
      </c>
      <c r="C1141" t="s">
        <v>24</v>
      </c>
      <c r="D1141">
        <v>1809.03</v>
      </c>
    </row>
    <row r="1142" spans="1:7" x14ac:dyDescent="0.25">
      <c r="A1142">
        <v>1141</v>
      </c>
      <c r="B1142" t="s">
        <v>86</v>
      </c>
      <c r="C1142" t="s">
        <v>24</v>
      </c>
      <c r="D1142">
        <v>1802.15</v>
      </c>
    </row>
    <row r="1143" spans="1:7" x14ac:dyDescent="0.25">
      <c r="A1143">
        <v>1142</v>
      </c>
      <c r="B1143" t="s">
        <v>86</v>
      </c>
      <c r="C1143" t="s">
        <v>24</v>
      </c>
      <c r="D1143">
        <v>1801.9</v>
      </c>
    </row>
    <row r="1144" spans="1:7" x14ac:dyDescent="0.25">
      <c r="A1144">
        <v>1143</v>
      </c>
      <c r="B1144" t="s">
        <v>86</v>
      </c>
      <c r="C1144" t="s">
        <v>24</v>
      </c>
      <c r="D1144">
        <v>1789.56</v>
      </c>
    </row>
    <row r="1145" spans="1:7" x14ac:dyDescent="0.25">
      <c r="A1145">
        <v>1144</v>
      </c>
      <c r="B1145" t="s">
        <v>86</v>
      </c>
      <c r="C1145" t="s">
        <v>24</v>
      </c>
      <c r="D1145">
        <v>1800.78</v>
      </c>
    </row>
    <row r="1146" spans="1:7" x14ac:dyDescent="0.25">
      <c r="A1146">
        <v>1145</v>
      </c>
      <c r="B1146" t="s">
        <v>86</v>
      </c>
      <c r="C1146" t="s">
        <v>24</v>
      </c>
      <c r="D1146">
        <v>1794.69</v>
      </c>
    </row>
    <row r="1147" spans="1:7" x14ac:dyDescent="0.25">
      <c r="A1147">
        <v>1146</v>
      </c>
      <c r="B1147" t="s">
        <v>86</v>
      </c>
      <c r="C1147" t="s">
        <v>24</v>
      </c>
      <c r="D1147">
        <v>1782.56</v>
      </c>
    </row>
    <row r="1148" spans="1:7" x14ac:dyDescent="0.25">
      <c r="A1148">
        <v>1147</v>
      </c>
      <c r="B1148" t="s">
        <v>86</v>
      </c>
      <c r="C1148" t="s">
        <v>24</v>
      </c>
      <c r="D1148">
        <v>1792.17</v>
      </c>
    </row>
    <row r="1149" spans="1:7" x14ac:dyDescent="0.25">
      <c r="A1149">
        <v>1148</v>
      </c>
      <c r="B1149" t="s">
        <v>86</v>
      </c>
      <c r="C1149" t="s">
        <v>24</v>
      </c>
      <c r="D1149">
        <v>1804.75</v>
      </c>
    </row>
    <row r="1150" spans="1:7" x14ac:dyDescent="0.25">
      <c r="A1150">
        <v>1149</v>
      </c>
      <c r="B1150" t="s">
        <v>86</v>
      </c>
      <c r="C1150" t="s">
        <v>24</v>
      </c>
      <c r="D1150">
        <v>1799.39</v>
      </c>
    </row>
    <row r="1151" spans="1:7" x14ac:dyDescent="0.25">
      <c r="A1151">
        <v>1150</v>
      </c>
      <c r="B1151" t="s">
        <v>86</v>
      </c>
      <c r="C1151" t="s">
        <v>24</v>
      </c>
      <c r="D1151">
        <v>1802.48</v>
      </c>
      <c r="E1151">
        <f>AVERAGE(D1102:D1151)</f>
        <v>1792.8893999999991</v>
      </c>
      <c r="F1151">
        <f>_xlfn.STDEV.S(D1102:D1151)</f>
        <v>12.990672542329792</v>
      </c>
      <c r="G1151">
        <f>COUNT(D1102:D1151)</f>
        <v>50</v>
      </c>
    </row>
    <row r="1152" spans="1:7" x14ac:dyDescent="0.25">
      <c r="A1152">
        <v>1151</v>
      </c>
      <c r="B1152" t="s">
        <v>23</v>
      </c>
      <c r="C1152" t="s">
        <v>112</v>
      </c>
      <c r="D1152">
        <v>648.1</v>
      </c>
    </row>
    <row r="1153" spans="1:4" x14ac:dyDescent="0.25">
      <c r="A1153">
        <v>1152</v>
      </c>
      <c r="B1153" t="s">
        <v>23</v>
      </c>
      <c r="C1153" t="s">
        <v>112</v>
      </c>
      <c r="D1153">
        <v>661.86</v>
      </c>
    </row>
    <row r="1154" spans="1:4" x14ac:dyDescent="0.25">
      <c r="A1154">
        <v>1153</v>
      </c>
      <c r="B1154" t="s">
        <v>23</v>
      </c>
      <c r="C1154" t="s">
        <v>112</v>
      </c>
      <c r="D1154">
        <v>654</v>
      </c>
    </row>
    <row r="1155" spans="1:4" x14ac:dyDescent="0.25">
      <c r="A1155">
        <v>1154</v>
      </c>
      <c r="B1155" t="s">
        <v>23</v>
      </c>
      <c r="C1155" t="s">
        <v>112</v>
      </c>
      <c r="D1155">
        <v>655.29</v>
      </c>
    </row>
    <row r="1156" spans="1:4" x14ac:dyDescent="0.25">
      <c r="A1156">
        <v>1155</v>
      </c>
      <c r="B1156" t="s">
        <v>23</v>
      </c>
      <c r="C1156" t="s">
        <v>112</v>
      </c>
      <c r="D1156">
        <v>657.32</v>
      </c>
    </row>
    <row r="1157" spans="1:4" x14ac:dyDescent="0.25">
      <c r="A1157">
        <v>1156</v>
      </c>
      <c r="B1157" t="s">
        <v>23</v>
      </c>
      <c r="C1157" t="s">
        <v>112</v>
      </c>
      <c r="D1157">
        <v>662.86</v>
      </c>
    </row>
    <row r="1158" spans="1:4" x14ac:dyDescent="0.25">
      <c r="A1158">
        <v>1157</v>
      </c>
      <c r="B1158" t="s">
        <v>23</v>
      </c>
      <c r="C1158" t="s">
        <v>112</v>
      </c>
      <c r="D1158">
        <v>660.95</v>
      </c>
    </row>
    <row r="1159" spans="1:4" x14ac:dyDescent="0.25">
      <c r="A1159">
        <v>1158</v>
      </c>
      <c r="B1159" t="s">
        <v>23</v>
      </c>
      <c r="C1159" t="s">
        <v>112</v>
      </c>
      <c r="D1159">
        <v>661.64</v>
      </c>
    </row>
    <row r="1160" spans="1:4" x14ac:dyDescent="0.25">
      <c r="A1160">
        <v>1159</v>
      </c>
      <c r="B1160" t="s">
        <v>23</v>
      </c>
      <c r="C1160" t="s">
        <v>112</v>
      </c>
      <c r="D1160">
        <v>657.81</v>
      </c>
    </row>
    <row r="1161" spans="1:4" x14ac:dyDescent="0.25">
      <c r="A1161">
        <v>1160</v>
      </c>
      <c r="B1161" t="s">
        <v>23</v>
      </c>
      <c r="C1161" t="s">
        <v>112</v>
      </c>
      <c r="D1161">
        <v>648.61</v>
      </c>
    </row>
    <row r="1162" spans="1:4" x14ac:dyDescent="0.25">
      <c r="A1162">
        <v>1161</v>
      </c>
      <c r="B1162" t="s">
        <v>23</v>
      </c>
      <c r="C1162" t="s">
        <v>112</v>
      </c>
      <c r="D1162">
        <v>660.8</v>
      </c>
    </row>
    <row r="1163" spans="1:4" x14ac:dyDescent="0.25">
      <c r="A1163">
        <v>1162</v>
      </c>
      <c r="B1163" t="s">
        <v>23</v>
      </c>
      <c r="C1163" t="s">
        <v>112</v>
      </c>
      <c r="D1163">
        <v>653.89</v>
      </c>
    </row>
    <row r="1164" spans="1:4" x14ac:dyDescent="0.25">
      <c r="A1164">
        <v>1163</v>
      </c>
      <c r="B1164" t="s">
        <v>23</v>
      </c>
      <c r="C1164" t="s">
        <v>112</v>
      </c>
      <c r="D1164">
        <v>655.94</v>
      </c>
    </row>
    <row r="1165" spans="1:4" x14ac:dyDescent="0.25">
      <c r="A1165">
        <v>1164</v>
      </c>
      <c r="B1165" t="s">
        <v>23</v>
      </c>
      <c r="C1165" t="s">
        <v>112</v>
      </c>
      <c r="D1165">
        <v>645.61</v>
      </c>
    </row>
    <row r="1166" spans="1:4" x14ac:dyDescent="0.25">
      <c r="A1166">
        <v>1165</v>
      </c>
      <c r="B1166" t="s">
        <v>23</v>
      </c>
      <c r="C1166" t="s">
        <v>112</v>
      </c>
      <c r="D1166">
        <v>648.35</v>
      </c>
    </row>
    <row r="1167" spans="1:4" x14ac:dyDescent="0.25">
      <c r="A1167">
        <v>1166</v>
      </c>
      <c r="B1167" t="s">
        <v>23</v>
      </c>
      <c r="C1167" t="s">
        <v>112</v>
      </c>
      <c r="D1167">
        <v>653.28</v>
      </c>
    </row>
    <row r="1168" spans="1:4" x14ac:dyDescent="0.25">
      <c r="A1168">
        <v>1167</v>
      </c>
      <c r="B1168" t="s">
        <v>23</v>
      </c>
      <c r="C1168" t="s">
        <v>112</v>
      </c>
      <c r="D1168">
        <v>654.07000000000005</v>
      </c>
    </row>
    <row r="1169" spans="1:4" x14ac:dyDescent="0.25">
      <c r="A1169">
        <v>1168</v>
      </c>
      <c r="B1169" t="s">
        <v>23</v>
      </c>
      <c r="C1169" t="s">
        <v>112</v>
      </c>
      <c r="D1169">
        <v>652.47</v>
      </c>
    </row>
    <row r="1170" spans="1:4" x14ac:dyDescent="0.25">
      <c r="A1170">
        <v>1169</v>
      </c>
      <c r="B1170" t="s">
        <v>23</v>
      </c>
      <c r="C1170" t="s">
        <v>112</v>
      </c>
      <c r="D1170">
        <v>644.20000000000005</v>
      </c>
    </row>
    <row r="1171" spans="1:4" x14ac:dyDescent="0.25">
      <c r="A1171">
        <v>1170</v>
      </c>
      <c r="B1171" t="s">
        <v>23</v>
      </c>
      <c r="C1171" t="s">
        <v>112</v>
      </c>
      <c r="D1171">
        <v>647.39</v>
      </c>
    </row>
    <row r="1172" spans="1:4" x14ac:dyDescent="0.25">
      <c r="A1172">
        <v>1171</v>
      </c>
      <c r="B1172" t="s">
        <v>23</v>
      </c>
      <c r="C1172" t="s">
        <v>112</v>
      </c>
      <c r="D1172">
        <v>660.61</v>
      </c>
    </row>
    <row r="1173" spans="1:4" x14ac:dyDescent="0.25">
      <c r="A1173">
        <v>1172</v>
      </c>
      <c r="B1173" t="s">
        <v>23</v>
      </c>
      <c r="C1173" t="s">
        <v>112</v>
      </c>
      <c r="D1173">
        <v>646.79</v>
      </c>
    </row>
    <row r="1174" spans="1:4" x14ac:dyDescent="0.25">
      <c r="A1174">
        <v>1173</v>
      </c>
      <c r="B1174" t="s">
        <v>23</v>
      </c>
      <c r="C1174" t="s">
        <v>112</v>
      </c>
      <c r="D1174">
        <v>642.09</v>
      </c>
    </row>
    <row r="1175" spans="1:4" x14ac:dyDescent="0.25">
      <c r="A1175">
        <v>1174</v>
      </c>
      <c r="B1175" t="s">
        <v>23</v>
      </c>
      <c r="C1175" t="s">
        <v>112</v>
      </c>
      <c r="D1175">
        <v>649.9</v>
      </c>
    </row>
    <row r="1176" spans="1:4" x14ac:dyDescent="0.25">
      <c r="A1176">
        <v>1175</v>
      </c>
      <c r="B1176" t="s">
        <v>23</v>
      </c>
      <c r="C1176" t="s">
        <v>112</v>
      </c>
      <c r="D1176">
        <v>636.69000000000005</v>
      </c>
    </row>
    <row r="1177" spans="1:4" x14ac:dyDescent="0.25">
      <c r="A1177">
        <v>1176</v>
      </c>
      <c r="B1177" t="s">
        <v>23</v>
      </c>
      <c r="C1177" t="s">
        <v>112</v>
      </c>
      <c r="D1177">
        <v>628.26</v>
      </c>
    </row>
    <row r="1178" spans="1:4" x14ac:dyDescent="0.25">
      <c r="A1178">
        <v>1177</v>
      </c>
      <c r="B1178" t="s">
        <v>23</v>
      </c>
      <c r="C1178" t="s">
        <v>112</v>
      </c>
      <c r="D1178">
        <v>629.94000000000005</v>
      </c>
    </row>
    <row r="1179" spans="1:4" x14ac:dyDescent="0.25">
      <c r="A1179">
        <v>1178</v>
      </c>
      <c r="B1179" t="s">
        <v>23</v>
      </c>
      <c r="C1179" t="s">
        <v>112</v>
      </c>
      <c r="D1179">
        <v>641.94000000000005</v>
      </c>
    </row>
    <row r="1180" spans="1:4" x14ac:dyDescent="0.25">
      <c r="A1180">
        <v>1179</v>
      </c>
      <c r="B1180" t="s">
        <v>23</v>
      </c>
      <c r="C1180" t="s">
        <v>112</v>
      </c>
      <c r="D1180">
        <v>636.13</v>
      </c>
    </row>
    <row r="1181" spans="1:4" x14ac:dyDescent="0.25">
      <c r="A1181">
        <v>1180</v>
      </c>
      <c r="B1181" t="s">
        <v>23</v>
      </c>
      <c r="C1181" t="s">
        <v>112</v>
      </c>
      <c r="D1181">
        <v>644.91999999999996</v>
      </c>
    </row>
    <row r="1182" spans="1:4" x14ac:dyDescent="0.25">
      <c r="A1182">
        <v>1181</v>
      </c>
      <c r="B1182" t="s">
        <v>23</v>
      </c>
      <c r="C1182" t="s">
        <v>112</v>
      </c>
      <c r="D1182">
        <v>639.73</v>
      </c>
    </row>
    <row r="1183" spans="1:4" x14ac:dyDescent="0.25">
      <c r="A1183">
        <v>1182</v>
      </c>
      <c r="B1183" t="s">
        <v>23</v>
      </c>
      <c r="C1183" t="s">
        <v>112</v>
      </c>
      <c r="D1183">
        <v>654.9</v>
      </c>
    </row>
    <row r="1184" spans="1:4" x14ac:dyDescent="0.25">
      <c r="A1184">
        <v>1183</v>
      </c>
      <c r="B1184" t="s">
        <v>23</v>
      </c>
      <c r="C1184" t="s">
        <v>112</v>
      </c>
      <c r="D1184">
        <v>652.27</v>
      </c>
    </row>
    <row r="1185" spans="1:4" x14ac:dyDescent="0.25">
      <c r="A1185">
        <v>1184</v>
      </c>
      <c r="B1185" t="s">
        <v>23</v>
      </c>
      <c r="C1185" t="s">
        <v>112</v>
      </c>
      <c r="D1185">
        <v>641.42999999999995</v>
      </c>
    </row>
    <row r="1186" spans="1:4" x14ac:dyDescent="0.25">
      <c r="A1186">
        <v>1185</v>
      </c>
      <c r="B1186" t="s">
        <v>23</v>
      </c>
      <c r="C1186" t="s">
        <v>112</v>
      </c>
      <c r="D1186">
        <v>653.39</v>
      </c>
    </row>
    <row r="1187" spans="1:4" x14ac:dyDescent="0.25">
      <c r="A1187">
        <v>1186</v>
      </c>
      <c r="B1187" t="s">
        <v>23</v>
      </c>
      <c r="C1187" t="s">
        <v>112</v>
      </c>
      <c r="D1187">
        <v>643.41</v>
      </c>
    </row>
    <row r="1188" spans="1:4" x14ac:dyDescent="0.25">
      <c r="A1188">
        <v>1187</v>
      </c>
      <c r="B1188" t="s">
        <v>23</v>
      </c>
      <c r="C1188" t="s">
        <v>112</v>
      </c>
      <c r="D1188">
        <v>648.59</v>
      </c>
    </row>
    <row r="1189" spans="1:4" x14ac:dyDescent="0.25">
      <c r="A1189">
        <v>1188</v>
      </c>
      <c r="B1189" t="s">
        <v>23</v>
      </c>
      <c r="C1189" t="s">
        <v>112</v>
      </c>
      <c r="D1189">
        <v>642.82000000000005</v>
      </c>
    </row>
    <row r="1190" spans="1:4" x14ac:dyDescent="0.25">
      <c r="A1190">
        <v>1189</v>
      </c>
      <c r="B1190" t="s">
        <v>23</v>
      </c>
      <c r="C1190" t="s">
        <v>112</v>
      </c>
      <c r="D1190">
        <v>653.19000000000005</v>
      </c>
    </row>
    <row r="1191" spans="1:4" x14ac:dyDescent="0.25">
      <c r="A1191">
        <v>1190</v>
      </c>
      <c r="B1191" t="s">
        <v>23</v>
      </c>
      <c r="C1191" t="s">
        <v>112</v>
      </c>
      <c r="D1191">
        <v>659.56</v>
      </c>
    </row>
    <row r="1192" spans="1:4" x14ac:dyDescent="0.25">
      <c r="A1192">
        <v>1191</v>
      </c>
      <c r="B1192" t="s">
        <v>23</v>
      </c>
      <c r="C1192" t="s">
        <v>112</v>
      </c>
      <c r="D1192">
        <v>654.4</v>
      </c>
    </row>
    <row r="1193" spans="1:4" x14ac:dyDescent="0.25">
      <c r="A1193">
        <v>1192</v>
      </c>
      <c r="B1193" t="s">
        <v>23</v>
      </c>
      <c r="C1193" t="s">
        <v>112</v>
      </c>
      <c r="D1193">
        <v>656.37</v>
      </c>
    </row>
    <row r="1194" spans="1:4" x14ac:dyDescent="0.25">
      <c r="A1194">
        <v>1193</v>
      </c>
      <c r="B1194" t="s">
        <v>23</v>
      </c>
      <c r="C1194" t="s">
        <v>112</v>
      </c>
      <c r="D1194">
        <v>639.52</v>
      </c>
    </row>
    <row r="1195" spans="1:4" x14ac:dyDescent="0.25">
      <c r="A1195">
        <v>1194</v>
      </c>
      <c r="B1195" t="s">
        <v>23</v>
      </c>
      <c r="C1195" t="s">
        <v>112</v>
      </c>
      <c r="D1195">
        <v>640.88</v>
      </c>
    </row>
    <row r="1196" spans="1:4" x14ac:dyDescent="0.25">
      <c r="A1196">
        <v>1195</v>
      </c>
      <c r="B1196" t="s">
        <v>23</v>
      </c>
      <c r="C1196" t="s">
        <v>112</v>
      </c>
      <c r="D1196">
        <v>649.4</v>
      </c>
    </row>
    <row r="1197" spans="1:4" x14ac:dyDescent="0.25">
      <c r="A1197">
        <v>1196</v>
      </c>
      <c r="B1197" t="s">
        <v>23</v>
      </c>
      <c r="C1197" t="s">
        <v>112</v>
      </c>
      <c r="D1197">
        <v>642.69000000000005</v>
      </c>
    </row>
    <row r="1198" spans="1:4" x14ac:dyDescent="0.25">
      <c r="A1198">
        <v>1197</v>
      </c>
      <c r="B1198" t="s">
        <v>23</v>
      </c>
      <c r="C1198" t="s">
        <v>112</v>
      </c>
      <c r="D1198">
        <v>643.69000000000005</v>
      </c>
    </row>
    <row r="1199" spans="1:4" x14ac:dyDescent="0.25">
      <c r="A1199">
        <v>1198</v>
      </c>
      <c r="B1199" t="s">
        <v>23</v>
      </c>
      <c r="C1199" t="s">
        <v>112</v>
      </c>
      <c r="D1199">
        <v>653.16999999999996</v>
      </c>
    </row>
    <row r="1200" spans="1:4" x14ac:dyDescent="0.25">
      <c r="A1200">
        <v>1199</v>
      </c>
      <c r="B1200" t="s">
        <v>23</v>
      </c>
      <c r="C1200" t="s">
        <v>112</v>
      </c>
      <c r="D1200">
        <v>658.29</v>
      </c>
    </row>
    <row r="1201" spans="1:7" x14ac:dyDescent="0.25">
      <c r="A1201">
        <v>1200</v>
      </c>
      <c r="B1201" t="s">
        <v>23</v>
      </c>
      <c r="C1201" t="s">
        <v>112</v>
      </c>
      <c r="D1201">
        <v>658.97</v>
      </c>
      <c r="E1201">
        <f>AVERAGE(D1152:D1201)</f>
        <v>649.7675999999999</v>
      </c>
      <c r="F1201">
        <f>_xlfn.STDEV.S(D1152:D1201)</f>
        <v>8.3671484816683854</v>
      </c>
      <c r="G1201">
        <f>COUNT(D1152:D1201)</f>
        <v>50</v>
      </c>
    </row>
    <row r="1202" spans="1:7" x14ac:dyDescent="0.25">
      <c r="A1202">
        <v>1201</v>
      </c>
      <c r="B1202" t="s">
        <v>23</v>
      </c>
      <c r="C1202" t="s">
        <v>170</v>
      </c>
      <c r="D1202">
        <v>737.21</v>
      </c>
    </row>
    <row r="1203" spans="1:7" x14ac:dyDescent="0.25">
      <c r="A1203">
        <v>1202</v>
      </c>
      <c r="B1203" t="s">
        <v>23</v>
      </c>
      <c r="C1203" t="s">
        <v>170</v>
      </c>
      <c r="D1203">
        <v>737.61</v>
      </c>
    </row>
    <row r="1204" spans="1:7" x14ac:dyDescent="0.25">
      <c r="A1204">
        <v>1203</v>
      </c>
      <c r="B1204" t="s">
        <v>23</v>
      </c>
      <c r="C1204" t="s">
        <v>170</v>
      </c>
      <c r="D1204">
        <v>737.5</v>
      </c>
    </row>
    <row r="1205" spans="1:7" x14ac:dyDescent="0.25">
      <c r="A1205">
        <v>1204</v>
      </c>
      <c r="B1205" t="s">
        <v>23</v>
      </c>
      <c r="C1205" t="s">
        <v>170</v>
      </c>
      <c r="D1205">
        <v>734.45</v>
      </c>
    </row>
    <row r="1206" spans="1:7" x14ac:dyDescent="0.25">
      <c r="A1206">
        <v>1205</v>
      </c>
      <c r="B1206" t="s">
        <v>23</v>
      </c>
      <c r="C1206" t="s">
        <v>170</v>
      </c>
      <c r="D1206">
        <v>729.89</v>
      </c>
    </row>
    <row r="1207" spans="1:7" x14ac:dyDescent="0.25">
      <c r="A1207">
        <v>1206</v>
      </c>
      <c r="B1207" t="s">
        <v>23</v>
      </c>
      <c r="C1207" t="s">
        <v>170</v>
      </c>
      <c r="D1207">
        <v>738.46</v>
      </c>
    </row>
    <row r="1208" spans="1:7" x14ac:dyDescent="0.25">
      <c r="A1208">
        <v>1207</v>
      </c>
      <c r="B1208" t="s">
        <v>23</v>
      </c>
      <c r="C1208" t="s">
        <v>170</v>
      </c>
      <c r="D1208">
        <v>738.89</v>
      </c>
    </row>
    <row r="1209" spans="1:7" x14ac:dyDescent="0.25">
      <c r="A1209">
        <v>1208</v>
      </c>
      <c r="B1209" t="s">
        <v>23</v>
      </c>
      <c r="C1209" t="s">
        <v>170</v>
      </c>
      <c r="D1209">
        <v>737.53</v>
      </c>
    </row>
    <row r="1210" spans="1:7" x14ac:dyDescent="0.25">
      <c r="A1210">
        <v>1209</v>
      </c>
      <c r="B1210" t="s">
        <v>23</v>
      </c>
      <c r="C1210" t="s">
        <v>170</v>
      </c>
      <c r="D1210">
        <v>732.71</v>
      </c>
    </row>
    <row r="1211" spans="1:7" x14ac:dyDescent="0.25">
      <c r="A1211">
        <v>1210</v>
      </c>
      <c r="B1211" t="s">
        <v>23</v>
      </c>
      <c r="C1211" t="s">
        <v>170</v>
      </c>
      <c r="D1211">
        <v>739.31</v>
      </c>
    </row>
    <row r="1212" spans="1:7" x14ac:dyDescent="0.25">
      <c r="A1212">
        <v>1211</v>
      </c>
      <c r="B1212" t="s">
        <v>23</v>
      </c>
      <c r="C1212" t="s">
        <v>170</v>
      </c>
      <c r="D1212">
        <v>739.19</v>
      </c>
    </row>
    <row r="1213" spans="1:7" x14ac:dyDescent="0.25">
      <c r="A1213">
        <v>1212</v>
      </c>
      <c r="B1213" t="s">
        <v>23</v>
      </c>
      <c r="C1213" t="s">
        <v>170</v>
      </c>
      <c r="D1213">
        <v>737.98</v>
      </c>
    </row>
    <row r="1214" spans="1:7" x14ac:dyDescent="0.25">
      <c r="A1214">
        <v>1213</v>
      </c>
      <c r="B1214" t="s">
        <v>23</v>
      </c>
      <c r="C1214" t="s">
        <v>170</v>
      </c>
      <c r="D1214">
        <v>731.43</v>
      </c>
    </row>
    <row r="1215" spans="1:7" x14ac:dyDescent="0.25">
      <c r="A1215">
        <v>1214</v>
      </c>
      <c r="B1215" t="s">
        <v>23</v>
      </c>
      <c r="C1215" t="s">
        <v>170</v>
      </c>
      <c r="D1215">
        <v>732.05</v>
      </c>
    </row>
    <row r="1216" spans="1:7" x14ac:dyDescent="0.25">
      <c r="A1216">
        <v>1215</v>
      </c>
      <c r="B1216" t="s">
        <v>23</v>
      </c>
      <c r="C1216" t="s">
        <v>170</v>
      </c>
      <c r="D1216">
        <v>738.1</v>
      </c>
    </row>
    <row r="1217" spans="1:4" x14ac:dyDescent="0.25">
      <c r="A1217">
        <v>1216</v>
      </c>
      <c r="B1217" t="s">
        <v>23</v>
      </c>
      <c r="C1217" t="s">
        <v>170</v>
      </c>
      <c r="D1217">
        <v>738.24</v>
      </c>
    </row>
    <row r="1218" spans="1:4" x14ac:dyDescent="0.25">
      <c r="A1218">
        <v>1217</v>
      </c>
      <c r="B1218" t="s">
        <v>23</v>
      </c>
      <c r="C1218" t="s">
        <v>170</v>
      </c>
      <c r="D1218">
        <v>731.67</v>
      </c>
    </row>
    <row r="1219" spans="1:4" x14ac:dyDescent="0.25">
      <c r="A1219">
        <v>1218</v>
      </c>
      <c r="B1219" t="s">
        <v>23</v>
      </c>
      <c r="C1219" t="s">
        <v>170</v>
      </c>
      <c r="D1219">
        <v>736.67</v>
      </c>
    </row>
    <row r="1220" spans="1:4" x14ac:dyDescent="0.25">
      <c r="A1220">
        <v>1219</v>
      </c>
      <c r="B1220" t="s">
        <v>23</v>
      </c>
      <c r="C1220" t="s">
        <v>170</v>
      </c>
      <c r="D1220">
        <v>740.14</v>
      </c>
    </row>
    <row r="1221" spans="1:4" x14ac:dyDescent="0.25">
      <c r="A1221">
        <v>1220</v>
      </c>
      <c r="B1221" t="s">
        <v>23</v>
      </c>
      <c r="C1221" t="s">
        <v>170</v>
      </c>
      <c r="D1221">
        <v>739.34</v>
      </c>
    </row>
    <row r="1222" spans="1:4" x14ac:dyDescent="0.25">
      <c r="A1222">
        <v>1221</v>
      </c>
      <c r="B1222" t="s">
        <v>23</v>
      </c>
      <c r="C1222" t="s">
        <v>170</v>
      </c>
      <c r="D1222">
        <v>731.55</v>
      </c>
    </row>
    <row r="1223" spans="1:4" x14ac:dyDescent="0.25">
      <c r="A1223">
        <v>1222</v>
      </c>
      <c r="B1223" t="s">
        <v>23</v>
      </c>
      <c r="C1223" t="s">
        <v>170</v>
      </c>
      <c r="D1223">
        <v>738.14</v>
      </c>
    </row>
    <row r="1224" spans="1:4" x14ac:dyDescent="0.25">
      <c r="A1224">
        <v>1223</v>
      </c>
      <c r="B1224" t="s">
        <v>23</v>
      </c>
      <c r="C1224" t="s">
        <v>170</v>
      </c>
      <c r="D1224">
        <v>738.2</v>
      </c>
    </row>
    <row r="1225" spans="1:4" x14ac:dyDescent="0.25">
      <c r="A1225">
        <v>1224</v>
      </c>
      <c r="B1225" t="s">
        <v>23</v>
      </c>
      <c r="C1225" t="s">
        <v>170</v>
      </c>
      <c r="D1225">
        <v>738.7</v>
      </c>
    </row>
    <row r="1226" spans="1:4" x14ac:dyDescent="0.25">
      <c r="A1226">
        <v>1225</v>
      </c>
      <c r="B1226" t="s">
        <v>23</v>
      </c>
      <c r="C1226" t="s">
        <v>170</v>
      </c>
      <c r="D1226">
        <v>732.49</v>
      </c>
    </row>
    <row r="1227" spans="1:4" x14ac:dyDescent="0.25">
      <c r="A1227">
        <v>1226</v>
      </c>
      <c r="B1227" t="s">
        <v>23</v>
      </c>
      <c r="C1227" t="s">
        <v>170</v>
      </c>
      <c r="D1227">
        <v>737.16</v>
      </c>
    </row>
    <row r="1228" spans="1:4" x14ac:dyDescent="0.25">
      <c r="A1228">
        <v>1227</v>
      </c>
      <c r="B1228" t="s">
        <v>23</v>
      </c>
      <c r="C1228" t="s">
        <v>170</v>
      </c>
      <c r="D1228">
        <v>737.04</v>
      </c>
    </row>
    <row r="1229" spans="1:4" x14ac:dyDescent="0.25">
      <c r="A1229">
        <v>1228</v>
      </c>
      <c r="B1229" t="s">
        <v>23</v>
      </c>
      <c r="C1229" t="s">
        <v>170</v>
      </c>
      <c r="D1229">
        <v>738.44</v>
      </c>
    </row>
    <row r="1230" spans="1:4" x14ac:dyDescent="0.25">
      <c r="A1230">
        <v>1229</v>
      </c>
      <c r="B1230" t="s">
        <v>23</v>
      </c>
      <c r="C1230" t="s">
        <v>170</v>
      </c>
      <c r="D1230">
        <v>733.8</v>
      </c>
    </row>
    <row r="1231" spans="1:4" x14ac:dyDescent="0.25">
      <c r="A1231">
        <v>1230</v>
      </c>
      <c r="B1231" t="s">
        <v>23</v>
      </c>
      <c r="C1231" t="s">
        <v>170</v>
      </c>
      <c r="D1231">
        <v>736.95</v>
      </c>
    </row>
    <row r="1232" spans="1:4" x14ac:dyDescent="0.25">
      <c r="A1232">
        <v>1231</v>
      </c>
      <c r="B1232" t="s">
        <v>23</v>
      </c>
      <c r="C1232" t="s">
        <v>170</v>
      </c>
      <c r="D1232">
        <v>737.25</v>
      </c>
    </row>
    <row r="1233" spans="1:4" x14ac:dyDescent="0.25">
      <c r="A1233">
        <v>1232</v>
      </c>
      <c r="B1233" t="s">
        <v>23</v>
      </c>
      <c r="C1233" t="s">
        <v>170</v>
      </c>
      <c r="D1233">
        <v>736.08</v>
      </c>
    </row>
    <row r="1234" spans="1:4" x14ac:dyDescent="0.25">
      <c r="A1234">
        <v>1233</v>
      </c>
      <c r="B1234" t="s">
        <v>23</v>
      </c>
      <c r="C1234" t="s">
        <v>170</v>
      </c>
      <c r="D1234">
        <v>736.8</v>
      </c>
    </row>
    <row r="1235" spans="1:4" x14ac:dyDescent="0.25">
      <c r="A1235">
        <v>1234</v>
      </c>
      <c r="B1235" t="s">
        <v>23</v>
      </c>
      <c r="C1235" t="s">
        <v>170</v>
      </c>
      <c r="D1235">
        <v>732.01</v>
      </c>
    </row>
    <row r="1236" spans="1:4" x14ac:dyDescent="0.25">
      <c r="A1236">
        <v>1235</v>
      </c>
      <c r="B1236" t="s">
        <v>23</v>
      </c>
      <c r="C1236" t="s">
        <v>170</v>
      </c>
      <c r="D1236">
        <v>739.97</v>
      </c>
    </row>
    <row r="1237" spans="1:4" x14ac:dyDescent="0.25">
      <c r="A1237">
        <v>1236</v>
      </c>
      <c r="B1237" t="s">
        <v>23</v>
      </c>
      <c r="C1237" t="s">
        <v>170</v>
      </c>
      <c r="D1237">
        <v>736.64</v>
      </c>
    </row>
    <row r="1238" spans="1:4" x14ac:dyDescent="0.25">
      <c r="A1238">
        <v>1237</v>
      </c>
      <c r="B1238" t="s">
        <v>23</v>
      </c>
      <c r="C1238" t="s">
        <v>170</v>
      </c>
      <c r="D1238">
        <v>738.12</v>
      </c>
    </row>
    <row r="1239" spans="1:4" x14ac:dyDescent="0.25">
      <c r="A1239">
        <v>1238</v>
      </c>
      <c r="B1239" t="s">
        <v>23</v>
      </c>
      <c r="C1239" t="s">
        <v>170</v>
      </c>
      <c r="D1239">
        <v>734.17</v>
      </c>
    </row>
    <row r="1240" spans="1:4" x14ac:dyDescent="0.25">
      <c r="A1240">
        <v>1239</v>
      </c>
      <c r="B1240" t="s">
        <v>23</v>
      </c>
      <c r="C1240" t="s">
        <v>170</v>
      </c>
      <c r="D1240">
        <v>738.72</v>
      </c>
    </row>
    <row r="1241" spans="1:4" x14ac:dyDescent="0.25">
      <c r="A1241">
        <v>1240</v>
      </c>
      <c r="B1241" t="s">
        <v>23</v>
      </c>
      <c r="C1241" t="s">
        <v>170</v>
      </c>
      <c r="D1241">
        <v>735.69</v>
      </c>
    </row>
    <row r="1242" spans="1:4" x14ac:dyDescent="0.25">
      <c r="A1242">
        <v>1241</v>
      </c>
      <c r="B1242" t="s">
        <v>23</v>
      </c>
      <c r="C1242" t="s">
        <v>170</v>
      </c>
      <c r="D1242">
        <v>735.52</v>
      </c>
    </row>
    <row r="1243" spans="1:4" x14ac:dyDescent="0.25">
      <c r="A1243">
        <v>1242</v>
      </c>
      <c r="B1243" t="s">
        <v>23</v>
      </c>
      <c r="C1243" t="s">
        <v>170</v>
      </c>
      <c r="D1243">
        <v>727.58</v>
      </c>
    </row>
    <row r="1244" spans="1:4" x14ac:dyDescent="0.25">
      <c r="A1244">
        <v>1243</v>
      </c>
      <c r="B1244" t="s">
        <v>23</v>
      </c>
      <c r="C1244" t="s">
        <v>170</v>
      </c>
      <c r="D1244">
        <v>728.32</v>
      </c>
    </row>
    <row r="1245" spans="1:4" x14ac:dyDescent="0.25">
      <c r="A1245">
        <v>1244</v>
      </c>
      <c r="B1245" t="s">
        <v>23</v>
      </c>
      <c r="C1245" t="s">
        <v>170</v>
      </c>
      <c r="D1245">
        <v>737.07</v>
      </c>
    </row>
    <row r="1246" spans="1:4" x14ac:dyDescent="0.25">
      <c r="A1246">
        <v>1245</v>
      </c>
      <c r="B1246" t="s">
        <v>23</v>
      </c>
      <c r="C1246" t="s">
        <v>170</v>
      </c>
      <c r="D1246">
        <v>739.79</v>
      </c>
    </row>
    <row r="1247" spans="1:4" x14ac:dyDescent="0.25">
      <c r="A1247">
        <v>1246</v>
      </c>
      <c r="B1247" t="s">
        <v>23</v>
      </c>
      <c r="C1247" t="s">
        <v>170</v>
      </c>
      <c r="D1247">
        <v>736.57</v>
      </c>
    </row>
    <row r="1248" spans="1:4" x14ac:dyDescent="0.25">
      <c r="A1248">
        <v>1247</v>
      </c>
      <c r="B1248" t="s">
        <v>23</v>
      </c>
      <c r="C1248" t="s">
        <v>170</v>
      </c>
      <c r="D1248">
        <v>740.09</v>
      </c>
    </row>
    <row r="1249" spans="1:7" x14ac:dyDescent="0.25">
      <c r="A1249">
        <v>1248</v>
      </c>
      <c r="B1249" t="s">
        <v>23</v>
      </c>
      <c r="C1249" t="s">
        <v>170</v>
      </c>
      <c r="D1249">
        <v>731.93</v>
      </c>
    </row>
    <row r="1250" spans="1:7" x14ac:dyDescent="0.25">
      <c r="A1250">
        <v>1249</v>
      </c>
      <c r="B1250" t="s">
        <v>23</v>
      </c>
      <c r="C1250" t="s">
        <v>170</v>
      </c>
      <c r="D1250">
        <v>736.52</v>
      </c>
    </row>
    <row r="1251" spans="1:7" x14ac:dyDescent="0.25">
      <c r="A1251">
        <v>1250</v>
      </c>
      <c r="B1251" t="s">
        <v>23</v>
      </c>
      <c r="C1251" t="s">
        <v>170</v>
      </c>
      <c r="D1251">
        <v>737.95</v>
      </c>
      <c r="E1251">
        <f>AVERAGE(D1202:D1251)</f>
        <v>736.15259999999978</v>
      </c>
      <c r="F1251">
        <f>_xlfn.STDEV.S(D1202:D1251)</f>
        <v>3.1519594229751249</v>
      </c>
      <c r="G1251">
        <f>COUNT(D1202:D1251)</f>
        <v>50</v>
      </c>
    </row>
  </sheetData>
  <sortState ref="A2:G1001">
    <sortCondition ref="A2:A1001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6"/>
  <sheetViews>
    <sheetView workbookViewId="0">
      <selection activeCell="S35" sqref="S35:W35"/>
    </sheetView>
  </sheetViews>
  <sheetFormatPr defaultRowHeight="15" x14ac:dyDescent="0.25"/>
  <cols>
    <col min="1" max="1" width="9.140625" customWidth="1"/>
    <col min="2" max="2" width="20.140625" customWidth="1"/>
    <col min="3" max="3" width="19.7109375" customWidth="1"/>
    <col min="4" max="4" width="9.140625" style="9"/>
    <col min="5" max="5" width="0" style="9" hidden="1" customWidth="1"/>
    <col min="6" max="6" width="9.140625" style="9" hidden="1" customWidth="1"/>
    <col min="7" max="7" width="13.5703125" style="9" hidden="1" customWidth="1"/>
    <col min="8" max="9" width="9.140625" style="8" hidden="1" customWidth="1"/>
    <col min="10" max="11" width="13.5703125" style="9" hidden="1" customWidth="1"/>
    <col min="12" max="13" width="9.140625" style="9" hidden="1" customWidth="1"/>
    <col min="14" max="14" width="9.140625" style="12" customWidth="1"/>
    <col min="15" max="18" width="9.140625" style="12" hidden="1" customWidth="1"/>
    <col min="19" max="19" width="9.140625" style="12" customWidth="1"/>
    <col min="20" max="20" width="9.140625" style="11" customWidth="1"/>
    <col min="21" max="21" width="9.140625" style="13" customWidth="1"/>
    <col min="22" max="22" width="9.140625" style="13" hidden="1" customWidth="1"/>
    <col min="23" max="23" width="9.140625" style="24" customWidth="1"/>
    <col min="24" max="25" width="9.140625" style="24" hidden="1" customWidth="1"/>
    <col min="26" max="27" width="9.140625" customWidth="1"/>
    <col min="29" max="29" width="0" hidden="1" customWidth="1"/>
  </cols>
  <sheetData>
    <row r="1" spans="1:32" x14ac:dyDescent="0.25">
      <c r="A1" t="s">
        <v>69</v>
      </c>
      <c r="B1" t="s">
        <v>36</v>
      </c>
      <c r="C1" t="s">
        <v>97</v>
      </c>
      <c r="D1" s="41" t="s">
        <v>117</v>
      </c>
      <c r="E1" s="41"/>
      <c r="F1" s="41" t="s">
        <v>104</v>
      </c>
      <c r="G1" s="41"/>
      <c r="H1" s="41" t="s">
        <v>114</v>
      </c>
      <c r="I1" s="41"/>
      <c r="J1" s="41"/>
      <c r="K1" s="41"/>
      <c r="L1" s="41"/>
      <c r="M1" s="41"/>
      <c r="N1" s="42" t="s">
        <v>119</v>
      </c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t="s">
        <v>3</v>
      </c>
      <c r="AA1" t="s">
        <v>15</v>
      </c>
      <c r="AB1" t="s">
        <v>121</v>
      </c>
      <c r="AD1" t="s">
        <v>40</v>
      </c>
      <c r="AE1" t="s">
        <v>47</v>
      </c>
      <c r="AF1" t="s">
        <v>81</v>
      </c>
    </row>
    <row r="2" spans="1:32" x14ac:dyDescent="0.25">
      <c r="D2" s="9" t="s">
        <v>66</v>
      </c>
      <c r="E2" s="9" t="s">
        <v>101</v>
      </c>
      <c r="F2" s="16" t="s">
        <v>115</v>
      </c>
      <c r="G2" s="15" t="s">
        <v>116</v>
      </c>
      <c r="H2" s="8" t="s">
        <v>118</v>
      </c>
      <c r="I2" s="8" t="s">
        <v>107</v>
      </c>
      <c r="J2" s="9" t="s">
        <v>108</v>
      </c>
      <c r="K2" s="9" t="s">
        <v>129</v>
      </c>
      <c r="L2" s="9" t="s">
        <v>116</v>
      </c>
      <c r="M2" s="9" t="s">
        <v>108</v>
      </c>
      <c r="N2" s="12" t="s">
        <v>73</v>
      </c>
      <c r="O2" t="s">
        <v>131</v>
      </c>
      <c r="P2"/>
      <c r="Q2" t="s">
        <v>137</v>
      </c>
      <c r="R2" s="13" t="s">
        <v>107</v>
      </c>
      <c r="S2" s="24" t="s">
        <v>108</v>
      </c>
      <c r="T2" s="11" t="s">
        <v>139</v>
      </c>
      <c r="U2" s="13" t="s">
        <v>74</v>
      </c>
      <c r="V2" s="13" t="s">
        <v>107</v>
      </c>
      <c r="W2" s="24" t="s">
        <v>108</v>
      </c>
      <c r="X2" s="24" t="s">
        <v>140</v>
      </c>
      <c r="Y2" s="24" t="s">
        <v>138</v>
      </c>
    </row>
    <row r="3" spans="1:32" hidden="1" x14ac:dyDescent="0.25">
      <c r="L3" s="8"/>
      <c r="N3" s="12" t="s">
        <v>134</v>
      </c>
      <c r="O3" t="s">
        <v>133</v>
      </c>
      <c r="P3" t="s">
        <v>135</v>
      </c>
      <c r="Q3" t="s">
        <v>136</v>
      </c>
      <c r="R3" t="s">
        <v>100</v>
      </c>
      <c r="S3"/>
    </row>
    <row r="4" spans="1:32" hidden="1" x14ac:dyDescent="0.25">
      <c r="A4" t="s">
        <v>69</v>
      </c>
      <c r="B4" t="s">
        <v>36</v>
      </c>
      <c r="C4" t="s">
        <v>97</v>
      </c>
      <c r="D4" s="9" t="s">
        <v>105</v>
      </c>
      <c r="E4" s="9" t="s">
        <v>106</v>
      </c>
      <c r="F4" s="9" t="s">
        <v>109</v>
      </c>
      <c r="G4" s="9" t="s">
        <v>110</v>
      </c>
      <c r="H4" s="8" t="s">
        <v>111</v>
      </c>
      <c r="I4" s="8" t="s">
        <v>107</v>
      </c>
      <c r="J4" s="9" t="s">
        <v>108</v>
      </c>
      <c r="K4" s="9" t="s">
        <v>129</v>
      </c>
      <c r="L4" s="8" t="s">
        <v>107</v>
      </c>
      <c r="M4" s="9" t="s">
        <v>108</v>
      </c>
      <c r="N4" s="12" t="s">
        <v>73</v>
      </c>
      <c r="O4" t="s">
        <v>131</v>
      </c>
      <c r="P4" t="s">
        <v>135</v>
      </c>
      <c r="Q4" t="s">
        <v>137</v>
      </c>
      <c r="R4" s="13" t="s">
        <v>107</v>
      </c>
      <c r="S4" s="24" t="s">
        <v>108</v>
      </c>
      <c r="T4" s="11" t="s">
        <v>78</v>
      </c>
      <c r="U4" s="13" t="s">
        <v>74</v>
      </c>
      <c r="V4" s="13" t="s">
        <v>107</v>
      </c>
      <c r="W4" s="24" t="s">
        <v>108</v>
      </c>
      <c r="X4" s="24" t="s">
        <v>144</v>
      </c>
      <c r="Y4" s="24" t="s">
        <v>138</v>
      </c>
      <c r="Z4" t="s">
        <v>3</v>
      </c>
      <c r="AA4" t="s">
        <v>15</v>
      </c>
      <c r="AB4" t="s">
        <v>121</v>
      </c>
      <c r="AD4" t="s">
        <v>40</v>
      </c>
      <c r="AE4" t="s">
        <v>47</v>
      </c>
      <c r="AF4" t="s">
        <v>81</v>
      </c>
    </row>
    <row r="5" spans="1:32" x14ac:dyDescent="0.25">
      <c r="A5">
        <v>950</v>
      </c>
      <c r="B5" t="s">
        <v>19</v>
      </c>
      <c r="C5" t="s">
        <v>94</v>
      </c>
      <c r="D5" s="9">
        <v>1582.4970000000003</v>
      </c>
      <c r="E5" s="9">
        <v>5.2254054622486192</v>
      </c>
      <c r="F5" s="9" t="e">
        <f t="shared" ref="F5:F20" si="0">D5-D4</f>
        <v>#VALUE!</v>
      </c>
      <c r="G5" s="17" t="e">
        <f t="shared" ref="G5:G20" si="1">F5/D4</f>
        <v>#VALUE!</v>
      </c>
      <c r="H5" s="9" t="e">
        <f t="shared" ref="H5:H20" si="2">SQRT((E4*E4+E5*E5)/50)</f>
        <v>#VALUE!</v>
      </c>
      <c r="I5" s="8" t="e">
        <f t="shared" ref="I5:I20" si="3">ABS(F5)/H5</f>
        <v>#VALUE!</v>
      </c>
      <c r="J5" s="11" t="e">
        <f t="shared" ref="J5:J20" si="4">1-TDIST(I5,98,2)</f>
        <v>#VALUE!</v>
      </c>
      <c r="K5" s="11" t="e">
        <f t="shared" ref="K5:K20" si="5">SQRT(H5*H5/D4/D4+F5*F5*E4*E4/D4/D4/D4/D4)</f>
        <v>#VALUE!</v>
      </c>
      <c r="L5" s="9" t="e">
        <f t="shared" ref="L5:L20" si="6">ABS(G5)/K5</f>
        <v>#VALUE!</v>
      </c>
      <c r="M5" s="11" t="e">
        <f t="shared" ref="M5:M20" si="7">1-TDIST(L5,98,1)</f>
        <v>#VALUE!</v>
      </c>
      <c r="N5" s="12">
        <v>-9.5764705882350355E-3</v>
      </c>
      <c r="O5">
        <v>-2.6715601174789067E-2</v>
      </c>
      <c r="P5">
        <f t="shared" ref="P5:P28" si="8">E5*SQRT((1-O5*O5)*49/48)</f>
        <v>5.2776717803941127</v>
      </c>
      <c r="Q5">
        <f t="shared" ref="Q5:Q28" si="9">P5/$E$31/SQRT(49)</f>
        <v>5.1720756753379192E-2</v>
      </c>
      <c r="R5">
        <f t="shared" ref="R5:R28" si="10">ABS(N5)/Q5</f>
        <v>0.18515720166080815</v>
      </c>
      <c r="S5" s="24">
        <f t="shared" ref="S5:S28" si="11">1-TDIST(R5,49,2)</f>
        <v>0.14612997815777828</v>
      </c>
      <c r="T5" s="11">
        <v>1.8326751210831489E-3</v>
      </c>
      <c r="U5" s="13">
        <v>0.40876152167612223</v>
      </c>
      <c r="V5" s="23">
        <f t="shared" ref="V5:V28" si="12">ABS(U5)/SQRT((1-U5*U5)/48)</f>
        <v>3.103062622534368</v>
      </c>
      <c r="W5" s="24">
        <f t="shared" ref="W5:W28" si="13">1-TDIST(V5,48,2)</f>
        <v>0.99679345846806844</v>
      </c>
      <c r="X5" s="24">
        <f t="shared" ref="X5:X28" si="14">MAX(S5,W5)</f>
        <v>0.99679345846806844</v>
      </c>
      <c r="Y5" s="25" t="b">
        <f t="shared" ref="Y5:Y28" si="15">AND(S5&gt;95%,W5&gt;95%)</f>
        <v>0</v>
      </c>
      <c r="Z5" t="s">
        <v>38</v>
      </c>
      <c r="AA5" t="s">
        <v>19</v>
      </c>
      <c r="AB5" t="s">
        <v>1</v>
      </c>
      <c r="AC5">
        <f t="shared" ref="AC5:AC28" si="16">IF(AB5="Physical",1,0)</f>
        <v>1</v>
      </c>
      <c r="AD5" t="s">
        <v>76</v>
      </c>
      <c r="AE5" t="s">
        <v>49</v>
      </c>
      <c r="AF5" t="s">
        <v>84</v>
      </c>
    </row>
    <row r="6" spans="1:32" x14ac:dyDescent="0.25">
      <c r="A6">
        <v>200</v>
      </c>
      <c r="B6" t="s">
        <v>34</v>
      </c>
      <c r="C6" t="s">
        <v>93</v>
      </c>
      <c r="D6" s="9">
        <v>1533.6760000000002</v>
      </c>
      <c r="E6" s="9">
        <v>4.846669380268561</v>
      </c>
      <c r="F6" s="9">
        <f t="shared" si="0"/>
        <v>-48.82100000000014</v>
      </c>
      <c r="G6" s="17">
        <f t="shared" si="1"/>
        <v>-3.0850611407162307E-2</v>
      </c>
      <c r="H6" s="9">
        <f t="shared" si="2"/>
        <v>1.0079193055649895</v>
      </c>
      <c r="I6" s="8">
        <f t="shared" si="3"/>
        <v>48.437409354545018</v>
      </c>
      <c r="J6" s="11">
        <f t="shared" si="4"/>
        <v>1</v>
      </c>
      <c r="K6" s="11">
        <f t="shared" si="5"/>
        <v>6.4501205694461334E-4</v>
      </c>
      <c r="L6" s="9">
        <f t="shared" si="6"/>
        <v>47.829511208364011</v>
      </c>
      <c r="M6" s="11">
        <f t="shared" si="7"/>
        <v>1</v>
      </c>
      <c r="N6" s="12">
        <v>-1.7863145258102814E-2</v>
      </c>
      <c r="O6">
        <v>-5.3727174539012941E-2</v>
      </c>
      <c r="P6">
        <f t="shared" si="8"/>
        <v>4.889822455412709</v>
      </c>
      <c r="Q6">
        <f t="shared" si="9"/>
        <v>4.7919864725791315E-2</v>
      </c>
      <c r="R6">
        <f t="shared" si="10"/>
        <v>0.37277119541801534</v>
      </c>
      <c r="S6" s="24">
        <f t="shared" si="11"/>
        <v>0.28907359939395028</v>
      </c>
      <c r="T6" s="11">
        <v>3.685653766858137E-3</v>
      </c>
      <c r="U6" s="13">
        <v>0.23450823954512137</v>
      </c>
      <c r="V6" s="23">
        <f t="shared" si="12"/>
        <v>1.6713271511051002</v>
      </c>
      <c r="W6" s="24">
        <f t="shared" si="13"/>
        <v>0.89883481963396816</v>
      </c>
      <c r="X6" s="24">
        <f t="shared" si="14"/>
        <v>0.89883481963396816</v>
      </c>
      <c r="Y6" s="25" t="b">
        <f t="shared" si="15"/>
        <v>0</v>
      </c>
      <c r="Z6" t="s">
        <v>38</v>
      </c>
      <c r="AA6" t="s">
        <v>20</v>
      </c>
      <c r="AB6" t="s">
        <v>5</v>
      </c>
      <c r="AC6">
        <f t="shared" si="16"/>
        <v>0</v>
      </c>
      <c r="AD6" t="s">
        <v>76</v>
      </c>
      <c r="AE6" t="s">
        <v>48</v>
      </c>
      <c r="AF6" t="s">
        <v>84</v>
      </c>
    </row>
    <row r="7" spans="1:32" x14ac:dyDescent="0.25">
      <c r="A7">
        <v>700</v>
      </c>
      <c r="B7" t="s">
        <v>19</v>
      </c>
      <c r="C7" t="s">
        <v>90</v>
      </c>
      <c r="D7" s="9">
        <v>990.45060000000024</v>
      </c>
      <c r="E7" s="9">
        <v>2.7575420954471848</v>
      </c>
      <c r="F7" s="9">
        <f t="shared" si="0"/>
        <v>-543.22539999999992</v>
      </c>
      <c r="G7" s="17">
        <f t="shared" si="1"/>
        <v>-0.35419827916717733</v>
      </c>
      <c r="H7" s="9">
        <f t="shared" si="2"/>
        <v>0.78859675994510769</v>
      </c>
      <c r="I7" s="8">
        <f t="shared" si="3"/>
        <v>688.85066182342996</v>
      </c>
      <c r="J7" s="11">
        <f t="shared" si="4"/>
        <v>1</v>
      </c>
      <c r="K7" s="11">
        <f t="shared" si="5"/>
        <v>1.231778046751358E-3</v>
      </c>
      <c r="L7" s="9">
        <f t="shared" si="6"/>
        <v>287.55040739792827</v>
      </c>
      <c r="M7" s="11">
        <f t="shared" si="7"/>
        <v>1</v>
      </c>
      <c r="N7" s="12">
        <v>-1.844657863145311E-2</v>
      </c>
      <c r="O7">
        <v>-9.7515385895715012E-2</v>
      </c>
      <c r="P7">
        <f t="shared" si="8"/>
        <v>2.772839832679677</v>
      </c>
      <c r="Q7">
        <f t="shared" si="9"/>
        <v>2.7173606178934603E-2</v>
      </c>
      <c r="R7">
        <f t="shared" si="10"/>
        <v>0.67884175953625103</v>
      </c>
      <c r="S7" s="24">
        <f t="shared" si="11"/>
        <v>0.4995679778244444</v>
      </c>
      <c r="T7" s="11">
        <v>6.6895002842963557E-3</v>
      </c>
      <c r="U7" s="13">
        <v>-7.0685629600595101E-2</v>
      </c>
      <c r="V7" s="23">
        <f t="shared" si="12"/>
        <v>0.49095245494347772</v>
      </c>
      <c r="W7" s="24">
        <f t="shared" si="13"/>
        <v>0.37430270947133049</v>
      </c>
      <c r="X7" s="24">
        <f t="shared" si="14"/>
        <v>0.4995679778244444</v>
      </c>
      <c r="Y7" s="25" t="b">
        <f t="shared" si="15"/>
        <v>0</v>
      </c>
      <c r="Z7" t="s">
        <v>2</v>
      </c>
      <c r="AA7" t="s">
        <v>19</v>
      </c>
      <c r="AB7" t="s">
        <v>1</v>
      </c>
      <c r="AC7">
        <f t="shared" si="16"/>
        <v>1</v>
      </c>
      <c r="AD7" t="s">
        <v>76</v>
      </c>
      <c r="AE7" t="s">
        <v>48</v>
      </c>
      <c r="AF7" t="s">
        <v>83</v>
      </c>
    </row>
    <row r="8" spans="1:32" x14ac:dyDescent="0.25">
      <c r="A8">
        <v>350</v>
      </c>
      <c r="B8" t="s">
        <v>34</v>
      </c>
      <c r="C8" t="s">
        <v>94</v>
      </c>
      <c r="D8" s="9">
        <v>1545.5160000000001</v>
      </c>
      <c r="E8" s="9">
        <v>6.438543693876686</v>
      </c>
      <c r="F8" s="9">
        <f t="shared" si="0"/>
        <v>555.06539999999984</v>
      </c>
      <c r="G8" s="17">
        <f t="shared" si="1"/>
        <v>0.5604170465442696</v>
      </c>
      <c r="H8" s="9">
        <f t="shared" si="2"/>
        <v>0.99054412628739053</v>
      </c>
      <c r="I8" s="8">
        <f t="shared" si="3"/>
        <v>560.36413246970938</v>
      </c>
      <c r="J8" s="11">
        <f t="shared" si="4"/>
        <v>1</v>
      </c>
      <c r="K8" s="11">
        <f t="shared" si="5"/>
        <v>1.8532785930189075E-3</v>
      </c>
      <c r="L8" s="9">
        <f t="shared" si="6"/>
        <v>302.39222999461481</v>
      </c>
      <c r="M8" s="11">
        <f t="shared" si="7"/>
        <v>1</v>
      </c>
      <c r="N8" s="12">
        <v>-4.85810324129652E-2</v>
      </c>
      <c r="O8">
        <v>-0.10999135692413063</v>
      </c>
      <c r="P8">
        <f t="shared" si="8"/>
        <v>6.4657957179071426</v>
      </c>
      <c r="Q8">
        <f t="shared" si="9"/>
        <v>6.3364275282375274E-2</v>
      </c>
      <c r="R8">
        <f t="shared" si="10"/>
        <v>0.76669435887129889</v>
      </c>
      <c r="S8" s="24">
        <f t="shared" si="11"/>
        <v>0.5530584795490272</v>
      </c>
      <c r="T8" s="11">
        <v>7.5453448361572379E-3</v>
      </c>
      <c r="U8" s="13">
        <v>-0.14518215068370854</v>
      </c>
      <c r="V8" s="23">
        <f t="shared" si="12"/>
        <v>1.0166226189696821</v>
      </c>
      <c r="W8" s="24">
        <f t="shared" si="13"/>
        <v>0.68556993228304208</v>
      </c>
      <c r="X8" s="24">
        <f t="shared" si="14"/>
        <v>0.68556993228304208</v>
      </c>
      <c r="Y8" s="25" t="b">
        <f t="shared" si="15"/>
        <v>0</v>
      </c>
      <c r="Z8" t="s">
        <v>38</v>
      </c>
      <c r="AA8" t="s">
        <v>20</v>
      </c>
      <c r="AB8" t="s">
        <v>5</v>
      </c>
      <c r="AC8">
        <f t="shared" si="16"/>
        <v>0</v>
      </c>
      <c r="AD8" t="s">
        <v>76</v>
      </c>
      <c r="AE8" t="s">
        <v>49</v>
      </c>
      <c r="AF8" t="s">
        <v>84</v>
      </c>
    </row>
    <row r="9" spans="1:32" x14ac:dyDescent="0.25">
      <c r="A9">
        <v>900</v>
      </c>
      <c r="B9" t="s">
        <v>19</v>
      </c>
      <c r="C9" t="s">
        <v>91</v>
      </c>
      <c r="D9" s="9">
        <v>1912.3876</v>
      </c>
      <c r="E9" s="9">
        <v>9.2397525278283297</v>
      </c>
      <c r="F9" s="9">
        <f t="shared" si="0"/>
        <v>366.87159999999994</v>
      </c>
      <c r="G9" s="17">
        <f t="shared" si="1"/>
        <v>0.23737806661335109</v>
      </c>
      <c r="H9" s="9">
        <f t="shared" si="2"/>
        <v>1.5926573496736154</v>
      </c>
      <c r="I9" s="8">
        <f t="shared" si="3"/>
        <v>230.35187077445332</v>
      </c>
      <c r="J9" s="11">
        <f t="shared" si="4"/>
        <v>1</v>
      </c>
      <c r="K9" s="11">
        <f t="shared" si="5"/>
        <v>1.4282395483104162E-3</v>
      </c>
      <c r="L9" s="9">
        <f t="shared" si="6"/>
        <v>166.20325833587611</v>
      </c>
      <c r="M9" s="11">
        <f t="shared" si="7"/>
        <v>1</v>
      </c>
      <c r="N9" s="12">
        <v>-7.0104201680672024E-2</v>
      </c>
      <c r="O9">
        <v>-0.1106020497830931</v>
      </c>
      <c r="P9">
        <f t="shared" si="8"/>
        <v>9.2782283790032327</v>
      </c>
      <c r="Q9">
        <f t="shared" si="9"/>
        <v>9.0925887978750147E-2</v>
      </c>
      <c r="R9">
        <f t="shared" si="10"/>
        <v>0.77100376184454467</v>
      </c>
      <c r="S9" s="24">
        <f t="shared" si="11"/>
        <v>0.55559327863636299</v>
      </c>
      <c r="T9" s="11">
        <v>7.5872380206647161E-3</v>
      </c>
      <c r="U9" s="13">
        <v>7.018570129267887E-2</v>
      </c>
      <c r="V9" s="23">
        <f t="shared" si="12"/>
        <v>0.48746291377101919</v>
      </c>
      <c r="W9" s="24">
        <f t="shared" si="13"/>
        <v>0.37185067262763871</v>
      </c>
      <c r="X9" s="24">
        <f t="shared" si="14"/>
        <v>0.55559327863636299</v>
      </c>
      <c r="Y9" s="25" t="b">
        <f t="shared" si="15"/>
        <v>0</v>
      </c>
      <c r="Z9" t="s">
        <v>38</v>
      </c>
      <c r="AA9" t="s">
        <v>19</v>
      </c>
      <c r="AB9" t="s">
        <v>1</v>
      </c>
      <c r="AC9">
        <f t="shared" si="16"/>
        <v>1</v>
      </c>
      <c r="AD9" t="s">
        <v>77</v>
      </c>
      <c r="AE9" t="s">
        <v>49</v>
      </c>
      <c r="AF9" t="s">
        <v>84</v>
      </c>
    </row>
    <row r="10" spans="1:32" x14ac:dyDescent="0.25">
      <c r="A10">
        <v>850</v>
      </c>
      <c r="B10" t="s">
        <v>19</v>
      </c>
      <c r="C10" t="s">
        <v>88</v>
      </c>
      <c r="D10" s="9">
        <v>992.9047999999998</v>
      </c>
      <c r="E10" s="9">
        <v>3.1992857876439285</v>
      </c>
      <c r="F10" s="9">
        <f t="shared" si="0"/>
        <v>-919.48280000000022</v>
      </c>
      <c r="G10" s="17">
        <f t="shared" si="1"/>
        <v>-0.48080357768477489</v>
      </c>
      <c r="H10" s="9">
        <f t="shared" si="2"/>
        <v>1.3828120358640972</v>
      </c>
      <c r="I10" s="8">
        <f t="shared" si="3"/>
        <v>664.93693730791847</v>
      </c>
      <c r="J10" s="11">
        <f t="shared" si="4"/>
        <v>1</v>
      </c>
      <c r="K10" s="11">
        <f t="shared" si="5"/>
        <v>2.4329504538431819E-3</v>
      </c>
      <c r="L10" s="9">
        <f t="shared" si="6"/>
        <v>197.62160668963855</v>
      </c>
      <c r="M10" s="11">
        <f t="shared" si="7"/>
        <v>1</v>
      </c>
      <c r="N10" s="12">
        <v>3.1756062424970283E-2</v>
      </c>
      <c r="O10">
        <v>0.14469485117963679</v>
      </c>
      <c r="P10">
        <f t="shared" si="8"/>
        <v>3.1984227506126635</v>
      </c>
      <c r="Q10">
        <f t="shared" si="9"/>
        <v>3.1344284366724755E-2</v>
      </c>
      <c r="R10">
        <f t="shared" si="10"/>
        <v>1.0131372614358576</v>
      </c>
      <c r="S10" s="24">
        <f t="shared" si="11"/>
        <v>0.684028603367419</v>
      </c>
      <c r="T10" s="11">
        <v>9.9259849018854332E-3</v>
      </c>
      <c r="U10" s="13">
        <v>0.33588676847119475</v>
      </c>
      <c r="V10" s="23">
        <f t="shared" si="12"/>
        <v>2.4706295078973479</v>
      </c>
      <c r="W10" s="24">
        <f t="shared" si="13"/>
        <v>0.98290903307612554</v>
      </c>
      <c r="X10" s="24">
        <f t="shared" si="14"/>
        <v>0.98290903307612554</v>
      </c>
      <c r="Y10" s="25" t="b">
        <f t="shared" si="15"/>
        <v>0</v>
      </c>
      <c r="Z10" t="s">
        <v>2</v>
      </c>
      <c r="AA10" t="s">
        <v>19</v>
      </c>
      <c r="AB10" t="s">
        <v>1</v>
      </c>
      <c r="AC10">
        <f t="shared" si="16"/>
        <v>1</v>
      </c>
      <c r="AD10" t="s">
        <v>76</v>
      </c>
      <c r="AE10" t="s">
        <v>49</v>
      </c>
      <c r="AF10" t="s">
        <v>83</v>
      </c>
    </row>
    <row r="11" spans="1:32" x14ac:dyDescent="0.25">
      <c r="A11">
        <v>1050</v>
      </c>
      <c r="B11" t="s">
        <v>75</v>
      </c>
      <c r="C11" t="s">
        <v>85</v>
      </c>
      <c r="D11" s="9">
        <v>1889.0116000000003</v>
      </c>
      <c r="E11" s="9">
        <v>5.1441991741044797</v>
      </c>
      <c r="F11" s="9">
        <f t="shared" si="0"/>
        <v>896.10680000000048</v>
      </c>
      <c r="G11" s="17">
        <f t="shared" si="1"/>
        <v>0.90251029101682323</v>
      </c>
      <c r="H11" s="9">
        <f t="shared" si="2"/>
        <v>0.85671716095660932</v>
      </c>
      <c r="I11" s="8">
        <f t="shared" si="3"/>
        <v>1045.9774133617316</v>
      </c>
      <c r="J11" s="11">
        <f t="shared" si="4"/>
        <v>1</v>
      </c>
      <c r="K11" s="11">
        <f t="shared" si="5"/>
        <v>3.0333281328685296E-3</v>
      </c>
      <c r="L11" s="9">
        <f t="shared" si="6"/>
        <v>297.53137526975877</v>
      </c>
      <c r="M11" s="11">
        <f t="shared" si="7"/>
        <v>1</v>
      </c>
      <c r="N11" s="12">
        <v>6.5337815126050761E-2</v>
      </c>
      <c r="O11">
        <v>0.18515110127934548</v>
      </c>
      <c r="P11">
        <f t="shared" si="8"/>
        <v>5.1076437739498521</v>
      </c>
      <c r="Q11">
        <f t="shared" si="9"/>
        <v>5.0054496036819655E-2</v>
      </c>
      <c r="R11">
        <f t="shared" si="10"/>
        <v>1.3053335923707798</v>
      </c>
      <c r="S11" s="24">
        <f t="shared" si="11"/>
        <v>0.80212446998310161</v>
      </c>
      <c r="T11" s="11">
        <v>1.2701260762794046E-2</v>
      </c>
      <c r="U11" s="13">
        <v>0.12496774276595007</v>
      </c>
      <c r="V11" s="23">
        <f t="shared" si="12"/>
        <v>0.8726427355532127</v>
      </c>
      <c r="W11" s="24">
        <f t="shared" si="13"/>
        <v>0.61279764634447098</v>
      </c>
      <c r="X11" s="24">
        <f t="shared" si="14"/>
        <v>0.80212446998310161</v>
      </c>
      <c r="Y11" s="25" t="b">
        <f t="shared" si="15"/>
        <v>0</v>
      </c>
      <c r="Z11" t="s">
        <v>38</v>
      </c>
      <c r="AA11" t="s">
        <v>19</v>
      </c>
      <c r="AB11" t="s">
        <v>1</v>
      </c>
      <c r="AC11">
        <f t="shared" si="16"/>
        <v>1</v>
      </c>
      <c r="AD11" t="s">
        <v>25</v>
      </c>
      <c r="AE11" t="s">
        <v>24</v>
      </c>
      <c r="AF11" t="s">
        <v>24</v>
      </c>
    </row>
    <row r="12" spans="1:32" x14ac:dyDescent="0.25">
      <c r="A12">
        <v>450</v>
      </c>
      <c r="B12" t="s">
        <v>23</v>
      </c>
      <c r="C12" t="s">
        <v>85</v>
      </c>
      <c r="D12" s="9">
        <v>1784.9860000000001</v>
      </c>
      <c r="E12" s="9">
        <v>8.924595228916532</v>
      </c>
      <c r="F12" s="9">
        <f t="shared" si="0"/>
        <v>-104.02560000000017</v>
      </c>
      <c r="G12" s="17">
        <f t="shared" si="1"/>
        <v>-5.5068798942261736E-2</v>
      </c>
      <c r="H12" s="9">
        <f t="shared" si="2"/>
        <v>1.4567854004132312</v>
      </c>
      <c r="I12" s="8">
        <f t="shared" si="3"/>
        <v>71.407634899754143</v>
      </c>
      <c r="J12" s="11">
        <f t="shared" si="4"/>
        <v>1</v>
      </c>
      <c r="K12" s="11">
        <f t="shared" si="5"/>
        <v>7.8563490833343202E-4</v>
      </c>
      <c r="L12" s="9">
        <f t="shared" si="6"/>
        <v>70.094643654619702</v>
      </c>
      <c r="M12" s="11">
        <f t="shared" si="7"/>
        <v>1</v>
      </c>
      <c r="N12" s="12">
        <v>-0.11381128451380484</v>
      </c>
      <c r="O12">
        <v>-0.18589866208730962</v>
      </c>
      <c r="P12">
        <f t="shared" si="8"/>
        <v>8.8599031211478945</v>
      </c>
      <c r="Q12">
        <f t="shared" si="9"/>
        <v>8.6826334272946393E-2</v>
      </c>
      <c r="R12">
        <f t="shared" si="10"/>
        <v>1.3107922321818728</v>
      </c>
      <c r="S12" s="24">
        <f t="shared" si="11"/>
        <v>0.80396164604956488</v>
      </c>
      <c r="T12" s="11">
        <v>1.2752543011143579E-2</v>
      </c>
      <c r="U12" s="13">
        <v>0.42831224696178144</v>
      </c>
      <c r="V12" s="23">
        <f t="shared" si="12"/>
        <v>3.2839012343532938</v>
      </c>
      <c r="W12" s="24">
        <f t="shared" si="13"/>
        <v>0.99808472429448791</v>
      </c>
      <c r="X12" s="24">
        <f t="shared" si="14"/>
        <v>0.99808472429448791</v>
      </c>
      <c r="Y12" s="25" t="b">
        <f t="shared" si="15"/>
        <v>0</v>
      </c>
      <c r="Z12" t="s">
        <v>38</v>
      </c>
      <c r="AA12" t="s">
        <v>21</v>
      </c>
      <c r="AB12" t="s">
        <v>5</v>
      </c>
      <c r="AC12">
        <f t="shared" si="16"/>
        <v>0</v>
      </c>
      <c r="AD12" t="s">
        <v>24</v>
      </c>
      <c r="AE12" t="s">
        <v>24</v>
      </c>
      <c r="AF12" t="s">
        <v>24</v>
      </c>
    </row>
    <row r="13" spans="1:32" x14ac:dyDescent="0.25">
      <c r="A13">
        <v>1000</v>
      </c>
      <c r="B13" t="s">
        <v>19</v>
      </c>
      <c r="C13" t="s">
        <v>87</v>
      </c>
      <c r="D13" s="9">
        <v>373.12179999999984</v>
      </c>
      <c r="E13" s="9">
        <v>1.4300131153958293</v>
      </c>
      <c r="F13" s="9">
        <f t="shared" si="0"/>
        <v>-1411.8642000000002</v>
      </c>
      <c r="G13" s="17">
        <f t="shared" si="1"/>
        <v>-0.79096653979358944</v>
      </c>
      <c r="H13" s="9">
        <f t="shared" si="2"/>
        <v>1.2782279727044297</v>
      </c>
      <c r="I13" s="8">
        <f t="shared" si="3"/>
        <v>1104.5480384949076</v>
      </c>
      <c r="J13" s="11">
        <f t="shared" si="4"/>
        <v>1</v>
      </c>
      <c r="K13" s="11">
        <f t="shared" si="5"/>
        <v>4.0189957889191497E-3</v>
      </c>
      <c r="L13" s="9">
        <f t="shared" si="6"/>
        <v>196.80700884892153</v>
      </c>
      <c r="M13" s="11">
        <f t="shared" si="7"/>
        <v>1</v>
      </c>
      <c r="N13" s="12">
        <v>1.9318607442977569E-2</v>
      </c>
      <c r="O13">
        <v>0.19693153416327602</v>
      </c>
      <c r="P13">
        <f t="shared" si="8"/>
        <v>1.416538500475484</v>
      </c>
      <c r="Q13">
        <f t="shared" si="9"/>
        <v>1.3881962778939234E-2</v>
      </c>
      <c r="R13">
        <f t="shared" si="10"/>
        <v>1.3916337156793448</v>
      </c>
      <c r="S13" s="24">
        <f t="shared" si="11"/>
        <v>0.82968105966670258</v>
      </c>
      <c r="T13" s="11">
        <v>1.3509391791578189E-2</v>
      </c>
      <c r="U13" s="13">
        <v>0.33917570343090958</v>
      </c>
      <c r="V13" s="23">
        <f t="shared" si="12"/>
        <v>2.4979490228542072</v>
      </c>
      <c r="W13" s="24">
        <f t="shared" si="13"/>
        <v>0.98402897704619408</v>
      </c>
      <c r="X13" s="24">
        <f t="shared" si="14"/>
        <v>0.98402897704619408</v>
      </c>
      <c r="Y13" s="25" t="b">
        <f t="shared" si="15"/>
        <v>0</v>
      </c>
      <c r="Z13" t="s">
        <v>2</v>
      </c>
      <c r="AA13" t="s">
        <v>19</v>
      </c>
      <c r="AB13" t="s">
        <v>1</v>
      </c>
      <c r="AC13">
        <f t="shared" si="16"/>
        <v>1</v>
      </c>
      <c r="AD13" t="s">
        <v>45</v>
      </c>
      <c r="AE13" t="s">
        <v>49</v>
      </c>
      <c r="AF13" t="s">
        <v>82</v>
      </c>
    </row>
    <row r="14" spans="1:32" x14ac:dyDescent="0.25">
      <c r="A14">
        <v>50</v>
      </c>
      <c r="B14" t="s">
        <v>34</v>
      </c>
      <c r="C14" t="s">
        <v>89</v>
      </c>
      <c r="D14" s="9">
        <v>963.06079999999986</v>
      </c>
      <c r="E14" s="9">
        <v>5.6161726527330202</v>
      </c>
      <c r="F14" s="9">
        <f t="shared" si="0"/>
        <v>589.93900000000008</v>
      </c>
      <c r="G14" s="17">
        <f t="shared" si="1"/>
        <v>1.5810896066646343</v>
      </c>
      <c r="H14" s="9">
        <f t="shared" si="2"/>
        <v>0.81958932125193451</v>
      </c>
      <c r="I14" s="8">
        <f t="shared" si="3"/>
        <v>719.79829983492186</v>
      </c>
      <c r="J14" s="11">
        <f t="shared" si="4"/>
        <v>1</v>
      </c>
      <c r="K14" s="11">
        <f t="shared" si="5"/>
        <v>6.4454643725716416E-3</v>
      </c>
      <c r="L14" s="9">
        <f t="shared" si="6"/>
        <v>245.302667933886</v>
      </c>
      <c r="M14" s="11">
        <f t="shared" si="7"/>
        <v>1</v>
      </c>
      <c r="N14" s="12">
        <v>-8.7739735894358239E-2</v>
      </c>
      <c r="O14">
        <v>-0.22773791463545437</v>
      </c>
      <c r="P14">
        <f t="shared" si="8"/>
        <v>5.5252643652518998</v>
      </c>
      <c r="Q14">
        <f t="shared" si="9"/>
        <v>5.4147144067372747E-2</v>
      </c>
      <c r="R14">
        <f t="shared" si="10"/>
        <v>1.6203945269059401</v>
      </c>
      <c r="S14" s="24">
        <f t="shared" si="11"/>
        <v>0.88843379695848002</v>
      </c>
      <c r="T14" s="11">
        <v>1.5622692057314353E-2</v>
      </c>
      <c r="U14" s="13">
        <v>0.4087305238282542</v>
      </c>
      <c r="V14" s="23">
        <f t="shared" si="12"/>
        <v>3.1027801072203443</v>
      </c>
      <c r="W14" s="24">
        <f t="shared" si="13"/>
        <v>0.99679091406248688</v>
      </c>
      <c r="X14" s="24">
        <f t="shared" si="14"/>
        <v>0.99679091406248688</v>
      </c>
      <c r="Y14" s="25" t="b">
        <f t="shared" si="15"/>
        <v>0</v>
      </c>
      <c r="Z14" t="s">
        <v>2</v>
      </c>
      <c r="AA14" t="s">
        <v>20</v>
      </c>
      <c r="AB14" t="s">
        <v>5</v>
      </c>
      <c r="AC14">
        <f t="shared" si="16"/>
        <v>0</v>
      </c>
      <c r="AD14" t="s">
        <v>122</v>
      </c>
      <c r="AE14" t="s">
        <v>48</v>
      </c>
      <c r="AF14" t="s">
        <v>83</v>
      </c>
    </row>
    <row r="15" spans="1:32" x14ac:dyDescent="0.25">
      <c r="A15">
        <v>650</v>
      </c>
      <c r="B15" t="s">
        <v>19</v>
      </c>
      <c r="C15" t="s">
        <v>89</v>
      </c>
      <c r="D15" s="9">
        <v>999.27219999999988</v>
      </c>
      <c r="E15" s="9">
        <v>2.951710877108523</v>
      </c>
      <c r="F15" s="9">
        <f t="shared" si="0"/>
        <v>36.211400000000026</v>
      </c>
      <c r="G15" s="17">
        <f t="shared" si="1"/>
        <v>3.7600325960728577E-2</v>
      </c>
      <c r="H15" s="9">
        <f t="shared" si="2"/>
        <v>0.89726241832974396</v>
      </c>
      <c r="I15" s="8">
        <f t="shared" si="3"/>
        <v>40.35764706094303</v>
      </c>
      <c r="J15" s="11">
        <f t="shared" si="4"/>
        <v>1</v>
      </c>
      <c r="K15" s="11">
        <f t="shared" si="5"/>
        <v>9.5713257364717151E-4</v>
      </c>
      <c r="L15" s="9">
        <f t="shared" si="6"/>
        <v>39.284344714600856</v>
      </c>
      <c r="M15" s="11">
        <f t="shared" si="7"/>
        <v>1</v>
      </c>
      <c r="N15" s="12">
        <v>-4.9785834333733445E-2</v>
      </c>
      <c r="O15">
        <v>-0.24587334018390722</v>
      </c>
      <c r="P15">
        <f t="shared" si="8"/>
        <v>2.890748642979307</v>
      </c>
      <c r="Q15">
        <f t="shared" si="9"/>
        <v>2.8329102987061632E-2</v>
      </c>
      <c r="R15">
        <f t="shared" si="10"/>
        <v>1.7574094865083252</v>
      </c>
      <c r="S15" s="24">
        <f t="shared" si="11"/>
        <v>0.91490560092053141</v>
      </c>
      <c r="T15" s="11">
        <v>1.6866771986321142E-2</v>
      </c>
      <c r="U15" s="13">
        <v>-8.2636407097676556E-2</v>
      </c>
      <c r="V15" s="23">
        <f t="shared" si="12"/>
        <v>0.57448670321293061</v>
      </c>
      <c r="W15" s="24">
        <f t="shared" si="13"/>
        <v>0.43167870920891815</v>
      </c>
      <c r="X15" s="24">
        <f t="shared" si="14"/>
        <v>0.91490560092053141</v>
      </c>
      <c r="Y15" s="25" t="b">
        <f t="shared" si="15"/>
        <v>0</v>
      </c>
      <c r="Z15" t="s">
        <v>2</v>
      </c>
      <c r="AA15" t="s">
        <v>19</v>
      </c>
      <c r="AB15" t="s">
        <v>1</v>
      </c>
      <c r="AC15">
        <f t="shared" si="16"/>
        <v>1</v>
      </c>
      <c r="AD15" t="s">
        <v>122</v>
      </c>
      <c r="AE15" t="s">
        <v>48</v>
      </c>
      <c r="AF15" t="s">
        <v>83</v>
      </c>
    </row>
    <row r="16" spans="1:32" x14ac:dyDescent="0.25">
      <c r="A16">
        <v>1150</v>
      </c>
      <c r="B16" t="s">
        <v>86</v>
      </c>
      <c r="C16" t="s">
        <v>85</v>
      </c>
      <c r="D16" s="9">
        <v>1792.8894</v>
      </c>
      <c r="E16" s="9">
        <v>12.99067254</v>
      </c>
      <c r="F16" s="9">
        <f t="shared" si="0"/>
        <v>793.61720000000014</v>
      </c>
      <c r="G16" s="17">
        <f t="shared" si="1"/>
        <v>0.79419521527767933</v>
      </c>
      <c r="H16" s="9">
        <f t="shared" si="2"/>
        <v>1.8839860410499374</v>
      </c>
      <c r="I16" s="8">
        <f t="shared" si="3"/>
        <v>421.24367309946769</v>
      </c>
      <c r="J16" s="11">
        <f t="shared" si="4"/>
        <v>1</v>
      </c>
      <c r="K16" s="11">
        <f t="shared" si="5"/>
        <v>3.0096543951368972E-3</v>
      </c>
      <c r="L16" s="9">
        <f t="shared" si="6"/>
        <v>263.88252968877993</v>
      </c>
      <c r="M16" s="11">
        <f t="shared" si="7"/>
        <v>1</v>
      </c>
      <c r="N16" s="12">
        <v>0.22224681900000001</v>
      </c>
      <c r="O16">
        <v>0.24939249768626573</v>
      </c>
      <c r="P16">
        <f t="shared" si="8"/>
        <v>12.710567875864765</v>
      </c>
      <c r="Q16">
        <f t="shared" si="9"/>
        <v>0.12456253754677891</v>
      </c>
      <c r="R16">
        <f t="shared" si="10"/>
        <v>1.7842187818029653</v>
      </c>
      <c r="S16" s="24">
        <f t="shared" si="11"/>
        <v>0.91941938641560106</v>
      </c>
      <c r="T16" s="11">
        <v>1.7000000000000001E-2</v>
      </c>
      <c r="U16" s="13">
        <v>0.24589059299999999</v>
      </c>
      <c r="V16" s="23">
        <f t="shared" si="12"/>
        <v>1.7575407386119231</v>
      </c>
      <c r="W16" s="24">
        <f t="shared" si="13"/>
        <v>0.91479806131978036</v>
      </c>
      <c r="X16" s="24">
        <f t="shared" si="14"/>
        <v>0.91941938641560106</v>
      </c>
      <c r="Y16" s="25" t="b">
        <f t="shared" si="15"/>
        <v>0</v>
      </c>
      <c r="Z16" t="s">
        <v>38</v>
      </c>
      <c r="AA16" t="s">
        <v>20</v>
      </c>
      <c r="AB16" t="s">
        <v>5</v>
      </c>
      <c r="AC16">
        <f t="shared" si="16"/>
        <v>0</v>
      </c>
      <c r="AD16" t="s">
        <v>25</v>
      </c>
      <c r="AE16" t="s">
        <v>24</v>
      </c>
      <c r="AF16" t="s">
        <v>24</v>
      </c>
    </row>
    <row r="17" spans="1:32" x14ac:dyDescent="0.25">
      <c r="A17">
        <v>1200</v>
      </c>
      <c r="B17" t="s">
        <v>23</v>
      </c>
      <c r="C17" t="s">
        <v>55</v>
      </c>
      <c r="D17" s="9">
        <v>649.7675999999999</v>
      </c>
      <c r="E17" s="9">
        <v>8.3671484816683854</v>
      </c>
      <c r="F17" s="9">
        <f t="shared" si="0"/>
        <v>-1143.1218000000001</v>
      </c>
      <c r="G17" s="17">
        <f t="shared" si="1"/>
        <v>-0.63758634525922242</v>
      </c>
      <c r="H17" s="9">
        <f t="shared" si="2"/>
        <v>2.1852539749685649</v>
      </c>
      <c r="I17" s="8">
        <f t="shared" si="3"/>
        <v>523.10706814590924</v>
      </c>
      <c r="J17" s="11">
        <f t="shared" si="4"/>
        <v>1</v>
      </c>
      <c r="K17" s="11">
        <f t="shared" si="5"/>
        <v>4.7778177022084175E-3</v>
      </c>
      <c r="L17" s="9">
        <f t="shared" si="6"/>
        <v>133.44718970012508</v>
      </c>
      <c r="M17" s="11">
        <f t="shared" si="7"/>
        <v>1</v>
      </c>
      <c r="N17" s="12">
        <v>-0.17021848739495818</v>
      </c>
      <c r="O17">
        <v>-0.29655736771848923</v>
      </c>
      <c r="P17">
        <f t="shared" si="8"/>
        <v>8.0735605849964163</v>
      </c>
      <c r="Q17">
        <f t="shared" si="9"/>
        <v>7.9120240993669225E-2</v>
      </c>
      <c r="R17">
        <f t="shared" si="10"/>
        <v>2.1513899004501029</v>
      </c>
      <c r="S17" s="24">
        <f t="shared" si="11"/>
        <v>0.96359813623160184</v>
      </c>
      <c r="T17" s="11">
        <v>2.0343667590923056E-2</v>
      </c>
      <c r="U17" s="13">
        <v>0.53552997974396255</v>
      </c>
      <c r="V17" s="23">
        <f t="shared" si="12"/>
        <v>4.3933561734326458</v>
      </c>
      <c r="W17" s="24">
        <f t="shared" si="13"/>
        <v>0.99993862744159168</v>
      </c>
      <c r="X17" s="24">
        <f t="shared" si="14"/>
        <v>0.99993862744159168</v>
      </c>
      <c r="Y17" s="25" t="b">
        <f t="shared" si="15"/>
        <v>1</v>
      </c>
      <c r="Z17" t="s">
        <v>22</v>
      </c>
      <c r="AA17" t="s">
        <v>21</v>
      </c>
      <c r="AB17" t="s">
        <v>5</v>
      </c>
      <c r="AC17">
        <f t="shared" si="16"/>
        <v>0</v>
      </c>
      <c r="AD17" t="s">
        <v>24</v>
      </c>
      <c r="AE17" t="s">
        <v>55</v>
      </c>
      <c r="AF17" t="s">
        <v>24</v>
      </c>
    </row>
    <row r="18" spans="1:32" x14ac:dyDescent="0.25">
      <c r="A18">
        <v>750</v>
      </c>
      <c r="B18" t="s">
        <v>19</v>
      </c>
      <c r="C18" t="s">
        <v>95</v>
      </c>
      <c r="D18" s="9">
        <v>1773.2163999999996</v>
      </c>
      <c r="E18" s="9">
        <v>6.6778420564290428</v>
      </c>
      <c r="F18" s="9">
        <f t="shared" si="0"/>
        <v>1123.4487999999997</v>
      </c>
      <c r="G18" s="17">
        <f t="shared" si="1"/>
        <v>1.7290009535717075</v>
      </c>
      <c r="H18" s="9">
        <f t="shared" si="2"/>
        <v>1.5139534223013471</v>
      </c>
      <c r="I18" s="8">
        <f t="shared" si="3"/>
        <v>742.06298783766749</v>
      </c>
      <c r="J18" s="11">
        <f t="shared" si="4"/>
        <v>1</v>
      </c>
      <c r="K18" s="11">
        <f t="shared" si="5"/>
        <v>2.2386172701032967E-2</v>
      </c>
      <c r="L18" s="9">
        <f t="shared" si="6"/>
        <v>77.235219108799512</v>
      </c>
      <c r="M18" s="11">
        <f t="shared" si="7"/>
        <v>1</v>
      </c>
      <c r="N18" s="12">
        <v>-0.16589099639856036</v>
      </c>
      <c r="O18">
        <v>-0.36213136355055647</v>
      </c>
      <c r="P18">
        <f t="shared" si="8"/>
        <v>6.2891026755957675</v>
      </c>
      <c r="Q18">
        <f t="shared" si="9"/>
        <v>6.1632697753179477E-2</v>
      </c>
      <c r="R18">
        <f t="shared" si="10"/>
        <v>2.6916069301867038</v>
      </c>
      <c r="S18" s="24">
        <f t="shared" si="11"/>
        <v>0.99029864205611828</v>
      </c>
      <c r="T18" s="11">
        <v>2.484200659385917E-2</v>
      </c>
      <c r="U18" s="13">
        <v>0.40365507494175368</v>
      </c>
      <c r="V18" s="23">
        <f t="shared" si="12"/>
        <v>3.0566947548447865</v>
      </c>
      <c r="W18" s="24">
        <f t="shared" si="13"/>
        <v>0.99634949765341618</v>
      </c>
      <c r="X18" s="24">
        <f t="shared" si="14"/>
        <v>0.99634949765341618</v>
      </c>
      <c r="Y18" s="25" t="b">
        <f t="shared" si="15"/>
        <v>1</v>
      </c>
      <c r="Z18" t="s">
        <v>38</v>
      </c>
      <c r="AA18" t="s">
        <v>19</v>
      </c>
      <c r="AB18" t="s">
        <v>1</v>
      </c>
      <c r="AC18">
        <f t="shared" si="16"/>
        <v>1</v>
      </c>
      <c r="AD18" t="s">
        <v>77</v>
      </c>
      <c r="AE18" t="s">
        <v>48</v>
      </c>
      <c r="AF18" t="s">
        <v>84</v>
      </c>
    </row>
    <row r="19" spans="1:32" x14ac:dyDescent="0.25">
      <c r="A19">
        <v>550</v>
      </c>
      <c r="B19" t="s">
        <v>63</v>
      </c>
      <c r="C19" t="s">
        <v>87</v>
      </c>
      <c r="D19" s="9">
        <v>358.32139999999998</v>
      </c>
      <c r="E19" s="9">
        <v>1.7156911024959227</v>
      </c>
      <c r="F19" s="9">
        <f t="shared" si="0"/>
        <v>-1414.8949999999995</v>
      </c>
      <c r="G19" s="17">
        <f t="shared" si="1"/>
        <v>-0.79792573540375555</v>
      </c>
      <c r="H19" s="9">
        <f t="shared" si="2"/>
        <v>0.97506072108147335</v>
      </c>
      <c r="I19" s="8">
        <f t="shared" si="3"/>
        <v>1451.0839883188924</v>
      </c>
      <c r="J19" s="11">
        <f t="shared" si="4"/>
        <v>1</v>
      </c>
      <c r="K19" s="11">
        <f t="shared" si="5"/>
        <v>3.0548452909954734E-3</v>
      </c>
      <c r="L19" s="9">
        <f t="shared" si="6"/>
        <v>261.20004759512318</v>
      </c>
      <c r="M19" s="11">
        <f t="shared" si="7"/>
        <v>1</v>
      </c>
      <c r="N19" s="12">
        <v>5.2331812725090097E-2</v>
      </c>
      <c r="O19">
        <v>0.44463756052319259</v>
      </c>
      <c r="P19">
        <f t="shared" si="8"/>
        <v>1.5526880964088994</v>
      </c>
      <c r="Q19">
        <f t="shared" si="9"/>
        <v>1.521621781152809E-2</v>
      </c>
      <c r="R19">
        <f t="shared" si="10"/>
        <v>3.4392129091003509</v>
      </c>
      <c r="S19" s="24">
        <f t="shared" si="11"/>
        <v>0.99879964783931929</v>
      </c>
      <c r="T19" s="11">
        <v>3.0501885012377664E-2</v>
      </c>
      <c r="U19" s="13">
        <v>0.60335193759481431</v>
      </c>
      <c r="V19" s="23">
        <f t="shared" si="12"/>
        <v>5.2417249862905511</v>
      </c>
      <c r="W19" s="24">
        <f t="shared" si="13"/>
        <v>0.99999647764880395</v>
      </c>
      <c r="X19" s="24">
        <f t="shared" si="14"/>
        <v>0.99999647764880395</v>
      </c>
      <c r="Y19" s="25" t="b">
        <f t="shared" si="15"/>
        <v>1</v>
      </c>
      <c r="Z19" t="s">
        <v>2</v>
      </c>
      <c r="AA19" t="s">
        <v>92</v>
      </c>
      <c r="AB19" t="s">
        <v>120</v>
      </c>
      <c r="AC19">
        <f t="shared" si="16"/>
        <v>0</v>
      </c>
      <c r="AD19" t="s">
        <v>45</v>
      </c>
      <c r="AE19" t="s">
        <v>49</v>
      </c>
      <c r="AF19" t="s">
        <v>82</v>
      </c>
    </row>
    <row r="20" spans="1:32" x14ac:dyDescent="0.25">
      <c r="A20">
        <v>150</v>
      </c>
      <c r="B20" t="s">
        <v>34</v>
      </c>
      <c r="C20" t="s">
        <v>95</v>
      </c>
      <c r="D20" s="9">
        <v>1751.9646</v>
      </c>
      <c r="E20" s="9">
        <v>11.362515388732533</v>
      </c>
      <c r="F20" s="9">
        <f t="shared" si="0"/>
        <v>1393.6432</v>
      </c>
      <c r="G20" s="17">
        <f t="shared" si="1"/>
        <v>3.8893663621542003</v>
      </c>
      <c r="H20" s="9">
        <f t="shared" si="2"/>
        <v>1.6251175460154708</v>
      </c>
      <c r="I20" s="8">
        <f t="shared" si="3"/>
        <v>857.56455181779984</v>
      </c>
      <c r="J20" s="11">
        <f t="shared" si="4"/>
        <v>1</v>
      </c>
      <c r="K20" s="11">
        <f t="shared" si="5"/>
        <v>1.9167121815688786E-2</v>
      </c>
      <c r="L20" s="9">
        <f t="shared" si="6"/>
        <v>202.91864368340651</v>
      </c>
      <c r="M20" s="11">
        <f t="shared" si="7"/>
        <v>1</v>
      </c>
      <c r="N20" s="12">
        <v>0.35175174069627968</v>
      </c>
      <c r="O20">
        <v>0.45127496173998483</v>
      </c>
      <c r="P20">
        <f t="shared" si="8"/>
        <v>10.244815599700587</v>
      </c>
      <c r="Q20">
        <f t="shared" si="9"/>
        <v>0.10039836459397451</v>
      </c>
      <c r="R20">
        <f t="shared" si="10"/>
        <v>3.5035604625515018</v>
      </c>
      <c r="S20" s="24">
        <f t="shared" si="11"/>
        <v>0.99900929624672408</v>
      </c>
      <c r="T20" s="11">
        <v>3.095720697945888E-2</v>
      </c>
      <c r="U20" s="13">
        <v>0.62097634484205255</v>
      </c>
      <c r="V20" s="23">
        <f t="shared" si="12"/>
        <v>5.4887592127794962</v>
      </c>
      <c r="W20" s="24">
        <f t="shared" si="13"/>
        <v>0.99999850135141222</v>
      </c>
      <c r="X20" s="24">
        <f t="shared" si="14"/>
        <v>0.99999850135141222</v>
      </c>
      <c r="Y20" s="25" t="b">
        <f t="shared" si="15"/>
        <v>1</v>
      </c>
      <c r="Z20" t="s">
        <v>38</v>
      </c>
      <c r="AA20" t="s">
        <v>20</v>
      </c>
      <c r="AB20" t="s">
        <v>5</v>
      </c>
      <c r="AC20">
        <f t="shared" si="16"/>
        <v>0</v>
      </c>
      <c r="AD20" t="s">
        <v>77</v>
      </c>
      <c r="AE20" t="s">
        <v>48</v>
      </c>
      <c r="AF20" t="s">
        <v>84</v>
      </c>
    </row>
    <row r="21" spans="1:32" x14ac:dyDescent="0.25">
      <c r="A21">
        <v>500</v>
      </c>
      <c r="B21" t="s">
        <v>62</v>
      </c>
      <c r="C21" t="s">
        <v>87</v>
      </c>
      <c r="D21" s="9">
        <v>356.92099999999994</v>
      </c>
      <c r="E21" s="9">
        <v>3.7492944914574844</v>
      </c>
      <c r="N21" s="12">
        <v>-0.12095798319327702</v>
      </c>
      <c r="O21">
        <v>-0.47028859889806185</v>
      </c>
      <c r="P21">
        <f t="shared" si="8"/>
        <v>3.3430889350196717</v>
      </c>
      <c r="Q21">
        <f t="shared" si="9"/>
        <v>3.2762001277797166E-2</v>
      </c>
      <c r="R21">
        <f t="shared" si="10"/>
        <v>3.6920205871321525</v>
      </c>
      <c r="S21" s="24">
        <f t="shared" si="11"/>
        <v>0.99944076474394783</v>
      </c>
      <c r="T21" s="11">
        <v>3.2261531727868178E-2</v>
      </c>
      <c r="U21" s="13">
        <v>0.62334668548942795</v>
      </c>
      <c r="V21" s="23">
        <f t="shared" si="12"/>
        <v>5.5229833906640131</v>
      </c>
      <c r="W21" s="24">
        <f t="shared" si="13"/>
        <v>0.99999866943317173</v>
      </c>
      <c r="X21" s="24">
        <f t="shared" si="14"/>
        <v>0.99999866943317173</v>
      </c>
      <c r="Y21" s="25" t="b">
        <f t="shared" si="15"/>
        <v>1</v>
      </c>
      <c r="Z21" t="s">
        <v>2</v>
      </c>
      <c r="AA21" t="s">
        <v>21</v>
      </c>
      <c r="AB21" t="s">
        <v>5</v>
      </c>
      <c r="AC21">
        <f t="shared" si="16"/>
        <v>0</v>
      </c>
      <c r="AD21" t="s">
        <v>45</v>
      </c>
      <c r="AE21" t="s">
        <v>49</v>
      </c>
      <c r="AF21" t="s">
        <v>82</v>
      </c>
    </row>
    <row r="22" spans="1:32" x14ac:dyDescent="0.25">
      <c r="A22">
        <v>400</v>
      </c>
      <c r="B22" t="s">
        <v>34</v>
      </c>
      <c r="C22" t="s">
        <v>87</v>
      </c>
      <c r="D22" s="9">
        <v>361.45620000000002</v>
      </c>
      <c r="E22" s="9">
        <v>8.8655987032657286</v>
      </c>
      <c r="F22" s="9">
        <f t="shared" ref="F22:F28" si="17">D22-D21</f>
        <v>4.5352000000000885</v>
      </c>
      <c r="G22" s="17">
        <f t="shared" ref="G22:G28" si="18">F22/D21</f>
        <v>1.2706453248758378E-2</v>
      </c>
      <c r="H22" s="9">
        <f t="shared" ref="H22:H28" si="19">SQRT((E21*E21+E22*E22)/50)</f>
        <v>1.3612938665183238</v>
      </c>
      <c r="I22" s="8">
        <f t="shared" ref="I22:I28" si="20">ABS(F22)/H22</f>
        <v>3.3315363504864819</v>
      </c>
      <c r="J22" s="11">
        <f t="shared" ref="J22:J28" si="21">1-TDIST(I22,98,2)</f>
        <v>0.99878101272725894</v>
      </c>
      <c r="K22" s="11">
        <f t="shared" ref="K22:K28" si="22">SQRT(H22*H22/D21/D21+F22*F22*E21*E21/D21/D21/D21/D21)</f>
        <v>3.8163269384007374E-3</v>
      </c>
      <c r="L22" s="9">
        <f t="shared" ref="L22:L28" si="23">ABS(G22)/K22</f>
        <v>3.3294980890927337</v>
      </c>
      <c r="M22" s="11">
        <f t="shared" ref="M22:M28" si="24">1-TDIST(L22,98,1)</f>
        <v>0.99938648904078486</v>
      </c>
      <c r="N22" s="12">
        <v>-0.30147178871548591</v>
      </c>
      <c r="O22">
        <v>-0.49569903750703198</v>
      </c>
      <c r="P22">
        <f t="shared" si="8"/>
        <v>7.7795145291415011</v>
      </c>
      <c r="Q22">
        <f t="shared" si="9"/>
        <v>7.6238613419620474E-2</v>
      </c>
      <c r="R22">
        <f t="shared" si="10"/>
        <v>3.9543188837416645</v>
      </c>
      <c r="S22" s="24">
        <f t="shared" si="11"/>
        <v>0.99975322697476832</v>
      </c>
      <c r="T22" s="11">
        <v>3.4004673435583756E-2</v>
      </c>
      <c r="U22" s="13">
        <v>0.7036898086186002</v>
      </c>
      <c r="V22" s="23">
        <f t="shared" si="12"/>
        <v>6.8617252220172329</v>
      </c>
      <c r="W22" s="24">
        <f t="shared" si="13"/>
        <v>0.99999998801860601</v>
      </c>
      <c r="X22" s="24">
        <f t="shared" si="14"/>
        <v>0.99999998801860601</v>
      </c>
      <c r="Y22" s="25" t="b">
        <f t="shared" si="15"/>
        <v>1</v>
      </c>
      <c r="Z22" t="s">
        <v>2</v>
      </c>
      <c r="AA22" t="s">
        <v>20</v>
      </c>
      <c r="AB22" t="s">
        <v>5</v>
      </c>
      <c r="AC22">
        <f t="shared" si="16"/>
        <v>0</v>
      </c>
      <c r="AD22" t="s">
        <v>45</v>
      </c>
      <c r="AE22" t="s">
        <v>49</v>
      </c>
      <c r="AF22" t="s">
        <v>82</v>
      </c>
    </row>
    <row r="23" spans="1:32" x14ac:dyDescent="0.25">
      <c r="A23">
        <v>300</v>
      </c>
      <c r="B23" t="s">
        <v>34</v>
      </c>
      <c r="C23" t="s">
        <v>91</v>
      </c>
      <c r="D23" s="9">
        <v>1812.7983999999997</v>
      </c>
      <c r="E23" s="9">
        <v>24.721538189380109</v>
      </c>
      <c r="F23" s="9">
        <f t="shared" si="17"/>
        <v>1451.3421999999996</v>
      </c>
      <c r="G23" s="17">
        <f t="shared" si="18"/>
        <v>4.0152643667476156</v>
      </c>
      <c r="H23" s="9">
        <f t="shared" si="19"/>
        <v>3.7141709460290757</v>
      </c>
      <c r="I23" s="8">
        <f t="shared" si="20"/>
        <v>390.75805101315279</v>
      </c>
      <c r="J23" s="11">
        <f t="shared" si="21"/>
        <v>1</v>
      </c>
      <c r="K23" s="11">
        <f t="shared" si="22"/>
        <v>9.9018806134332671E-2</v>
      </c>
      <c r="L23" s="9">
        <f t="shared" si="23"/>
        <v>40.550522910772685</v>
      </c>
      <c r="M23" s="11">
        <f t="shared" si="24"/>
        <v>1</v>
      </c>
      <c r="N23" s="12">
        <v>0.84584969987995262</v>
      </c>
      <c r="O23">
        <v>0.49876638667128687</v>
      </c>
      <c r="P23">
        <f t="shared" si="8"/>
        <v>21.649106489828224</v>
      </c>
      <c r="Q23">
        <f t="shared" si="9"/>
        <v>0.21215949329171693</v>
      </c>
      <c r="R23">
        <f t="shared" si="10"/>
        <v>3.986857654853647</v>
      </c>
      <c r="S23" s="24">
        <f t="shared" si="11"/>
        <v>0.99977741469791803</v>
      </c>
      <c r="T23" s="11">
        <v>3.4215091852306874E-2</v>
      </c>
      <c r="U23" s="13">
        <v>0.34832118306774196</v>
      </c>
      <c r="V23" s="23">
        <f t="shared" si="12"/>
        <v>2.5744651928739635</v>
      </c>
      <c r="W23" s="24">
        <f t="shared" si="13"/>
        <v>0.98682038372569358</v>
      </c>
      <c r="X23" s="24">
        <f t="shared" si="14"/>
        <v>0.99977741469791803</v>
      </c>
      <c r="Y23" s="25" t="b">
        <f t="shared" si="15"/>
        <v>1</v>
      </c>
      <c r="Z23" t="s">
        <v>38</v>
      </c>
      <c r="AA23" t="s">
        <v>20</v>
      </c>
      <c r="AB23" t="s">
        <v>5</v>
      </c>
      <c r="AC23">
        <f t="shared" si="16"/>
        <v>0</v>
      </c>
      <c r="AD23" t="s">
        <v>77</v>
      </c>
      <c r="AE23" t="s">
        <v>49</v>
      </c>
      <c r="AF23" t="s">
        <v>84</v>
      </c>
    </row>
    <row r="24" spans="1:32" x14ac:dyDescent="0.25">
      <c r="A24">
        <v>250</v>
      </c>
      <c r="B24" t="s">
        <v>34</v>
      </c>
      <c r="C24" t="s">
        <v>88</v>
      </c>
      <c r="D24" s="9">
        <v>954.93219999999997</v>
      </c>
      <c r="E24" s="9">
        <v>14.750407713493404</v>
      </c>
      <c r="F24" s="9">
        <f t="shared" si="17"/>
        <v>-857.86619999999971</v>
      </c>
      <c r="G24" s="17">
        <f t="shared" si="18"/>
        <v>-0.4732275800772992</v>
      </c>
      <c r="H24" s="9">
        <f t="shared" si="19"/>
        <v>4.0711889618716173</v>
      </c>
      <c r="I24" s="8">
        <f t="shared" si="20"/>
        <v>210.71637991610669</v>
      </c>
      <c r="J24" s="11">
        <f t="shared" si="21"/>
        <v>1</v>
      </c>
      <c r="K24" s="11">
        <f t="shared" si="22"/>
        <v>6.8331129343403322E-3</v>
      </c>
      <c r="L24" s="9">
        <f t="shared" si="23"/>
        <v>69.25505031521692</v>
      </c>
      <c r="M24" s="11">
        <f t="shared" si="24"/>
        <v>1</v>
      </c>
      <c r="N24" s="12">
        <v>-0.55968931572629033</v>
      </c>
      <c r="O24">
        <v>-0.55312394400350584</v>
      </c>
      <c r="P24">
        <f t="shared" si="8"/>
        <v>12.415895434328306</v>
      </c>
      <c r="Q24">
        <f t="shared" si="9"/>
        <v>0.12167477144369369</v>
      </c>
      <c r="R24">
        <f t="shared" si="10"/>
        <v>4.599879737479454</v>
      </c>
      <c r="S24" s="24">
        <f t="shared" si="11"/>
        <v>0.99996995519790244</v>
      </c>
      <c r="T24" s="11">
        <v>3.7943989522018211E-2</v>
      </c>
      <c r="U24" s="13">
        <v>0.66031019210257869</v>
      </c>
      <c r="V24" s="23">
        <f t="shared" si="12"/>
        <v>6.0916191645993241</v>
      </c>
      <c r="W24" s="24">
        <f t="shared" si="13"/>
        <v>0.99999981835676011</v>
      </c>
      <c r="X24" s="24">
        <f t="shared" si="14"/>
        <v>0.99999981835676011</v>
      </c>
      <c r="Y24" s="25" t="b">
        <f t="shared" si="15"/>
        <v>1</v>
      </c>
      <c r="Z24" t="s">
        <v>2</v>
      </c>
      <c r="AA24" t="s">
        <v>20</v>
      </c>
      <c r="AB24" t="s">
        <v>5</v>
      </c>
      <c r="AC24">
        <f t="shared" si="16"/>
        <v>0</v>
      </c>
      <c r="AD24" t="s">
        <v>76</v>
      </c>
      <c r="AE24" t="s">
        <v>49</v>
      </c>
      <c r="AF24" t="s">
        <v>83</v>
      </c>
    </row>
    <row r="25" spans="1:32" x14ac:dyDescent="0.25">
      <c r="A25">
        <v>600</v>
      </c>
      <c r="B25" t="s">
        <v>64</v>
      </c>
      <c r="C25" t="s">
        <v>85</v>
      </c>
      <c r="D25" s="9">
        <v>1783.0169999999998</v>
      </c>
      <c r="E25" s="9">
        <v>6.6330041367054227</v>
      </c>
      <c r="F25" s="9">
        <f t="shared" si="17"/>
        <v>828.08479999999986</v>
      </c>
      <c r="G25" s="17">
        <f t="shared" si="18"/>
        <v>0.86716606686841213</v>
      </c>
      <c r="H25" s="9">
        <f t="shared" si="19"/>
        <v>2.2872309528853312</v>
      </c>
      <c r="I25" s="8">
        <f t="shared" si="20"/>
        <v>362.04686673874136</v>
      </c>
      <c r="J25" s="11">
        <f t="shared" si="21"/>
        <v>1</v>
      </c>
      <c r="K25" s="11">
        <f t="shared" si="22"/>
        <v>1.3607185395160473E-2</v>
      </c>
      <c r="L25" s="9">
        <f t="shared" si="23"/>
        <v>63.72854059714863</v>
      </c>
      <c r="M25" s="11">
        <f t="shared" si="24"/>
        <v>1</v>
      </c>
      <c r="N25" s="12">
        <v>0.29766098439375815</v>
      </c>
      <c r="O25">
        <v>0.6541707366680416</v>
      </c>
      <c r="P25">
        <f t="shared" si="8"/>
        <v>5.068841672567884</v>
      </c>
      <c r="Q25">
        <f t="shared" si="9"/>
        <v>4.9674238580387435E-2</v>
      </c>
      <c r="R25">
        <f t="shared" si="10"/>
        <v>5.9922606344947935</v>
      </c>
      <c r="S25" s="24">
        <f t="shared" si="11"/>
        <v>0.99999975944362895</v>
      </c>
      <c r="T25" s="11">
        <v>4.4875742312080746E-2</v>
      </c>
      <c r="U25" s="13">
        <v>0.46389197118893388</v>
      </c>
      <c r="V25" s="23">
        <f t="shared" si="12"/>
        <v>3.6279125055480792</v>
      </c>
      <c r="W25" s="24">
        <f t="shared" si="13"/>
        <v>0.99930901037460074</v>
      </c>
      <c r="X25" s="24">
        <f t="shared" si="14"/>
        <v>0.99999975944362895</v>
      </c>
      <c r="Y25" s="25" t="b">
        <f t="shared" si="15"/>
        <v>1</v>
      </c>
      <c r="Z25" t="s">
        <v>38</v>
      </c>
      <c r="AA25" t="s">
        <v>92</v>
      </c>
      <c r="AB25" t="s">
        <v>120</v>
      </c>
      <c r="AC25">
        <f t="shared" si="16"/>
        <v>0</v>
      </c>
      <c r="AD25" t="s">
        <v>24</v>
      </c>
      <c r="AE25" t="s">
        <v>24</v>
      </c>
      <c r="AF25" t="s">
        <v>24</v>
      </c>
    </row>
    <row r="26" spans="1:32" x14ac:dyDescent="0.25">
      <c r="A26">
        <v>410</v>
      </c>
      <c r="B26" t="s">
        <v>34</v>
      </c>
      <c r="C26" t="s">
        <v>96</v>
      </c>
      <c r="D26" s="9">
        <v>1352.5909999999994</v>
      </c>
      <c r="E26" s="9">
        <v>28.585280160193218</v>
      </c>
      <c r="F26" s="9">
        <f t="shared" si="17"/>
        <v>-430.42600000000039</v>
      </c>
      <c r="G26" s="17">
        <f t="shared" si="18"/>
        <v>-0.24140319469752697</v>
      </c>
      <c r="H26" s="9">
        <f t="shared" si="19"/>
        <v>4.1499758691208974</v>
      </c>
      <c r="I26" s="8">
        <f t="shared" si="20"/>
        <v>103.71771151796574</v>
      </c>
      <c r="J26" s="11">
        <f t="shared" si="21"/>
        <v>1</v>
      </c>
      <c r="K26" s="11">
        <f t="shared" si="22"/>
        <v>2.4947444510823274E-3</v>
      </c>
      <c r="L26" s="9">
        <f t="shared" si="23"/>
        <v>96.764698521644519</v>
      </c>
      <c r="M26" s="11">
        <f t="shared" si="24"/>
        <v>1</v>
      </c>
      <c r="N26" s="12">
        <v>1.2886746698679483</v>
      </c>
      <c r="O26">
        <v>0.65717389911833424</v>
      </c>
      <c r="P26">
        <f t="shared" si="8"/>
        <v>21.769119140062934</v>
      </c>
      <c r="Q26">
        <f t="shared" si="9"/>
        <v>0.21333560756111439</v>
      </c>
      <c r="R26">
        <f t="shared" si="10"/>
        <v>6.040598119555737</v>
      </c>
      <c r="S26" s="24">
        <f t="shared" si="11"/>
        <v>0.99999979735524824</v>
      </c>
      <c r="T26" s="11">
        <v>4.5081757556552061E-2</v>
      </c>
      <c r="U26" s="13">
        <v>0.87977329266634863</v>
      </c>
      <c r="V26" s="23">
        <f t="shared" si="12"/>
        <v>12.82148056976199</v>
      </c>
      <c r="W26" s="24">
        <f t="shared" si="13"/>
        <v>1</v>
      </c>
      <c r="X26" s="24">
        <f t="shared" si="14"/>
        <v>1</v>
      </c>
      <c r="Y26" s="25" t="b">
        <f t="shared" si="15"/>
        <v>1</v>
      </c>
      <c r="Z26" t="s">
        <v>2</v>
      </c>
      <c r="AA26" t="s">
        <v>20</v>
      </c>
      <c r="AB26" t="s">
        <v>5</v>
      </c>
      <c r="AC26">
        <f t="shared" si="16"/>
        <v>0</v>
      </c>
      <c r="AD26" t="s">
        <v>46</v>
      </c>
      <c r="AE26" t="s">
        <v>49</v>
      </c>
      <c r="AF26" t="s">
        <v>84</v>
      </c>
    </row>
    <row r="27" spans="1:32" x14ac:dyDescent="0.25">
      <c r="A27">
        <v>800</v>
      </c>
      <c r="B27" t="s">
        <v>19</v>
      </c>
      <c r="C27" t="s">
        <v>93</v>
      </c>
      <c r="D27" s="9">
        <v>1564.5955999999999</v>
      </c>
      <c r="E27" s="9">
        <v>7.2093055398801642</v>
      </c>
      <c r="F27" s="9">
        <f t="shared" si="17"/>
        <v>212.00460000000044</v>
      </c>
      <c r="G27" s="17">
        <f t="shared" si="18"/>
        <v>0.15673962047655243</v>
      </c>
      <c r="H27" s="9">
        <f t="shared" si="19"/>
        <v>4.169154178497319</v>
      </c>
      <c r="I27" s="8">
        <f t="shared" si="20"/>
        <v>50.850745960278417</v>
      </c>
      <c r="J27" s="11">
        <f t="shared" si="21"/>
        <v>1</v>
      </c>
      <c r="K27" s="11">
        <f t="shared" si="22"/>
        <v>4.5247606534786688E-3</v>
      </c>
      <c r="L27" s="9">
        <f t="shared" si="23"/>
        <v>34.640422440035557</v>
      </c>
      <c r="M27" s="11">
        <f t="shared" si="24"/>
        <v>1</v>
      </c>
      <c r="N27" s="12">
        <v>0.32542424969987938</v>
      </c>
      <c r="O27">
        <v>0.65801523285405905</v>
      </c>
      <c r="P27">
        <f t="shared" si="8"/>
        <v>5.4848972004514156</v>
      </c>
      <c r="Q27">
        <f t="shared" si="9"/>
        <v>5.3751549115972887E-2</v>
      </c>
      <c r="R27">
        <f t="shared" si="10"/>
        <v>6.0542301580509399</v>
      </c>
      <c r="S27" s="24">
        <f t="shared" si="11"/>
        <v>0.99999980692798518</v>
      </c>
      <c r="T27" s="11">
        <v>4.5139472574675855E-2</v>
      </c>
      <c r="U27" s="13">
        <v>0.55648356342922822</v>
      </c>
      <c r="V27" s="23">
        <f t="shared" si="12"/>
        <v>4.6402975629609653</v>
      </c>
      <c r="W27" s="24">
        <f t="shared" si="13"/>
        <v>0.99997288087898439</v>
      </c>
      <c r="X27" s="24">
        <f t="shared" si="14"/>
        <v>0.99999980692798518</v>
      </c>
      <c r="Y27" s="25" t="b">
        <f t="shared" si="15"/>
        <v>1</v>
      </c>
      <c r="Z27" t="s">
        <v>38</v>
      </c>
      <c r="AA27" t="s">
        <v>19</v>
      </c>
      <c r="AB27" t="s">
        <v>1</v>
      </c>
      <c r="AC27">
        <f t="shared" si="16"/>
        <v>1</v>
      </c>
      <c r="AD27" t="s">
        <v>76</v>
      </c>
      <c r="AE27" t="s">
        <v>48</v>
      </c>
      <c r="AF27" t="s">
        <v>84</v>
      </c>
    </row>
    <row r="28" spans="1:32" x14ac:dyDescent="0.25">
      <c r="A28">
        <v>100</v>
      </c>
      <c r="B28" t="s">
        <v>34</v>
      </c>
      <c r="C28" t="s">
        <v>90</v>
      </c>
      <c r="D28" s="9">
        <v>971.02320000000009</v>
      </c>
      <c r="E28" s="9">
        <v>6.0707937281541655</v>
      </c>
      <c r="F28" s="9">
        <f t="shared" si="17"/>
        <v>-593.57239999999979</v>
      </c>
      <c r="G28" s="17">
        <f t="shared" si="18"/>
        <v>-0.37937752093895688</v>
      </c>
      <c r="H28" s="9">
        <f t="shared" si="19"/>
        <v>1.3328812614568695</v>
      </c>
      <c r="I28" s="8">
        <f t="shared" si="20"/>
        <v>445.33029097521535</v>
      </c>
      <c r="J28" s="11">
        <f t="shared" si="21"/>
        <v>1</v>
      </c>
      <c r="K28" s="11">
        <f t="shared" si="22"/>
        <v>1.9446188653416928E-3</v>
      </c>
      <c r="L28" s="9">
        <f t="shared" si="23"/>
        <v>195.09093925831874</v>
      </c>
      <c r="M28" s="11">
        <f t="shared" si="24"/>
        <v>1</v>
      </c>
      <c r="N28" s="12">
        <v>-0.2850352941176475</v>
      </c>
      <c r="O28">
        <v>-0.68443566144621193</v>
      </c>
      <c r="P28">
        <f t="shared" si="8"/>
        <v>4.4719204662943994</v>
      </c>
      <c r="Q28">
        <f t="shared" si="9"/>
        <v>4.382445901938959E-2</v>
      </c>
      <c r="R28">
        <f t="shared" si="10"/>
        <v>6.5040231070858665</v>
      </c>
      <c r="S28" s="24">
        <f t="shared" si="11"/>
        <v>0.99999996106791311</v>
      </c>
      <c r="T28" s="11">
        <v>4.6951899023641004E-2</v>
      </c>
      <c r="U28" s="13">
        <v>0.62962039214265531</v>
      </c>
      <c r="V28" s="23">
        <f t="shared" si="12"/>
        <v>5.614778718547984</v>
      </c>
      <c r="W28" s="24">
        <f t="shared" si="13"/>
        <v>0.99999903348841446</v>
      </c>
      <c r="X28" s="24">
        <f t="shared" si="14"/>
        <v>0.99999996106791311</v>
      </c>
      <c r="Y28" s="25" t="b">
        <f t="shared" si="15"/>
        <v>1</v>
      </c>
      <c r="Z28" t="s">
        <v>2</v>
      </c>
      <c r="AA28" t="s">
        <v>20</v>
      </c>
      <c r="AB28" t="s">
        <v>5</v>
      </c>
      <c r="AC28">
        <f t="shared" si="16"/>
        <v>0</v>
      </c>
      <c r="AD28" t="s">
        <v>76</v>
      </c>
      <c r="AE28" t="s">
        <v>48</v>
      </c>
      <c r="AF28" t="s">
        <v>83</v>
      </c>
    </row>
    <row r="30" spans="1:32" x14ac:dyDescent="0.25">
      <c r="S30" s="12" t="s">
        <v>145</v>
      </c>
      <c r="W30" s="24" t="s">
        <v>146</v>
      </c>
    </row>
    <row r="31" spans="1:32" x14ac:dyDescent="0.25">
      <c r="A31" t="s">
        <v>132</v>
      </c>
      <c r="D31">
        <v>25.5</v>
      </c>
      <c r="E31">
        <v>14.577379737113251</v>
      </c>
      <c r="S31" s="23">
        <f>COUNTIF(S5:S28,"&gt;=.95")</f>
        <v>12</v>
      </c>
      <c r="W31" s="23">
        <f>COUNTIF(W5:W28,"&gt;=.95")</f>
        <v>17</v>
      </c>
    </row>
    <row r="32" spans="1:32" x14ac:dyDescent="0.25">
      <c r="N32" s="13" t="s">
        <v>141</v>
      </c>
      <c r="S32" s="23">
        <f>COUNT(S5:S28)</f>
        <v>24</v>
      </c>
      <c r="W32" s="23">
        <f>COUNT(W5:W28)</f>
        <v>24</v>
      </c>
    </row>
    <row r="33" spans="4:23" x14ac:dyDescent="0.25">
      <c r="D33" s="11"/>
      <c r="N33" s="13" t="s">
        <v>142</v>
      </c>
      <c r="S33" s="24">
        <f>S31/S32</f>
        <v>0.5</v>
      </c>
      <c r="W33" s="24">
        <f>W31/W32</f>
        <v>0.70833333333333337</v>
      </c>
    </row>
    <row r="34" spans="4:23" x14ac:dyDescent="0.25">
      <c r="N34" t="s">
        <v>143</v>
      </c>
      <c r="S34" s="24">
        <f>CORREL(S$5:S$28,$AC$5:$AC$28)</f>
        <v>-0.3629734128253238</v>
      </c>
      <c r="T34" s="24"/>
      <c r="U34" s="24"/>
      <c r="V34" s="24"/>
      <c r="W34" s="24">
        <f>CORREL(X$5:X$28,$AC$5:$AC$28)</f>
        <v>-0.36769903358154493</v>
      </c>
    </row>
    <row r="35" spans="4:23" x14ac:dyDescent="0.25">
      <c r="N35" t="s">
        <v>107</v>
      </c>
      <c r="S35" s="12">
        <f>ABS(S34)/SQRT((1-S34*S34)/(S32-2))</f>
        <v>1.8271057479656372</v>
      </c>
      <c r="T35" s="23"/>
      <c r="U35" s="23"/>
      <c r="V35" s="23"/>
      <c r="W35" s="12">
        <f>ABS(W34)/SQRT((1-W34*W34)/(W32-2))</f>
        <v>1.8545845437087214</v>
      </c>
    </row>
    <row r="36" spans="4:23" x14ac:dyDescent="0.25">
      <c r="N36" s="24" t="s">
        <v>108</v>
      </c>
      <c r="S36" s="24">
        <f>1-TDIST(S35,48,2)</f>
        <v>0.92609519507149696</v>
      </c>
      <c r="W36" s="24">
        <f>1-TDIST(W35,48,2)</f>
        <v>0.93019589374944278</v>
      </c>
    </row>
  </sheetData>
  <sortState ref="A5:AF28">
    <sortCondition ref="S5:S28"/>
  </sortState>
  <mergeCells count="4">
    <mergeCell ref="D1:E1"/>
    <mergeCell ref="F1:G1"/>
    <mergeCell ref="H1:M1"/>
    <mergeCell ref="N1:Y1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F1" sqref="F1:G1048576"/>
    </sheetView>
  </sheetViews>
  <sheetFormatPr defaultRowHeight="15" x14ac:dyDescent="0.25"/>
  <cols>
    <col min="1" max="1" width="14" customWidth="1"/>
    <col min="2" max="2" width="13.140625" customWidth="1"/>
    <col min="3" max="3" width="13" customWidth="1"/>
  </cols>
  <sheetData>
    <row r="1" spans="1:13" x14ac:dyDescent="0.25">
      <c r="F1" t="s">
        <v>99</v>
      </c>
      <c r="G1" t="s">
        <v>98</v>
      </c>
      <c r="H1" t="s">
        <v>101</v>
      </c>
      <c r="I1" t="s">
        <v>100</v>
      </c>
      <c r="J1" t="s">
        <v>103</v>
      </c>
    </row>
    <row r="2" spans="1:13" x14ac:dyDescent="0.25">
      <c r="A2" t="s">
        <v>86</v>
      </c>
      <c r="B2" t="s">
        <v>85</v>
      </c>
      <c r="C2">
        <v>1792.8894</v>
      </c>
      <c r="D2">
        <v>12.99067254</v>
      </c>
      <c r="F2">
        <v>50</v>
      </c>
      <c r="G2">
        <f>C3-C2</f>
        <v>19.908999999999651</v>
      </c>
      <c r="H2">
        <f>SQRT(2*(D2*D2+D3*D3)/2/F2)</f>
        <v>3.949460782158722</v>
      </c>
      <c r="I2">
        <f>G2/H2</f>
        <v>5.0409413077188878</v>
      </c>
      <c r="J2">
        <v>0</v>
      </c>
    </row>
    <row r="3" spans="1:13" x14ac:dyDescent="0.25">
      <c r="A3" t="s">
        <v>34</v>
      </c>
      <c r="B3" t="s">
        <v>91</v>
      </c>
      <c r="C3">
        <v>1812.7983999999997</v>
      </c>
      <c r="D3">
        <v>24.721538189380109</v>
      </c>
      <c r="G3" s="11">
        <f>G2/C2</f>
        <v>1.1104421722834466E-2</v>
      </c>
    </row>
    <row r="5" spans="1:13" x14ac:dyDescent="0.25">
      <c r="A5" t="s">
        <v>75</v>
      </c>
      <c r="B5" t="s">
        <v>85</v>
      </c>
      <c r="C5">
        <v>1889.0116000000003</v>
      </c>
      <c r="D5">
        <v>5.1441991741044797</v>
      </c>
      <c r="F5">
        <v>50</v>
      </c>
      <c r="G5">
        <f>C6-C5</f>
        <v>23.375999999999749</v>
      </c>
      <c r="H5">
        <f>SQRT(2*(D5*D5+D6*D6)/2/F5)</f>
        <v>1.4955655245984192</v>
      </c>
      <c r="I5">
        <f>G5/H5</f>
        <v>15.630207848149308</v>
      </c>
      <c r="J5">
        <v>0</v>
      </c>
    </row>
    <row r="6" spans="1:13" x14ac:dyDescent="0.25">
      <c r="A6" t="s">
        <v>19</v>
      </c>
      <c r="B6" t="s">
        <v>91</v>
      </c>
      <c r="C6">
        <v>1912.3876</v>
      </c>
      <c r="D6">
        <v>9.2397525278283297</v>
      </c>
      <c r="G6" s="11">
        <f>G5/C5</f>
        <v>1.237472549136265E-2</v>
      </c>
    </row>
    <row r="7" spans="1:13" x14ac:dyDescent="0.25">
      <c r="F7" t="s">
        <v>102</v>
      </c>
      <c r="G7">
        <f>F2-1+F5-1</f>
        <v>98</v>
      </c>
    </row>
    <row r="11" spans="1:13" x14ac:dyDescent="0.25">
      <c r="A11" t="s">
        <v>69</v>
      </c>
      <c r="B11" t="s">
        <v>36</v>
      </c>
      <c r="C11" t="s">
        <v>97</v>
      </c>
      <c r="D11" s="9" t="s">
        <v>105</v>
      </c>
      <c r="E11" s="9" t="s">
        <v>106</v>
      </c>
      <c r="F11" s="9" t="s">
        <v>109</v>
      </c>
      <c r="G11" s="9" t="s">
        <v>110</v>
      </c>
      <c r="H11" s="8" t="s">
        <v>111</v>
      </c>
      <c r="I11" s="8" t="s">
        <v>107</v>
      </c>
      <c r="J11" s="9" t="s">
        <v>108</v>
      </c>
      <c r="K11" s="9" t="s">
        <v>130</v>
      </c>
      <c r="L11" s="8" t="s">
        <v>107</v>
      </c>
      <c r="M11" s="9" t="s">
        <v>108</v>
      </c>
    </row>
    <row r="12" spans="1:13" x14ac:dyDescent="0.25">
      <c r="A12">
        <v>1150</v>
      </c>
      <c r="B12" t="s">
        <v>86</v>
      </c>
      <c r="C12" t="s">
        <v>85</v>
      </c>
      <c r="D12" s="9">
        <v>1792.8894</v>
      </c>
      <c r="E12" s="9">
        <v>12.99067254</v>
      </c>
      <c r="F12" s="9"/>
      <c r="G12" s="9"/>
      <c r="H12" s="8"/>
      <c r="I12" s="8"/>
      <c r="J12" s="9"/>
      <c r="K12" s="9"/>
      <c r="L12" s="9"/>
      <c r="M12" s="9"/>
    </row>
    <row r="13" spans="1:13" x14ac:dyDescent="0.25">
      <c r="A13">
        <v>300</v>
      </c>
      <c r="B13" t="s">
        <v>34</v>
      </c>
      <c r="C13" t="s">
        <v>91</v>
      </c>
      <c r="D13" s="9">
        <v>1812.7983999999997</v>
      </c>
      <c r="E13" s="9">
        <v>24.721538189380109</v>
      </c>
      <c r="F13" s="9">
        <f>D13-D12</f>
        <v>19.908999999999651</v>
      </c>
      <c r="G13" s="11">
        <f>F13/D12</f>
        <v>1.1104421722834466E-2</v>
      </c>
      <c r="H13" s="9">
        <f>SQRT((E12*E12+E13*E13)/50)</f>
        <v>3.949460782158722</v>
      </c>
      <c r="I13" s="8">
        <f>ABS(F13)/H13</f>
        <v>5.0409413077188878</v>
      </c>
      <c r="J13" s="11">
        <f t="shared" ref="J13" si="0">1-TDIST(I13,98,2)</f>
        <v>0.99999787819938424</v>
      </c>
      <c r="K13" s="11">
        <f>SQRT(H13*H13/D12/D12+F13*F13*E12*E12/D12/D12/D12/D12)</f>
        <v>2.2043157477316514E-3</v>
      </c>
      <c r="L13" s="9">
        <f t="shared" ref="L13" si="1">G13/K13</f>
        <v>5.0375821768099502</v>
      </c>
      <c r="M13" s="11">
        <f>1-TDIST(L13,98,1)</f>
        <v>0.99999892421841152</v>
      </c>
    </row>
    <row r="14" spans="1:13" x14ac:dyDescent="0.25">
      <c r="A14">
        <v>1050</v>
      </c>
      <c r="B14" t="s">
        <v>75</v>
      </c>
      <c r="C14" t="s">
        <v>85</v>
      </c>
      <c r="D14" s="9">
        <v>1889.0116000000003</v>
      </c>
      <c r="E14" s="9">
        <v>5.1441991741044797</v>
      </c>
      <c r="F14" s="9"/>
      <c r="G14" s="20"/>
      <c r="H14" s="8"/>
      <c r="I14" s="8"/>
      <c r="J14" s="9"/>
      <c r="K14" s="11"/>
      <c r="L14" s="9"/>
      <c r="M14" s="9"/>
    </row>
    <row r="15" spans="1:13" x14ac:dyDescent="0.25">
      <c r="A15">
        <v>900</v>
      </c>
      <c r="B15" t="s">
        <v>19</v>
      </c>
      <c r="C15" t="s">
        <v>91</v>
      </c>
      <c r="D15" s="9">
        <v>1912.3876</v>
      </c>
      <c r="E15" s="9">
        <v>9.2397525278283297</v>
      </c>
      <c r="F15" s="9">
        <f>D15-D14</f>
        <v>23.375999999999749</v>
      </c>
      <c r="G15" s="11">
        <f>F15/D14</f>
        <v>1.237472549136265E-2</v>
      </c>
      <c r="H15" s="9">
        <f>SQRT((E14*E14+E15*E15)/50)</f>
        <v>1.4955655245984192</v>
      </c>
      <c r="I15" s="8">
        <f>ABS(F15)/H15</f>
        <v>15.630207848149308</v>
      </c>
      <c r="J15" s="11">
        <f t="shared" ref="J15" si="2">1-TDIST(I15,98,2)</f>
        <v>1</v>
      </c>
      <c r="K15" s="11">
        <f>SQRT(H15*H15/D14/D14+F15*F15*E14*E14/D14/D14/D14/D14)</f>
        <v>7.9243541927467962E-4</v>
      </c>
      <c r="L15" s="9">
        <f t="shared" ref="L15" si="3">G15/K15</f>
        <v>15.616068124124617</v>
      </c>
      <c r="M15" s="11">
        <f>1-TDIST(L15,98,1)</f>
        <v>1</v>
      </c>
    </row>
    <row r="16" spans="1:13" x14ac:dyDescent="0.25">
      <c r="F16" s="9" t="s">
        <v>109</v>
      </c>
      <c r="G16" s="20" t="s">
        <v>110</v>
      </c>
      <c r="H16" s="8" t="s">
        <v>111</v>
      </c>
      <c r="I16" s="8" t="s">
        <v>107</v>
      </c>
      <c r="J16" s="9" t="s">
        <v>108</v>
      </c>
      <c r="K16" s="11" t="s">
        <v>113</v>
      </c>
      <c r="L16" s="8" t="s">
        <v>107</v>
      </c>
      <c r="M16" s="9" t="s">
        <v>108</v>
      </c>
    </row>
    <row r="17" spans="2:13" x14ac:dyDescent="0.25">
      <c r="B17" t="s">
        <v>127</v>
      </c>
      <c r="D17" s="9">
        <f>(50*D12+50*D14)/100</f>
        <v>1840.9505000000001</v>
      </c>
      <c r="E17" s="9">
        <f>SQRT((E12*E12*49+E14*E14*49)/99)</f>
        <v>9.8297618326799796</v>
      </c>
      <c r="F17" s="9"/>
      <c r="G17" s="20"/>
      <c r="H17" s="8"/>
      <c r="I17" s="8"/>
      <c r="J17" s="9"/>
      <c r="K17" s="11"/>
      <c r="L17" s="9"/>
      <c r="M17" s="9"/>
    </row>
    <row r="18" spans="2:13" x14ac:dyDescent="0.25">
      <c r="B18" t="s">
        <v>128</v>
      </c>
      <c r="D18" s="9">
        <f>(50*D13+50*D15)/100</f>
        <v>1862.5929999999998</v>
      </c>
      <c r="E18" s="9">
        <f>SQRT((E13*E13*49+E15*E15*49)/99)</f>
        <v>18.567334840270068</v>
      </c>
      <c r="F18" s="9">
        <f>D18-D17</f>
        <v>21.6424999999997</v>
      </c>
      <c r="G18" s="11">
        <f>F18/D17</f>
        <v>1.1756155312160592E-2</v>
      </c>
      <c r="H18" s="9">
        <f>SQRT((E17*E17+E18*E18)/50)</f>
        <v>2.9710945483370899</v>
      </c>
      <c r="I18" s="8">
        <f>ABS(F18)/H18</f>
        <v>7.2843524996917122</v>
      </c>
      <c r="J18" s="11">
        <f t="shared" ref="J18" si="4">1-TDIST(I18,98,2)</f>
        <v>0.99999999991754462</v>
      </c>
      <c r="K18" s="11">
        <f>SQRT(H18*H18/D17/D17+F18*F18*E17*E17/D17/D17/D17/D17)</f>
        <v>1.6151118925367652E-3</v>
      </c>
      <c r="L18" s="9">
        <f t="shared" ref="L18" si="5">G18/K18</f>
        <v>7.2788488317647522</v>
      </c>
      <c r="M18" s="11">
        <f>1-TDIST(L18,98,1)</f>
        <v>0.99999999995766642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workbookViewId="0">
      <selection activeCell="K2" sqref="K2"/>
    </sheetView>
  </sheetViews>
  <sheetFormatPr defaultRowHeight="15" x14ac:dyDescent="0.25"/>
  <cols>
    <col min="1" max="1" width="14.7109375" customWidth="1"/>
    <col min="4" max="5" width="9.140625" style="9"/>
    <col min="8" max="8" width="0" hidden="1" customWidth="1"/>
    <col min="12" max="20" width="0" hidden="1" customWidth="1"/>
  </cols>
  <sheetData>
    <row r="1" spans="1:20" x14ac:dyDescent="0.25">
      <c r="A1" t="s">
        <v>97</v>
      </c>
      <c r="B1" t="s">
        <v>15</v>
      </c>
      <c r="C1" t="s">
        <v>121</v>
      </c>
      <c r="D1" s="41" t="s">
        <v>117</v>
      </c>
      <c r="E1" s="41"/>
      <c r="F1" s="40" t="s">
        <v>104</v>
      </c>
      <c r="G1" s="40"/>
      <c r="H1" s="40" t="s">
        <v>114</v>
      </c>
      <c r="I1" s="40"/>
      <c r="J1" s="40"/>
      <c r="K1" s="40"/>
      <c r="L1" s="40"/>
      <c r="M1" s="40"/>
      <c r="N1" s="40" t="s">
        <v>119</v>
      </c>
      <c r="O1" s="40"/>
      <c r="P1" s="40"/>
      <c r="Q1" t="s">
        <v>3</v>
      </c>
      <c r="R1" t="s">
        <v>40</v>
      </c>
      <c r="S1" t="s">
        <v>47</v>
      </c>
      <c r="T1" t="s">
        <v>81</v>
      </c>
    </row>
    <row r="2" spans="1:20" x14ac:dyDescent="0.25">
      <c r="D2" s="9" t="s">
        <v>66</v>
      </c>
      <c r="E2" s="9" t="s">
        <v>101</v>
      </c>
      <c r="F2" t="s">
        <v>115</v>
      </c>
      <c r="G2" t="s">
        <v>116</v>
      </c>
      <c r="H2" t="s">
        <v>118</v>
      </c>
      <c r="I2" t="s">
        <v>107</v>
      </c>
      <c r="J2" t="s">
        <v>108</v>
      </c>
      <c r="K2" s="9" t="s">
        <v>130</v>
      </c>
      <c r="L2" t="s">
        <v>116</v>
      </c>
      <c r="M2" t="s">
        <v>108</v>
      </c>
      <c r="N2" t="s">
        <v>73</v>
      </c>
      <c r="O2" t="s">
        <v>78</v>
      </c>
      <c r="P2" t="s">
        <v>74</v>
      </c>
    </row>
    <row r="3" spans="1:20" hidden="1" x14ac:dyDescent="0.25">
      <c r="A3" t="s">
        <v>97</v>
      </c>
      <c r="B3" t="s">
        <v>15</v>
      </c>
      <c r="C3" t="s">
        <v>121</v>
      </c>
      <c r="D3" s="9" t="s">
        <v>105</v>
      </c>
      <c r="E3" s="9" t="s">
        <v>106</v>
      </c>
      <c r="F3" t="s">
        <v>109</v>
      </c>
      <c r="G3" t="s">
        <v>110</v>
      </c>
      <c r="H3" t="s">
        <v>111</v>
      </c>
      <c r="I3" t="s">
        <v>107</v>
      </c>
      <c r="J3" t="s">
        <v>108</v>
      </c>
      <c r="K3" t="s">
        <v>113</v>
      </c>
      <c r="L3" t="s">
        <v>107</v>
      </c>
      <c r="M3" t="s">
        <v>108</v>
      </c>
      <c r="N3" t="s">
        <v>73</v>
      </c>
      <c r="O3" t="s">
        <v>78</v>
      </c>
      <c r="P3" t="s">
        <v>74</v>
      </c>
      <c r="Q3" t="s">
        <v>3</v>
      </c>
      <c r="R3" t="s">
        <v>40</v>
      </c>
      <c r="S3" t="s">
        <v>47</v>
      </c>
      <c r="T3" t="s">
        <v>81</v>
      </c>
    </row>
    <row r="4" spans="1:20" x14ac:dyDescent="0.25">
      <c r="A4" t="s">
        <v>87</v>
      </c>
      <c r="B4" t="s">
        <v>21</v>
      </c>
      <c r="C4" t="s">
        <v>5</v>
      </c>
      <c r="D4" s="9">
        <v>356.92099999999994</v>
      </c>
      <c r="E4" s="9">
        <v>3.7492944914574844</v>
      </c>
      <c r="F4" s="9"/>
      <c r="G4" s="9"/>
      <c r="H4" s="8"/>
      <c r="I4" s="8"/>
      <c r="J4" s="9"/>
      <c r="K4" s="9"/>
      <c r="L4" s="9"/>
      <c r="M4" s="9"/>
      <c r="N4">
        <v>-0.12095798319327702</v>
      </c>
      <c r="O4">
        <v>3.2261531727868178E-2</v>
      </c>
      <c r="P4">
        <v>0.62334668548942795</v>
      </c>
      <c r="Q4" t="s">
        <v>2</v>
      </c>
      <c r="R4" t="s">
        <v>45</v>
      </c>
      <c r="S4" t="s">
        <v>49</v>
      </c>
      <c r="T4" t="s">
        <v>82</v>
      </c>
    </row>
    <row r="5" spans="1:20" x14ac:dyDescent="0.25">
      <c r="A5" t="s">
        <v>87</v>
      </c>
      <c r="B5" t="s">
        <v>20</v>
      </c>
      <c r="C5" t="s">
        <v>5</v>
      </c>
      <c r="D5" s="9">
        <v>361.45620000000002</v>
      </c>
      <c r="E5" s="9">
        <v>8.8655987032657286</v>
      </c>
      <c r="F5" s="9">
        <f t="shared" ref="F5" si="0">D5-D4</f>
        <v>4.5352000000000885</v>
      </c>
      <c r="G5" s="11">
        <f>F5/D4</f>
        <v>1.2706453248758378E-2</v>
      </c>
      <c r="H5" s="9">
        <f>SQRT((E4*E4+E5*E5)/50)</f>
        <v>1.3612938665183238</v>
      </c>
      <c r="I5" s="8">
        <f>F5/H5</f>
        <v>3.3315363504864819</v>
      </c>
      <c r="J5" s="11">
        <f t="shared" ref="J5:J7" si="1">1-TDIST(I5,98,2)</f>
        <v>0.99878101272725894</v>
      </c>
      <c r="K5" s="11">
        <f>SQRT(H5*H5/D4/D4+F5*F5*E4*E4/D4/D4/D4/D4)</f>
        <v>3.8163269384007374E-3</v>
      </c>
      <c r="L5" s="9">
        <f>G5/K5</f>
        <v>3.3294980890927337</v>
      </c>
      <c r="M5" s="11">
        <f>1-TDIST(L5,98,1)</f>
        <v>0.99938648904078486</v>
      </c>
      <c r="N5">
        <v>-0.30147178871548591</v>
      </c>
      <c r="O5">
        <v>3.4004673435583756E-2</v>
      </c>
      <c r="P5">
        <v>0.7036898086186002</v>
      </c>
      <c r="Q5" t="s">
        <v>2</v>
      </c>
      <c r="R5" t="s">
        <v>45</v>
      </c>
      <c r="S5" t="s">
        <v>49</v>
      </c>
      <c r="T5" t="s">
        <v>82</v>
      </c>
    </row>
    <row r="6" spans="1:20" x14ac:dyDescent="0.25">
      <c r="A6" t="s">
        <v>87</v>
      </c>
      <c r="B6" t="s">
        <v>21</v>
      </c>
      <c r="C6" t="s">
        <v>5</v>
      </c>
      <c r="D6" s="9">
        <v>356.92099999999994</v>
      </c>
      <c r="E6" s="9">
        <v>3.7492944914574844</v>
      </c>
      <c r="F6" s="9"/>
      <c r="G6" s="20"/>
      <c r="H6" s="8"/>
      <c r="I6" s="8"/>
      <c r="J6" s="9"/>
      <c r="K6" s="11"/>
      <c r="L6" s="9"/>
      <c r="M6" s="9"/>
      <c r="N6">
        <v>-0.12095798319327702</v>
      </c>
      <c r="O6">
        <v>3.2261531727868178E-2</v>
      </c>
      <c r="P6">
        <v>0.62334668548942795</v>
      </c>
      <c r="Q6" t="s">
        <v>2</v>
      </c>
      <c r="R6" t="s">
        <v>45</v>
      </c>
      <c r="S6" t="s">
        <v>49</v>
      </c>
      <c r="T6" t="s">
        <v>82</v>
      </c>
    </row>
    <row r="7" spans="1:20" x14ac:dyDescent="0.25">
      <c r="A7" t="s">
        <v>87</v>
      </c>
      <c r="B7" t="s">
        <v>19</v>
      </c>
      <c r="C7" t="s">
        <v>1</v>
      </c>
      <c r="D7" s="9">
        <v>373.12179999999984</v>
      </c>
      <c r="E7" s="9">
        <v>1.4300131153958293</v>
      </c>
      <c r="F7" s="9">
        <f t="shared" ref="F7" si="2">D7-D6</f>
        <v>16.200799999999902</v>
      </c>
      <c r="G7" s="11">
        <f>F7/D6</f>
        <v>4.5390436539177868E-2</v>
      </c>
      <c r="H7" s="9">
        <f>SQRT((E6*E6+E7*E7)/50)</f>
        <v>0.56748826761224802</v>
      </c>
      <c r="I7" s="8">
        <f>F7/H7</f>
        <v>28.548255399474698</v>
      </c>
      <c r="J7" s="11">
        <f t="shared" si="1"/>
        <v>1</v>
      </c>
      <c r="K7" s="11">
        <f>SQRT(H7*H7/D6/D6+F7*F7*E6*E6/D6/D6/D6/D6)</f>
        <v>1.6599097643706414E-3</v>
      </c>
      <c r="L7" s="9">
        <f>G7/K7</f>
        <v>27.34512291780376</v>
      </c>
      <c r="M7" s="11">
        <f>1-TDIST(L7,98,1)</f>
        <v>1</v>
      </c>
      <c r="N7">
        <v>1.9318607442977569E-2</v>
      </c>
      <c r="O7">
        <v>1.3509391791578189E-2</v>
      </c>
      <c r="P7">
        <v>0.33917570343090958</v>
      </c>
      <c r="Q7" t="s">
        <v>2</v>
      </c>
      <c r="R7" t="s">
        <v>45</v>
      </c>
      <c r="S7" t="s">
        <v>49</v>
      </c>
      <c r="T7" t="s">
        <v>82</v>
      </c>
    </row>
  </sheetData>
  <mergeCells count="4">
    <mergeCell ref="F1:G1"/>
    <mergeCell ref="H1:M1"/>
    <mergeCell ref="N1:P1"/>
    <mergeCell ref="D1:E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I1" sqref="I1"/>
    </sheetView>
  </sheetViews>
  <sheetFormatPr defaultRowHeight="15" x14ac:dyDescent="0.25"/>
  <cols>
    <col min="1" max="1" width="18.42578125" customWidth="1"/>
  </cols>
  <sheetData>
    <row r="1" spans="1:11" x14ac:dyDescent="0.25">
      <c r="A1" t="s">
        <v>97</v>
      </c>
      <c r="B1" s="9" t="s">
        <v>105</v>
      </c>
      <c r="C1" s="9" t="s">
        <v>106</v>
      </c>
      <c r="D1" s="9" t="s">
        <v>109</v>
      </c>
      <c r="E1" s="9" t="s">
        <v>110</v>
      </c>
      <c r="F1" s="8" t="s">
        <v>111</v>
      </c>
      <c r="G1" s="8" t="s">
        <v>107</v>
      </c>
      <c r="H1" s="9" t="s">
        <v>108</v>
      </c>
      <c r="I1" s="9" t="s">
        <v>130</v>
      </c>
      <c r="J1" s="8" t="s">
        <v>107</v>
      </c>
      <c r="K1" s="9" t="s">
        <v>108</v>
      </c>
    </row>
    <row r="2" spans="1:11" x14ac:dyDescent="0.25">
      <c r="A2" t="s">
        <v>91</v>
      </c>
      <c r="B2" s="9">
        <v>1812.7983999999997</v>
      </c>
      <c r="C2" s="9">
        <v>24.721538189380109</v>
      </c>
      <c r="D2" s="9"/>
      <c r="E2" s="17"/>
      <c r="F2" s="9"/>
      <c r="G2" s="8"/>
      <c r="H2" s="11"/>
      <c r="I2" s="14"/>
      <c r="J2" s="9"/>
      <c r="K2" s="11"/>
    </row>
    <row r="3" spans="1:11" x14ac:dyDescent="0.25">
      <c r="A3" t="s">
        <v>91</v>
      </c>
      <c r="B3" s="9">
        <v>1912.3876</v>
      </c>
      <c r="C3" s="9">
        <v>9.2397525278283297</v>
      </c>
      <c r="D3" s="9">
        <f t="shared" ref="D3" si="0">B3-B2</f>
        <v>99.589200000000346</v>
      </c>
      <c r="E3" s="11">
        <f t="shared" ref="E3" si="1">D3/B2</f>
        <v>5.4936721038588938E-2</v>
      </c>
      <c r="F3" s="9">
        <f t="shared" ref="F3" si="2">SQRT((C2*C2+C3*C3)/50)</f>
        <v>3.732365140830916</v>
      </c>
      <c r="G3" s="8">
        <f>ABS(D3)/F3</f>
        <v>26.682598363843187</v>
      </c>
      <c r="H3" s="11">
        <f t="shared" ref="H3" si="3">1-TDIST(G3,98,2)</f>
        <v>1</v>
      </c>
      <c r="I3" s="19">
        <f t="shared" ref="I3" si="4">SQRT(F3*F3/B2/B2+D3*D3*C2*C2/B2/B2/B2/B2)</f>
        <v>2.1909664505917821E-3</v>
      </c>
      <c r="J3" s="9">
        <f t="shared" ref="J3" si="5">E3/I3</f>
        <v>25.074195464631821</v>
      </c>
      <c r="K3" s="11">
        <f>1-TDIST(J3,98,1)</f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I3" sqref="I3"/>
    </sheetView>
  </sheetViews>
  <sheetFormatPr defaultRowHeight="15" x14ac:dyDescent="0.25"/>
  <sheetData>
    <row r="1" spans="1:11" x14ac:dyDescent="0.25">
      <c r="A1" t="s">
        <v>97</v>
      </c>
      <c r="B1" t="s">
        <v>117</v>
      </c>
      <c r="D1" s="41" t="s">
        <v>104</v>
      </c>
      <c r="E1" s="41"/>
      <c r="F1" s="41" t="s">
        <v>114</v>
      </c>
      <c r="G1" s="41"/>
      <c r="H1" s="41"/>
      <c r="I1" s="41"/>
      <c r="J1" s="41"/>
      <c r="K1" s="41"/>
    </row>
    <row r="2" spans="1:11" x14ac:dyDescent="0.25">
      <c r="B2" t="s">
        <v>66</v>
      </c>
      <c r="C2" t="s">
        <v>101</v>
      </c>
      <c r="D2" s="16" t="s">
        <v>115</v>
      </c>
      <c r="E2" s="15" t="s">
        <v>116</v>
      </c>
      <c r="F2" s="8" t="s">
        <v>118</v>
      </c>
      <c r="G2" s="8" t="s">
        <v>107</v>
      </c>
      <c r="H2" s="9" t="s">
        <v>108</v>
      </c>
      <c r="I2" s="9" t="s">
        <v>130</v>
      </c>
      <c r="J2" s="9" t="s">
        <v>116</v>
      </c>
      <c r="K2" s="9" t="s">
        <v>108</v>
      </c>
    </row>
    <row r="3" spans="1:11" x14ac:dyDescent="0.25">
      <c r="A3" t="s">
        <v>97</v>
      </c>
      <c r="B3" t="s">
        <v>105</v>
      </c>
      <c r="C3" t="s">
        <v>106</v>
      </c>
      <c r="D3" s="9" t="s">
        <v>109</v>
      </c>
      <c r="E3" s="9" t="s">
        <v>110</v>
      </c>
      <c r="F3" s="8" t="s">
        <v>111</v>
      </c>
      <c r="G3" s="8" t="s">
        <v>107</v>
      </c>
      <c r="H3" s="9" t="s">
        <v>108</v>
      </c>
      <c r="I3" s="9" t="s">
        <v>130</v>
      </c>
      <c r="J3" s="8" t="s">
        <v>107</v>
      </c>
      <c r="K3" s="9" t="s">
        <v>108</v>
      </c>
    </row>
    <row r="4" spans="1:11" x14ac:dyDescent="0.25">
      <c r="A4" t="s">
        <v>88</v>
      </c>
      <c r="B4">
        <v>954.93219999999997</v>
      </c>
      <c r="C4">
        <v>14.750407713493404</v>
      </c>
      <c r="D4" s="9"/>
      <c r="E4" s="9"/>
      <c r="F4" s="8"/>
      <c r="G4" s="8"/>
      <c r="H4" s="9"/>
      <c r="I4" s="9"/>
      <c r="J4" s="9"/>
      <c r="K4" s="9"/>
    </row>
    <row r="5" spans="1:11" x14ac:dyDescent="0.25">
      <c r="A5" t="s">
        <v>87</v>
      </c>
      <c r="B5">
        <v>361.45620000000002</v>
      </c>
      <c r="C5">
        <v>8.8655987032657286</v>
      </c>
      <c r="D5" s="9">
        <f t="shared" ref="D5" si="0">B5-B4</f>
        <v>-593.47599999999989</v>
      </c>
      <c r="E5" s="11">
        <f t="shared" ref="E5" si="1">D5/B4</f>
        <v>-0.62148495987463814</v>
      </c>
      <c r="F5" s="9">
        <f t="shared" ref="F5" si="2">SQRT((C4*C4+C5*C5)/50)</f>
        <v>2.4338174462421485</v>
      </c>
      <c r="G5" s="8">
        <f>ABS(D5)/F5</f>
        <v>243.84573334221759</v>
      </c>
      <c r="H5" s="11">
        <f t="shared" ref="H5" si="3">1-TDIST(G5,98,2)</f>
        <v>1</v>
      </c>
      <c r="I5" s="19">
        <f t="shared" ref="I5" si="4">SQRT(F5*F5/B4/B4+D5*D5*C4*C4/B4/B4/B4/B4)</f>
        <v>9.9323664039508534E-3</v>
      </c>
      <c r="J5" s="9">
        <f t="shared" ref="J5" si="5">E5/I5</f>
        <v>-62.571690833659396</v>
      </c>
      <c r="K5" s="11" t="e">
        <f>1-TDIST(J5,98,1)</f>
        <v>#NUM!</v>
      </c>
    </row>
  </sheetData>
  <mergeCells count="2">
    <mergeCell ref="D1:E1"/>
    <mergeCell ref="F1:K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workbookViewId="0">
      <selection activeCell="W9" sqref="W9"/>
    </sheetView>
  </sheetViews>
  <sheetFormatPr defaultRowHeight="15" x14ac:dyDescent="0.25"/>
  <cols>
    <col min="2" max="2" width="15.5703125" customWidth="1"/>
    <col min="3" max="4" width="9.140625" style="9"/>
    <col min="7" max="16" width="0" hidden="1" customWidth="1"/>
  </cols>
  <sheetData>
    <row r="1" spans="1:22" x14ac:dyDescent="0.25">
      <c r="A1" t="s">
        <v>121</v>
      </c>
      <c r="B1" t="s">
        <v>97</v>
      </c>
      <c r="C1" s="9" t="s">
        <v>117</v>
      </c>
      <c r="E1" t="s">
        <v>104</v>
      </c>
      <c r="G1" t="s">
        <v>114</v>
      </c>
      <c r="M1" t="s">
        <v>119</v>
      </c>
      <c r="P1" t="s">
        <v>3</v>
      </c>
      <c r="Q1" t="s">
        <v>15</v>
      </c>
      <c r="R1" t="s">
        <v>40</v>
      </c>
      <c r="S1" t="s">
        <v>47</v>
      </c>
      <c r="T1" t="s">
        <v>81</v>
      </c>
    </row>
    <row r="2" spans="1:22" x14ac:dyDescent="0.25">
      <c r="C2" s="9" t="s">
        <v>66</v>
      </c>
      <c r="D2" s="9" t="s">
        <v>101</v>
      </c>
      <c r="E2" t="s">
        <v>115</v>
      </c>
      <c r="F2" t="s">
        <v>116</v>
      </c>
      <c r="G2" t="s">
        <v>118</v>
      </c>
      <c r="H2" t="s">
        <v>107</v>
      </c>
      <c r="I2" t="s">
        <v>108</v>
      </c>
      <c r="J2" t="s">
        <v>114</v>
      </c>
      <c r="K2" t="s">
        <v>116</v>
      </c>
      <c r="L2" t="s">
        <v>108</v>
      </c>
      <c r="M2" t="s">
        <v>73</v>
      </c>
      <c r="N2" t="s">
        <v>78</v>
      </c>
      <c r="O2" t="s">
        <v>74</v>
      </c>
    </row>
    <row r="3" spans="1:22" hidden="1" x14ac:dyDescent="0.25">
      <c r="A3" t="s">
        <v>121</v>
      </c>
      <c r="B3" t="s">
        <v>97</v>
      </c>
      <c r="C3" s="9" t="s">
        <v>105</v>
      </c>
      <c r="D3" s="9" t="s">
        <v>106</v>
      </c>
      <c r="E3" t="s">
        <v>109</v>
      </c>
      <c r="F3" t="s">
        <v>110</v>
      </c>
      <c r="G3" t="s">
        <v>111</v>
      </c>
      <c r="H3" t="s">
        <v>107</v>
      </c>
      <c r="I3" t="s">
        <v>108</v>
      </c>
      <c r="J3" t="s">
        <v>113</v>
      </c>
      <c r="K3" t="s">
        <v>107</v>
      </c>
      <c r="L3" t="s">
        <v>108</v>
      </c>
      <c r="M3" t="s">
        <v>73</v>
      </c>
      <c r="N3" t="s">
        <v>78</v>
      </c>
      <c r="O3" t="s">
        <v>74</v>
      </c>
      <c r="P3" t="s">
        <v>3</v>
      </c>
      <c r="Q3" t="s">
        <v>15</v>
      </c>
      <c r="R3" t="s">
        <v>40</v>
      </c>
      <c r="S3" t="s">
        <v>47</v>
      </c>
      <c r="T3" t="s">
        <v>81</v>
      </c>
    </row>
    <row r="5" spans="1:22" x14ac:dyDescent="0.25">
      <c r="A5" t="s">
        <v>5</v>
      </c>
      <c r="B5" t="s">
        <v>93</v>
      </c>
      <c r="C5" s="9">
        <v>1533.6760000000002</v>
      </c>
      <c r="D5" s="9">
        <v>4.846669380268561</v>
      </c>
      <c r="M5">
        <v>-1.7863145258102814E-2</v>
      </c>
      <c r="N5">
        <v>3.685653766858137E-3</v>
      </c>
      <c r="O5">
        <v>0.23450823954512137</v>
      </c>
      <c r="P5" t="s">
        <v>38</v>
      </c>
      <c r="Q5" t="s">
        <v>20</v>
      </c>
      <c r="R5" t="s">
        <v>76</v>
      </c>
      <c r="S5" t="s">
        <v>48</v>
      </c>
      <c r="T5" t="s">
        <v>84</v>
      </c>
    </row>
    <row r="6" spans="1:22" x14ac:dyDescent="0.25">
      <c r="A6" t="s">
        <v>5</v>
      </c>
      <c r="B6" t="s">
        <v>94</v>
      </c>
      <c r="C6" s="9">
        <v>1545.5160000000001</v>
      </c>
      <c r="D6" s="9">
        <v>6.438543693876686</v>
      </c>
      <c r="E6" s="9">
        <f t="shared" ref="E6:E15" si="0">C6-C5</f>
        <v>11.839999999999918</v>
      </c>
      <c r="F6" s="17">
        <f>E6/C5</f>
        <v>7.7200138751600186E-3</v>
      </c>
      <c r="G6" s="9">
        <f>SQRT((D5*D5+D6*D6)/50)</f>
        <v>1.139693370864217</v>
      </c>
      <c r="H6" s="8">
        <f>E6/G6</f>
        <v>10.388759207243416</v>
      </c>
      <c r="I6" s="11">
        <f t="shared" ref="I6:I15" si="1">1-TDIST(H6,98,2)</f>
        <v>1</v>
      </c>
      <c r="J6" s="14">
        <f>SQRT(G6*G6/C5/C5+E6*E6*D5*D5/C5/C5/C5/C5)</f>
        <v>7.4351257929099776E-4</v>
      </c>
      <c r="K6" s="9">
        <f>F6/J6</f>
        <v>10.383165114061292</v>
      </c>
      <c r="L6" s="11">
        <f>1-TDIST(K6,98,1)</f>
        <v>1</v>
      </c>
      <c r="M6">
        <v>-4.85810324129652E-2</v>
      </c>
      <c r="N6">
        <v>7.5453448361572379E-3</v>
      </c>
      <c r="O6">
        <v>-0.14518215068370854</v>
      </c>
      <c r="P6" t="s">
        <v>38</v>
      </c>
      <c r="Q6" t="s">
        <v>20</v>
      </c>
      <c r="R6" t="s">
        <v>76</v>
      </c>
      <c r="S6" t="s">
        <v>49</v>
      </c>
      <c r="T6" t="s">
        <v>84</v>
      </c>
    </row>
    <row r="7" spans="1:22" x14ac:dyDescent="0.25">
      <c r="A7" t="s">
        <v>5</v>
      </c>
      <c r="B7" t="s">
        <v>95</v>
      </c>
      <c r="C7" s="9">
        <v>1751.9646</v>
      </c>
      <c r="D7" s="9">
        <v>11.362515388732533</v>
      </c>
      <c r="E7" s="9">
        <f t="shared" si="0"/>
        <v>206.44859999999994</v>
      </c>
      <c r="F7" s="17">
        <f>E7/C6</f>
        <v>0.13357907650260492</v>
      </c>
      <c r="G7" s="9">
        <f>SQRT((D6*D6+D7*D7)/50)</f>
        <v>1.8469520884806019</v>
      </c>
      <c r="H7" s="8">
        <f>E7/G7</f>
        <v>111.77799428995216</v>
      </c>
      <c r="I7" s="11">
        <f t="shared" si="1"/>
        <v>1</v>
      </c>
      <c r="J7" s="14">
        <f>SQRT(G7*G7/C6/C6+E7*E7*D6*D6/C6/C6/C6/C6)</f>
        <v>1.3182536952731226E-3</v>
      </c>
      <c r="K7" s="9">
        <f>F7/J7</f>
        <v>101.33032585577492</v>
      </c>
      <c r="L7" s="11">
        <f>1-TDIST(K7,98,1)</f>
        <v>1</v>
      </c>
      <c r="M7">
        <v>0.35175174069627968</v>
      </c>
      <c r="N7">
        <v>3.095720697945888E-2</v>
      </c>
      <c r="O7">
        <v>0.62097634484205255</v>
      </c>
      <c r="P7" t="s">
        <v>38</v>
      </c>
      <c r="Q7" t="s">
        <v>20</v>
      </c>
      <c r="R7" t="s">
        <v>77</v>
      </c>
      <c r="S7" t="s">
        <v>48</v>
      </c>
      <c r="T7" t="s">
        <v>84</v>
      </c>
      <c r="V7">
        <f>C7/C5-1</f>
        <v>0.14233032270179602</v>
      </c>
    </row>
    <row r="8" spans="1:22" x14ac:dyDescent="0.25">
      <c r="A8" t="s">
        <v>5</v>
      </c>
      <c r="B8" t="s">
        <v>85</v>
      </c>
      <c r="C8" s="9">
        <v>1792.8894</v>
      </c>
      <c r="D8" s="9">
        <v>12.99067254</v>
      </c>
      <c r="E8" s="9">
        <f t="shared" si="0"/>
        <v>40.924800000000005</v>
      </c>
      <c r="F8" s="17">
        <f>E8/C7</f>
        <v>2.3359376096982784E-2</v>
      </c>
      <c r="G8" s="9">
        <f>SQRT((D7*D7+D8*D8)/50)</f>
        <v>2.4407553298136775</v>
      </c>
      <c r="H8" s="8">
        <f>E8/G8</f>
        <v>16.767268517293015</v>
      </c>
      <c r="I8" s="11">
        <f t="shared" si="1"/>
        <v>1</v>
      </c>
      <c r="J8" s="14">
        <f>SQRT(G8*G8/C7/C7+E8*E8*D7*D7/C7/C7/C7/C7)</f>
        <v>1.4013665600671771E-3</v>
      </c>
      <c r="K8" s="9">
        <f>F8/J8</f>
        <v>16.668997793027835</v>
      </c>
      <c r="L8" s="11">
        <f>1-TDIST(K8,98,1)</f>
        <v>1</v>
      </c>
      <c r="M8">
        <v>0.22224681900000001</v>
      </c>
      <c r="N8">
        <v>1.7000000000000001E-2</v>
      </c>
      <c r="O8">
        <v>0.24589059299999999</v>
      </c>
      <c r="P8" t="s">
        <v>38</v>
      </c>
      <c r="Q8" t="s">
        <v>20</v>
      </c>
      <c r="R8" t="s">
        <v>25</v>
      </c>
      <c r="S8" t="s">
        <v>24</v>
      </c>
      <c r="T8" t="s">
        <v>24</v>
      </c>
    </row>
    <row r="9" spans="1:22" x14ac:dyDescent="0.25">
      <c r="A9" t="s">
        <v>5</v>
      </c>
      <c r="B9" t="s">
        <v>91</v>
      </c>
      <c r="C9" s="9">
        <v>1812.7983999999997</v>
      </c>
      <c r="D9" s="9">
        <v>24.721538189380109</v>
      </c>
      <c r="E9" s="9">
        <f t="shared" si="0"/>
        <v>19.908999999999651</v>
      </c>
      <c r="F9" s="17">
        <f>E9/C8</f>
        <v>1.1104421722834466E-2</v>
      </c>
      <c r="G9" s="9">
        <f>SQRT((D8*D8+D9*D9)/50)</f>
        <v>3.949460782158722</v>
      </c>
      <c r="H9" s="8">
        <f>E9/G9</f>
        <v>5.0409413077188878</v>
      </c>
      <c r="I9" s="11">
        <f t="shared" si="1"/>
        <v>0.99999787819938424</v>
      </c>
      <c r="J9" s="14">
        <f>SQRT(G9*G9/C8/C8+E9*E9*D8*D8/C8/C8/C8/C8)</f>
        <v>2.2043157477316514E-3</v>
      </c>
      <c r="K9" s="9">
        <f>F9/J9</f>
        <v>5.0375821768099502</v>
      </c>
      <c r="L9" s="11">
        <f>1-TDIST(K9,98,1)</f>
        <v>0.99999892421841152</v>
      </c>
      <c r="M9">
        <v>0.84584969987995262</v>
      </c>
      <c r="N9">
        <v>3.4215091852306874E-2</v>
      </c>
      <c r="O9">
        <v>0.34832118306774196</v>
      </c>
      <c r="P9" t="s">
        <v>38</v>
      </c>
      <c r="Q9" t="s">
        <v>20</v>
      </c>
      <c r="R9" t="s">
        <v>77</v>
      </c>
      <c r="S9" t="s">
        <v>49</v>
      </c>
      <c r="T9" t="s">
        <v>84</v>
      </c>
      <c r="V9">
        <f>C9/C7-1</f>
        <v>3.4723190183180375E-2</v>
      </c>
    </row>
    <row r="10" spans="1:22" x14ac:dyDescent="0.25">
      <c r="E10" s="9"/>
      <c r="F10" s="17"/>
      <c r="G10" s="9"/>
      <c r="H10" s="8"/>
      <c r="I10" s="11"/>
      <c r="J10" s="14"/>
      <c r="K10" s="9"/>
      <c r="L10" s="11"/>
    </row>
    <row r="11" spans="1:22" x14ac:dyDescent="0.25">
      <c r="A11" t="s">
        <v>1</v>
      </c>
      <c r="B11" t="s">
        <v>93</v>
      </c>
      <c r="C11" s="9">
        <v>1564.5955999999999</v>
      </c>
      <c r="D11" s="9">
        <v>7.2093055398801642</v>
      </c>
      <c r="E11" s="9"/>
      <c r="F11" s="17"/>
      <c r="G11" s="9"/>
      <c r="H11" s="8"/>
      <c r="I11" s="11"/>
      <c r="J11" s="14"/>
      <c r="K11" s="9"/>
      <c r="L11" s="11"/>
      <c r="M11">
        <v>0.32542424969987938</v>
      </c>
      <c r="N11">
        <v>4.5139472574675855E-2</v>
      </c>
      <c r="O11">
        <v>0.55648356342922822</v>
      </c>
      <c r="P11" t="s">
        <v>38</v>
      </c>
      <c r="Q11" t="s">
        <v>19</v>
      </c>
      <c r="R11" t="s">
        <v>76</v>
      </c>
      <c r="S11" t="s">
        <v>48</v>
      </c>
      <c r="T11" t="s">
        <v>84</v>
      </c>
    </row>
    <row r="12" spans="1:22" x14ac:dyDescent="0.25">
      <c r="A12" t="s">
        <v>1</v>
      </c>
      <c r="B12" t="s">
        <v>94</v>
      </c>
      <c r="C12" s="9">
        <v>1582.4970000000003</v>
      </c>
      <c r="D12" s="9">
        <v>5.2254054622486192</v>
      </c>
      <c r="E12" s="9">
        <f t="shared" si="0"/>
        <v>17.901400000000422</v>
      </c>
      <c r="F12" s="17">
        <f>E12/C11</f>
        <v>1.1441550775165432E-2</v>
      </c>
      <c r="G12" s="9">
        <f>SQRT((D11*D11+D12*D12)/50)</f>
        <v>1.2591977494599054</v>
      </c>
      <c r="H12" s="8">
        <f>E12/G12</f>
        <v>14.216512067051172</v>
      </c>
      <c r="I12" s="11">
        <f t="shared" si="1"/>
        <v>1</v>
      </c>
      <c r="J12" s="14">
        <f>SQRT(G12*G12/C11/C11+E12*E12*D11*D11/C11/C11/C11/C11)</f>
        <v>8.0653207125611971E-4</v>
      </c>
      <c r="K12" s="9">
        <f>F12/J12</f>
        <v>14.186107636545664</v>
      </c>
      <c r="L12" s="11">
        <f>1-TDIST(K12,98,1)</f>
        <v>1</v>
      </c>
      <c r="M12">
        <v>-9.5764705882350355E-3</v>
      </c>
      <c r="N12">
        <v>1.8326751210831489E-3</v>
      </c>
      <c r="O12">
        <v>0.40876152167612223</v>
      </c>
      <c r="P12" t="s">
        <v>38</v>
      </c>
      <c r="Q12" t="s">
        <v>19</v>
      </c>
      <c r="R12" t="s">
        <v>76</v>
      </c>
      <c r="S12" t="s">
        <v>49</v>
      </c>
      <c r="T12" t="s">
        <v>84</v>
      </c>
    </row>
    <row r="13" spans="1:22" x14ac:dyDescent="0.25">
      <c r="A13" t="s">
        <v>1</v>
      </c>
      <c r="B13" t="s">
        <v>95</v>
      </c>
      <c r="C13" s="9">
        <v>1773.2163999999996</v>
      </c>
      <c r="D13" s="9">
        <v>6.6778420564290428</v>
      </c>
      <c r="E13" s="9">
        <f t="shared" si="0"/>
        <v>190.71939999999927</v>
      </c>
      <c r="F13" s="17">
        <f>E13/C12</f>
        <v>0.12051801677981015</v>
      </c>
      <c r="G13" s="9">
        <f>SQRT((D12*D12+D13*D13)/50)</f>
        <v>1.1991533411162241</v>
      </c>
      <c r="H13" s="8">
        <f>E13/G13</f>
        <v>159.04504741859733</v>
      </c>
      <c r="I13" s="11">
        <f t="shared" si="1"/>
        <v>1</v>
      </c>
      <c r="J13" s="14">
        <f>SQRT(G13*G13/C12/C12+E13*E13*D12*D12/C12/C12/C12/C12)</f>
        <v>8.5590024558317471E-4</v>
      </c>
      <c r="K13" s="9">
        <f>F13/J13</f>
        <v>140.80848486927843</v>
      </c>
      <c r="L13" s="11">
        <f>1-TDIST(K13,98,1)</f>
        <v>1</v>
      </c>
      <c r="M13">
        <v>-0.16589099639856036</v>
      </c>
      <c r="N13">
        <v>2.484200659385917E-2</v>
      </c>
      <c r="O13">
        <v>0.40365507494175368</v>
      </c>
      <c r="P13" t="s">
        <v>38</v>
      </c>
      <c r="Q13" t="s">
        <v>19</v>
      </c>
      <c r="R13" t="s">
        <v>77</v>
      </c>
      <c r="S13" t="s">
        <v>48</v>
      </c>
      <c r="T13" t="s">
        <v>84</v>
      </c>
      <c r="V13">
        <f>C13/C11-1</f>
        <v>0.13333848056328401</v>
      </c>
    </row>
    <row r="14" spans="1:22" x14ac:dyDescent="0.25">
      <c r="A14" t="s">
        <v>1</v>
      </c>
      <c r="B14" t="s">
        <v>85</v>
      </c>
      <c r="C14" s="9">
        <v>1889.0116000000003</v>
      </c>
      <c r="D14" s="9">
        <v>5.1441991741044797</v>
      </c>
      <c r="E14" s="9">
        <f t="shared" si="0"/>
        <v>115.7952000000007</v>
      </c>
      <c r="F14" s="17">
        <f>E14/C13</f>
        <v>6.5302351139996634E-2</v>
      </c>
      <c r="G14" s="9">
        <f>SQRT((D13*D13+D14*D14)/50)</f>
        <v>1.1921103948332106</v>
      </c>
      <c r="H14" s="8">
        <f>E14/G14</f>
        <v>97.134628220569908</v>
      </c>
      <c r="I14" s="11">
        <f t="shared" si="1"/>
        <v>1</v>
      </c>
      <c r="J14" s="14">
        <f>SQRT(G14*G14/C13/C13+E14*E14*D13*D13/C13/C13/C13/C13)</f>
        <v>7.1585551125252268E-4</v>
      </c>
      <c r="K14" s="9">
        <f>F14/J14</f>
        <v>91.222809789838735</v>
      </c>
      <c r="L14" s="11">
        <f>1-TDIST(K14,98,1)</f>
        <v>1</v>
      </c>
      <c r="M14">
        <v>6.5337815126050761E-2</v>
      </c>
      <c r="N14">
        <v>1.2701260762794046E-2</v>
      </c>
      <c r="O14">
        <v>0.12496774276595007</v>
      </c>
      <c r="P14" t="s">
        <v>38</v>
      </c>
      <c r="Q14" t="s">
        <v>19</v>
      </c>
      <c r="R14" t="s">
        <v>25</v>
      </c>
      <c r="S14" t="s">
        <v>24</v>
      </c>
      <c r="T14" t="s">
        <v>24</v>
      </c>
    </row>
    <row r="15" spans="1:22" x14ac:dyDescent="0.25">
      <c r="A15" t="s">
        <v>1</v>
      </c>
      <c r="B15" t="s">
        <v>91</v>
      </c>
      <c r="C15" s="9">
        <v>1912.3876</v>
      </c>
      <c r="D15" s="9">
        <v>9.2397525278283297</v>
      </c>
      <c r="E15" s="9">
        <f t="shared" si="0"/>
        <v>23.375999999999749</v>
      </c>
      <c r="F15" s="17">
        <f>E15/C14</f>
        <v>1.237472549136265E-2</v>
      </c>
      <c r="G15" s="9">
        <f>SQRT((D14*D14+D15*D15)/50)</f>
        <v>1.4955655245984192</v>
      </c>
      <c r="H15" s="8">
        <f>E15/G15</f>
        <v>15.630207848149308</v>
      </c>
      <c r="I15" s="11">
        <f t="shared" si="1"/>
        <v>1</v>
      </c>
      <c r="J15" s="14">
        <f>SQRT(G15*G15/C14/C14+E15*E15*D14*D14/C14/C14/C14/C14)</f>
        <v>7.9243541927467962E-4</v>
      </c>
      <c r="K15" s="9">
        <f>F15/J15</f>
        <v>15.616068124124617</v>
      </c>
      <c r="L15" s="11">
        <f>1-TDIST(K15,98,1)</f>
        <v>1</v>
      </c>
      <c r="M15">
        <v>-7.0104201680672024E-2</v>
      </c>
      <c r="N15">
        <v>7.5872380206647161E-3</v>
      </c>
      <c r="O15">
        <v>7.018570129267887E-2</v>
      </c>
      <c r="P15" t="s">
        <v>38</v>
      </c>
      <c r="Q15" t="s">
        <v>19</v>
      </c>
      <c r="R15" t="s">
        <v>77</v>
      </c>
      <c r="S15" t="s">
        <v>49</v>
      </c>
      <c r="T15" t="s">
        <v>84</v>
      </c>
      <c r="V15">
        <f>C15/C13-1</f>
        <v>7.8485175300657239E-2</v>
      </c>
    </row>
  </sheetData>
  <sortState ref="B4:U15">
    <sortCondition ref="Q4:Q15"/>
  </sortState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>
      <selection activeCell="V10" sqref="V10"/>
    </sheetView>
  </sheetViews>
  <sheetFormatPr defaultRowHeight="15" x14ac:dyDescent="0.25"/>
  <cols>
    <col min="1" max="1" width="20.5703125" customWidth="1"/>
    <col min="2" max="3" width="9.140625" style="9"/>
    <col min="4" max="4" width="0" style="9" hidden="1" customWidth="1"/>
    <col min="5" max="5" width="0" hidden="1" customWidth="1"/>
  </cols>
  <sheetData>
    <row r="1" spans="1:24" x14ac:dyDescent="0.25">
      <c r="A1" t="s">
        <v>97</v>
      </c>
      <c r="B1" s="9" t="s">
        <v>117</v>
      </c>
      <c r="F1" t="s">
        <v>3</v>
      </c>
      <c r="G1" t="s">
        <v>15</v>
      </c>
      <c r="H1" t="s">
        <v>121</v>
      </c>
      <c r="I1" t="s">
        <v>40</v>
      </c>
      <c r="J1" t="s">
        <v>47</v>
      </c>
      <c r="K1" t="s">
        <v>81</v>
      </c>
    </row>
    <row r="2" spans="1:24" x14ac:dyDescent="0.25">
      <c r="B2" s="9" t="s">
        <v>66</v>
      </c>
      <c r="C2" s="9" t="s">
        <v>101</v>
      </c>
    </row>
    <row r="3" spans="1:24" x14ac:dyDescent="0.25">
      <c r="A3" t="s">
        <v>97</v>
      </c>
      <c r="B3" s="9" t="s">
        <v>105</v>
      </c>
      <c r="C3" s="9" t="s">
        <v>106</v>
      </c>
      <c r="F3" t="s">
        <v>3</v>
      </c>
      <c r="G3" t="s">
        <v>15</v>
      </c>
      <c r="H3" t="s">
        <v>121</v>
      </c>
      <c r="I3" t="s">
        <v>40</v>
      </c>
      <c r="J3" t="s">
        <v>47</v>
      </c>
      <c r="K3" t="s">
        <v>81</v>
      </c>
    </row>
    <row r="4" spans="1:24" x14ac:dyDescent="0.25">
      <c r="A4" t="s">
        <v>90</v>
      </c>
      <c r="B4" s="9">
        <v>990.45060000000024</v>
      </c>
      <c r="C4" s="9">
        <v>2.7575420954471848</v>
      </c>
      <c r="E4">
        <f t="shared" ref="E4:E19" si="0">C4*C4</f>
        <v>7.6040384081632508</v>
      </c>
      <c r="F4" t="s">
        <v>2</v>
      </c>
      <c r="G4" t="s">
        <v>19</v>
      </c>
      <c r="H4" t="s">
        <v>1</v>
      </c>
      <c r="I4" t="s">
        <v>76</v>
      </c>
      <c r="J4" t="s">
        <v>48</v>
      </c>
      <c r="K4" t="s">
        <v>83</v>
      </c>
    </row>
    <row r="5" spans="1:24" x14ac:dyDescent="0.25">
      <c r="A5" t="s">
        <v>88</v>
      </c>
      <c r="B5" s="9">
        <v>992.9047999999998</v>
      </c>
      <c r="C5" s="9">
        <v>3.1992857876439285</v>
      </c>
      <c r="E5">
        <f t="shared" si="0"/>
        <v>10.235429551020431</v>
      </c>
      <c r="F5" t="s">
        <v>2</v>
      </c>
      <c r="G5" t="s">
        <v>19</v>
      </c>
      <c r="H5" t="s">
        <v>1</v>
      </c>
      <c r="I5" t="s">
        <v>76</v>
      </c>
      <c r="J5" t="s">
        <v>49</v>
      </c>
      <c r="K5" t="s">
        <v>83</v>
      </c>
    </row>
    <row r="6" spans="1:24" x14ac:dyDescent="0.25">
      <c r="A6" t="s">
        <v>85</v>
      </c>
      <c r="B6" s="9">
        <v>1889.0116000000003</v>
      </c>
      <c r="C6" s="9">
        <v>5.1441991741044797</v>
      </c>
      <c r="E6">
        <f t="shared" si="0"/>
        <v>26.462785142857211</v>
      </c>
      <c r="F6" t="s">
        <v>38</v>
      </c>
      <c r="G6" t="s">
        <v>19</v>
      </c>
      <c r="H6" t="s">
        <v>1</v>
      </c>
      <c r="I6" t="s">
        <v>25</v>
      </c>
      <c r="J6" t="s">
        <v>24</v>
      </c>
      <c r="K6" t="s">
        <v>24</v>
      </c>
    </row>
    <row r="7" spans="1:24" x14ac:dyDescent="0.25">
      <c r="A7" t="s">
        <v>95</v>
      </c>
      <c r="B7" s="9">
        <v>1773.2163999999996</v>
      </c>
      <c r="C7" s="9">
        <v>6.6778420564290428</v>
      </c>
      <c r="E7">
        <f t="shared" si="0"/>
        <v>44.593574530612464</v>
      </c>
      <c r="F7" t="s">
        <v>38</v>
      </c>
      <c r="G7" t="s">
        <v>19</v>
      </c>
      <c r="H7" t="s">
        <v>1</v>
      </c>
      <c r="I7" t="s">
        <v>77</v>
      </c>
      <c r="J7" t="s">
        <v>48</v>
      </c>
      <c r="K7" t="s">
        <v>84</v>
      </c>
    </row>
    <row r="8" spans="1:24" x14ac:dyDescent="0.25">
      <c r="A8" t="s">
        <v>91</v>
      </c>
      <c r="B8" s="9">
        <v>1912.3876</v>
      </c>
      <c r="C8" s="9">
        <v>9.2397525278283297</v>
      </c>
      <c r="E8">
        <f t="shared" si="0"/>
        <v>85.373026775510013</v>
      </c>
      <c r="F8" t="s">
        <v>38</v>
      </c>
      <c r="G8" t="s">
        <v>19</v>
      </c>
      <c r="H8" t="s">
        <v>1</v>
      </c>
      <c r="I8" t="s">
        <v>77</v>
      </c>
      <c r="J8" t="s">
        <v>49</v>
      </c>
      <c r="K8" t="s">
        <v>84</v>
      </c>
    </row>
    <row r="9" spans="1:24" x14ac:dyDescent="0.25">
      <c r="A9" t="s">
        <v>93</v>
      </c>
      <c r="B9" s="9">
        <v>1564.5955999999999</v>
      </c>
      <c r="C9" s="9">
        <v>7.2093055398801642</v>
      </c>
      <c r="E9">
        <f t="shared" si="0"/>
        <v>51.974086367346828</v>
      </c>
      <c r="F9" t="s">
        <v>38</v>
      </c>
      <c r="G9" t="s">
        <v>19</v>
      </c>
      <c r="H9" t="s">
        <v>1</v>
      </c>
      <c r="I9" t="s">
        <v>76</v>
      </c>
      <c r="J9" t="s">
        <v>48</v>
      </c>
      <c r="K9" t="s">
        <v>84</v>
      </c>
    </row>
    <row r="10" spans="1:24" x14ac:dyDescent="0.25">
      <c r="A10" t="s">
        <v>94</v>
      </c>
      <c r="B10" s="9">
        <v>1582.4970000000003</v>
      </c>
      <c r="C10" s="9">
        <v>5.2254054622486192</v>
      </c>
      <c r="E10">
        <f t="shared" si="0"/>
        <v>27.304862244897706</v>
      </c>
      <c r="F10" t="s">
        <v>38</v>
      </c>
      <c r="G10" t="s">
        <v>19</v>
      </c>
      <c r="H10" t="s">
        <v>1</v>
      </c>
      <c r="I10" t="s">
        <v>76</v>
      </c>
      <c r="J10" t="s">
        <v>49</v>
      </c>
      <c r="K10" t="s">
        <v>84</v>
      </c>
      <c r="N10" t="s">
        <v>121</v>
      </c>
      <c r="O10" s="9" t="s">
        <v>66</v>
      </c>
      <c r="P10" s="9" t="s">
        <v>118</v>
      </c>
      <c r="Q10" s="9" t="s">
        <v>109</v>
      </c>
      <c r="R10" s="9" t="s">
        <v>110</v>
      </c>
      <c r="S10" s="8" t="s">
        <v>111</v>
      </c>
      <c r="T10" s="8" t="s">
        <v>107</v>
      </c>
      <c r="U10" s="9" t="s">
        <v>108</v>
      </c>
      <c r="V10" s="9" t="s">
        <v>130</v>
      </c>
      <c r="W10" s="8" t="s">
        <v>107</v>
      </c>
      <c r="X10" s="9" t="s">
        <v>108</v>
      </c>
    </row>
    <row r="11" spans="1:24" x14ac:dyDescent="0.25">
      <c r="A11" t="s">
        <v>89</v>
      </c>
      <c r="B11" s="9">
        <v>999.27219999999988</v>
      </c>
      <c r="C11" s="9">
        <v>2.951710877108523</v>
      </c>
      <c r="E11">
        <f t="shared" si="0"/>
        <v>8.7125971020407658</v>
      </c>
      <c r="F11" t="s">
        <v>2</v>
      </c>
      <c r="G11" t="s">
        <v>19</v>
      </c>
      <c r="H11" t="s">
        <v>1</v>
      </c>
      <c r="I11" t="s">
        <v>122</v>
      </c>
      <c r="J11" t="s">
        <v>48</v>
      </c>
      <c r="K11" t="s">
        <v>83</v>
      </c>
      <c r="N11" t="s">
        <v>1</v>
      </c>
      <c r="O11" s="9">
        <f>AVERAGE(B4:B11)</f>
        <v>1463.0419750000001</v>
      </c>
      <c r="P11" s="9">
        <f>SQRT(SUM(E4:E11)/COUNT(E4:E11))</f>
        <v>5.7256047728869728</v>
      </c>
      <c r="Q11" s="9"/>
      <c r="R11" s="9"/>
      <c r="S11" s="8"/>
      <c r="T11" s="8"/>
      <c r="U11" s="9"/>
      <c r="V11" s="9"/>
      <c r="W11" s="9"/>
      <c r="X11" s="9"/>
    </row>
    <row r="12" spans="1:24" x14ac:dyDescent="0.25">
      <c r="A12" t="s">
        <v>90</v>
      </c>
      <c r="B12" s="9">
        <v>971.02320000000009</v>
      </c>
      <c r="C12" s="9">
        <v>6.0707937281541655</v>
      </c>
      <c r="E12">
        <f t="shared" si="0"/>
        <v>36.854536489795954</v>
      </c>
      <c r="F12" t="s">
        <v>2</v>
      </c>
      <c r="G12" t="s">
        <v>20</v>
      </c>
      <c r="H12" t="s">
        <v>5</v>
      </c>
      <c r="I12" t="s">
        <v>76</v>
      </c>
      <c r="J12" t="s">
        <v>48</v>
      </c>
      <c r="K12" t="s">
        <v>83</v>
      </c>
      <c r="N12" t="s">
        <v>5</v>
      </c>
      <c r="O12" s="9">
        <f>AVERAGE(B12:B19)</f>
        <v>1415.7325749999998</v>
      </c>
      <c r="P12" s="9">
        <f>SQRT(SUM(E12:E19)/COUNT(C12:C19))</f>
        <v>12.549573139646288</v>
      </c>
      <c r="Q12" s="9">
        <f t="shared" ref="Q12" si="1">O12-O11</f>
        <v>-47.309400000000323</v>
      </c>
      <c r="R12" s="11">
        <f t="shared" ref="R12" si="2">Q12/O11</f>
        <v>-3.2336324458497046E-2</v>
      </c>
      <c r="S12" s="9">
        <f t="shared" ref="S12" si="3">SQRT((P11*P11+P12*P12)/50)</f>
        <v>1.950765675331805</v>
      </c>
      <c r="T12" s="8">
        <f>ABS(Q12)/S12</f>
        <v>24.25170823858867</v>
      </c>
      <c r="U12" s="11">
        <f t="shared" ref="U12" si="4">1-TDIST(T12,98,2)</f>
        <v>1</v>
      </c>
      <c r="V12" s="11">
        <f t="shared" ref="V12" si="5">SQRT(S12*S12/O11/O11+Q12*Q12*P11*P11/O11/O11/O11/O11)</f>
        <v>1.3393545546910434E-3</v>
      </c>
      <c r="W12" s="9">
        <f>ABS(R12)/V12</f>
        <v>24.1432146142634</v>
      </c>
      <c r="X12" s="11">
        <f>1-TDIST(W12,98,1)</f>
        <v>1</v>
      </c>
    </row>
    <row r="13" spans="1:24" x14ac:dyDescent="0.25">
      <c r="A13" t="s">
        <v>88</v>
      </c>
      <c r="B13" s="9">
        <v>954.93219999999997</v>
      </c>
      <c r="C13" s="9">
        <v>14.750407713493404</v>
      </c>
      <c r="E13">
        <f t="shared" si="0"/>
        <v>217.57452771428572</v>
      </c>
      <c r="F13" t="s">
        <v>2</v>
      </c>
      <c r="G13" t="s">
        <v>20</v>
      </c>
      <c r="H13" t="s">
        <v>5</v>
      </c>
      <c r="I13" t="s">
        <v>76</v>
      </c>
      <c r="J13" t="s">
        <v>49</v>
      </c>
      <c r="K13" t="s">
        <v>83</v>
      </c>
      <c r="Q13" s="9"/>
      <c r="S13" s="17"/>
      <c r="W13" s="18"/>
    </row>
    <row r="14" spans="1:24" x14ac:dyDescent="0.25">
      <c r="A14" t="s">
        <v>85</v>
      </c>
      <c r="B14" s="9">
        <v>1792.8894</v>
      </c>
      <c r="C14" s="9">
        <v>12.99067254</v>
      </c>
      <c r="E14">
        <f t="shared" si="0"/>
        <v>168.75757304151006</v>
      </c>
      <c r="F14" t="s">
        <v>38</v>
      </c>
      <c r="G14" t="s">
        <v>20</v>
      </c>
      <c r="H14" t="s">
        <v>5</v>
      </c>
      <c r="I14" t="s">
        <v>25</v>
      </c>
      <c r="J14" t="s">
        <v>24</v>
      </c>
      <c r="K14" t="s">
        <v>24</v>
      </c>
    </row>
    <row r="15" spans="1:24" x14ac:dyDescent="0.25">
      <c r="A15" t="s">
        <v>95</v>
      </c>
      <c r="B15" s="9">
        <v>1751.9646</v>
      </c>
      <c r="C15" s="9">
        <v>11.362515388732533</v>
      </c>
      <c r="E15">
        <f t="shared" si="0"/>
        <v>129.1067559591836</v>
      </c>
      <c r="F15" t="s">
        <v>38</v>
      </c>
      <c r="G15" t="s">
        <v>20</v>
      </c>
      <c r="H15" t="s">
        <v>5</v>
      </c>
      <c r="I15" t="s">
        <v>77</v>
      </c>
      <c r="J15" t="s">
        <v>48</v>
      </c>
      <c r="K15" t="s">
        <v>84</v>
      </c>
    </row>
    <row r="16" spans="1:24" x14ac:dyDescent="0.25">
      <c r="A16" t="s">
        <v>91</v>
      </c>
      <c r="B16" s="9">
        <v>1812.7983999999997</v>
      </c>
      <c r="C16" s="9">
        <v>24.721538189380109</v>
      </c>
      <c r="E16">
        <f t="shared" si="0"/>
        <v>611.15445044897911</v>
      </c>
      <c r="F16" t="s">
        <v>38</v>
      </c>
      <c r="G16" t="s">
        <v>20</v>
      </c>
      <c r="H16" t="s">
        <v>5</v>
      </c>
      <c r="I16" t="s">
        <v>77</v>
      </c>
      <c r="J16" t="s">
        <v>49</v>
      </c>
      <c r="K16" t="s">
        <v>84</v>
      </c>
    </row>
    <row r="17" spans="1:11" x14ac:dyDescent="0.25">
      <c r="A17" t="s">
        <v>93</v>
      </c>
      <c r="B17" s="9">
        <v>1533.6760000000002</v>
      </c>
      <c r="C17" s="9">
        <v>4.846669380268561</v>
      </c>
      <c r="E17">
        <f t="shared" si="0"/>
        <v>23.490204081632836</v>
      </c>
      <c r="F17" t="s">
        <v>38</v>
      </c>
      <c r="G17" t="s">
        <v>20</v>
      </c>
      <c r="H17" t="s">
        <v>5</v>
      </c>
      <c r="I17" t="s">
        <v>76</v>
      </c>
      <c r="J17" t="s">
        <v>48</v>
      </c>
      <c r="K17" t="s">
        <v>84</v>
      </c>
    </row>
    <row r="18" spans="1:11" x14ac:dyDescent="0.25">
      <c r="A18" t="s">
        <v>94</v>
      </c>
      <c r="B18" s="9">
        <v>1545.5160000000001</v>
      </c>
      <c r="C18" s="9">
        <v>6.438543693876686</v>
      </c>
      <c r="E18">
        <f t="shared" si="0"/>
        <v>41.454844897959241</v>
      </c>
      <c r="F18" t="s">
        <v>38</v>
      </c>
      <c r="G18" t="s">
        <v>20</v>
      </c>
      <c r="H18" t="s">
        <v>5</v>
      </c>
      <c r="I18" t="s">
        <v>76</v>
      </c>
      <c r="J18" t="s">
        <v>49</v>
      </c>
      <c r="K18" t="s">
        <v>84</v>
      </c>
    </row>
    <row r="19" spans="1:11" x14ac:dyDescent="0.25">
      <c r="A19" t="s">
        <v>89</v>
      </c>
      <c r="B19" s="9">
        <v>963.06079999999986</v>
      </c>
      <c r="C19" s="9">
        <v>5.6161726527330202</v>
      </c>
      <c r="E19">
        <f t="shared" si="0"/>
        <v>31.541395265306249</v>
      </c>
      <c r="F19" t="s">
        <v>2</v>
      </c>
      <c r="G19" t="s">
        <v>20</v>
      </c>
      <c r="H19" t="s">
        <v>5</v>
      </c>
      <c r="I19" t="s">
        <v>122</v>
      </c>
      <c r="J19" t="s">
        <v>48</v>
      </c>
      <c r="K19" t="s">
        <v>83</v>
      </c>
    </row>
  </sheetData>
  <sortState ref="A4:K19">
    <sortCondition ref="H4:H19"/>
    <sortCondition ref="A4:A19"/>
    <sortCondition ref="J4:J19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H9" sqref="A9:H9"/>
    </sheetView>
  </sheetViews>
  <sheetFormatPr defaultRowHeight="15" x14ac:dyDescent="0.25"/>
  <sheetData>
    <row r="1" spans="1:10" x14ac:dyDescent="0.25">
      <c r="A1" t="s">
        <v>0</v>
      </c>
      <c r="B1" t="s">
        <v>15</v>
      </c>
      <c r="C1" t="s">
        <v>6</v>
      </c>
      <c r="D1" t="s">
        <v>3</v>
      </c>
      <c r="E1" t="s">
        <v>14</v>
      </c>
      <c r="F1" t="s">
        <v>11</v>
      </c>
      <c r="G1" t="s">
        <v>9</v>
      </c>
      <c r="H1" t="s">
        <v>4</v>
      </c>
    </row>
    <row r="2" spans="1:10" x14ac:dyDescent="0.25">
      <c r="A2" t="s">
        <v>1</v>
      </c>
      <c r="B2" t="s">
        <v>19</v>
      </c>
      <c r="C2">
        <v>8</v>
      </c>
      <c r="D2" t="s">
        <v>7</v>
      </c>
      <c r="G2" t="s">
        <v>10</v>
      </c>
      <c r="H2">
        <v>2468.0300000000002</v>
      </c>
    </row>
    <row r="3" spans="1:10" x14ac:dyDescent="0.25">
      <c r="A3" t="s">
        <v>1</v>
      </c>
      <c r="B3" t="s">
        <v>19</v>
      </c>
      <c r="C3">
        <v>8</v>
      </c>
      <c r="D3" t="s">
        <v>7</v>
      </c>
      <c r="F3" t="s">
        <v>11</v>
      </c>
      <c r="G3" t="s">
        <v>10</v>
      </c>
      <c r="H3">
        <v>1779.86</v>
      </c>
    </row>
    <row r="4" spans="1:10" x14ac:dyDescent="0.25">
      <c r="A4" t="s">
        <v>1</v>
      </c>
      <c r="B4" t="s">
        <v>19</v>
      </c>
      <c r="C4">
        <v>8</v>
      </c>
      <c r="D4" t="s">
        <v>2</v>
      </c>
      <c r="F4" t="s">
        <v>11</v>
      </c>
      <c r="G4" t="s">
        <v>10</v>
      </c>
      <c r="H4">
        <v>1172.7</v>
      </c>
    </row>
    <row r="5" spans="1:10" x14ac:dyDescent="0.25">
      <c r="A5" t="s">
        <v>1</v>
      </c>
      <c r="B5" t="s">
        <v>19</v>
      </c>
      <c r="C5">
        <v>8</v>
      </c>
      <c r="D5" t="s">
        <v>18</v>
      </c>
      <c r="E5" s="1" t="s">
        <v>16</v>
      </c>
      <c r="G5" t="s">
        <v>10</v>
      </c>
      <c r="H5">
        <v>1551.04</v>
      </c>
    </row>
    <row r="6" spans="1:10" x14ac:dyDescent="0.25">
      <c r="A6" t="s">
        <v>1</v>
      </c>
      <c r="B6" t="s">
        <v>19</v>
      </c>
      <c r="C6">
        <v>8</v>
      </c>
      <c r="D6" t="s">
        <v>18</v>
      </c>
      <c r="E6" s="1" t="s">
        <v>17</v>
      </c>
      <c r="G6" t="s">
        <v>10</v>
      </c>
      <c r="H6">
        <v>2208.2600000000002</v>
      </c>
      <c r="J6" t="s">
        <v>13</v>
      </c>
    </row>
    <row r="7" spans="1:10" x14ac:dyDescent="0.25">
      <c r="A7" t="s">
        <v>5</v>
      </c>
      <c r="B7" t="s">
        <v>21</v>
      </c>
      <c r="C7">
        <v>4</v>
      </c>
      <c r="D7" t="s">
        <v>18</v>
      </c>
      <c r="E7" s="1"/>
      <c r="G7" t="s">
        <v>10</v>
      </c>
      <c r="H7">
        <v>564.29</v>
      </c>
    </row>
    <row r="8" spans="1:10" x14ac:dyDescent="0.25">
      <c r="A8" t="s">
        <v>5</v>
      </c>
      <c r="B8" t="s">
        <v>21</v>
      </c>
      <c r="C8">
        <v>4</v>
      </c>
      <c r="D8" t="s">
        <v>18</v>
      </c>
      <c r="E8" s="1" t="s">
        <v>17</v>
      </c>
      <c r="G8" t="s">
        <v>10</v>
      </c>
      <c r="H8">
        <v>2156.21</v>
      </c>
    </row>
    <row r="9" spans="1:10" x14ac:dyDescent="0.25">
      <c r="A9" t="s">
        <v>5</v>
      </c>
      <c r="B9" t="s">
        <v>21</v>
      </c>
      <c r="C9">
        <v>4</v>
      </c>
      <c r="D9" t="s">
        <v>18</v>
      </c>
      <c r="E9" s="1" t="s">
        <v>17</v>
      </c>
      <c r="F9" t="s">
        <v>22</v>
      </c>
      <c r="G9" t="s">
        <v>10</v>
      </c>
      <c r="H9">
        <v>778.26</v>
      </c>
    </row>
    <row r="10" spans="1:10" x14ac:dyDescent="0.25">
      <c r="A10" t="s">
        <v>5</v>
      </c>
      <c r="B10" t="s">
        <v>20</v>
      </c>
      <c r="C10">
        <v>1</v>
      </c>
      <c r="D10" t="s">
        <v>7</v>
      </c>
      <c r="G10" t="s">
        <v>10</v>
      </c>
      <c r="H10">
        <v>1989.75</v>
      </c>
    </row>
    <row r="11" spans="1:10" x14ac:dyDescent="0.25">
      <c r="A11" t="s">
        <v>5</v>
      </c>
      <c r="B11" t="s">
        <v>20</v>
      </c>
      <c r="C11">
        <v>1</v>
      </c>
      <c r="D11" t="s">
        <v>8</v>
      </c>
      <c r="G11" t="s">
        <v>10</v>
      </c>
      <c r="H11">
        <v>2351.2199999999998</v>
      </c>
    </row>
    <row r="12" spans="1:10" x14ac:dyDescent="0.25">
      <c r="A12" t="s">
        <v>5</v>
      </c>
      <c r="B12" t="s">
        <v>20</v>
      </c>
      <c r="C12">
        <v>1</v>
      </c>
      <c r="D12" t="s">
        <v>8</v>
      </c>
      <c r="F12" t="s">
        <v>11</v>
      </c>
      <c r="G12" t="s">
        <v>10</v>
      </c>
      <c r="H12">
        <v>1695.86</v>
      </c>
    </row>
    <row r="13" spans="1:10" x14ac:dyDescent="0.25">
      <c r="A13" t="s">
        <v>5</v>
      </c>
      <c r="B13" t="s">
        <v>20</v>
      </c>
      <c r="C13">
        <v>1</v>
      </c>
      <c r="D13" t="s">
        <v>2</v>
      </c>
      <c r="F13" t="s">
        <v>11</v>
      </c>
      <c r="G13" t="s">
        <v>10</v>
      </c>
      <c r="H13">
        <v>1146</v>
      </c>
    </row>
    <row r="14" spans="1:10" x14ac:dyDescent="0.25">
      <c r="A14" t="s">
        <v>5</v>
      </c>
      <c r="B14" t="s">
        <v>20</v>
      </c>
      <c r="C14">
        <v>4</v>
      </c>
      <c r="D14" t="s">
        <v>8</v>
      </c>
      <c r="G14" t="s">
        <v>10</v>
      </c>
      <c r="H14">
        <v>2398.1999999999998</v>
      </c>
    </row>
    <row r="15" spans="1:10" x14ac:dyDescent="0.25">
      <c r="A15" t="s">
        <v>5</v>
      </c>
      <c r="B15" t="s">
        <v>20</v>
      </c>
      <c r="C15">
        <v>4</v>
      </c>
      <c r="D15" t="s">
        <v>8</v>
      </c>
      <c r="F15" t="s">
        <v>11</v>
      </c>
      <c r="G15" t="s">
        <v>10</v>
      </c>
      <c r="H15">
        <v>1787.01</v>
      </c>
    </row>
    <row r="16" spans="1:10" x14ac:dyDescent="0.25">
      <c r="A16" t="s">
        <v>5</v>
      </c>
      <c r="B16" t="s">
        <v>20</v>
      </c>
      <c r="C16">
        <v>4</v>
      </c>
      <c r="D16" t="s">
        <v>2</v>
      </c>
      <c r="F16" t="s">
        <v>11</v>
      </c>
      <c r="G16" t="s">
        <v>10</v>
      </c>
      <c r="H16">
        <v>1167.24</v>
      </c>
    </row>
    <row r="17" spans="1:8" x14ac:dyDescent="0.25">
      <c r="A17" t="s">
        <v>5</v>
      </c>
      <c r="B17" t="s">
        <v>20</v>
      </c>
      <c r="C17">
        <v>4</v>
      </c>
      <c r="D17" t="s">
        <v>12</v>
      </c>
      <c r="F17" t="s">
        <v>11</v>
      </c>
      <c r="G17" t="s">
        <v>11</v>
      </c>
      <c r="H17">
        <v>401.46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3"/>
  <sheetViews>
    <sheetView workbookViewId="0">
      <selection activeCell="D1" sqref="D1:G18"/>
    </sheetView>
  </sheetViews>
  <sheetFormatPr defaultRowHeight="15" x14ac:dyDescent="0.25"/>
  <cols>
    <col min="1" max="1" width="13.7109375" customWidth="1"/>
    <col min="2" max="2" width="19.5703125" customWidth="1"/>
    <col min="10" max="10" width="17.5703125" customWidth="1"/>
    <col min="11" max="11" width="29.42578125" bestFit="1" customWidth="1"/>
    <col min="12" max="12" width="28.42578125" bestFit="1" customWidth="1"/>
    <col min="13" max="13" width="27.42578125" bestFit="1" customWidth="1"/>
    <col min="24" max="24" width="9.140625" style="8"/>
    <col min="25" max="25" width="9.140625" style="9"/>
  </cols>
  <sheetData>
    <row r="1" spans="1:25" x14ac:dyDescent="0.25">
      <c r="A1" t="s">
        <v>36</v>
      </c>
      <c r="B1" t="s">
        <v>37</v>
      </c>
      <c r="C1" t="s">
        <v>39</v>
      </c>
      <c r="D1" t="s">
        <v>3</v>
      </c>
      <c r="E1" t="s">
        <v>1</v>
      </c>
      <c r="F1" t="s">
        <v>40</v>
      </c>
      <c r="G1" t="s">
        <v>47</v>
      </c>
      <c r="H1" t="s">
        <v>57</v>
      </c>
      <c r="J1" s="2" t="s">
        <v>50</v>
      </c>
      <c r="K1" t="s">
        <v>52</v>
      </c>
      <c r="L1" t="s">
        <v>53</v>
      </c>
      <c r="M1" t="s">
        <v>54</v>
      </c>
      <c r="P1" t="s">
        <v>36</v>
      </c>
      <c r="Q1" t="s">
        <v>37</v>
      </c>
      <c r="R1" t="s">
        <v>3</v>
      </c>
      <c r="S1" t="s">
        <v>1</v>
      </c>
      <c r="T1" t="s">
        <v>40</v>
      </c>
      <c r="U1" t="s">
        <v>47</v>
      </c>
      <c r="V1" t="s">
        <v>57</v>
      </c>
      <c r="W1" t="s">
        <v>50</v>
      </c>
      <c r="X1" s="8" t="s">
        <v>52</v>
      </c>
      <c r="Y1" s="9" t="s">
        <v>53</v>
      </c>
    </row>
    <row r="2" spans="1:25" x14ac:dyDescent="0.25">
      <c r="A2" t="s">
        <v>23</v>
      </c>
      <c r="B2" t="s">
        <v>24</v>
      </c>
      <c r="C2">
        <v>1785.61</v>
      </c>
      <c r="D2" t="s">
        <v>38</v>
      </c>
      <c r="E2" t="s">
        <v>5</v>
      </c>
      <c r="F2" t="s">
        <v>24</v>
      </c>
      <c r="G2" t="s">
        <v>24</v>
      </c>
      <c r="H2" t="s">
        <v>59</v>
      </c>
      <c r="J2" s="3" t="s">
        <v>38</v>
      </c>
      <c r="K2" s="8">
        <v>1708.6616000000001</v>
      </c>
      <c r="L2" s="9">
        <v>146.33973491063696</v>
      </c>
      <c r="M2" s="7">
        <v>50</v>
      </c>
      <c r="R2" t="s">
        <v>38</v>
      </c>
      <c r="S2" t="s">
        <v>5</v>
      </c>
      <c r="T2" t="s">
        <v>24</v>
      </c>
      <c r="U2" t="s">
        <v>24</v>
      </c>
      <c r="V2" t="s">
        <v>59</v>
      </c>
      <c r="W2" t="s">
        <v>5</v>
      </c>
      <c r="X2" s="8">
        <v>1787.8940000000002</v>
      </c>
      <c r="Y2" s="9">
        <v>2.0457345866185404</v>
      </c>
    </row>
    <row r="3" spans="1:25" x14ac:dyDescent="0.25">
      <c r="A3" t="s">
        <v>23</v>
      </c>
      <c r="B3" t="s">
        <v>24</v>
      </c>
      <c r="C3">
        <v>1785.76</v>
      </c>
      <c r="D3" t="s">
        <v>38</v>
      </c>
      <c r="E3" t="s">
        <v>5</v>
      </c>
      <c r="F3" t="s">
        <v>24</v>
      </c>
      <c r="G3" t="s">
        <v>24</v>
      </c>
      <c r="H3" t="s">
        <v>59</v>
      </c>
      <c r="J3" s="4" t="s">
        <v>24</v>
      </c>
      <c r="K3" s="8">
        <v>1832.559</v>
      </c>
      <c r="L3" s="9">
        <v>47.148087377256935</v>
      </c>
      <c r="M3" s="7">
        <v>10</v>
      </c>
      <c r="R3" t="s">
        <v>38</v>
      </c>
      <c r="S3" t="s">
        <v>1</v>
      </c>
      <c r="T3" t="s">
        <v>24</v>
      </c>
      <c r="U3" t="s">
        <v>24</v>
      </c>
      <c r="V3" t="s">
        <v>59</v>
      </c>
      <c r="W3" t="s">
        <v>1</v>
      </c>
      <c r="X3" s="8">
        <v>1877.2240000000002</v>
      </c>
      <c r="Y3" s="9">
        <v>3.1668959565353396</v>
      </c>
    </row>
    <row r="4" spans="1:25" x14ac:dyDescent="0.25">
      <c r="A4" t="s">
        <v>23</v>
      </c>
      <c r="B4" t="s">
        <v>24</v>
      </c>
      <c r="C4">
        <v>1789.76</v>
      </c>
      <c r="D4" t="s">
        <v>38</v>
      </c>
      <c r="E4" t="s">
        <v>5</v>
      </c>
      <c r="F4" t="s">
        <v>24</v>
      </c>
      <c r="G4" t="s">
        <v>24</v>
      </c>
      <c r="H4" t="s">
        <v>59</v>
      </c>
      <c r="J4" s="5" t="s">
        <v>24</v>
      </c>
      <c r="K4" s="8">
        <v>1832.559</v>
      </c>
      <c r="L4" s="9">
        <v>47.148087377256935</v>
      </c>
      <c r="M4" s="7">
        <v>10</v>
      </c>
      <c r="W4" t="s">
        <v>1</v>
      </c>
      <c r="X4" s="8">
        <v>1785.6200000000001</v>
      </c>
      <c r="Y4" s="9">
        <v>3.5961159603028467</v>
      </c>
    </row>
    <row r="5" spans="1:25" x14ac:dyDescent="0.25">
      <c r="A5" t="s">
        <v>23</v>
      </c>
      <c r="B5" t="s">
        <v>24</v>
      </c>
      <c r="C5">
        <v>1789.51</v>
      </c>
      <c r="D5" t="s">
        <v>38</v>
      </c>
      <c r="E5" t="s">
        <v>5</v>
      </c>
      <c r="F5" t="s">
        <v>24</v>
      </c>
      <c r="G5" t="s">
        <v>24</v>
      </c>
      <c r="H5" t="s">
        <v>59</v>
      </c>
      <c r="J5" s="6" t="s">
        <v>59</v>
      </c>
      <c r="K5" s="8"/>
      <c r="L5" s="9"/>
      <c r="M5" s="7"/>
      <c r="W5" t="s">
        <v>5</v>
      </c>
      <c r="X5" s="8">
        <v>1720.7080000000001</v>
      </c>
      <c r="Y5" s="9">
        <v>3.4077074404334216</v>
      </c>
    </row>
    <row r="6" spans="1:25" x14ac:dyDescent="0.25">
      <c r="A6" t="s">
        <v>23</v>
      </c>
      <c r="B6" t="s">
        <v>24</v>
      </c>
      <c r="C6">
        <v>1788.83</v>
      </c>
      <c r="D6" t="s">
        <v>38</v>
      </c>
      <c r="E6" t="s">
        <v>5</v>
      </c>
      <c r="F6" t="s">
        <v>24</v>
      </c>
      <c r="G6" t="s">
        <v>24</v>
      </c>
      <c r="H6" t="s">
        <v>59</v>
      </c>
      <c r="J6" s="10" t="s">
        <v>5</v>
      </c>
      <c r="K6" s="8">
        <v>1787.8940000000002</v>
      </c>
      <c r="L6" s="9">
        <v>2.0457345866185404</v>
      </c>
      <c r="M6" s="7">
        <v>5</v>
      </c>
      <c r="W6" t="s">
        <v>1</v>
      </c>
      <c r="X6" s="8">
        <v>1575.0819999999999</v>
      </c>
      <c r="Y6" s="9">
        <v>7.9280211906810516</v>
      </c>
    </row>
    <row r="7" spans="1:25" x14ac:dyDescent="0.25">
      <c r="A7" t="s">
        <v>25</v>
      </c>
      <c r="B7" t="s">
        <v>24</v>
      </c>
      <c r="C7">
        <v>1880.53</v>
      </c>
      <c r="D7" t="s">
        <v>38</v>
      </c>
      <c r="E7" t="s">
        <v>1</v>
      </c>
      <c r="F7" t="s">
        <v>24</v>
      </c>
      <c r="G7" t="s">
        <v>24</v>
      </c>
      <c r="H7" t="s">
        <v>59</v>
      </c>
      <c r="J7" s="10" t="s">
        <v>1</v>
      </c>
      <c r="K7" s="8">
        <v>1877.2240000000002</v>
      </c>
      <c r="L7" s="9">
        <v>3.1668959565353396</v>
      </c>
      <c r="M7" s="7">
        <v>5</v>
      </c>
      <c r="W7" t="s">
        <v>5</v>
      </c>
      <c r="X7" s="8">
        <v>1509.414</v>
      </c>
      <c r="Y7" s="9">
        <v>2.1959348806872097</v>
      </c>
    </row>
    <row r="8" spans="1:25" x14ac:dyDescent="0.25">
      <c r="A8" t="s">
        <v>25</v>
      </c>
      <c r="B8" t="s">
        <v>24</v>
      </c>
      <c r="C8">
        <v>1878.98</v>
      </c>
      <c r="D8" t="s">
        <v>38</v>
      </c>
      <c r="E8" t="s">
        <v>1</v>
      </c>
      <c r="F8" t="s">
        <v>24</v>
      </c>
      <c r="G8" t="s">
        <v>24</v>
      </c>
      <c r="H8" t="s">
        <v>59</v>
      </c>
      <c r="J8" s="4" t="s">
        <v>48</v>
      </c>
      <c r="K8" s="8">
        <v>1647.7059999999997</v>
      </c>
      <c r="L8" s="9">
        <v>113.34885853208664</v>
      </c>
      <c r="M8" s="7">
        <v>20</v>
      </c>
      <c r="W8" t="s">
        <v>1</v>
      </c>
      <c r="X8" s="8">
        <v>1912.7180000000001</v>
      </c>
      <c r="Y8" s="9">
        <v>4.0963971973817808</v>
      </c>
    </row>
    <row r="9" spans="1:25" x14ac:dyDescent="0.25">
      <c r="A9" t="s">
        <v>25</v>
      </c>
      <c r="B9" t="s">
        <v>24</v>
      </c>
      <c r="C9">
        <v>1873.14</v>
      </c>
      <c r="D9" t="s">
        <v>38</v>
      </c>
      <c r="E9" t="s">
        <v>1</v>
      </c>
      <c r="F9" t="s">
        <v>24</v>
      </c>
      <c r="G9" t="s">
        <v>24</v>
      </c>
      <c r="H9" t="s">
        <v>59</v>
      </c>
      <c r="J9" s="5" t="s">
        <v>43</v>
      </c>
      <c r="K9" s="8">
        <v>1753.164</v>
      </c>
      <c r="L9" s="9">
        <v>34.370687511327311</v>
      </c>
      <c r="M9" s="7">
        <v>10</v>
      </c>
      <c r="W9" t="s">
        <v>5</v>
      </c>
      <c r="X9" s="8">
        <v>1828.4240000000002</v>
      </c>
      <c r="Y9" s="9">
        <v>5.5271629249157499</v>
      </c>
    </row>
    <row r="10" spans="1:25" x14ac:dyDescent="0.25">
      <c r="A10" t="s">
        <v>25</v>
      </c>
      <c r="B10" t="s">
        <v>24</v>
      </c>
      <c r="C10">
        <v>1874.62</v>
      </c>
      <c r="D10" t="s">
        <v>38</v>
      </c>
      <c r="E10" t="s">
        <v>1</v>
      </c>
      <c r="F10" t="s">
        <v>24</v>
      </c>
      <c r="G10" t="s">
        <v>24</v>
      </c>
      <c r="H10" t="s">
        <v>59</v>
      </c>
      <c r="J10" s="6" t="s">
        <v>59</v>
      </c>
      <c r="K10" s="8"/>
      <c r="L10" s="9"/>
      <c r="M10" s="7"/>
      <c r="W10" t="s">
        <v>1</v>
      </c>
      <c r="X10" s="8">
        <v>1573.7059999999999</v>
      </c>
      <c r="Y10" s="9">
        <v>4.8055415928589236</v>
      </c>
    </row>
    <row r="11" spans="1:25" x14ac:dyDescent="0.25">
      <c r="A11" t="s">
        <v>25</v>
      </c>
      <c r="B11" t="s">
        <v>24</v>
      </c>
      <c r="C11">
        <v>1878.85</v>
      </c>
      <c r="D11" t="s">
        <v>38</v>
      </c>
      <c r="E11" t="s">
        <v>1</v>
      </c>
      <c r="F11" t="s">
        <v>24</v>
      </c>
      <c r="G11" t="s">
        <v>24</v>
      </c>
      <c r="H11" t="s">
        <v>59</v>
      </c>
      <c r="J11" s="10" t="s">
        <v>1</v>
      </c>
      <c r="K11" s="8">
        <v>1785.6200000000001</v>
      </c>
      <c r="L11" s="9">
        <v>3.5961159603028467</v>
      </c>
      <c r="M11" s="7">
        <v>5</v>
      </c>
      <c r="W11" t="s">
        <v>5</v>
      </c>
      <c r="X11" s="8">
        <v>1515.826</v>
      </c>
      <c r="Y11" s="9">
        <v>7.5926233937933043</v>
      </c>
    </row>
    <row r="12" spans="1:25" x14ac:dyDescent="0.25">
      <c r="A12" t="s">
        <v>23</v>
      </c>
      <c r="B12" t="s">
        <v>55</v>
      </c>
      <c r="C12">
        <v>778.26</v>
      </c>
      <c r="D12" t="s">
        <v>22</v>
      </c>
      <c r="E12" t="s">
        <v>5</v>
      </c>
      <c r="F12" t="s">
        <v>24</v>
      </c>
      <c r="G12" t="s">
        <v>24</v>
      </c>
      <c r="H12" t="s">
        <v>59</v>
      </c>
      <c r="J12" s="6" t="s">
        <v>58</v>
      </c>
      <c r="K12" s="8"/>
      <c r="L12" s="9"/>
      <c r="M12" s="7"/>
      <c r="W12" t="s">
        <v>22</v>
      </c>
      <c r="X12" s="8">
        <v>778.26</v>
      </c>
      <c r="Y12" s="9" t="s">
        <v>61</v>
      </c>
    </row>
    <row r="13" spans="1:25" x14ac:dyDescent="0.25">
      <c r="A13" t="s">
        <v>19</v>
      </c>
      <c r="B13" t="s">
        <v>26</v>
      </c>
      <c r="C13">
        <v>998.48</v>
      </c>
      <c r="D13" t="s">
        <v>2</v>
      </c>
      <c r="E13" t="s">
        <v>1</v>
      </c>
      <c r="F13" t="s">
        <v>41</v>
      </c>
      <c r="G13" t="s">
        <v>48</v>
      </c>
      <c r="H13" t="s">
        <v>59</v>
      </c>
      <c r="J13" s="10" t="s">
        <v>5</v>
      </c>
      <c r="K13" s="8">
        <v>1720.7080000000001</v>
      </c>
      <c r="L13" s="9">
        <v>3.4077074404334216</v>
      </c>
      <c r="M13" s="7">
        <v>5</v>
      </c>
      <c r="W13" t="s">
        <v>1</v>
      </c>
      <c r="X13" s="8">
        <v>997.88600000000008</v>
      </c>
      <c r="Y13" s="9">
        <v>0.99351899836294422</v>
      </c>
    </row>
    <row r="14" spans="1:25" x14ac:dyDescent="0.25">
      <c r="A14" t="s">
        <v>19</v>
      </c>
      <c r="B14" t="s">
        <v>26</v>
      </c>
      <c r="C14">
        <v>998.76</v>
      </c>
      <c r="D14" t="s">
        <v>2</v>
      </c>
      <c r="E14" t="s">
        <v>1</v>
      </c>
      <c r="F14" t="s">
        <v>41</v>
      </c>
      <c r="G14" t="s">
        <v>48</v>
      </c>
      <c r="H14" t="s">
        <v>59</v>
      </c>
      <c r="J14" s="5" t="s">
        <v>44</v>
      </c>
      <c r="K14" s="8">
        <v>1542.248</v>
      </c>
      <c r="L14" s="9">
        <v>35.041908496983936</v>
      </c>
      <c r="M14" s="7">
        <v>10</v>
      </c>
      <c r="W14" t="s">
        <v>5</v>
      </c>
      <c r="X14" s="8">
        <v>938.82600000000002</v>
      </c>
      <c r="Y14" s="9">
        <v>12.992052570700485</v>
      </c>
    </row>
    <row r="15" spans="1:25" x14ac:dyDescent="0.25">
      <c r="A15" t="s">
        <v>19</v>
      </c>
      <c r="B15" t="s">
        <v>26</v>
      </c>
      <c r="C15">
        <v>996.22</v>
      </c>
      <c r="D15" t="s">
        <v>2</v>
      </c>
      <c r="E15" t="s">
        <v>1</v>
      </c>
      <c r="F15" t="s">
        <v>41</v>
      </c>
      <c r="G15" t="s">
        <v>48</v>
      </c>
      <c r="H15" t="s">
        <v>59</v>
      </c>
      <c r="J15" s="6" t="s">
        <v>59</v>
      </c>
      <c r="K15" s="8"/>
      <c r="L15" s="9"/>
      <c r="M15" s="7"/>
      <c r="W15" t="s">
        <v>1</v>
      </c>
      <c r="X15" s="8">
        <v>991.16200000000003</v>
      </c>
      <c r="Y15" s="9">
        <v>1.7000499992044453</v>
      </c>
    </row>
    <row r="16" spans="1:25" x14ac:dyDescent="0.25">
      <c r="A16" t="s">
        <v>19</v>
      </c>
      <c r="B16" t="s">
        <v>26</v>
      </c>
      <c r="C16">
        <v>998.12</v>
      </c>
      <c r="D16" t="s">
        <v>2</v>
      </c>
      <c r="E16" t="s">
        <v>1</v>
      </c>
      <c r="F16" t="s">
        <v>41</v>
      </c>
      <c r="G16" t="s">
        <v>48</v>
      </c>
      <c r="H16" t="s">
        <v>59</v>
      </c>
      <c r="J16" s="10" t="s">
        <v>1</v>
      </c>
      <c r="K16" s="8">
        <v>1575.0819999999999</v>
      </c>
      <c r="L16" s="9">
        <v>7.9280211906810516</v>
      </c>
      <c r="M16" s="7">
        <v>5</v>
      </c>
      <c r="W16" t="s">
        <v>5</v>
      </c>
      <c r="X16" s="8">
        <v>953.43200000000002</v>
      </c>
      <c r="Y16" s="9">
        <v>4.1292214762470767</v>
      </c>
    </row>
    <row r="17" spans="1:25" x14ac:dyDescent="0.25">
      <c r="A17" t="s">
        <v>19</v>
      </c>
      <c r="B17" t="s">
        <v>26</v>
      </c>
      <c r="C17">
        <v>997.85</v>
      </c>
      <c r="D17" t="s">
        <v>2</v>
      </c>
      <c r="E17" t="s">
        <v>1</v>
      </c>
      <c r="F17" t="s">
        <v>41</v>
      </c>
      <c r="G17" t="s">
        <v>48</v>
      </c>
      <c r="H17" t="s">
        <v>59</v>
      </c>
      <c r="J17" s="6" t="s">
        <v>58</v>
      </c>
      <c r="K17" s="8"/>
      <c r="L17" s="9"/>
      <c r="M17" s="7"/>
      <c r="W17" t="s">
        <v>1</v>
      </c>
      <c r="X17" s="8">
        <v>988.26800000000003</v>
      </c>
      <c r="Y17" s="9">
        <v>2.0934946859523111</v>
      </c>
    </row>
    <row r="18" spans="1:25" x14ac:dyDescent="0.25">
      <c r="A18" t="s">
        <v>19</v>
      </c>
      <c r="B18" t="s">
        <v>27</v>
      </c>
      <c r="C18">
        <v>991.48</v>
      </c>
      <c r="D18" t="s">
        <v>2</v>
      </c>
      <c r="E18" t="s">
        <v>1</v>
      </c>
      <c r="F18" t="s">
        <v>42</v>
      </c>
      <c r="G18" t="s">
        <v>48</v>
      </c>
      <c r="H18" t="s">
        <v>59</v>
      </c>
      <c r="J18" s="10" t="s">
        <v>5</v>
      </c>
      <c r="K18" s="8">
        <v>1509.414</v>
      </c>
      <c r="L18" s="9">
        <v>2.1959348806872097</v>
      </c>
      <c r="M18" s="7">
        <v>5</v>
      </c>
      <c r="W18" t="s">
        <v>5</v>
      </c>
      <c r="X18" s="8">
        <v>961.18200000000002</v>
      </c>
      <c r="Y18" s="9">
        <v>3.2612144977360136</v>
      </c>
    </row>
    <row r="19" spans="1:25" x14ac:dyDescent="0.25">
      <c r="A19" t="s">
        <v>19</v>
      </c>
      <c r="B19" t="s">
        <v>27</v>
      </c>
      <c r="C19">
        <v>989.57</v>
      </c>
      <c r="D19" t="s">
        <v>2</v>
      </c>
      <c r="E19" t="s">
        <v>1</v>
      </c>
      <c r="F19" t="s">
        <v>42</v>
      </c>
      <c r="G19" t="s">
        <v>48</v>
      </c>
      <c r="H19" t="s">
        <v>59</v>
      </c>
      <c r="J19" s="4" t="s">
        <v>49</v>
      </c>
      <c r="K19" s="8">
        <v>1707.6684999999998</v>
      </c>
      <c r="L19" s="9">
        <v>171.27935120808669</v>
      </c>
      <c r="M19" s="7">
        <v>20</v>
      </c>
      <c r="W19" t="s">
        <v>1</v>
      </c>
      <c r="X19" s="8">
        <v>370.50800000000004</v>
      </c>
      <c r="Y19" s="9">
        <v>0.95116770338476775</v>
      </c>
    </row>
    <row r="20" spans="1:25" x14ac:dyDescent="0.25">
      <c r="A20" t="s">
        <v>19</v>
      </c>
      <c r="B20" t="s">
        <v>27</v>
      </c>
      <c r="C20">
        <v>990.35</v>
      </c>
      <c r="D20" t="s">
        <v>2</v>
      </c>
      <c r="E20" t="s">
        <v>1</v>
      </c>
      <c r="F20" t="s">
        <v>42</v>
      </c>
      <c r="G20" t="s">
        <v>48</v>
      </c>
      <c r="H20" t="s">
        <v>59</v>
      </c>
      <c r="J20" s="5" t="s">
        <v>43</v>
      </c>
      <c r="K20" s="8">
        <v>1870.5709999999999</v>
      </c>
      <c r="L20" s="9">
        <v>44.662955181610251</v>
      </c>
      <c r="M20" s="7">
        <v>10</v>
      </c>
      <c r="W20" t="s">
        <v>5</v>
      </c>
      <c r="X20" s="8">
        <v>353.88199999999995</v>
      </c>
      <c r="Y20" s="9">
        <v>4.9852051111295461</v>
      </c>
    </row>
    <row r="21" spans="1:25" x14ac:dyDescent="0.25">
      <c r="A21" t="s">
        <v>19</v>
      </c>
      <c r="B21" t="s">
        <v>27</v>
      </c>
      <c r="C21">
        <v>990.46</v>
      </c>
      <c r="D21" t="s">
        <v>2</v>
      </c>
      <c r="E21" t="s">
        <v>1</v>
      </c>
      <c r="F21" t="s">
        <v>42</v>
      </c>
      <c r="G21" t="s">
        <v>48</v>
      </c>
      <c r="H21" t="s">
        <v>59</v>
      </c>
      <c r="J21" s="6" t="s">
        <v>59</v>
      </c>
      <c r="K21" s="8"/>
      <c r="L21" s="9"/>
      <c r="M21" s="7"/>
      <c r="W21" t="s">
        <v>46</v>
      </c>
      <c r="X21" s="8">
        <v>1310.3919999999998</v>
      </c>
      <c r="Y21" s="9">
        <v>14.374055447252196</v>
      </c>
    </row>
    <row r="22" spans="1:25" x14ac:dyDescent="0.25">
      <c r="A22" t="s">
        <v>19</v>
      </c>
      <c r="B22" t="s">
        <v>27</v>
      </c>
      <c r="C22">
        <v>993.95</v>
      </c>
      <c r="D22" t="s">
        <v>2</v>
      </c>
      <c r="E22" t="s">
        <v>1</v>
      </c>
      <c r="F22" t="s">
        <v>42</v>
      </c>
      <c r="G22" t="s">
        <v>48</v>
      </c>
      <c r="H22" t="s">
        <v>59</v>
      </c>
      <c r="J22" s="10" t="s">
        <v>1</v>
      </c>
      <c r="K22" s="8">
        <v>1912.7180000000001</v>
      </c>
      <c r="L22" s="9">
        <v>4.0963971973817808</v>
      </c>
      <c r="M22" s="7">
        <v>5</v>
      </c>
      <c r="W22" t="s">
        <v>5</v>
      </c>
      <c r="X22" s="8">
        <v>1310.3919999999998</v>
      </c>
      <c r="Y22" s="9">
        <v>14.374055447252196</v>
      </c>
    </row>
    <row r="23" spans="1:25" x14ac:dyDescent="0.25">
      <c r="A23" t="s">
        <v>19</v>
      </c>
      <c r="B23" t="s">
        <v>28</v>
      </c>
      <c r="C23">
        <v>1780.98</v>
      </c>
      <c r="D23" t="s">
        <v>38</v>
      </c>
      <c r="E23" t="s">
        <v>1</v>
      </c>
      <c r="F23" t="s">
        <v>43</v>
      </c>
      <c r="G23" t="s">
        <v>48</v>
      </c>
      <c r="H23" t="s">
        <v>59</v>
      </c>
      <c r="J23" s="6" t="s">
        <v>58</v>
      </c>
      <c r="K23" s="8"/>
      <c r="L23" s="9"/>
      <c r="M23" s="7"/>
    </row>
    <row r="24" spans="1:25" x14ac:dyDescent="0.25">
      <c r="A24" t="s">
        <v>19</v>
      </c>
      <c r="B24" t="s">
        <v>28</v>
      </c>
      <c r="C24">
        <v>1790.58</v>
      </c>
      <c r="D24" t="s">
        <v>38</v>
      </c>
      <c r="E24" t="s">
        <v>1</v>
      </c>
      <c r="F24" t="s">
        <v>43</v>
      </c>
      <c r="G24" t="s">
        <v>48</v>
      </c>
      <c r="H24" t="s">
        <v>59</v>
      </c>
      <c r="J24" s="10" t="s">
        <v>5</v>
      </c>
      <c r="K24" s="8">
        <v>1828.4240000000002</v>
      </c>
      <c r="L24" s="9">
        <v>5.5271629249157499</v>
      </c>
      <c r="M24" s="7">
        <v>5</v>
      </c>
    </row>
    <row r="25" spans="1:25" x14ac:dyDescent="0.25">
      <c r="A25" t="s">
        <v>19</v>
      </c>
      <c r="B25" t="s">
        <v>28</v>
      </c>
      <c r="C25">
        <v>1784.17</v>
      </c>
      <c r="D25" t="s">
        <v>38</v>
      </c>
      <c r="E25" t="s">
        <v>1</v>
      </c>
      <c r="F25" t="s">
        <v>43</v>
      </c>
      <c r="G25" t="s">
        <v>48</v>
      </c>
      <c r="H25" t="s">
        <v>59</v>
      </c>
      <c r="J25" s="5" t="s">
        <v>44</v>
      </c>
      <c r="K25" s="8">
        <v>1544.7660000000001</v>
      </c>
      <c r="L25" s="9">
        <v>31.088048150017759</v>
      </c>
      <c r="M25" s="7">
        <v>10</v>
      </c>
    </row>
    <row r="26" spans="1:25" x14ac:dyDescent="0.25">
      <c r="A26" t="s">
        <v>19</v>
      </c>
      <c r="B26" t="s">
        <v>28</v>
      </c>
      <c r="C26">
        <v>1787.38</v>
      </c>
      <c r="D26" t="s">
        <v>38</v>
      </c>
      <c r="E26" t="s">
        <v>1</v>
      </c>
      <c r="F26" t="s">
        <v>43</v>
      </c>
      <c r="G26" t="s">
        <v>48</v>
      </c>
      <c r="H26" t="s">
        <v>59</v>
      </c>
      <c r="J26" s="6" t="s">
        <v>59</v>
      </c>
      <c r="K26" s="8"/>
      <c r="L26" s="9"/>
      <c r="M26" s="7"/>
    </row>
    <row r="27" spans="1:25" x14ac:dyDescent="0.25">
      <c r="A27" t="s">
        <v>19</v>
      </c>
      <c r="B27" t="s">
        <v>28</v>
      </c>
      <c r="C27">
        <v>1784.99</v>
      </c>
      <c r="D27" t="s">
        <v>38</v>
      </c>
      <c r="E27" t="s">
        <v>1</v>
      </c>
      <c r="F27" t="s">
        <v>43</v>
      </c>
      <c r="G27" t="s">
        <v>48</v>
      </c>
      <c r="H27" t="s">
        <v>59</v>
      </c>
      <c r="J27" s="10" t="s">
        <v>1</v>
      </c>
      <c r="K27" s="8">
        <v>1573.7059999999999</v>
      </c>
      <c r="L27" s="9">
        <v>4.8055415928589236</v>
      </c>
      <c r="M27" s="7">
        <v>5</v>
      </c>
    </row>
    <row r="28" spans="1:25" x14ac:dyDescent="0.25">
      <c r="A28" t="s">
        <v>19</v>
      </c>
      <c r="B28" t="s">
        <v>29</v>
      </c>
      <c r="C28">
        <v>1575.36</v>
      </c>
      <c r="D28" t="s">
        <v>38</v>
      </c>
      <c r="E28" t="s">
        <v>1</v>
      </c>
      <c r="F28" t="s">
        <v>44</v>
      </c>
      <c r="G28" t="s">
        <v>48</v>
      </c>
      <c r="H28" t="s">
        <v>59</v>
      </c>
      <c r="J28" s="6" t="s">
        <v>58</v>
      </c>
      <c r="K28" s="8"/>
      <c r="L28" s="9"/>
      <c r="M28" s="7"/>
    </row>
    <row r="29" spans="1:25" x14ac:dyDescent="0.25">
      <c r="A29" t="s">
        <v>19</v>
      </c>
      <c r="B29" t="s">
        <v>29</v>
      </c>
      <c r="C29">
        <v>1578.92</v>
      </c>
      <c r="D29" t="s">
        <v>38</v>
      </c>
      <c r="E29" t="s">
        <v>1</v>
      </c>
      <c r="F29" t="s">
        <v>44</v>
      </c>
      <c r="G29" t="s">
        <v>48</v>
      </c>
      <c r="H29" t="s">
        <v>59</v>
      </c>
      <c r="J29" s="10" t="s">
        <v>5</v>
      </c>
      <c r="K29" s="8">
        <v>1515.826</v>
      </c>
      <c r="L29" s="9">
        <v>7.5926233937933043</v>
      </c>
      <c r="M29" s="7">
        <v>5</v>
      </c>
    </row>
    <row r="30" spans="1:25" x14ac:dyDescent="0.25">
      <c r="A30" t="s">
        <v>19</v>
      </c>
      <c r="B30" t="s">
        <v>29</v>
      </c>
      <c r="C30">
        <v>1576.07</v>
      </c>
      <c r="D30" t="s">
        <v>38</v>
      </c>
      <c r="E30" t="s">
        <v>1</v>
      </c>
      <c r="F30" t="s">
        <v>44</v>
      </c>
      <c r="G30" t="s">
        <v>48</v>
      </c>
      <c r="H30" t="s">
        <v>59</v>
      </c>
      <c r="J30" s="3" t="s">
        <v>22</v>
      </c>
      <c r="K30" s="8">
        <v>778.26</v>
      </c>
      <c r="L30" s="9" t="e">
        <v>#DIV/0!</v>
      </c>
      <c r="M30" s="7">
        <v>1</v>
      </c>
    </row>
    <row r="31" spans="1:25" x14ac:dyDescent="0.25">
      <c r="A31" t="s">
        <v>19</v>
      </c>
      <c r="B31" t="s">
        <v>29</v>
      </c>
      <c r="C31">
        <v>1583.08</v>
      </c>
      <c r="D31" t="s">
        <v>38</v>
      </c>
      <c r="E31" t="s">
        <v>1</v>
      </c>
      <c r="F31" t="s">
        <v>44</v>
      </c>
      <c r="G31" t="s">
        <v>48</v>
      </c>
      <c r="H31" t="s">
        <v>59</v>
      </c>
      <c r="J31" s="4" t="s">
        <v>24</v>
      </c>
      <c r="K31" s="8">
        <v>778.26</v>
      </c>
      <c r="L31" s="9" t="e">
        <v>#DIV/0!</v>
      </c>
      <c r="M31" s="7">
        <v>1</v>
      </c>
    </row>
    <row r="32" spans="1:25" x14ac:dyDescent="0.25">
      <c r="A32" t="s">
        <v>19</v>
      </c>
      <c r="B32" t="s">
        <v>29</v>
      </c>
      <c r="C32">
        <v>1561.98</v>
      </c>
      <c r="D32" t="s">
        <v>38</v>
      </c>
      <c r="E32" t="s">
        <v>1</v>
      </c>
      <c r="F32" t="s">
        <v>44</v>
      </c>
      <c r="G32" t="s">
        <v>48</v>
      </c>
      <c r="H32" t="s">
        <v>59</v>
      </c>
      <c r="J32" s="5" t="s">
        <v>24</v>
      </c>
      <c r="K32" s="8">
        <v>778.26</v>
      </c>
      <c r="L32" s="9" t="e">
        <v>#DIV/0!</v>
      </c>
      <c r="M32" s="7">
        <v>1</v>
      </c>
    </row>
    <row r="33" spans="1:13" x14ac:dyDescent="0.25">
      <c r="A33" t="s">
        <v>19</v>
      </c>
      <c r="B33" t="s">
        <v>30</v>
      </c>
      <c r="C33">
        <v>988.45</v>
      </c>
      <c r="D33" t="s">
        <v>2</v>
      </c>
      <c r="E33" t="s">
        <v>1</v>
      </c>
      <c r="F33" t="s">
        <v>42</v>
      </c>
      <c r="G33" t="s">
        <v>49</v>
      </c>
      <c r="H33" t="s">
        <v>59</v>
      </c>
      <c r="J33" s="6" t="s">
        <v>59</v>
      </c>
      <c r="K33" s="8"/>
      <c r="L33" s="9"/>
      <c r="M33" s="7"/>
    </row>
    <row r="34" spans="1:13" x14ac:dyDescent="0.25">
      <c r="A34" t="s">
        <v>19</v>
      </c>
      <c r="B34" t="s">
        <v>30</v>
      </c>
      <c r="C34">
        <v>991.75</v>
      </c>
      <c r="D34" t="s">
        <v>2</v>
      </c>
      <c r="E34" t="s">
        <v>1</v>
      </c>
      <c r="F34" t="s">
        <v>42</v>
      </c>
      <c r="G34" t="s">
        <v>49</v>
      </c>
      <c r="H34" t="s">
        <v>59</v>
      </c>
      <c r="J34" s="10" t="s">
        <v>5</v>
      </c>
      <c r="K34" s="8">
        <v>778.26</v>
      </c>
      <c r="L34" s="9" t="e">
        <v>#DIV/0!</v>
      </c>
      <c r="M34" s="7">
        <v>1</v>
      </c>
    </row>
    <row r="35" spans="1:13" x14ac:dyDescent="0.25">
      <c r="A35" t="s">
        <v>19</v>
      </c>
      <c r="B35" t="s">
        <v>30</v>
      </c>
      <c r="C35">
        <v>987.76</v>
      </c>
      <c r="D35" t="s">
        <v>2</v>
      </c>
      <c r="E35" t="s">
        <v>1</v>
      </c>
      <c r="F35" t="s">
        <v>42</v>
      </c>
      <c r="G35" t="s">
        <v>49</v>
      </c>
      <c r="H35" t="s">
        <v>59</v>
      </c>
      <c r="J35" s="3" t="s">
        <v>2</v>
      </c>
      <c r="K35" s="8">
        <v>873.94866666666667</v>
      </c>
      <c r="L35" s="9">
        <v>296.77412877779307</v>
      </c>
      <c r="M35" s="7">
        <v>45</v>
      </c>
    </row>
    <row r="36" spans="1:13" x14ac:dyDescent="0.25">
      <c r="A36" t="s">
        <v>19</v>
      </c>
      <c r="B36" t="s">
        <v>30</v>
      </c>
      <c r="C36">
        <v>986.43</v>
      </c>
      <c r="D36" t="s">
        <v>2</v>
      </c>
      <c r="E36" t="s">
        <v>1</v>
      </c>
      <c r="F36" t="s">
        <v>42</v>
      </c>
      <c r="G36" t="s">
        <v>49</v>
      </c>
      <c r="H36" t="s">
        <v>59</v>
      </c>
      <c r="J36" s="4" t="s">
        <v>48</v>
      </c>
      <c r="K36" s="8">
        <v>970.32650000000035</v>
      </c>
      <c r="L36" s="9">
        <v>26.273494002605212</v>
      </c>
      <c r="M36" s="7">
        <v>20</v>
      </c>
    </row>
    <row r="37" spans="1:13" x14ac:dyDescent="0.25">
      <c r="A37" t="s">
        <v>19</v>
      </c>
      <c r="B37" t="s">
        <v>30</v>
      </c>
      <c r="C37">
        <v>986.95</v>
      </c>
      <c r="D37" t="s">
        <v>2</v>
      </c>
      <c r="E37" t="s">
        <v>1</v>
      </c>
      <c r="F37" t="s">
        <v>42</v>
      </c>
      <c r="G37" t="s">
        <v>49</v>
      </c>
      <c r="H37" t="s">
        <v>59</v>
      </c>
      <c r="J37" s="5" t="s">
        <v>41</v>
      </c>
      <c r="K37" s="8">
        <v>968.35600000000011</v>
      </c>
      <c r="L37" s="9">
        <v>32.316715729718098</v>
      </c>
      <c r="M37" s="7">
        <v>10</v>
      </c>
    </row>
    <row r="38" spans="1:13" x14ac:dyDescent="0.25">
      <c r="A38" t="s">
        <v>19</v>
      </c>
      <c r="B38" t="s">
        <v>31</v>
      </c>
      <c r="C38">
        <v>1905.8</v>
      </c>
      <c r="D38" t="s">
        <v>38</v>
      </c>
      <c r="E38" t="s">
        <v>1</v>
      </c>
      <c r="F38" t="s">
        <v>43</v>
      </c>
      <c r="G38" t="s">
        <v>49</v>
      </c>
      <c r="H38" t="s">
        <v>59</v>
      </c>
      <c r="J38" s="6" t="s">
        <v>59</v>
      </c>
      <c r="K38" s="8"/>
      <c r="L38" s="9"/>
      <c r="M38" s="7"/>
    </row>
    <row r="39" spans="1:13" x14ac:dyDescent="0.25">
      <c r="A39" t="s">
        <v>19</v>
      </c>
      <c r="B39" t="s">
        <v>31</v>
      </c>
      <c r="C39">
        <v>1914.52</v>
      </c>
      <c r="D39" t="s">
        <v>38</v>
      </c>
      <c r="E39" t="s">
        <v>1</v>
      </c>
      <c r="F39" t="s">
        <v>43</v>
      </c>
      <c r="G39" t="s">
        <v>49</v>
      </c>
      <c r="H39" t="s">
        <v>59</v>
      </c>
      <c r="J39" s="10" t="s">
        <v>1</v>
      </c>
      <c r="K39" s="8">
        <v>997.88600000000008</v>
      </c>
      <c r="L39" s="9">
        <v>0.99351899836294422</v>
      </c>
      <c r="M39" s="7">
        <v>5</v>
      </c>
    </row>
    <row r="40" spans="1:13" x14ac:dyDescent="0.25">
      <c r="A40" t="s">
        <v>19</v>
      </c>
      <c r="B40" t="s">
        <v>31</v>
      </c>
      <c r="C40">
        <v>1916.47</v>
      </c>
      <c r="D40" t="s">
        <v>38</v>
      </c>
      <c r="E40" t="s">
        <v>1</v>
      </c>
      <c r="F40" t="s">
        <v>43</v>
      </c>
      <c r="G40" t="s">
        <v>49</v>
      </c>
      <c r="H40" t="s">
        <v>59</v>
      </c>
      <c r="J40" s="6" t="s">
        <v>58</v>
      </c>
      <c r="K40" s="8"/>
      <c r="L40" s="9"/>
      <c r="M40" s="7"/>
    </row>
    <row r="41" spans="1:13" x14ac:dyDescent="0.25">
      <c r="A41" t="s">
        <v>19</v>
      </c>
      <c r="B41" t="s">
        <v>31</v>
      </c>
      <c r="C41">
        <v>1914.11</v>
      </c>
      <c r="D41" t="s">
        <v>38</v>
      </c>
      <c r="E41" t="s">
        <v>1</v>
      </c>
      <c r="F41" t="s">
        <v>43</v>
      </c>
      <c r="G41" t="s">
        <v>49</v>
      </c>
      <c r="H41" t="s">
        <v>59</v>
      </c>
      <c r="J41" s="10" t="s">
        <v>5</v>
      </c>
      <c r="K41" s="8">
        <v>938.82600000000002</v>
      </c>
      <c r="L41" s="9">
        <v>12.992052570700485</v>
      </c>
      <c r="M41" s="7">
        <v>5</v>
      </c>
    </row>
    <row r="42" spans="1:13" x14ac:dyDescent="0.25">
      <c r="A42" t="s">
        <v>19</v>
      </c>
      <c r="B42" t="s">
        <v>31</v>
      </c>
      <c r="C42">
        <v>1912.69</v>
      </c>
      <c r="D42" t="s">
        <v>38</v>
      </c>
      <c r="E42" t="s">
        <v>1</v>
      </c>
      <c r="F42" t="s">
        <v>43</v>
      </c>
      <c r="G42" t="s">
        <v>49</v>
      </c>
      <c r="H42" t="s">
        <v>59</v>
      </c>
      <c r="J42" s="5" t="s">
        <v>42</v>
      </c>
      <c r="K42" s="8">
        <v>972.29700000000014</v>
      </c>
      <c r="L42" s="9">
        <v>20.107060147555437</v>
      </c>
      <c r="M42" s="7">
        <v>10</v>
      </c>
    </row>
    <row r="43" spans="1:13" x14ac:dyDescent="0.25">
      <c r="A43" t="s">
        <v>19</v>
      </c>
      <c r="B43" t="s">
        <v>32</v>
      </c>
      <c r="C43">
        <v>1566.79</v>
      </c>
      <c r="D43" t="s">
        <v>38</v>
      </c>
      <c r="E43" t="s">
        <v>1</v>
      </c>
      <c r="F43" t="s">
        <v>44</v>
      </c>
      <c r="G43" t="s">
        <v>49</v>
      </c>
      <c r="H43" t="s">
        <v>59</v>
      </c>
      <c r="J43" s="6" t="s">
        <v>59</v>
      </c>
      <c r="K43" s="8"/>
      <c r="L43" s="9"/>
      <c r="M43" s="7"/>
    </row>
    <row r="44" spans="1:13" x14ac:dyDescent="0.25">
      <c r="A44" t="s">
        <v>19</v>
      </c>
      <c r="B44" t="s">
        <v>32</v>
      </c>
      <c r="C44">
        <v>1580.19</v>
      </c>
      <c r="D44" t="s">
        <v>38</v>
      </c>
      <c r="E44" t="s">
        <v>1</v>
      </c>
      <c r="F44" t="s">
        <v>44</v>
      </c>
      <c r="G44" t="s">
        <v>49</v>
      </c>
      <c r="H44" t="s">
        <v>59</v>
      </c>
      <c r="J44" s="10" t="s">
        <v>1</v>
      </c>
      <c r="K44" s="8">
        <v>991.16200000000003</v>
      </c>
      <c r="L44" s="9">
        <v>1.7000499992044453</v>
      </c>
      <c r="M44" s="7">
        <v>5</v>
      </c>
    </row>
    <row r="45" spans="1:13" x14ac:dyDescent="0.25">
      <c r="A45" t="s">
        <v>19</v>
      </c>
      <c r="B45" t="s">
        <v>32</v>
      </c>
      <c r="C45">
        <v>1574.58</v>
      </c>
      <c r="D45" t="s">
        <v>38</v>
      </c>
      <c r="E45" t="s">
        <v>1</v>
      </c>
      <c r="F45" t="s">
        <v>44</v>
      </c>
      <c r="G45" t="s">
        <v>49</v>
      </c>
      <c r="H45" t="s">
        <v>59</v>
      </c>
      <c r="J45" s="6" t="s">
        <v>58</v>
      </c>
      <c r="K45" s="8"/>
      <c r="L45" s="9"/>
      <c r="M45" s="7"/>
    </row>
    <row r="46" spans="1:13" x14ac:dyDescent="0.25">
      <c r="A46" t="s">
        <v>19</v>
      </c>
      <c r="B46" t="s">
        <v>32</v>
      </c>
      <c r="C46">
        <v>1574.39</v>
      </c>
      <c r="D46" t="s">
        <v>38</v>
      </c>
      <c r="E46" t="s">
        <v>1</v>
      </c>
      <c r="F46" t="s">
        <v>44</v>
      </c>
      <c r="G46" t="s">
        <v>49</v>
      </c>
      <c r="H46" t="s">
        <v>59</v>
      </c>
      <c r="J46" s="10" t="s">
        <v>5</v>
      </c>
      <c r="K46" s="8">
        <v>953.43200000000002</v>
      </c>
      <c r="L46" s="9">
        <v>4.1292214762470767</v>
      </c>
      <c r="M46" s="7">
        <v>5</v>
      </c>
    </row>
    <row r="47" spans="1:13" x14ac:dyDescent="0.25">
      <c r="A47" t="s">
        <v>19</v>
      </c>
      <c r="B47" t="s">
        <v>32</v>
      </c>
      <c r="C47">
        <v>1572.58</v>
      </c>
      <c r="D47" t="s">
        <v>38</v>
      </c>
      <c r="E47" t="s">
        <v>1</v>
      </c>
      <c r="F47" t="s">
        <v>44</v>
      </c>
      <c r="G47" t="s">
        <v>49</v>
      </c>
      <c r="H47" t="s">
        <v>59</v>
      </c>
      <c r="J47" s="4" t="s">
        <v>49</v>
      </c>
      <c r="K47" s="8">
        <v>796.84640000000002</v>
      </c>
      <c r="L47" s="9">
        <v>383.39418998684209</v>
      </c>
      <c r="M47" s="7">
        <v>25</v>
      </c>
    </row>
    <row r="48" spans="1:13" x14ac:dyDescent="0.25">
      <c r="A48" t="s">
        <v>19</v>
      </c>
      <c r="B48" t="s">
        <v>33</v>
      </c>
      <c r="C48">
        <v>369.8</v>
      </c>
      <c r="D48" t="s">
        <v>2</v>
      </c>
      <c r="E48" t="s">
        <v>1</v>
      </c>
      <c r="F48" t="s">
        <v>45</v>
      </c>
      <c r="G48" t="s">
        <v>49</v>
      </c>
      <c r="H48" t="s">
        <v>59</v>
      </c>
      <c r="J48" s="5" t="s">
        <v>42</v>
      </c>
      <c r="K48" s="8">
        <v>974.72500000000002</v>
      </c>
      <c r="L48" s="9">
        <v>14.507474893238268</v>
      </c>
      <c r="M48" s="7">
        <v>10</v>
      </c>
    </row>
    <row r="49" spans="1:13" x14ac:dyDescent="0.25">
      <c r="A49" t="s">
        <v>19</v>
      </c>
      <c r="B49" t="s">
        <v>33</v>
      </c>
      <c r="C49">
        <v>369.39</v>
      </c>
      <c r="D49" t="s">
        <v>2</v>
      </c>
      <c r="E49" t="s">
        <v>1</v>
      </c>
      <c r="F49" t="s">
        <v>45</v>
      </c>
      <c r="G49" t="s">
        <v>49</v>
      </c>
      <c r="H49" t="s">
        <v>59</v>
      </c>
      <c r="J49" s="6" t="s">
        <v>59</v>
      </c>
      <c r="K49" s="8"/>
      <c r="L49" s="9"/>
      <c r="M49" s="7"/>
    </row>
    <row r="50" spans="1:13" x14ac:dyDescent="0.25">
      <c r="A50" t="s">
        <v>19</v>
      </c>
      <c r="B50" t="s">
        <v>33</v>
      </c>
      <c r="C50">
        <v>370.41</v>
      </c>
      <c r="D50" t="s">
        <v>2</v>
      </c>
      <c r="E50" t="s">
        <v>1</v>
      </c>
      <c r="F50" t="s">
        <v>45</v>
      </c>
      <c r="G50" t="s">
        <v>49</v>
      </c>
      <c r="H50" t="s">
        <v>59</v>
      </c>
      <c r="J50" s="10" t="s">
        <v>1</v>
      </c>
      <c r="K50" s="8">
        <v>988.26800000000003</v>
      </c>
      <c r="L50" s="9">
        <v>2.0934946859523111</v>
      </c>
      <c r="M50" s="7">
        <v>5</v>
      </c>
    </row>
    <row r="51" spans="1:13" x14ac:dyDescent="0.25">
      <c r="A51" t="s">
        <v>19</v>
      </c>
      <c r="B51" t="s">
        <v>33</v>
      </c>
      <c r="C51">
        <v>371.53</v>
      </c>
      <c r="D51" t="s">
        <v>2</v>
      </c>
      <c r="E51" t="s">
        <v>1</v>
      </c>
      <c r="F51" t="s">
        <v>45</v>
      </c>
      <c r="G51" t="s">
        <v>49</v>
      </c>
      <c r="H51" t="s">
        <v>59</v>
      </c>
      <c r="J51" s="6" t="s">
        <v>58</v>
      </c>
      <c r="K51" s="8"/>
      <c r="L51" s="9"/>
      <c r="M51" s="7"/>
    </row>
    <row r="52" spans="1:13" x14ac:dyDescent="0.25">
      <c r="A52" t="s">
        <v>19</v>
      </c>
      <c r="B52" t="s">
        <v>33</v>
      </c>
      <c r="C52">
        <v>371.41</v>
      </c>
      <c r="D52" t="s">
        <v>2</v>
      </c>
      <c r="E52" t="s">
        <v>1</v>
      </c>
      <c r="F52" t="s">
        <v>45</v>
      </c>
      <c r="G52" t="s">
        <v>49</v>
      </c>
      <c r="H52" t="s">
        <v>59</v>
      </c>
      <c r="J52" s="10" t="s">
        <v>5</v>
      </c>
      <c r="K52" s="8">
        <v>961.18200000000002</v>
      </c>
      <c r="L52" s="9">
        <v>3.2612144977360136</v>
      </c>
      <c r="M52" s="7">
        <v>5</v>
      </c>
    </row>
    <row r="53" spans="1:13" x14ac:dyDescent="0.25">
      <c r="A53" t="s">
        <v>56</v>
      </c>
      <c r="B53" t="s">
        <v>26</v>
      </c>
      <c r="C53">
        <v>951.27</v>
      </c>
      <c r="D53" t="s">
        <v>2</v>
      </c>
      <c r="E53" t="s">
        <v>5</v>
      </c>
      <c r="F53" t="s">
        <v>41</v>
      </c>
      <c r="G53" t="s">
        <v>48</v>
      </c>
      <c r="H53" t="s">
        <v>58</v>
      </c>
      <c r="J53" s="5" t="s">
        <v>45</v>
      </c>
      <c r="K53" s="8">
        <v>362.19499999999999</v>
      </c>
      <c r="L53" s="9">
        <v>9.3931869517818178</v>
      </c>
      <c r="M53" s="7">
        <v>10</v>
      </c>
    </row>
    <row r="54" spans="1:13" x14ac:dyDescent="0.25">
      <c r="A54" t="s">
        <v>56</v>
      </c>
      <c r="B54" t="s">
        <v>26</v>
      </c>
      <c r="C54">
        <v>951.27</v>
      </c>
      <c r="D54" t="s">
        <v>2</v>
      </c>
      <c r="E54" t="s">
        <v>5</v>
      </c>
      <c r="F54" t="s">
        <v>41</v>
      </c>
      <c r="G54" t="s">
        <v>48</v>
      </c>
      <c r="H54" t="s">
        <v>58</v>
      </c>
      <c r="J54" s="6" t="s">
        <v>59</v>
      </c>
      <c r="K54" s="8"/>
      <c r="L54" s="9"/>
      <c r="M54" s="7"/>
    </row>
    <row r="55" spans="1:13" x14ac:dyDescent="0.25">
      <c r="A55" t="s">
        <v>56</v>
      </c>
      <c r="B55" t="s">
        <v>26</v>
      </c>
      <c r="C55">
        <v>931.15</v>
      </c>
      <c r="D55" t="s">
        <v>2</v>
      </c>
      <c r="E55" t="s">
        <v>5</v>
      </c>
      <c r="F55" t="s">
        <v>41</v>
      </c>
      <c r="G55" t="s">
        <v>48</v>
      </c>
      <c r="H55" t="s">
        <v>58</v>
      </c>
      <c r="J55" s="10" t="s">
        <v>1</v>
      </c>
      <c r="K55" s="8">
        <v>370.50800000000004</v>
      </c>
      <c r="L55" s="9">
        <v>0.95116770338476775</v>
      </c>
      <c r="M55" s="7">
        <v>5</v>
      </c>
    </row>
    <row r="56" spans="1:13" x14ac:dyDescent="0.25">
      <c r="A56" t="s">
        <v>56</v>
      </c>
      <c r="B56" t="s">
        <v>26</v>
      </c>
      <c r="C56">
        <v>939.12</v>
      </c>
      <c r="D56" t="s">
        <v>2</v>
      </c>
      <c r="E56" t="s">
        <v>5</v>
      </c>
      <c r="F56" t="s">
        <v>41</v>
      </c>
      <c r="G56" t="s">
        <v>48</v>
      </c>
      <c r="H56" t="s">
        <v>58</v>
      </c>
      <c r="J56" s="6" t="s">
        <v>58</v>
      </c>
      <c r="K56" s="8"/>
      <c r="L56" s="9"/>
      <c r="M56" s="7"/>
    </row>
    <row r="57" spans="1:13" x14ac:dyDescent="0.25">
      <c r="A57" t="s">
        <v>56</v>
      </c>
      <c r="B57" t="s">
        <v>26</v>
      </c>
      <c r="C57">
        <v>921.32</v>
      </c>
      <c r="D57" t="s">
        <v>2</v>
      </c>
      <c r="E57" t="s">
        <v>5</v>
      </c>
      <c r="F57" t="s">
        <v>41</v>
      </c>
      <c r="G57" t="s">
        <v>48</v>
      </c>
      <c r="H57" t="s">
        <v>58</v>
      </c>
      <c r="J57" s="10" t="s">
        <v>5</v>
      </c>
      <c r="K57" s="8">
        <v>353.88199999999995</v>
      </c>
      <c r="L57" s="9">
        <v>4.9852051111295461</v>
      </c>
      <c r="M57" s="7">
        <v>5</v>
      </c>
    </row>
    <row r="58" spans="1:13" x14ac:dyDescent="0.25">
      <c r="A58" t="s">
        <v>56</v>
      </c>
      <c r="B58" t="s">
        <v>27</v>
      </c>
      <c r="C58">
        <v>947.54</v>
      </c>
      <c r="D58" t="s">
        <v>2</v>
      </c>
      <c r="E58" t="s">
        <v>5</v>
      </c>
      <c r="F58" t="s">
        <v>42</v>
      </c>
      <c r="G58" t="s">
        <v>48</v>
      </c>
      <c r="H58" t="s">
        <v>58</v>
      </c>
      <c r="J58" s="5" t="s">
        <v>46</v>
      </c>
      <c r="K58" s="8">
        <v>1310.3919999999998</v>
      </c>
      <c r="L58" s="9">
        <v>14.374055447252196</v>
      </c>
      <c r="M58" s="7">
        <v>5</v>
      </c>
    </row>
    <row r="59" spans="1:13" x14ac:dyDescent="0.25">
      <c r="A59" t="s">
        <v>56</v>
      </c>
      <c r="B59" t="s">
        <v>27</v>
      </c>
      <c r="C59">
        <v>950.88</v>
      </c>
      <c r="D59" t="s">
        <v>2</v>
      </c>
      <c r="E59" t="s">
        <v>5</v>
      </c>
      <c r="F59" t="s">
        <v>42</v>
      </c>
      <c r="G59" t="s">
        <v>48</v>
      </c>
      <c r="H59" t="s">
        <v>58</v>
      </c>
      <c r="J59" s="6" t="s">
        <v>59</v>
      </c>
      <c r="K59" s="8"/>
      <c r="L59" s="9"/>
      <c r="M59" s="7"/>
    </row>
    <row r="60" spans="1:13" x14ac:dyDescent="0.25">
      <c r="A60" t="s">
        <v>56</v>
      </c>
      <c r="B60" t="s">
        <v>27</v>
      </c>
      <c r="C60">
        <v>956.73</v>
      </c>
      <c r="D60" t="s">
        <v>2</v>
      </c>
      <c r="E60" t="s">
        <v>5</v>
      </c>
      <c r="F60" t="s">
        <v>42</v>
      </c>
      <c r="G60" t="s">
        <v>48</v>
      </c>
      <c r="H60" t="s">
        <v>58</v>
      </c>
      <c r="J60" s="10" t="s">
        <v>5</v>
      </c>
      <c r="K60" s="8">
        <v>1310.3919999999998</v>
      </c>
      <c r="L60" s="9">
        <v>14.374055447252196</v>
      </c>
      <c r="M60" s="7">
        <v>5</v>
      </c>
    </row>
    <row r="61" spans="1:13" x14ac:dyDescent="0.25">
      <c r="A61" t="s">
        <v>56</v>
      </c>
      <c r="B61" t="s">
        <v>27</v>
      </c>
      <c r="C61">
        <v>957.2</v>
      </c>
      <c r="D61" t="s">
        <v>2</v>
      </c>
      <c r="E61" t="s">
        <v>5</v>
      </c>
      <c r="F61" t="s">
        <v>42</v>
      </c>
      <c r="G61" t="s">
        <v>48</v>
      </c>
      <c r="H61" t="s">
        <v>58</v>
      </c>
      <c r="J61" s="3" t="s">
        <v>51</v>
      </c>
      <c r="K61" s="8">
        <v>1307.6982291666666</v>
      </c>
      <c r="L61" s="9">
        <v>478.04175403188879</v>
      </c>
      <c r="M61" s="7">
        <v>96</v>
      </c>
    </row>
    <row r="62" spans="1:13" x14ac:dyDescent="0.25">
      <c r="A62" t="s">
        <v>56</v>
      </c>
      <c r="B62" t="s">
        <v>27</v>
      </c>
      <c r="C62">
        <v>954.81</v>
      </c>
      <c r="D62" t="s">
        <v>2</v>
      </c>
      <c r="E62" t="s">
        <v>5</v>
      </c>
      <c r="F62" t="s">
        <v>42</v>
      </c>
      <c r="G62" t="s">
        <v>48</v>
      </c>
      <c r="H62" t="s">
        <v>58</v>
      </c>
    </row>
    <row r="63" spans="1:13" x14ac:dyDescent="0.25">
      <c r="A63" t="s">
        <v>56</v>
      </c>
      <c r="B63" t="s">
        <v>28</v>
      </c>
      <c r="C63">
        <v>1722.38</v>
      </c>
      <c r="D63" t="s">
        <v>38</v>
      </c>
      <c r="E63" t="s">
        <v>5</v>
      </c>
      <c r="F63" t="s">
        <v>43</v>
      </c>
      <c r="G63" t="s">
        <v>48</v>
      </c>
      <c r="H63" t="s">
        <v>58</v>
      </c>
    </row>
    <row r="64" spans="1:13" x14ac:dyDescent="0.25">
      <c r="A64" t="s">
        <v>56</v>
      </c>
      <c r="B64" t="s">
        <v>28</v>
      </c>
      <c r="C64">
        <v>1716.03</v>
      </c>
      <c r="D64" t="s">
        <v>38</v>
      </c>
      <c r="E64" t="s">
        <v>5</v>
      </c>
      <c r="F64" t="s">
        <v>43</v>
      </c>
      <c r="G64" t="s">
        <v>48</v>
      </c>
      <c r="H64" t="s">
        <v>58</v>
      </c>
    </row>
    <row r="65" spans="1:8" x14ac:dyDescent="0.25">
      <c r="A65" t="s">
        <v>56</v>
      </c>
      <c r="B65" t="s">
        <v>28</v>
      </c>
      <c r="C65">
        <v>1719.28</v>
      </c>
      <c r="D65" t="s">
        <v>38</v>
      </c>
      <c r="E65" t="s">
        <v>5</v>
      </c>
      <c r="F65" t="s">
        <v>43</v>
      </c>
      <c r="G65" t="s">
        <v>48</v>
      </c>
      <c r="H65" t="s">
        <v>58</v>
      </c>
    </row>
    <row r="66" spans="1:8" x14ac:dyDescent="0.25">
      <c r="A66" t="s">
        <v>56</v>
      </c>
      <c r="B66" t="s">
        <v>28</v>
      </c>
      <c r="C66">
        <v>1725.15</v>
      </c>
      <c r="D66" t="s">
        <v>38</v>
      </c>
      <c r="E66" t="s">
        <v>5</v>
      </c>
      <c r="F66" t="s">
        <v>43</v>
      </c>
      <c r="G66" t="s">
        <v>48</v>
      </c>
      <c r="H66" t="s">
        <v>58</v>
      </c>
    </row>
    <row r="67" spans="1:8" x14ac:dyDescent="0.25">
      <c r="A67" t="s">
        <v>56</v>
      </c>
      <c r="B67" t="s">
        <v>28</v>
      </c>
      <c r="C67">
        <v>1720.7</v>
      </c>
      <c r="D67" t="s">
        <v>38</v>
      </c>
      <c r="E67" t="s">
        <v>5</v>
      </c>
      <c r="F67" t="s">
        <v>43</v>
      </c>
      <c r="G67" t="s">
        <v>48</v>
      </c>
      <c r="H67" t="s">
        <v>58</v>
      </c>
    </row>
    <row r="68" spans="1:8" x14ac:dyDescent="0.25">
      <c r="A68" t="s">
        <v>56</v>
      </c>
      <c r="B68" t="s">
        <v>29</v>
      </c>
      <c r="C68">
        <v>1507.91</v>
      </c>
      <c r="D68" t="s">
        <v>38</v>
      </c>
      <c r="E68" t="s">
        <v>5</v>
      </c>
      <c r="F68" t="s">
        <v>44</v>
      </c>
      <c r="G68" t="s">
        <v>48</v>
      </c>
      <c r="H68" t="s">
        <v>58</v>
      </c>
    </row>
    <row r="69" spans="1:8" x14ac:dyDescent="0.25">
      <c r="A69" t="s">
        <v>56</v>
      </c>
      <c r="B69" t="s">
        <v>29</v>
      </c>
      <c r="C69">
        <v>1510.36</v>
      </c>
      <c r="D69" t="s">
        <v>38</v>
      </c>
      <c r="E69" t="s">
        <v>5</v>
      </c>
      <c r="F69" t="s">
        <v>44</v>
      </c>
      <c r="G69" t="s">
        <v>48</v>
      </c>
      <c r="H69" t="s">
        <v>58</v>
      </c>
    </row>
    <row r="70" spans="1:8" x14ac:dyDescent="0.25">
      <c r="A70" t="s">
        <v>56</v>
      </c>
      <c r="B70" t="s">
        <v>29</v>
      </c>
      <c r="C70">
        <v>1507.55</v>
      </c>
      <c r="D70" t="s">
        <v>38</v>
      </c>
      <c r="E70" t="s">
        <v>5</v>
      </c>
      <c r="F70" t="s">
        <v>44</v>
      </c>
      <c r="G70" t="s">
        <v>48</v>
      </c>
      <c r="H70" t="s">
        <v>58</v>
      </c>
    </row>
    <row r="71" spans="1:8" x14ac:dyDescent="0.25">
      <c r="A71" t="s">
        <v>56</v>
      </c>
      <c r="B71" t="s">
        <v>29</v>
      </c>
      <c r="C71">
        <v>1512.83</v>
      </c>
      <c r="D71" t="s">
        <v>38</v>
      </c>
      <c r="E71" t="s">
        <v>5</v>
      </c>
      <c r="F71" t="s">
        <v>44</v>
      </c>
      <c r="G71" t="s">
        <v>48</v>
      </c>
      <c r="H71" t="s">
        <v>58</v>
      </c>
    </row>
    <row r="72" spans="1:8" x14ac:dyDescent="0.25">
      <c r="A72" t="s">
        <v>56</v>
      </c>
      <c r="B72" t="s">
        <v>29</v>
      </c>
      <c r="C72">
        <v>1508.42</v>
      </c>
      <c r="D72" t="s">
        <v>38</v>
      </c>
      <c r="E72" t="s">
        <v>5</v>
      </c>
      <c r="F72" t="s">
        <v>44</v>
      </c>
      <c r="G72" t="s">
        <v>48</v>
      </c>
      <c r="H72" t="s">
        <v>58</v>
      </c>
    </row>
    <row r="73" spans="1:8" x14ac:dyDescent="0.25">
      <c r="A73" t="s">
        <v>56</v>
      </c>
      <c r="B73" t="s">
        <v>30</v>
      </c>
      <c r="C73">
        <v>957.57</v>
      </c>
      <c r="D73" t="s">
        <v>2</v>
      </c>
      <c r="E73" t="s">
        <v>5</v>
      </c>
      <c r="F73" t="s">
        <v>42</v>
      </c>
      <c r="G73" t="s">
        <v>49</v>
      </c>
      <c r="H73" t="s">
        <v>58</v>
      </c>
    </row>
    <row r="74" spans="1:8" x14ac:dyDescent="0.25">
      <c r="A74" t="s">
        <v>56</v>
      </c>
      <c r="B74" t="s">
        <v>30</v>
      </c>
      <c r="C74">
        <v>966.17</v>
      </c>
      <c r="D74" t="s">
        <v>2</v>
      </c>
      <c r="E74" t="s">
        <v>5</v>
      </c>
      <c r="F74" t="s">
        <v>42</v>
      </c>
      <c r="G74" t="s">
        <v>49</v>
      </c>
      <c r="H74" t="s">
        <v>58</v>
      </c>
    </row>
    <row r="75" spans="1:8" x14ac:dyDescent="0.25">
      <c r="A75" t="s">
        <v>56</v>
      </c>
      <c r="B75" t="s">
        <v>30</v>
      </c>
      <c r="C75">
        <v>961.33</v>
      </c>
      <c r="D75" t="s">
        <v>2</v>
      </c>
      <c r="E75" t="s">
        <v>5</v>
      </c>
      <c r="F75" t="s">
        <v>42</v>
      </c>
      <c r="G75" t="s">
        <v>49</v>
      </c>
      <c r="H75" t="s">
        <v>58</v>
      </c>
    </row>
    <row r="76" spans="1:8" x14ac:dyDescent="0.25">
      <c r="A76" t="s">
        <v>56</v>
      </c>
      <c r="B76" t="s">
        <v>30</v>
      </c>
      <c r="C76">
        <v>959.11</v>
      </c>
      <c r="D76" t="s">
        <v>2</v>
      </c>
      <c r="E76" t="s">
        <v>5</v>
      </c>
      <c r="F76" t="s">
        <v>42</v>
      </c>
      <c r="G76" t="s">
        <v>49</v>
      </c>
      <c r="H76" t="s">
        <v>58</v>
      </c>
    </row>
    <row r="77" spans="1:8" x14ac:dyDescent="0.25">
      <c r="A77" t="s">
        <v>56</v>
      </c>
      <c r="B77" t="s">
        <v>30</v>
      </c>
      <c r="C77">
        <v>961.73</v>
      </c>
      <c r="D77" t="s">
        <v>2</v>
      </c>
      <c r="E77" t="s">
        <v>5</v>
      </c>
      <c r="F77" t="s">
        <v>42</v>
      </c>
      <c r="G77" t="s">
        <v>49</v>
      </c>
      <c r="H77" t="s">
        <v>58</v>
      </c>
    </row>
    <row r="78" spans="1:8" x14ac:dyDescent="0.25">
      <c r="A78" t="s">
        <v>56</v>
      </c>
      <c r="B78" t="s">
        <v>31</v>
      </c>
      <c r="C78">
        <v>1825.67</v>
      </c>
      <c r="D78" t="s">
        <v>38</v>
      </c>
      <c r="E78" t="s">
        <v>5</v>
      </c>
      <c r="F78" t="s">
        <v>43</v>
      </c>
      <c r="G78" t="s">
        <v>49</v>
      </c>
      <c r="H78" t="s">
        <v>58</v>
      </c>
    </row>
    <row r="79" spans="1:8" x14ac:dyDescent="0.25">
      <c r="A79" t="s">
        <v>56</v>
      </c>
      <c r="B79" t="s">
        <v>31</v>
      </c>
      <c r="C79">
        <v>1824.14</v>
      </c>
      <c r="D79" t="s">
        <v>38</v>
      </c>
      <c r="E79" t="s">
        <v>5</v>
      </c>
      <c r="F79" t="s">
        <v>43</v>
      </c>
      <c r="G79" t="s">
        <v>49</v>
      </c>
      <c r="H79" t="s">
        <v>58</v>
      </c>
    </row>
    <row r="80" spans="1:8" x14ac:dyDescent="0.25">
      <c r="A80" t="s">
        <v>56</v>
      </c>
      <c r="B80" t="s">
        <v>31</v>
      </c>
      <c r="C80">
        <v>1824.32</v>
      </c>
      <c r="D80" t="s">
        <v>38</v>
      </c>
      <c r="E80" t="s">
        <v>5</v>
      </c>
      <c r="F80" t="s">
        <v>43</v>
      </c>
      <c r="G80" t="s">
        <v>49</v>
      </c>
      <c r="H80" t="s">
        <v>58</v>
      </c>
    </row>
    <row r="81" spans="1:8" x14ac:dyDescent="0.25">
      <c r="A81" t="s">
        <v>56</v>
      </c>
      <c r="B81" t="s">
        <v>31</v>
      </c>
      <c r="C81">
        <v>1831.05</v>
      </c>
      <c r="D81" t="s">
        <v>38</v>
      </c>
      <c r="E81" t="s">
        <v>5</v>
      </c>
      <c r="F81" t="s">
        <v>43</v>
      </c>
      <c r="G81" t="s">
        <v>49</v>
      </c>
      <c r="H81" t="s">
        <v>58</v>
      </c>
    </row>
    <row r="82" spans="1:8" x14ac:dyDescent="0.25">
      <c r="A82" t="s">
        <v>56</v>
      </c>
      <c r="B82" t="s">
        <v>31</v>
      </c>
      <c r="C82">
        <v>1836.94</v>
      </c>
      <c r="D82" t="s">
        <v>38</v>
      </c>
      <c r="E82" t="s">
        <v>5</v>
      </c>
      <c r="F82" t="s">
        <v>43</v>
      </c>
      <c r="G82" t="s">
        <v>49</v>
      </c>
      <c r="H82" t="s">
        <v>58</v>
      </c>
    </row>
    <row r="83" spans="1:8" x14ac:dyDescent="0.25">
      <c r="A83" t="s">
        <v>56</v>
      </c>
      <c r="B83" t="s">
        <v>32</v>
      </c>
      <c r="C83">
        <v>1516.9</v>
      </c>
      <c r="D83" t="s">
        <v>38</v>
      </c>
      <c r="E83" t="s">
        <v>5</v>
      </c>
      <c r="F83" t="s">
        <v>44</v>
      </c>
      <c r="G83" t="s">
        <v>49</v>
      </c>
      <c r="H83" t="s">
        <v>58</v>
      </c>
    </row>
    <row r="84" spans="1:8" x14ac:dyDescent="0.25">
      <c r="A84" t="s">
        <v>56</v>
      </c>
      <c r="B84" t="s">
        <v>32</v>
      </c>
      <c r="C84">
        <v>1518.43</v>
      </c>
      <c r="D84" t="s">
        <v>38</v>
      </c>
      <c r="E84" t="s">
        <v>5</v>
      </c>
      <c r="F84" t="s">
        <v>44</v>
      </c>
      <c r="G84" t="s">
        <v>49</v>
      </c>
      <c r="H84" t="s">
        <v>58</v>
      </c>
    </row>
    <row r="85" spans="1:8" x14ac:dyDescent="0.25">
      <c r="A85" t="s">
        <v>56</v>
      </c>
      <c r="B85" t="s">
        <v>32</v>
      </c>
      <c r="C85">
        <v>1502.71</v>
      </c>
      <c r="D85" t="s">
        <v>38</v>
      </c>
      <c r="E85" t="s">
        <v>5</v>
      </c>
      <c r="F85" t="s">
        <v>44</v>
      </c>
      <c r="G85" t="s">
        <v>49</v>
      </c>
      <c r="H85" t="s">
        <v>58</v>
      </c>
    </row>
    <row r="86" spans="1:8" x14ac:dyDescent="0.25">
      <c r="A86" t="s">
        <v>56</v>
      </c>
      <c r="B86" t="s">
        <v>32</v>
      </c>
      <c r="C86">
        <v>1518.8</v>
      </c>
      <c r="D86" t="s">
        <v>38</v>
      </c>
      <c r="E86" t="s">
        <v>5</v>
      </c>
      <c r="F86" t="s">
        <v>44</v>
      </c>
      <c r="G86" t="s">
        <v>49</v>
      </c>
      <c r="H86" t="s">
        <v>58</v>
      </c>
    </row>
    <row r="87" spans="1:8" x14ac:dyDescent="0.25">
      <c r="A87" t="s">
        <v>56</v>
      </c>
      <c r="B87" t="s">
        <v>32</v>
      </c>
      <c r="C87">
        <v>1522.29</v>
      </c>
      <c r="D87" t="s">
        <v>38</v>
      </c>
      <c r="E87" t="s">
        <v>5</v>
      </c>
      <c r="F87" t="s">
        <v>44</v>
      </c>
      <c r="G87" t="s">
        <v>49</v>
      </c>
      <c r="H87" t="s">
        <v>58</v>
      </c>
    </row>
    <row r="88" spans="1:8" x14ac:dyDescent="0.25">
      <c r="A88" t="s">
        <v>56</v>
      </c>
      <c r="B88" t="s">
        <v>33</v>
      </c>
      <c r="C88">
        <v>346.92</v>
      </c>
      <c r="D88" t="s">
        <v>2</v>
      </c>
      <c r="E88" t="s">
        <v>5</v>
      </c>
      <c r="F88" t="s">
        <v>45</v>
      </c>
      <c r="G88" t="s">
        <v>49</v>
      </c>
      <c r="H88" t="s">
        <v>58</v>
      </c>
    </row>
    <row r="89" spans="1:8" x14ac:dyDescent="0.25">
      <c r="A89" t="s">
        <v>56</v>
      </c>
      <c r="B89" t="s">
        <v>33</v>
      </c>
      <c r="C89">
        <v>350.93</v>
      </c>
      <c r="D89" t="s">
        <v>2</v>
      </c>
      <c r="E89" t="s">
        <v>5</v>
      </c>
      <c r="F89" t="s">
        <v>45</v>
      </c>
      <c r="G89" t="s">
        <v>49</v>
      </c>
      <c r="H89" t="s">
        <v>58</v>
      </c>
    </row>
    <row r="90" spans="1:8" x14ac:dyDescent="0.25">
      <c r="A90" t="s">
        <v>56</v>
      </c>
      <c r="B90" t="s">
        <v>33</v>
      </c>
      <c r="C90">
        <v>354.93</v>
      </c>
      <c r="D90" t="s">
        <v>2</v>
      </c>
      <c r="E90" t="s">
        <v>5</v>
      </c>
      <c r="F90" t="s">
        <v>45</v>
      </c>
      <c r="G90" t="s">
        <v>49</v>
      </c>
      <c r="H90" t="s">
        <v>58</v>
      </c>
    </row>
    <row r="91" spans="1:8" x14ac:dyDescent="0.25">
      <c r="A91" t="s">
        <v>56</v>
      </c>
      <c r="B91" t="s">
        <v>33</v>
      </c>
      <c r="C91">
        <v>357.36</v>
      </c>
      <c r="D91" t="s">
        <v>2</v>
      </c>
      <c r="E91" t="s">
        <v>5</v>
      </c>
      <c r="F91" t="s">
        <v>45</v>
      </c>
      <c r="G91" t="s">
        <v>49</v>
      </c>
      <c r="H91" t="s">
        <v>58</v>
      </c>
    </row>
    <row r="92" spans="1:8" x14ac:dyDescent="0.25">
      <c r="A92" t="s">
        <v>56</v>
      </c>
      <c r="B92" t="s">
        <v>33</v>
      </c>
      <c r="C92">
        <v>359.27</v>
      </c>
      <c r="D92" t="s">
        <v>2</v>
      </c>
      <c r="E92" t="s">
        <v>5</v>
      </c>
      <c r="F92" t="s">
        <v>45</v>
      </c>
      <c r="G92" t="s">
        <v>49</v>
      </c>
      <c r="H92" t="s">
        <v>58</v>
      </c>
    </row>
    <row r="93" spans="1:8" x14ac:dyDescent="0.25">
      <c r="A93" t="s">
        <v>60</v>
      </c>
      <c r="B93" t="s">
        <v>35</v>
      </c>
      <c r="C93">
        <v>1335.34</v>
      </c>
      <c r="D93" t="s">
        <v>2</v>
      </c>
      <c r="E93" t="s">
        <v>5</v>
      </c>
      <c r="F93" t="s">
        <v>46</v>
      </c>
      <c r="G93" t="s">
        <v>49</v>
      </c>
      <c r="H93" t="s">
        <v>59</v>
      </c>
    </row>
    <row r="94" spans="1:8" x14ac:dyDescent="0.25">
      <c r="A94" t="s">
        <v>60</v>
      </c>
      <c r="B94" t="s">
        <v>35</v>
      </c>
      <c r="C94">
        <v>1308.6400000000001</v>
      </c>
      <c r="D94" t="s">
        <v>2</v>
      </c>
      <c r="E94" t="s">
        <v>5</v>
      </c>
      <c r="F94" t="s">
        <v>46</v>
      </c>
      <c r="G94" t="s">
        <v>49</v>
      </c>
      <c r="H94" t="s">
        <v>59</v>
      </c>
    </row>
    <row r="95" spans="1:8" x14ac:dyDescent="0.25">
      <c r="A95" t="s">
        <v>60</v>
      </c>
      <c r="B95" t="s">
        <v>35</v>
      </c>
      <c r="C95">
        <v>1301.55</v>
      </c>
      <c r="D95" t="s">
        <v>2</v>
      </c>
      <c r="E95" t="s">
        <v>5</v>
      </c>
      <c r="F95" t="s">
        <v>46</v>
      </c>
      <c r="G95" t="s">
        <v>49</v>
      </c>
      <c r="H95" t="s">
        <v>59</v>
      </c>
    </row>
    <row r="96" spans="1:8" x14ac:dyDescent="0.25">
      <c r="A96" t="s">
        <v>60</v>
      </c>
      <c r="B96" t="s">
        <v>35</v>
      </c>
      <c r="C96">
        <v>1306.3599999999999</v>
      </c>
      <c r="D96" t="s">
        <v>2</v>
      </c>
      <c r="E96" t="s">
        <v>5</v>
      </c>
      <c r="F96" t="s">
        <v>46</v>
      </c>
      <c r="G96" t="s">
        <v>49</v>
      </c>
      <c r="H96" t="s">
        <v>59</v>
      </c>
    </row>
    <row r="97" spans="1:8" x14ac:dyDescent="0.25">
      <c r="A97" t="s">
        <v>60</v>
      </c>
      <c r="B97" t="s">
        <v>35</v>
      </c>
      <c r="C97">
        <v>1300.07</v>
      </c>
      <c r="D97" t="s">
        <v>2</v>
      </c>
      <c r="E97" t="s">
        <v>5</v>
      </c>
      <c r="F97" t="s">
        <v>46</v>
      </c>
      <c r="G97" t="s">
        <v>49</v>
      </c>
      <c r="H97" t="s">
        <v>59</v>
      </c>
    </row>
    <row r="99" spans="1:8" x14ac:dyDescent="0.25">
      <c r="A99" t="s">
        <v>34</v>
      </c>
      <c r="B99" t="s">
        <v>35</v>
      </c>
      <c r="C99">
        <v>1297.67</v>
      </c>
      <c r="D99" t="s">
        <v>2</v>
      </c>
      <c r="E99" t="s">
        <v>5</v>
      </c>
      <c r="F99" t="s">
        <v>46</v>
      </c>
      <c r="G99" t="s">
        <v>49</v>
      </c>
      <c r="H99" t="s">
        <v>59</v>
      </c>
    </row>
    <row r="100" spans="1:8" x14ac:dyDescent="0.25">
      <c r="A100" t="s">
        <v>34</v>
      </c>
      <c r="B100" t="s">
        <v>35</v>
      </c>
      <c r="C100">
        <v>1300.3499999999999</v>
      </c>
      <c r="D100" t="s">
        <v>2</v>
      </c>
      <c r="E100" t="s">
        <v>5</v>
      </c>
      <c r="F100" t="s">
        <v>46</v>
      </c>
      <c r="G100" t="s">
        <v>49</v>
      </c>
      <c r="H100" t="s">
        <v>59</v>
      </c>
    </row>
    <row r="101" spans="1:8" x14ac:dyDescent="0.25">
      <c r="A101" t="s">
        <v>34</v>
      </c>
      <c r="B101" t="s">
        <v>35</v>
      </c>
      <c r="C101">
        <v>1280.98</v>
      </c>
      <c r="D101" t="s">
        <v>2</v>
      </c>
      <c r="E101" t="s">
        <v>5</v>
      </c>
      <c r="F101" t="s">
        <v>46</v>
      </c>
      <c r="G101" t="s">
        <v>49</v>
      </c>
      <c r="H101" t="s">
        <v>59</v>
      </c>
    </row>
    <row r="102" spans="1:8" x14ac:dyDescent="0.25">
      <c r="A102" t="s">
        <v>34</v>
      </c>
      <c r="B102" t="s">
        <v>35</v>
      </c>
      <c r="C102">
        <v>1276.3699999999999</v>
      </c>
      <c r="D102" t="s">
        <v>2</v>
      </c>
      <c r="E102" t="s">
        <v>5</v>
      </c>
      <c r="F102" t="s">
        <v>46</v>
      </c>
      <c r="G102" t="s">
        <v>49</v>
      </c>
      <c r="H102" t="s">
        <v>59</v>
      </c>
    </row>
    <row r="103" spans="1:8" x14ac:dyDescent="0.25">
      <c r="A103" t="s">
        <v>34</v>
      </c>
      <c r="B103" t="s">
        <v>35</v>
      </c>
      <c r="C103">
        <v>1289.33</v>
      </c>
      <c r="D103" t="s">
        <v>2</v>
      </c>
      <c r="E103" t="s">
        <v>5</v>
      </c>
      <c r="F103" t="s">
        <v>46</v>
      </c>
      <c r="G103" t="s">
        <v>49</v>
      </c>
      <c r="H103" t="s">
        <v>59</v>
      </c>
    </row>
    <row r="104" spans="1:8" x14ac:dyDescent="0.25">
      <c r="A104" t="s">
        <v>34</v>
      </c>
      <c r="B104" t="s">
        <v>30</v>
      </c>
      <c r="C104">
        <v>916.91</v>
      </c>
      <c r="D104" t="s">
        <v>2</v>
      </c>
      <c r="E104" t="s">
        <v>5</v>
      </c>
      <c r="F104" t="s">
        <v>42</v>
      </c>
      <c r="G104" t="s">
        <v>49</v>
      </c>
      <c r="H104" t="s">
        <v>59</v>
      </c>
    </row>
    <row r="105" spans="1:8" x14ac:dyDescent="0.25">
      <c r="A105" t="s">
        <v>34</v>
      </c>
      <c r="B105" t="s">
        <v>30</v>
      </c>
      <c r="C105">
        <v>927.1</v>
      </c>
      <c r="D105" t="s">
        <v>2</v>
      </c>
      <c r="E105" t="s">
        <v>5</v>
      </c>
      <c r="F105" t="s">
        <v>42</v>
      </c>
      <c r="G105" t="s">
        <v>49</v>
      </c>
      <c r="H105" t="s">
        <v>59</v>
      </c>
    </row>
    <row r="106" spans="1:8" x14ac:dyDescent="0.25">
      <c r="A106" t="s">
        <v>34</v>
      </c>
      <c r="B106" t="s">
        <v>30</v>
      </c>
      <c r="C106">
        <v>930.71</v>
      </c>
      <c r="D106" t="s">
        <v>2</v>
      </c>
      <c r="E106" t="s">
        <v>5</v>
      </c>
      <c r="F106" t="s">
        <v>42</v>
      </c>
      <c r="G106" t="s">
        <v>49</v>
      </c>
      <c r="H106" t="s">
        <v>59</v>
      </c>
    </row>
    <row r="107" spans="1:8" x14ac:dyDescent="0.25">
      <c r="A107" t="s">
        <v>34</v>
      </c>
      <c r="B107" t="s">
        <v>30</v>
      </c>
      <c r="C107">
        <v>930.77</v>
      </c>
      <c r="D107" t="s">
        <v>2</v>
      </c>
      <c r="E107" t="s">
        <v>5</v>
      </c>
      <c r="F107" t="s">
        <v>42</v>
      </c>
      <c r="G107" t="s">
        <v>49</v>
      </c>
      <c r="H107" t="s">
        <v>59</v>
      </c>
    </row>
    <row r="108" spans="1:8" x14ac:dyDescent="0.25">
      <c r="A108" t="s">
        <v>34</v>
      </c>
      <c r="B108" t="s">
        <v>30</v>
      </c>
      <c r="C108">
        <v>931.25</v>
      </c>
      <c r="D108" t="s">
        <v>2</v>
      </c>
      <c r="E108" t="s">
        <v>5</v>
      </c>
      <c r="F108" t="s">
        <v>42</v>
      </c>
      <c r="G108" t="s">
        <v>49</v>
      </c>
      <c r="H108" t="s">
        <v>59</v>
      </c>
    </row>
    <row r="109" spans="1:8" x14ac:dyDescent="0.25">
      <c r="A109" t="s">
        <v>34</v>
      </c>
      <c r="B109" t="s">
        <v>31</v>
      </c>
      <c r="C109">
        <v>1796.96</v>
      </c>
      <c r="D109" t="s">
        <v>38</v>
      </c>
      <c r="E109" t="s">
        <v>5</v>
      </c>
      <c r="F109" t="s">
        <v>43</v>
      </c>
      <c r="G109" t="s">
        <v>49</v>
      </c>
      <c r="H109" t="s">
        <v>59</v>
      </c>
    </row>
    <row r="110" spans="1:8" x14ac:dyDescent="0.25">
      <c r="A110" t="s">
        <v>34</v>
      </c>
      <c r="B110" t="s">
        <v>31</v>
      </c>
      <c r="C110">
        <v>1796.43</v>
      </c>
      <c r="D110" t="s">
        <v>38</v>
      </c>
      <c r="E110" t="s">
        <v>5</v>
      </c>
      <c r="F110" t="s">
        <v>43</v>
      </c>
      <c r="G110" t="s">
        <v>49</v>
      </c>
      <c r="H110" t="s">
        <v>59</v>
      </c>
    </row>
    <row r="111" spans="1:8" x14ac:dyDescent="0.25">
      <c r="A111" t="s">
        <v>34</v>
      </c>
      <c r="B111" t="s">
        <v>31</v>
      </c>
      <c r="C111">
        <v>1778.5</v>
      </c>
      <c r="D111" t="s">
        <v>38</v>
      </c>
      <c r="E111" t="s">
        <v>5</v>
      </c>
      <c r="F111" t="s">
        <v>43</v>
      </c>
      <c r="G111" t="s">
        <v>49</v>
      </c>
      <c r="H111" t="s">
        <v>59</v>
      </c>
    </row>
    <row r="112" spans="1:8" x14ac:dyDescent="0.25">
      <c r="A112" t="s">
        <v>34</v>
      </c>
      <c r="B112" t="s">
        <v>31</v>
      </c>
      <c r="C112">
        <v>1773.22</v>
      </c>
      <c r="D112" t="s">
        <v>38</v>
      </c>
      <c r="E112" t="s">
        <v>5</v>
      </c>
      <c r="F112" t="s">
        <v>43</v>
      </c>
      <c r="G112" t="s">
        <v>49</v>
      </c>
      <c r="H112" t="s">
        <v>59</v>
      </c>
    </row>
    <row r="113" spans="1:8" x14ac:dyDescent="0.25">
      <c r="A113" t="s">
        <v>34</v>
      </c>
      <c r="B113" t="s">
        <v>31</v>
      </c>
      <c r="C113">
        <v>1750.03</v>
      </c>
      <c r="D113" t="s">
        <v>38</v>
      </c>
      <c r="E113" t="s">
        <v>5</v>
      </c>
      <c r="F113" t="s">
        <v>43</v>
      </c>
      <c r="G113" t="s">
        <v>49</v>
      </c>
      <c r="H113" t="s">
        <v>59</v>
      </c>
    </row>
    <row r="114" spans="1:8" x14ac:dyDescent="0.25">
      <c r="A114" t="s">
        <v>34</v>
      </c>
      <c r="B114" t="s">
        <v>32</v>
      </c>
      <c r="C114">
        <v>1382.06</v>
      </c>
      <c r="D114" t="s">
        <v>38</v>
      </c>
      <c r="E114" t="s">
        <v>5</v>
      </c>
      <c r="F114" t="s">
        <v>44</v>
      </c>
      <c r="G114" t="s">
        <v>49</v>
      </c>
      <c r="H114" t="s">
        <v>59</v>
      </c>
    </row>
    <row r="115" spans="1:8" x14ac:dyDescent="0.25">
      <c r="A115" t="s">
        <v>34</v>
      </c>
      <c r="B115" t="s">
        <v>32</v>
      </c>
      <c r="C115">
        <v>1417.15</v>
      </c>
      <c r="D115" t="s">
        <v>38</v>
      </c>
      <c r="E115" t="s">
        <v>5</v>
      </c>
      <c r="F115" t="s">
        <v>44</v>
      </c>
      <c r="G115" t="s">
        <v>49</v>
      </c>
      <c r="H115" t="s">
        <v>59</v>
      </c>
    </row>
    <row r="116" spans="1:8" x14ac:dyDescent="0.25">
      <c r="A116" t="s">
        <v>34</v>
      </c>
      <c r="B116" t="s">
        <v>32</v>
      </c>
      <c r="C116">
        <v>1424.24</v>
      </c>
      <c r="D116" t="s">
        <v>38</v>
      </c>
      <c r="E116" t="s">
        <v>5</v>
      </c>
      <c r="F116" t="s">
        <v>44</v>
      </c>
      <c r="G116" t="s">
        <v>49</v>
      </c>
      <c r="H116" t="s">
        <v>59</v>
      </c>
    </row>
    <row r="117" spans="1:8" x14ac:dyDescent="0.25">
      <c r="A117" t="s">
        <v>34</v>
      </c>
      <c r="B117" t="s">
        <v>32</v>
      </c>
      <c r="C117">
        <v>1425.93</v>
      </c>
      <c r="D117" t="s">
        <v>38</v>
      </c>
      <c r="E117" t="s">
        <v>5</v>
      </c>
      <c r="F117" t="s">
        <v>44</v>
      </c>
      <c r="G117" t="s">
        <v>49</v>
      </c>
      <c r="H117" t="s">
        <v>59</v>
      </c>
    </row>
    <row r="118" spans="1:8" x14ac:dyDescent="0.25">
      <c r="A118" t="s">
        <v>34</v>
      </c>
      <c r="B118" t="s">
        <v>32</v>
      </c>
      <c r="C118">
        <v>1401.27</v>
      </c>
      <c r="D118" t="s">
        <v>38</v>
      </c>
      <c r="E118" t="s">
        <v>5</v>
      </c>
      <c r="F118" t="s">
        <v>44</v>
      </c>
      <c r="G118" t="s">
        <v>49</v>
      </c>
      <c r="H118" t="s">
        <v>59</v>
      </c>
    </row>
    <row r="119" spans="1:8" x14ac:dyDescent="0.25">
      <c r="A119" t="s">
        <v>34</v>
      </c>
      <c r="B119" t="s">
        <v>33</v>
      </c>
      <c r="C119">
        <v>334.68</v>
      </c>
      <c r="D119" t="s">
        <v>2</v>
      </c>
      <c r="E119" t="s">
        <v>5</v>
      </c>
      <c r="F119" t="s">
        <v>45</v>
      </c>
      <c r="G119" t="s">
        <v>49</v>
      </c>
      <c r="H119" t="s">
        <v>59</v>
      </c>
    </row>
    <row r="120" spans="1:8" x14ac:dyDescent="0.25">
      <c r="A120" t="s">
        <v>34</v>
      </c>
      <c r="B120" t="s">
        <v>33</v>
      </c>
      <c r="C120">
        <v>338.15</v>
      </c>
      <c r="D120" t="s">
        <v>2</v>
      </c>
      <c r="E120" t="s">
        <v>5</v>
      </c>
      <c r="F120" t="s">
        <v>45</v>
      </c>
      <c r="G120" t="s">
        <v>49</v>
      </c>
      <c r="H120" t="s">
        <v>59</v>
      </c>
    </row>
    <row r="121" spans="1:8" x14ac:dyDescent="0.25">
      <c r="A121" t="s">
        <v>34</v>
      </c>
      <c r="B121" t="s">
        <v>33</v>
      </c>
      <c r="C121">
        <v>333.84</v>
      </c>
      <c r="D121" t="s">
        <v>2</v>
      </c>
      <c r="E121" t="s">
        <v>5</v>
      </c>
      <c r="F121" t="s">
        <v>45</v>
      </c>
      <c r="G121" t="s">
        <v>49</v>
      </c>
      <c r="H121" t="s">
        <v>59</v>
      </c>
    </row>
    <row r="122" spans="1:8" x14ac:dyDescent="0.25">
      <c r="A122" t="s">
        <v>34</v>
      </c>
      <c r="B122" t="s">
        <v>33</v>
      </c>
      <c r="C122">
        <v>339.97</v>
      </c>
      <c r="D122" t="s">
        <v>2</v>
      </c>
      <c r="E122" t="s">
        <v>5</v>
      </c>
      <c r="F122" t="s">
        <v>45</v>
      </c>
      <c r="G122" t="s">
        <v>49</v>
      </c>
      <c r="H122" t="s">
        <v>59</v>
      </c>
    </row>
    <row r="123" spans="1:8" x14ac:dyDescent="0.25">
      <c r="A123" t="s">
        <v>34</v>
      </c>
      <c r="B123" t="s">
        <v>33</v>
      </c>
      <c r="C123">
        <v>343.12</v>
      </c>
      <c r="D123" t="s">
        <v>2</v>
      </c>
      <c r="E123" t="s">
        <v>5</v>
      </c>
      <c r="F123" t="s">
        <v>45</v>
      </c>
      <c r="G123" t="s">
        <v>49</v>
      </c>
      <c r="H123" t="s">
        <v>59</v>
      </c>
    </row>
  </sheetData>
  <pageMargins left="0.7" right="0.7" top="0.75" bottom="0.75" header="0.3" footer="0.3"/>
  <pageSetup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8"/>
  <sheetViews>
    <sheetView topLeftCell="H4" zoomScaleNormal="100" workbookViewId="0">
      <pane xSplit="1" ySplit="6" topLeftCell="U10" activePane="bottomRight" state="frozen"/>
      <selection activeCell="H4" sqref="H4"/>
      <selection pane="topRight" activeCell="I4" sqref="I4"/>
      <selection pane="bottomLeft" activeCell="H10" sqref="H10"/>
      <selection pane="bottomRight" activeCell="R10" sqref="R10:AP13"/>
    </sheetView>
  </sheetViews>
  <sheetFormatPr defaultRowHeight="15" x14ac:dyDescent="0.25"/>
  <cols>
    <col min="1" max="1" width="9.140625" customWidth="1"/>
    <col min="2" max="2" width="23.7109375" customWidth="1"/>
    <col min="3" max="8" width="9.140625" customWidth="1"/>
    <col min="9" max="9" width="36.5703125" customWidth="1"/>
    <col min="10" max="11" width="9.140625" customWidth="1"/>
    <col min="16" max="16" width="20.140625" customWidth="1"/>
    <col min="17" max="17" width="19.7109375" customWidth="1"/>
    <col min="18" max="23" width="9.140625" style="9" customWidth="1"/>
    <col min="24" max="24" width="9.140625" style="8" hidden="1" customWidth="1"/>
    <col min="25" max="25" width="9.140625" style="8" customWidth="1"/>
    <col min="26" max="30" width="9.28515625" style="9" customWidth="1"/>
    <col min="31" max="32" width="9.140625" style="12" customWidth="1"/>
    <col min="33" max="33" width="9.140625" style="12" hidden="1" customWidth="1"/>
    <col min="34" max="35" width="9.140625" style="12" customWidth="1"/>
    <col min="36" max="36" width="9.140625" style="11" customWidth="1"/>
    <col min="37" max="37" width="9.140625" style="13" customWidth="1"/>
    <col min="38" max="38" width="9.140625" style="13" hidden="1" customWidth="1"/>
    <col min="39" max="39" width="9.140625" style="13" customWidth="1"/>
    <col min="40" max="42" width="9.140625" style="24" customWidth="1"/>
  </cols>
  <sheetData>
    <row r="1" spans="1:44" x14ac:dyDescent="0.25">
      <c r="B1" s="9" t="s">
        <v>197</v>
      </c>
      <c r="C1">
        <v>25.5</v>
      </c>
    </row>
    <row r="2" spans="1:44" x14ac:dyDescent="0.25">
      <c r="B2" s="9" t="s">
        <v>198</v>
      </c>
      <c r="C2" s="9">
        <v>14.577379737113251</v>
      </c>
    </row>
    <row r="4" spans="1:44" x14ac:dyDescent="0.25">
      <c r="A4" t="s">
        <v>69</v>
      </c>
      <c r="H4" s="40" t="s">
        <v>187</v>
      </c>
      <c r="I4" s="40"/>
      <c r="J4" s="40"/>
      <c r="K4" s="40"/>
      <c r="L4" s="40"/>
      <c r="M4" s="40"/>
      <c r="N4" s="40"/>
      <c r="O4" s="40"/>
      <c r="P4" s="40"/>
      <c r="Q4" s="40"/>
      <c r="R4" s="41" t="s">
        <v>181</v>
      </c>
      <c r="S4" s="41"/>
      <c r="T4" s="41"/>
      <c r="U4" s="41"/>
      <c r="V4" s="41"/>
      <c r="W4" s="41"/>
      <c r="X4" s="35"/>
      <c r="Y4" s="41" t="s">
        <v>195</v>
      </c>
      <c r="Z4" s="41"/>
      <c r="AB4" s="41" t="s">
        <v>194</v>
      </c>
      <c r="AC4" s="41"/>
      <c r="AD4" s="41"/>
      <c r="AE4" s="42" t="s">
        <v>192</v>
      </c>
      <c r="AF4" s="42"/>
      <c r="AG4" s="42"/>
      <c r="AH4" s="42"/>
      <c r="AI4" s="42"/>
      <c r="AJ4" s="42"/>
      <c r="AK4" s="42" t="s">
        <v>191</v>
      </c>
      <c r="AL4" s="42"/>
      <c r="AM4" s="42"/>
      <c r="AN4" s="42"/>
      <c r="AO4" s="42" t="s">
        <v>193</v>
      </c>
      <c r="AP4" s="42"/>
    </row>
    <row r="5" spans="1:44" ht="15" hidden="1" customHeight="1" x14ac:dyDescent="0.25">
      <c r="R5" s="21"/>
      <c r="S5" s="26"/>
      <c r="T5" s="26"/>
      <c r="U5" s="21"/>
      <c r="V5" s="21"/>
      <c r="W5" s="21"/>
      <c r="X5" s="41" t="s">
        <v>66</v>
      </c>
      <c r="Y5" s="41"/>
      <c r="Z5" s="41"/>
      <c r="AA5" s="37"/>
      <c r="AB5" s="37"/>
      <c r="AC5" s="41"/>
      <c r="AD5" s="41"/>
      <c r="AE5" s="22"/>
      <c r="AF5" s="22"/>
      <c r="AG5" s="39"/>
      <c r="AH5" s="42"/>
      <c r="AI5" s="42"/>
      <c r="AJ5" s="22"/>
      <c r="AK5"/>
      <c r="AL5"/>
      <c r="AM5" s="22" t="s">
        <v>174</v>
      </c>
      <c r="AN5" s="22"/>
      <c r="AO5" s="42" t="s">
        <v>175</v>
      </c>
      <c r="AP5" s="42"/>
    </row>
    <row r="6" spans="1:44" x14ac:dyDescent="0.25">
      <c r="H6" t="s">
        <v>188</v>
      </c>
      <c r="I6" t="s">
        <v>149</v>
      </c>
      <c r="J6" t="s">
        <v>3</v>
      </c>
      <c r="K6" t="s">
        <v>15</v>
      </c>
      <c r="L6" t="s">
        <v>121</v>
      </c>
      <c r="M6" t="s">
        <v>40</v>
      </c>
      <c r="N6" t="s">
        <v>47</v>
      </c>
      <c r="O6" t="s">
        <v>81</v>
      </c>
      <c r="P6" t="s">
        <v>36</v>
      </c>
      <c r="Q6" t="s">
        <v>97</v>
      </c>
      <c r="R6" s="9" t="s">
        <v>66</v>
      </c>
      <c r="S6" s="41" t="s">
        <v>104</v>
      </c>
      <c r="T6" s="41"/>
      <c r="U6" s="9" t="s">
        <v>101</v>
      </c>
      <c r="V6" s="15" t="s">
        <v>147</v>
      </c>
      <c r="W6" s="15" t="s">
        <v>148</v>
      </c>
      <c r="X6" s="8" t="s">
        <v>118</v>
      </c>
      <c r="Y6" s="8" t="s">
        <v>190</v>
      </c>
      <c r="Z6" s="9" t="s">
        <v>108</v>
      </c>
      <c r="AA6" s="8" t="s">
        <v>118</v>
      </c>
      <c r="AB6" s="16" t="s">
        <v>200</v>
      </c>
      <c r="AC6" s="8" t="s">
        <v>190</v>
      </c>
      <c r="AD6" s="9" t="s">
        <v>108</v>
      </c>
      <c r="AE6" s="12" t="s">
        <v>73</v>
      </c>
      <c r="AF6" t="s">
        <v>131</v>
      </c>
      <c r="AG6" s="8" t="s">
        <v>118</v>
      </c>
      <c r="AH6" s="8" t="s">
        <v>190</v>
      </c>
      <c r="AI6" s="24" t="s">
        <v>108</v>
      </c>
      <c r="AJ6" s="11" t="s">
        <v>139</v>
      </c>
      <c r="AK6" s="13" t="s">
        <v>74</v>
      </c>
      <c r="AL6" s="8" t="s">
        <v>118</v>
      </c>
      <c r="AM6" s="13" t="s">
        <v>107</v>
      </c>
      <c r="AN6" s="24" t="s">
        <v>108</v>
      </c>
      <c r="AO6" s="24" t="s">
        <v>140</v>
      </c>
      <c r="AP6" s="24" t="s">
        <v>138</v>
      </c>
    </row>
    <row r="7" spans="1:44" s="29" customFormat="1" x14ac:dyDescent="0.25">
      <c r="B7" s="30"/>
      <c r="C7" s="30"/>
      <c r="D7" s="30"/>
      <c r="E7" s="30"/>
      <c r="F7" s="30"/>
      <c r="G7" s="30"/>
      <c r="H7" s="36"/>
      <c r="I7" s="36"/>
      <c r="R7" s="27" t="s">
        <v>183</v>
      </c>
      <c r="S7" s="27" t="s">
        <v>183</v>
      </c>
      <c r="T7" s="27" t="s">
        <v>185</v>
      </c>
      <c r="U7" s="27"/>
      <c r="V7" s="27" t="s">
        <v>183</v>
      </c>
      <c r="W7" s="27" t="s">
        <v>183</v>
      </c>
      <c r="X7" s="31" t="s">
        <v>189</v>
      </c>
      <c r="Y7" s="8"/>
      <c r="Z7" s="27" t="s">
        <v>185</v>
      </c>
      <c r="AA7" s="31" t="s">
        <v>189</v>
      </c>
      <c r="AB7" s="31"/>
      <c r="AC7" s="8"/>
      <c r="AD7" s="27" t="s">
        <v>185</v>
      </c>
      <c r="AE7" s="28" t="s">
        <v>184</v>
      </c>
      <c r="AF7" s="27" t="s">
        <v>189</v>
      </c>
      <c r="AG7" s="31" t="s">
        <v>189</v>
      </c>
      <c r="AH7" s="8"/>
      <c r="AI7" s="27" t="s">
        <v>185</v>
      </c>
      <c r="AJ7" s="34" t="s">
        <v>186</v>
      </c>
      <c r="AK7" s="27" t="s">
        <v>185</v>
      </c>
      <c r="AL7" s="31" t="s">
        <v>189</v>
      </c>
      <c r="AM7" s="32"/>
      <c r="AN7" s="27" t="s">
        <v>185</v>
      </c>
      <c r="AO7" s="27" t="s">
        <v>185</v>
      </c>
      <c r="AP7" s="33"/>
    </row>
    <row r="8" spans="1:44" hidden="1" x14ac:dyDescent="0.25">
      <c r="AC8" s="8"/>
      <c r="AE8" s="12" t="s">
        <v>134</v>
      </c>
      <c r="AF8" t="s">
        <v>133</v>
      </c>
      <c r="AG8"/>
      <c r="AH8" t="s">
        <v>100</v>
      </c>
      <c r="AI8"/>
    </row>
    <row r="9" spans="1:44" hidden="1" x14ac:dyDescent="0.25">
      <c r="A9" t="s">
        <v>69</v>
      </c>
      <c r="B9" t="s">
        <v>199</v>
      </c>
      <c r="C9" s="9" t="s">
        <v>105</v>
      </c>
      <c r="D9" s="9" t="s">
        <v>106</v>
      </c>
      <c r="E9" s="12" t="s">
        <v>73</v>
      </c>
      <c r="F9" s="13" t="s">
        <v>74</v>
      </c>
      <c r="H9" t="s">
        <v>150</v>
      </c>
      <c r="I9" t="s">
        <v>199</v>
      </c>
      <c r="J9" t="s">
        <v>3</v>
      </c>
      <c r="K9" t="s">
        <v>15</v>
      </c>
      <c r="L9" t="s">
        <v>121</v>
      </c>
      <c r="M9" t="s">
        <v>40</v>
      </c>
      <c r="N9" t="s">
        <v>47</v>
      </c>
      <c r="O9" t="s">
        <v>81</v>
      </c>
      <c r="P9" t="s">
        <v>36</v>
      </c>
      <c r="Q9" t="s">
        <v>97</v>
      </c>
      <c r="R9" s="8" t="str">
        <f t="shared" ref="R9:R34" si="0">C9</f>
        <v>Avg of Index</v>
      </c>
      <c r="S9" s="9" t="s">
        <v>109</v>
      </c>
      <c r="T9" s="9" t="s">
        <v>110</v>
      </c>
      <c r="U9" s="9" t="str">
        <f t="shared" ref="U9:U34" si="1">D9</f>
        <v>Stddev of Index</v>
      </c>
      <c r="V9" s="15" t="s">
        <v>147</v>
      </c>
      <c r="W9" s="15" t="s">
        <v>148</v>
      </c>
      <c r="X9" s="8" t="s">
        <v>111</v>
      </c>
      <c r="Y9" s="8" t="s">
        <v>107</v>
      </c>
      <c r="Z9" s="9" t="s">
        <v>108</v>
      </c>
      <c r="AC9" s="8" t="s">
        <v>107</v>
      </c>
      <c r="AD9" s="9" t="s">
        <v>108</v>
      </c>
      <c r="AE9" s="12" t="str">
        <f t="shared" ref="AE9:AE34" si="2">E9</f>
        <v>Slope</v>
      </c>
      <c r="AF9" t="s">
        <v>131</v>
      </c>
      <c r="AG9"/>
      <c r="AH9" s="13" t="s">
        <v>107</v>
      </c>
      <c r="AI9" s="24" t="s">
        <v>108</v>
      </c>
      <c r="AJ9" s="11" t="s">
        <v>78</v>
      </c>
      <c r="AK9" s="13" t="str">
        <f t="shared" ref="AK9:AK34" si="3">F9</f>
        <v>AutoCorr</v>
      </c>
      <c r="AM9" s="13" t="s">
        <v>107</v>
      </c>
      <c r="AN9" s="24" t="s">
        <v>108</v>
      </c>
      <c r="AO9" s="24" t="s">
        <v>140</v>
      </c>
      <c r="AP9" s="24" t="s">
        <v>138</v>
      </c>
    </row>
    <row r="10" spans="1:44" x14ac:dyDescent="0.25">
      <c r="A10">
        <v>450</v>
      </c>
      <c r="B10" t="s">
        <v>176</v>
      </c>
      <c r="C10" s="8">
        <v>356.92099999999994</v>
      </c>
      <c r="D10" s="9">
        <v>3.7492944914574844</v>
      </c>
      <c r="E10" s="12">
        <v>-0.12095798319327702</v>
      </c>
      <c r="F10" s="13">
        <v>0.62334668548942795</v>
      </c>
      <c r="H10">
        <v>1</v>
      </c>
      <c r="I10" t="str">
        <f t="shared" ref="I10:I34" si="4">B10</f>
        <v>C# Core on Ubuntu VM</v>
      </c>
      <c r="J10" t="s">
        <v>2</v>
      </c>
      <c r="K10" t="s">
        <v>21</v>
      </c>
      <c r="L10" t="s">
        <v>5</v>
      </c>
      <c r="M10" t="s">
        <v>45</v>
      </c>
      <c r="N10" t="s">
        <v>49</v>
      </c>
      <c r="O10" t="s">
        <v>82</v>
      </c>
      <c r="P10" t="s">
        <v>62</v>
      </c>
      <c r="Q10" t="s">
        <v>87</v>
      </c>
      <c r="R10" s="8">
        <f t="shared" si="0"/>
        <v>356.92099999999994</v>
      </c>
      <c r="U10" s="9">
        <f t="shared" si="1"/>
        <v>3.7492944914574844</v>
      </c>
      <c r="V10" s="8">
        <f t="shared" ref="V10:V34" si="5">R10-1.96*U10</f>
        <v>349.57238279674328</v>
      </c>
      <c r="W10" s="8">
        <f t="shared" ref="W10:W34" si="6">R10+1.96*U10</f>
        <v>364.26961720325659</v>
      </c>
      <c r="AE10" s="12">
        <f t="shared" si="2"/>
        <v>-0.12095798319327702</v>
      </c>
      <c r="AF10" s="24">
        <v>-0.47028859889806185</v>
      </c>
      <c r="AG10" s="24">
        <f>(U10*SQRT((1-AF10*AF10)*49/48)/$C$2/SQRT(49))</f>
        <v>3.2762001277797166E-2</v>
      </c>
      <c r="AH10" s="9">
        <f>ABS(AE10)/AG10</f>
        <v>3.6920205871321525</v>
      </c>
      <c r="AI10" s="24">
        <f t="shared" ref="AI10:AI34" si="7">1-TDIST(AH10,49,2)</f>
        <v>0.99944076474394783</v>
      </c>
      <c r="AJ10" s="11">
        <f>ABS(AE10/U10)</f>
        <v>3.2261531727868178E-2</v>
      </c>
      <c r="AK10" s="13">
        <f t="shared" si="3"/>
        <v>0.62334668548942795</v>
      </c>
      <c r="AL10" s="13">
        <f>SQRT((1-AK10*AK10)/48)</f>
        <v>0.11286412458583996</v>
      </c>
      <c r="AM10" s="23">
        <f>ABS(AK10)/AL10</f>
        <v>5.5229833906640131</v>
      </c>
      <c r="AN10" s="24">
        <f t="shared" ref="AN10:AN34" si="8">1-TDIST(AM10,48,2)</f>
        <v>0.99999866943317173</v>
      </c>
      <c r="AO10" s="24">
        <f t="shared" ref="AO10:AO34" si="9">MAX(AI10,AN10)</f>
        <v>0.99999866943317173</v>
      </c>
      <c r="AP10" s="25" t="b">
        <f t="shared" ref="AP10:AP34" si="10">AND(AI10&gt;95%,AN10&gt;95%)</f>
        <v>1</v>
      </c>
      <c r="AR10" s="9"/>
    </row>
    <row r="11" spans="1:44" x14ac:dyDescent="0.25">
      <c r="A11">
        <v>500</v>
      </c>
      <c r="B11" t="s">
        <v>177</v>
      </c>
      <c r="C11" s="8">
        <v>358.32139999999998</v>
      </c>
      <c r="D11" s="9">
        <v>1.7156911024959227</v>
      </c>
      <c r="E11" s="12">
        <v>5.2331812725090097E-2</v>
      </c>
      <c r="F11" s="13">
        <v>0.60335193759481431</v>
      </c>
      <c r="H11">
        <v>2</v>
      </c>
      <c r="I11" t="str">
        <f t="shared" si="4"/>
        <v>C# Core on Docker on Ubuntu VM</v>
      </c>
      <c r="J11" t="s">
        <v>2</v>
      </c>
      <c r="K11" t="s">
        <v>92</v>
      </c>
      <c r="L11" t="s">
        <v>120</v>
      </c>
      <c r="M11" t="s">
        <v>45</v>
      </c>
      <c r="N11" t="s">
        <v>49</v>
      </c>
      <c r="O11" t="s">
        <v>82</v>
      </c>
      <c r="P11" t="s">
        <v>63</v>
      </c>
      <c r="Q11" t="s">
        <v>87</v>
      </c>
      <c r="R11" s="8">
        <f t="shared" si="0"/>
        <v>358.32139999999998</v>
      </c>
      <c r="S11" s="8">
        <f t="shared" ref="S11:S34" si="11">R11-R10</f>
        <v>1.4004000000000474</v>
      </c>
      <c r="T11" s="13">
        <f t="shared" ref="T11:T34" si="12">S11/R10</f>
        <v>3.9235573138034678E-3</v>
      </c>
      <c r="U11" s="9">
        <f t="shared" si="1"/>
        <v>1.7156911024959227</v>
      </c>
      <c r="V11" s="8">
        <f t="shared" si="5"/>
        <v>354.95864543910795</v>
      </c>
      <c r="W11" s="8">
        <f t="shared" si="6"/>
        <v>361.68415456089201</v>
      </c>
      <c r="X11" s="9">
        <f t="shared" ref="X11:X34" si="13">SQRT((U10*U10+U11*U11)/50)</f>
        <v>0.58310899740712474</v>
      </c>
      <c r="Y11" s="9">
        <f t="shared" ref="Y11:Y34" si="14">ABS(S11)/X11</f>
        <v>2.4016093152860285</v>
      </c>
      <c r="Z11" s="13">
        <f t="shared" ref="Z11:Z34" si="15">1-TDIST(Y11,98,2)</f>
        <v>0.98179167205799567</v>
      </c>
      <c r="AA11" s="11">
        <f>SQRT(X11*X11/R10/R10+S11*S11*U10*U10/R10/R10/R10/R10)</f>
        <v>1.6342398619276738E-3</v>
      </c>
      <c r="AB11" s="11">
        <f>1.96*AA11</f>
        <v>3.2031101293782407E-3</v>
      </c>
      <c r="AC11" s="9">
        <f>ABS(T11)/AA11</f>
        <v>2.4008454359786704</v>
      </c>
      <c r="AD11" s="11">
        <f t="shared" ref="AD11:AD34" si="16">1-TDIST(AC11,98,1)</f>
        <v>0.9908778963913677</v>
      </c>
      <c r="AE11" s="12">
        <f t="shared" si="2"/>
        <v>5.2331812725090097E-2</v>
      </c>
      <c r="AF11" s="24">
        <v>0.44463756052319259</v>
      </c>
      <c r="AG11" s="24">
        <f t="shared" ref="AG11:AG34" si="17">(U11*SQRT((1-AF11*AF11)*49/48)/$C$2/SQRT(49))</f>
        <v>1.521621781152809E-2</v>
      </c>
      <c r="AH11" s="9">
        <f t="shared" ref="AH11:AH34" si="18">ABS(AE11)/AG11</f>
        <v>3.4392129091003509</v>
      </c>
      <c r="AI11" s="24">
        <f t="shared" si="7"/>
        <v>0.99879964783931929</v>
      </c>
      <c r="AJ11" s="11">
        <f t="shared" ref="AJ11:AJ34" si="19">ABS(AE11/U11)</f>
        <v>3.0501885012377664E-2</v>
      </c>
      <c r="AK11" s="13">
        <f t="shared" si="3"/>
        <v>0.60335193759481431</v>
      </c>
      <c r="AL11" s="13">
        <f t="shared" ref="AL11:AL34" si="20">SQRT((1-AK11*AK11)/48)</f>
        <v>0.11510560725197311</v>
      </c>
      <c r="AM11" s="23">
        <f t="shared" ref="AM11:AM34" si="21">ABS(AK11)/AL11</f>
        <v>5.2417249862905511</v>
      </c>
      <c r="AN11" s="24">
        <f t="shared" si="8"/>
        <v>0.99999647764880395</v>
      </c>
      <c r="AO11" s="24">
        <f t="shared" si="9"/>
        <v>0.99999647764880395</v>
      </c>
      <c r="AP11" s="25" t="b">
        <f t="shared" si="10"/>
        <v>1</v>
      </c>
      <c r="AR11" s="9"/>
    </row>
    <row r="12" spans="1:44" x14ac:dyDescent="0.25">
      <c r="A12">
        <v>350</v>
      </c>
      <c r="B12" t="s">
        <v>178</v>
      </c>
      <c r="C12" s="8">
        <v>361.45620000000002</v>
      </c>
      <c r="D12" s="9">
        <v>8.8655987032657286</v>
      </c>
      <c r="E12" s="12">
        <v>-0.30147178871548591</v>
      </c>
      <c r="F12" s="13">
        <v>0.7036898086186002</v>
      </c>
      <c r="H12">
        <v>3</v>
      </c>
      <c r="I12" t="str">
        <f t="shared" si="4"/>
        <v>C# Core on Win10 VM</v>
      </c>
      <c r="J12" t="s">
        <v>2</v>
      </c>
      <c r="K12" t="s">
        <v>20</v>
      </c>
      <c r="L12" t="s">
        <v>5</v>
      </c>
      <c r="M12" t="s">
        <v>45</v>
      </c>
      <c r="N12" t="s">
        <v>49</v>
      </c>
      <c r="O12" t="s">
        <v>82</v>
      </c>
      <c r="P12" t="s">
        <v>34</v>
      </c>
      <c r="Q12" t="s">
        <v>87</v>
      </c>
      <c r="R12" s="8">
        <f t="shared" si="0"/>
        <v>361.45620000000002</v>
      </c>
      <c r="S12" s="8">
        <f t="shared" si="11"/>
        <v>3.1348000000000411</v>
      </c>
      <c r="T12" s="13">
        <f t="shared" si="12"/>
        <v>8.7485704175079733E-3</v>
      </c>
      <c r="U12" s="9">
        <f t="shared" si="1"/>
        <v>8.8655987032657286</v>
      </c>
      <c r="V12" s="8">
        <f t="shared" si="5"/>
        <v>344.07962654159917</v>
      </c>
      <c r="W12" s="8">
        <f t="shared" si="6"/>
        <v>378.83277345840088</v>
      </c>
      <c r="X12" s="9">
        <f t="shared" si="13"/>
        <v>1.2770468771860384</v>
      </c>
      <c r="Y12" s="9">
        <f t="shared" si="14"/>
        <v>2.4547258648073638</v>
      </c>
      <c r="Z12" s="13">
        <f t="shared" si="15"/>
        <v>0.98413774441989799</v>
      </c>
      <c r="AA12" s="11">
        <f t="shared" ref="AA12:AA34" si="22">SQRT(X12*X12/R11/R11+S12*S12*U11*U11/R11/R11/R11/R11)</f>
        <v>3.5642166046393879E-3</v>
      </c>
      <c r="AB12" s="11">
        <f t="shared" ref="AB12:AB34" si="23">1.96*AA12</f>
        <v>6.9858645450932002E-3</v>
      </c>
      <c r="AC12" s="9">
        <f t="shared" ref="AC12:AC34" si="24">ABS(T12)/AA12</f>
        <v>2.4545563269416157</v>
      </c>
      <c r="AD12" s="11">
        <f t="shared" si="16"/>
        <v>0.99206535346362446</v>
      </c>
      <c r="AE12" s="12">
        <f t="shared" si="2"/>
        <v>-0.30147178871548591</v>
      </c>
      <c r="AF12" s="24">
        <v>-0.49569903750703198</v>
      </c>
      <c r="AG12" s="24">
        <f t="shared" si="17"/>
        <v>7.6238613419620474E-2</v>
      </c>
      <c r="AH12" s="9">
        <f t="shared" si="18"/>
        <v>3.9543188837416645</v>
      </c>
      <c r="AI12" s="24">
        <f t="shared" si="7"/>
        <v>0.99975322697476832</v>
      </c>
      <c r="AJ12" s="11">
        <f t="shared" si="19"/>
        <v>3.4004673435583756E-2</v>
      </c>
      <c r="AK12" s="13">
        <f t="shared" si="3"/>
        <v>0.7036898086186002</v>
      </c>
      <c r="AL12" s="13">
        <f t="shared" si="20"/>
        <v>0.10255289826539092</v>
      </c>
      <c r="AM12" s="23">
        <f t="shared" si="21"/>
        <v>6.8617252220172329</v>
      </c>
      <c r="AN12" s="24">
        <f t="shared" si="8"/>
        <v>0.99999998801860601</v>
      </c>
      <c r="AO12" s="24">
        <f t="shared" si="9"/>
        <v>0.99999998801860601</v>
      </c>
      <c r="AP12" s="25" t="b">
        <f t="shared" si="10"/>
        <v>1</v>
      </c>
      <c r="AR12" s="9"/>
    </row>
    <row r="13" spans="1:44" x14ac:dyDescent="0.25">
      <c r="A13">
        <v>950</v>
      </c>
      <c r="B13" t="s">
        <v>179</v>
      </c>
      <c r="C13" s="8">
        <v>373.12179999999984</v>
      </c>
      <c r="D13" s="9">
        <v>1.4300131153958293</v>
      </c>
      <c r="E13" s="12">
        <v>1.9318607442977569E-2</v>
      </c>
      <c r="F13" s="13">
        <v>0.33917570343090958</v>
      </c>
      <c r="H13">
        <v>4</v>
      </c>
      <c r="I13" t="str">
        <f t="shared" si="4"/>
        <v>C# Core on Win7</v>
      </c>
      <c r="J13" t="s">
        <v>2</v>
      </c>
      <c r="K13" t="s">
        <v>19</v>
      </c>
      <c r="L13" t="s">
        <v>1</v>
      </c>
      <c r="M13" t="s">
        <v>45</v>
      </c>
      <c r="N13" t="s">
        <v>49</v>
      </c>
      <c r="O13" t="s">
        <v>82</v>
      </c>
      <c r="P13" t="s">
        <v>19</v>
      </c>
      <c r="Q13" t="s">
        <v>87</v>
      </c>
      <c r="R13" s="8">
        <f t="shared" si="0"/>
        <v>373.12179999999984</v>
      </c>
      <c r="S13" s="8">
        <f t="shared" si="11"/>
        <v>11.665599999999813</v>
      </c>
      <c r="T13" s="13">
        <f t="shared" si="12"/>
        <v>3.2273896532968069E-2</v>
      </c>
      <c r="U13" s="9">
        <f t="shared" si="1"/>
        <v>1.4300131153958293</v>
      </c>
      <c r="V13" s="8">
        <f t="shared" si="5"/>
        <v>370.318974293824</v>
      </c>
      <c r="W13" s="8">
        <f t="shared" si="6"/>
        <v>375.92462570617568</v>
      </c>
      <c r="X13" s="9">
        <f t="shared" si="13"/>
        <v>1.269990376952133</v>
      </c>
      <c r="Y13" s="9">
        <f t="shared" si="14"/>
        <v>9.1855814120389194</v>
      </c>
      <c r="Z13" s="13">
        <f t="shared" si="15"/>
        <v>0.99999999999999289</v>
      </c>
      <c r="AA13" s="11">
        <f t="shared" si="22"/>
        <v>3.6016079170389606E-3</v>
      </c>
      <c r="AB13" s="11">
        <f t="shared" si="23"/>
        <v>7.0591515173963624E-3</v>
      </c>
      <c r="AC13" s="9">
        <f t="shared" si="24"/>
        <v>8.9609688995524674</v>
      </c>
      <c r="AD13" s="11">
        <f t="shared" si="16"/>
        <v>0.99999999999998912</v>
      </c>
      <c r="AE13" s="12">
        <f t="shared" si="2"/>
        <v>1.9318607442977569E-2</v>
      </c>
      <c r="AF13" s="24">
        <v>0.19693153416327602</v>
      </c>
      <c r="AG13" s="24">
        <f t="shared" si="17"/>
        <v>1.3881962778939234E-2</v>
      </c>
      <c r="AH13" s="9">
        <f t="shared" si="18"/>
        <v>1.3916337156793448</v>
      </c>
      <c r="AI13" s="24">
        <f t="shared" si="7"/>
        <v>0.82968105966670258</v>
      </c>
      <c r="AJ13" s="11">
        <f t="shared" si="19"/>
        <v>1.3509391791578189E-2</v>
      </c>
      <c r="AK13" s="13">
        <f t="shared" si="3"/>
        <v>0.33917570343090958</v>
      </c>
      <c r="AL13" s="13">
        <f t="shared" si="20"/>
        <v>0.13578167541760341</v>
      </c>
      <c r="AM13" s="23">
        <f t="shared" si="21"/>
        <v>2.4979490228542072</v>
      </c>
      <c r="AN13" s="24">
        <f t="shared" si="8"/>
        <v>0.98402897704619408</v>
      </c>
      <c r="AO13" s="24">
        <f t="shared" si="9"/>
        <v>0.98402897704619408</v>
      </c>
      <c r="AP13" s="25" t="b">
        <f t="shared" si="10"/>
        <v>0</v>
      </c>
      <c r="AR13" s="9"/>
    </row>
    <row r="14" spans="1:44" x14ac:dyDescent="0.25">
      <c r="A14">
        <v>1150</v>
      </c>
      <c r="B14" t="s">
        <v>151</v>
      </c>
      <c r="C14" s="8">
        <v>649.7675999999999</v>
      </c>
      <c r="D14" s="9">
        <v>8.3671484816683854</v>
      </c>
      <c r="E14" s="12">
        <v>-0.17021848739495818</v>
      </c>
      <c r="F14" s="13">
        <v>0.53552997974396255</v>
      </c>
      <c r="H14">
        <v>5</v>
      </c>
      <c r="I14" t="str">
        <f t="shared" si="4"/>
        <v>GO on Ubuntu VM using GCC</v>
      </c>
      <c r="J14" t="s">
        <v>22</v>
      </c>
      <c r="K14" t="s">
        <v>21</v>
      </c>
      <c r="L14" t="s">
        <v>5</v>
      </c>
      <c r="M14" t="s">
        <v>24</v>
      </c>
      <c r="N14" t="s">
        <v>55</v>
      </c>
      <c r="O14" t="s">
        <v>24</v>
      </c>
      <c r="P14" t="s">
        <v>23</v>
      </c>
      <c r="Q14" t="s">
        <v>55</v>
      </c>
      <c r="R14" s="8">
        <f t="shared" si="0"/>
        <v>649.7675999999999</v>
      </c>
      <c r="S14" s="8">
        <f t="shared" si="11"/>
        <v>276.64580000000007</v>
      </c>
      <c r="T14" s="13">
        <f t="shared" si="12"/>
        <v>0.74143563844299687</v>
      </c>
      <c r="U14" s="9">
        <f t="shared" si="1"/>
        <v>8.3671484816683854</v>
      </c>
      <c r="V14" s="8">
        <f t="shared" si="5"/>
        <v>633.36798897592985</v>
      </c>
      <c r="W14" s="8">
        <f t="shared" si="6"/>
        <v>666.16721102406996</v>
      </c>
      <c r="X14" s="9">
        <f t="shared" si="13"/>
        <v>1.2004508421796343</v>
      </c>
      <c r="Y14" s="9">
        <f t="shared" si="14"/>
        <v>230.45158558737808</v>
      </c>
      <c r="Z14" s="13">
        <f t="shared" si="15"/>
        <v>1</v>
      </c>
      <c r="AA14" s="11">
        <f t="shared" si="22"/>
        <v>4.292529705204778E-3</v>
      </c>
      <c r="AB14" s="11">
        <f t="shared" si="23"/>
        <v>8.4133582222013642E-3</v>
      </c>
      <c r="AC14" s="9">
        <f t="shared" si="24"/>
        <v>172.72696739733479</v>
      </c>
      <c r="AD14" s="11">
        <f t="shared" si="16"/>
        <v>1</v>
      </c>
      <c r="AE14" s="12">
        <f t="shared" si="2"/>
        <v>-0.17021848739495818</v>
      </c>
      <c r="AF14" s="24">
        <v>-0.29655736771848923</v>
      </c>
      <c r="AG14" s="24">
        <f t="shared" si="17"/>
        <v>7.9120240993669225E-2</v>
      </c>
      <c r="AH14" s="9">
        <f t="shared" si="18"/>
        <v>2.1513899004501029</v>
      </c>
      <c r="AI14" s="24">
        <f t="shared" si="7"/>
        <v>0.96359813623160184</v>
      </c>
      <c r="AJ14" s="11">
        <f t="shared" si="19"/>
        <v>2.0343667590923056E-2</v>
      </c>
      <c r="AK14" s="13">
        <f t="shared" si="3"/>
        <v>0.53552997974396255</v>
      </c>
      <c r="AL14" s="13">
        <f t="shared" si="20"/>
        <v>0.12189541630664986</v>
      </c>
      <c r="AM14" s="23">
        <f t="shared" si="21"/>
        <v>4.3933561734326458</v>
      </c>
      <c r="AN14" s="24">
        <f t="shared" si="8"/>
        <v>0.99993862744159168</v>
      </c>
      <c r="AO14" s="24">
        <f t="shared" si="9"/>
        <v>0.99993862744159168</v>
      </c>
      <c r="AP14" s="25" t="b">
        <f t="shared" si="10"/>
        <v>1</v>
      </c>
      <c r="AR14" s="9"/>
    </row>
    <row r="15" spans="1:44" x14ac:dyDescent="0.25">
      <c r="A15">
        <v>1200</v>
      </c>
      <c r="B15" t="s">
        <v>173</v>
      </c>
      <c r="C15" s="8">
        <v>736.15259999999978</v>
      </c>
      <c r="D15" s="9">
        <v>3.1519594229751249</v>
      </c>
      <c r="E15" s="12">
        <v>-6.528107594276529E-2</v>
      </c>
      <c r="F15" s="13">
        <v>3.0091161124102119E-2</v>
      </c>
      <c r="H15">
        <v>6</v>
      </c>
      <c r="I15" t="str">
        <f t="shared" si="4"/>
        <v>C# Mono on Ubuntu VM</v>
      </c>
      <c r="J15" t="s">
        <v>2</v>
      </c>
      <c r="K15" t="s">
        <v>21</v>
      </c>
      <c r="L15" t="s">
        <v>5</v>
      </c>
      <c r="M15" t="s">
        <v>170</v>
      </c>
      <c r="N15" t="s">
        <v>170</v>
      </c>
      <c r="O15" t="s">
        <v>170</v>
      </c>
      <c r="P15" t="s">
        <v>62</v>
      </c>
      <c r="Q15" t="s">
        <v>90</v>
      </c>
      <c r="R15" s="8">
        <f t="shared" si="0"/>
        <v>736.15259999999978</v>
      </c>
      <c r="S15" s="8">
        <f t="shared" si="11"/>
        <v>86.384999999999877</v>
      </c>
      <c r="T15" s="13">
        <f t="shared" si="12"/>
        <v>0.13294753385672028</v>
      </c>
      <c r="U15" s="9">
        <f t="shared" si="1"/>
        <v>3.1519594229751249</v>
      </c>
      <c r="V15" s="8">
        <f t="shared" si="5"/>
        <v>729.97475953096853</v>
      </c>
      <c r="W15" s="8">
        <f t="shared" si="6"/>
        <v>742.33044046903103</v>
      </c>
      <c r="X15" s="9">
        <f t="shared" si="13"/>
        <v>1.2644684410325726</v>
      </c>
      <c r="Y15" s="9">
        <f t="shared" si="14"/>
        <v>68.317244777937958</v>
      </c>
      <c r="Z15" s="13">
        <f t="shared" si="15"/>
        <v>1</v>
      </c>
      <c r="AA15" s="11">
        <f t="shared" si="22"/>
        <v>2.5918968472669261E-3</v>
      </c>
      <c r="AB15" s="11">
        <f t="shared" si="23"/>
        <v>5.0801178206431753E-3</v>
      </c>
      <c r="AC15" s="9">
        <f t="shared" si="24"/>
        <v>51.293528134389021</v>
      </c>
      <c r="AD15" s="11">
        <f t="shared" si="16"/>
        <v>1</v>
      </c>
      <c r="AE15" s="12">
        <f t="shared" si="2"/>
        <v>-6.528107594276529E-2</v>
      </c>
      <c r="AF15" s="24">
        <v>-1.4115246098439154E-2</v>
      </c>
      <c r="AG15" s="24">
        <f t="shared" si="17"/>
        <v>3.12059395792025E-2</v>
      </c>
      <c r="AH15" s="9">
        <f t="shared" si="18"/>
        <v>2.0919439319261035</v>
      </c>
      <c r="AI15" s="24">
        <f t="shared" si="7"/>
        <v>0.95835238716216598</v>
      </c>
      <c r="AJ15" s="11">
        <f t="shared" si="19"/>
        <v>2.0711267875760494E-2</v>
      </c>
      <c r="AK15" s="13">
        <f t="shared" si="3"/>
        <v>3.0091161124102119E-2</v>
      </c>
      <c r="AL15" s="13">
        <f t="shared" si="20"/>
        <v>0.14427220525380452</v>
      </c>
      <c r="AM15" s="23">
        <f t="shared" si="21"/>
        <v>0.20857212982338191</v>
      </c>
      <c r="AN15" s="24">
        <f t="shared" si="8"/>
        <v>0.16433516902336087</v>
      </c>
      <c r="AO15" s="24">
        <f t="shared" si="9"/>
        <v>0.95835238716216598</v>
      </c>
      <c r="AP15" s="25" t="b">
        <f t="shared" si="10"/>
        <v>0</v>
      </c>
      <c r="AR15" s="9"/>
    </row>
    <row r="16" spans="1:44" x14ac:dyDescent="0.25">
      <c r="A16">
        <v>200</v>
      </c>
      <c r="B16" t="s">
        <v>154</v>
      </c>
      <c r="C16" s="8">
        <v>954.93219999999997</v>
      </c>
      <c r="D16" s="9">
        <v>14.750407713493404</v>
      </c>
      <c r="E16" s="12">
        <v>-0.55968931572629033</v>
      </c>
      <c r="F16" s="13">
        <v>0.66031019210257869</v>
      </c>
      <c r="H16">
        <v>7</v>
      </c>
      <c r="I16" t="str">
        <f t="shared" si="4"/>
        <v>C# Full on Win10 VM using VS 2015</v>
      </c>
      <c r="J16" t="s">
        <v>2</v>
      </c>
      <c r="K16" t="s">
        <v>20</v>
      </c>
      <c r="L16" t="s">
        <v>5</v>
      </c>
      <c r="M16" t="s">
        <v>76</v>
      </c>
      <c r="N16" t="s">
        <v>49</v>
      </c>
      <c r="O16" t="s">
        <v>83</v>
      </c>
      <c r="P16" t="s">
        <v>34</v>
      </c>
      <c r="Q16" t="s">
        <v>88</v>
      </c>
      <c r="R16" s="8">
        <f t="shared" si="0"/>
        <v>954.93219999999997</v>
      </c>
      <c r="S16" s="8">
        <f t="shared" si="11"/>
        <v>218.77960000000019</v>
      </c>
      <c r="T16" s="13">
        <f t="shared" si="12"/>
        <v>0.29719327215580066</v>
      </c>
      <c r="U16" s="9">
        <f t="shared" si="1"/>
        <v>14.750407713493404</v>
      </c>
      <c r="V16" s="8">
        <f t="shared" si="5"/>
        <v>926.02140088155295</v>
      </c>
      <c r="W16" s="8">
        <f t="shared" si="6"/>
        <v>983.84299911844698</v>
      </c>
      <c r="X16" s="9">
        <f t="shared" si="13"/>
        <v>2.1331168553005595</v>
      </c>
      <c r="Y16" s="9">
        <f t="shared" si="14"/>
        <v>102.56334502085859</v>
      </c>
      <c r="Z16" s="13">
        <f t="shared" si="15"/>
        <v>1</v>
      </c>
      <c r="AA16" s="11">
        <f t="shared" si="22"/>
        <v>3.1647464838003019E-3</v>
      </c>
      <c r="AB16" s="11">
        <f t="shared" si="23"/>
        <v>6.2029031082485916E-3</v>
      </c>
      <c r="AC16" s="9">
        <f t="shared" si="24"/>
        <v>93.90744998914542</v>
      </c>
      <c r="AD16" s="11">
        <f t="shared" si="16"/>
        <v>1</v>
      </c>
      <c r="AE16" s="12">
        <f t="shared" si="2"/>
        <v>-0.55968931572629033</v>
      </c>
      <c r="AF16" s="24">
        <v>-0.55312394400350584</v>
      </c>
      <c r="AG16" s="24">
        <f t="shared" si="17"/>
        <v>0.12167477144369369</v>
      </c>
      <c r="AH16" s="9">
        <f t="shared" si="18"/>
        <v>4.599879737479454</v>
      </c>
      <c r="AI16" s="24">
        <f t="shared" si="7"/>
        <v>0.99996995519790244</v>
      </c>
      <c r="AJ16" s="11">
        <f t="shared" si="19"/>
        <v>3.7943989522018211E-2</v>
      </c>
      <c r="AK16" s="13">
        <f t="shared" si="3"/>
        <v>0.66031019210257869</v>
      </c>
      <c r="AL16" s="13">
        <f t="shared" si="20"/>
        <v>0.10839649923289493</v>
      </c>
      <c r="AM16" s="23">
        <f t="shared" si="21"/>
        <v>6.0916191645993241</v>
      </c>
      <c r="AN16" s="24">
        <f t="shared" si="8"/>
        <v>0.99999981835676011</v>
      </c>
      <c r="AO16" s="24">
        <f t="shared" si="9"/>
        <v>0.99999981835676011</v>
      </c>
      <c r="AP16" s="25" t="b">
        <f t="shared" si="10"/>
        <v>1</v>
      </c>
      <c r="AR16" s="9"/>
    </row>
    <row r="17" spans="1:44" x14ac:dyDescent="0.25">
      <c r="A17">
        <v>0</v>
      </c>
      <c r="B17" t="s">
        <v>168</v>
      </c>
      <c r="C17" s="8">
        <v>963.06079999999986</v>
      </c>
      <c r="D17" s="9">
        <v>5.6161726527330202</v>
      </c>
      <c r="E17" s="12">
        <v>-8.7739735894358239E-2</v>
      </c>
      <c r="F17" s="13">
        <v>0.4087305238282542</v>
      </c>
      <c r="H17">
        <v>8</v>
      </c>
      <c r="I17" t="str">
        <f t="shared" si="4"/>
        <v>C# WPF on Win10 VM using VS 2013</v>
      </c>
      <c r="J17" t="s">
        <v>2</v>
      </c>
      <c r="K17" t="s">
        <v>20</v>
      </c>
      <c r="L17" t="s">
        <v>5</v>
      </c>
      <c r="M17" t="s">
        <v>122</v>
      </c>
      <c r="N17" t="s">
        <v>48</v>
      </c>
      <c r="O17" t="s">
        <v>83</v>
      </c>
      <c r="P17" t="s">
        <v>34</v>
      </c>
      <c r="Q17" t="s">
        <v>89</v>
      </c>
      <c r="R17" s="8">
        <f t="shared" si="0"/>
        <v>963.06079999999986</v>
      </c>
      <c r="S17" s="8">
        <f t="shared" si="11"/>
        <v>8.1285999999998921</v>
      </c>
      <c r="T17" s="13">
        <f t="shared" si="12"/>
        <v>8.5122273602250432E-3</v>
      </c>
      <c r="U17" s="9">
        <f t="shared" si="1"/>
        <v>5.6161726527330202</v>
      </c>
      <c r="V17" s="8">
        <f t="shared" si="5"/>
        <v>952.05310160064312</v>
      </c>
      <c r="W17" s="8">
        <f t="shared" si="6"/>
        <v>974.0684983993566</v>
      </c>
      <c r="X17" s="9">
        <f t="shared" si="13"/>
        <v>2.2321107632892772</v>
      </c>
      <c r="Y17" s="9">
        <f t="shared" si="14"/>
        <v>3.6416651600306098</v>
      </c>
      <c r="Z17" s="13">
        <f t="shared" si="15"/>
        <v>0.99956495429028858</v>
      </c>
      <c r="AA17" s="11">
        <f t="shared" si="22"/>
        <v>2.3411498628460861E-3</v>
      </c>
      <c r="AB17" s="11">
        <f t="shared" si="23"/>
        <v>4.5886537311783286E-3</v>
      </c>
      <c r="AC17" s="9">
        <f t="shared" si="24"/>
        <v>3.6359173307585313</v>
      </c>
      <c r="AD17" s="11">
        <f t="shared" si="16"/>
        <v>0.99977816265773789</v>
      </c>
      <c r="AE17" s="12">
        <f t="shared" si="2"/>
        <v>-8.7739735894358239E-2</v>
      </c>
      <c r="AF17" s="24">
        <v>-0.22773791463545437</v>
      </c>
      <c r="AG17" s="24">
        <f t="shared" si="17"/>
        <v>5.4147144067372747E-2</v>
      </c>
      <c r="AH17" s="9">
        <f t="shared" si="18"/>
        <v>1.6203945269059401</v>
      </c>
      <c r="AI17" s="24">
        <f t="shared" si="7"/>
        <v>0.88843379695848002</v>
      </c>
      <c r="AJ17" s="11">
        <f t="shared" si="19"/>
        <v>1.5622692057314353E-2</v>
      </c>
      <c r="AK17" s="13">
        <f t="shared" si="3"/>
        <v>0.4087305238282542</v>
      </c>
      <c r="AL17" s="13">
        <f t="shared" si="20"/>
        <v>0.13173041907710933</v>
      </c>
      <c r="AM17" s="23">
        <f t="shared" si="21"/>
        <v>3.1027801072203443</v>
      </c>
      <c r="AN17" s="24">
        <f t="shared" si="8"/>
        <v>0.99679091406248688</v>
      </c>
      <c r="AO17" s="24">
        <f t="shared" si="9"/>
        <v>0.99679091406248688</v>
      </c>
      <c r="AP17" s="25" t="b">
        <f t="shared" si="10"/>
        <v>0</v>
      </c>
      <c r="AR17" s="9"/>
    </row>
    <row r="18" spans="1:44" x14ac:dyDescent="0.25">
      <c r="A18">
        <v>50</v>
      </c>
      <c r="B18" t="s">
        <v>153</v>
      </c>
      <c r="C18" s="8">
        <v>971.02320000000009</v>
      </c>
      <c r="D18" s="9">
        <v>6.0707937281541655</v>
      </c>
      <c r="E18" s="12">
        <v>-0.2850352941176475</v>
      </c>
      <c r="F18" s="13">
        <v>0.62962039214265531</v>
      </c>
      <c r="H18">
        <v>9</v>
      </c>
      <c r="I18" t="str">
        <f t="shared" si="4"/>
        <v>C# Full on Win10 VM using VS 2013</v>
      </c>
      <c r="J18" t="s">
        <v>2</v>
      </c>
      <c r="K18" t="s">
        <v>20</v>
      </c>
      <c r="L18" t="s">
        <v>5</v>
      </c>
      <c r="M18" t="s">
        <v>76</v>
      </c>
      <c r="N18" t="s">
        <v>48</v>
      </c>
      <c r="O18" t="s">
        <v>83</v>
      </c>
      <c r="P18" t="s">
        <v>34</v>
      </c>
      <c r="Q18" t="s">
        <v>90</v>
      </c>
      <c r="R18" s="8">
        <f t="shared" si="0"/>
        <v>971.02320000000009</v>
      </c>
      <c r="S18" s="8">
        <f t="shared" si="11"/>
        <v>7.9624000000002297</v>
      </c>
      <c r="T18" s="13">
        <f t="shared" si="12"/>
        <v>8.2678061447420872E-3</v>
      </c>
      <c r="U18" s="9">
        <f t="shared" si="1"/>
        <v>6.0707937281541655</v>
      </c>
      <c r="V18" s="8">
        <f t="shared" si="5"/>
        <v>959.12444429281788</v>
      </c>
      <c r="W18" s="8">
        <f t="shared" si="6"/>
        <v>982.92195570718229</v>
      </c>
      <c r="X18" s="9">
        <f t="shared" si="13"/>
        <v>1.1695805380998967</v>
      </c>
      <c r="Y18" s="9">
        <f t="shared" si="14"/>
        <v>6.8079108198362839</v>
      </c>
      <c r="Z18" s="13">
        <f t="shared" si="15"/>
        <v>0.99999999920170912</v>
      </c>
      <c r="AA18" s="11">
        <f t="shared" si="22"/>
        <v>1.2153977195797389E-3</v>
      </c>
      <c r="AB18" s="11">
        <f t="shared" si="23"/>
        <v>2.3821795303762884E-3</v>
      </c>
      <c r="AC18" s="9">
        <f t="shared" si="24"/>
        <v>6.8025519643075647</v>
      </c>
      <c r="AD18" s="11">
        <f t="shared" si="16"/>
        <v>0.99999999959063979</v>
      </c>
      <c r="AE18" s="12">
        <f t="shared" si="2"/>
        <v>-0.2850352941176475</v>
      </c>
      <c r="AF18" s="24">
        <v>-0.68443566144621193</v>
      </c>
      <c r="AG18" s="24">
        <f t="shared" si="17"/>
        <v>4.382445901938959E-2</v>
      </c>
      <c r="AH18" s="9">
        <f t="shared" si="18"/>
        <v>6.5040231070858665</v>
      </c>
      <c r="AI18" s="24">
        <f t="shared" si="7"/>
        <v>0.99999996106791311</v>
      </c>
      <c r="AJ18" s="11">
        <f t="shared" si="19"/>
        <v>4.6951899023641004E-2</v>
      </c>
      <c r="AK18" s="13">
        <f t="shared" si="3"/>
        <v>0.62962039214265531</v>
      </c>
      <c r="AL18" s="13">
        <f t="shared" si="20"/>
        <v>0.11213627886398327</v>
      </c>
      <c r="AM18" s="23">
        <f t="shared" si="21"/>
        <v>5.614778718547984</v>
      </c>
      <c r="AN18" s="24">
        <f t="shared" si="8"/>
        <v>0.99999903348841446</v>
      </c>
      <c r="AO18" s="24">
        <f t="shared" si="9"/>
        <v>0.99999996106791311</v>
      </c>
      <c r="AP18" s="25" t="b">
        <f t="shared" si="10"/>
        <v>1</v>
      </c>
      <c r="AR18" s="9"/>
    </row>
    <row r="19" spans="1:44" x14ac:dyDescent="0.25">
      <c r="A19">
        <v>650</v>
      </c>
      <c r="B19" t="s">
        <v>155</v>
      </c>
      <c r="C19" s="8">
        <v>990.45060000000024</v>
      </c>
      <c r="D19" s="9">
        <v>2.7575420954471848</v>
      </c>
      <c r="E19" s="12">
        <v>-1.844657863145311E-2</v>
      </c>
      <c r="F19" s="13">
        <v>-7.0685629600595101E-2</v>
      </c>
      <c r="H19">
        <v>10</v>
      </c>
      <c r="I19" t="str">
        <f t="shared" si="4"/>
        <v>C# Full on Win7 using VS 2013</v>
      </c>
      <c r="J19" t="s">
        <v>2</v>
      </c>
      <c r="K19" t="s">
        <v>19</v>
      </c>
      <c r="L19" t="s">
        <v>1</v>
      </c>
      <c r="M19" t="s">
        <v>76</v>
      </c>
      <c r="N19" t="s">
        <v>48</v>
      </c>
      <c r="O19" t="s">
        <v>83</v>
      </c>
      <c r="P19" t="s">
        <v>19</v>
      </c>
      <c r="Q19" t="s">
        <v>90</v>
      </c>
      <c r="R19" s="8">
        <f t="shared" si="0"/>
        <v>990.45060000000024</v>
      </c>
      <c r="S19" s="8">
        <f t="shared" si="11"/>
        <v>19.427400000000148</v>
      </c>
      <c r="T19" s="13">
        <f t="shared" si="12"/>
        <v>2.000714298072399E-2</v>
      </c>
      <c r="U19" s="9">
        <f t="shared" si="1"/>
        <v>2.7575420954471848</v>
      </c>
      <c r="V19" s="8">
        <f t="shared" si="5"/>
        <v>985.04581749292379</v>
      </c>
      <c r="W19" s="8">
        <f t="shared" si="6"/>
        <v>995.85538250707668</v>
      </c>
      <c r="X19" s="9">
        <f t="shared" si="13"/>
        <v>0.94295890576375807</v>
      </c>
      <c r="Y19" s="9">
        <f t="shared" si="14"/>
        <v>20.602594536465777</v>
      </c>
      <c r="Z19" s="13">
        <f t="shared" si="15"/>
        <v>1</v>
      </c>
      <c r="AA19" s="11">
        <f t="shared" si="22"/>
        <v>9.7912088660144763E-4</v>
      </c>
      <c r="AB19" s="11">
        <f t="shared" si="23"/>
        <v>1.9190769377388373E-3</v>
      </c>
      <c r="AC19" s="9">
        <f t="shared" si="24"/>
        <v>20.43378223721615</v>
      </c>
      <c r="AD19" s="11">
        <f t="shared" si="16"/>
        <v>1</v>
      </c>
      <c r="AE19" s="12">
        <f t="shared" si="2"/>
        <v>-1.844657863145311E-2</v>
      </c>
      <c r="AF19" s="24">
        <v>-9.7515385895715012E-2</v>
      </c>
      <c r="AG19" s="24">
        <f t="shared" si="17"/>
        <v>2.7173606178934603E-2</v>
      </c>
      <c r="AH19" s="9">
        <f t="shared" si="18"/>
        <v>0.67884175953625103</v>
      </c>
      <c r="AI19" s="24">
        <f t="shared" si="7"/>
        <v>0.4995679778244444</v>
      </c>
      <c r="AJ19" s="11">
        <f t="shared" si="19"/>
        <v>6.6895002842963557E-3</v>
      </c>
      <c r="AK19" s="13">
        <f t="shared" si="3"/>
        <v>-7.0685629600595101E-2</v>
      </c>
      <c r="AL19" s="13">
        <f t="shared" si="20"/>
        <v>0.14397652743936881</v>
      </c>
      <c r="AM19" s="23">
        <f t="shared" si="21"/>
        <v>0.49095245494347772</v>
      </c>
      <c r="AN19" s="24">
        <f t="shared" si="8"/>
        <v>0.37430270947133049</v>
      </c>
      <c r="AO19" s="24">
        <f t="shared" si="9"/>
        <v>0.4995679778244444</v>
      </c>
      <c r="AP19" s="25" t="b">
        <f t="shared" si="10"/>
        <v>0</v>
      </c>
      <c r="AR19" s="9"/>
    </row>
    <row r="20" spans="1:44" x14ac:dyDescent="0.25">
      <c r="A20">
        <v>800</v>
      </c>
      <c r="B20" t="s">
        <v>156</v>
      </c>
      <c r="C20" s="8">
        <v>992.9047999999998</v>
      </c>
      <c r="D20" s="9">
        <v>3.1992857876439285</v>
      </c>
      <c r="E20" s="12">
        <v>3.1756062424970283E-2</v>
      </c>
      <c r="F20" s="13">
        <v>0.33588676847119475</v>
      </c>
      <c r="H20">
        <v>11</v>
      </c>
      <c r="I20" t="str">
        <f t="shared" si="4"/>
        <v>C# Full on Win7 using VS 2015</v>
      </c>
      <c r="J20" t="s">
        <v>2</v>
      </c>
      <c r="K20" t="s">
        <v>19</v>
      </c>
      <c r="L20" t="s">
        <v>1</v>
      </c>
      <c r="M20" t="s">
        <v>76</v>
      </c>
      <c r="N20" t="s">
        <v>49</v>
      </c>
      <c r="O20" t="s">
        <v>83</v>
      </c>
      <c r="P20" t="s">
        <v>19</v>
      </c>
      <c r="Q20" t="s">
        <v>88</v>
      </c>
      <c r="R20" s="8">
        <f t="shared" si="0"/>
        <v>992.9047999999998</v>
      </c>
      <c r="S20" s="8">
        <f t="shared" si="11"/>
        <v>2.4541999999995596</v>
      </c>
      <c r="T20" s="13">
        <f t="shared" si="12"/>
        <v>2.4778620963019854E-3</v>
      </c>
      <c r="U20" s="9">
        <f t="shared" si="1"/>
        <v>3.1992857876439285</v>
      </c>
      <c r="V20" s="8">
        <f t="shared" si="5"/>
        <v>986.63419985621772</v>
      </c>
      <c r="W20" s="8">
        <f t="shared" si="6"/>
        <v>999.17540014378187</v>
      </c>
      <c r="X20" s="9">
        <f t="shared" si="13"/>
        <v>0.59731847383424674</v>
      </c>
      <c r="Y20" s="9">
        <f t="shared" si="14"/>
        <v>4.1086959595369708</v>
      </c>
      <c r="Z20" s="13">
        <f t="shared" si="15"/>
        <v>0.99991737201653774</v>
      </c>
      <c r="AA20" s="11">
        <f t="shared" si="22"/>
        <v>6.0311695836416581E-4</v>
      </c>
      <c r="AB20" s="11">
        <f t="shared" si="23"/>
        <v>1.182109238393765E-3</v>
      </c>
      <c r="AC20" s="9">
        <f t="shared" si="24"/>
        <v>4.1084271664698191</v>
      </c>
      <c r="AD20" s="11">
        <f t="shared" si="16"/>
        <v>0.99995864501053611</v>
      </c>
      <c r="AE20" s="12">
        <f t="shared" si="2"/>
        <v>3.1756062424970283E-2</v>
      </c>
      <c r="AF20" s="24">
        <v>0.14469485117963679</v>
      </c>
      <c r="AG20" s="24">
        <f t="shared" si="17"/>
        <v>3.1344284366724755E-2</v>
      </c>
      <c r="AH20" s="9">
        <f t="shared" si="18"/>
        <v>1.0131372614358576</v>
      </c>
      <c r="AI20" s="24">
        <f t="shared" si="7"/>
        <v>0.684028603367419</v>
      </c>
      <c r="AJ20" s="11">
        <f t="shared" si="19"/>
        <v>9.9259849018854332E-3</v>
      </c>
      <c r="AK20" s="13">
        <f t="shared" si="3"/>
        <v>0.33588676847119475</v>
      </c>
      <c r="AL20" s="13">
        <f t="shared" si="20"/>
        <v>0.13595189703576976</v>
      </c>
      <c r="AM20" s="23">
        <f t="shared" si="21"/>
        <v>2.4706295078973479</v>
      </c>
      <c r="AN20" s="24">
        <f t="shared" si="8"/>
        <v>0.98290903307612554</v>
      </c>
      <c r="AO20" s="24">
        <f t="shared" si="9"/>
        <v>0.98290903307612554</v>
      </c>
      <c r="AP20" s="25" t="b">
        <f t="shared" si="10"/>
        <v>0</v>
      </c>
      <c r="AR20" s="9"/>
    </row>
    <row r="21" spans="1:44" x14ac:dyDescent="0.25">
      <c r="A21">
        <v>600</v>
      </c>
      <c r="B21" t="s">
        <v>169</v>
      </c>
      <c r="C21" s="8">
        <v>999.27219999999988</v>
      </c>
      <c r="D21" s="9">
        <v>2.951710877108523</v>
      </c>
      <c r="E21" s="12">
        <v>-4.9785834333733445E-2</v>
      </c>
      <c r="F21" s="13">
        <v>-8.2636407097676556E-2</v>
      </c>
      <c r="H21">
        <v>12</v>
      </c>
      <c r="I21" t="str">
        <f t="shared" si="4"/>
        <v>C# WPF on Win7 using VS 2013</v>
      </c>
      <c r="J21" t="s">
        <v>2</v>
      </c>
      <c r="K21" t="s">
        <v>19</v>
      </c>
      <c r="L21" t="s">
        <v>1</v>
      </c>
      <c r="M21" t="s">
        <v>122</v>
      </c>
      <c r="N21" t="s">
        <v>48</v>
      </c>
      <c r="O21" t="s">
        <v>83</v>
      </c>
      <c r="P21" t="s">
        <v>19</v>
      </c>
      <c r="Q21" t="s">
        <v>89</v>
      </c>
      <c r="R21" s="8">
        <f t="shared" si="0"/>
        <v>999.27219999999988</v>
      </c>
      <c r="S21" s="8">
        <f t="shared" si="11"/>
        <v>6.3674000000000888</v>
      </c>
      <c r="T21" s="13">
        <f t="shared" si="12"/>
        <v>6.4129008138545506E-3</v>
      </c>
      <c r="U21" s="9">
        <f t="shared" si="1"/>
        <v>2.951710877108523</v>
      </c>
      <c r="V21" s="8">
        <f t="shared" si="5"/>
        <v>993.48684668086719</v>
      </c>
      <c r="W21" s="8">
        <f t="shared" si="6"/>
        <v>1005.0575533191326</v>
      </c>
      <c r="X21" s="9">
        <f t="shared" si="13"/>
        <v>0.61559770391159185</v>
      </c>
      <c r="Y21" s="9">
        <f t="shared" si="14"/>
        <v>10.343443387687705</v>
      </c>
      <c r="Z21" s="13">
        <f t="shared" si="15"/>
        <v>1</v>
      </c>
      <c r="AA21" s="11">
        <f t="shared" si="22"/>
        <v>6.2034094345132416E-4</v>
      </c>
      <c r="AB21" s="11">
        <f t="shared" si="23"/>
        <v>1.2158682491645954E-3</v>
      </c>
      <c r="AC21" s="9">
        <f t="shared" si="24"/>
        <v>10.337703615330925</v>
      </c>
      <c r="AD21" s="11">
        <f t="shared" si="16"/>
        <v>1</v>
      </c>
      <c r="AE21" s="12">
        <f t="shared" si="2"/>
        <v>-4.9785834333733445E-2</v>
      </c>
      <c r="AF21" s="24">
        <v>-0.24587334018390722</v>
      </c>
      <c r="AG21" s="24">
        <f t="shared" si="17"/>
        <v>2.8329102987061632E-2</v>
      </c>
      <c r="AH21" s="9">
        <f t="shared" si="18"/>
        <v>1.7574094865083252</v>
      </c>
      <c r="AI21" s="24">
        <f t="shared" si="7"/>
        <v>0.91490560092053141</v>
      </c>
      <c r="AJ21" s="11">
        <f t="shared" si="19"/>
        <v>1.6866771986321142E-2</v>
      </c>
      <c r="AK21" s="13">
        <f t="shared" si="3"/>
        <v>-8.2636407097676556E-2</v>
      </c>
      <c r="AL21" s="13">
        <f t="shared" si="20"/>
        <v>0.14384389862379077</v>
      </c>
      <c r="AM21" s="23">
        <f t="shared" si="21"/>
        <v>0.57448670321293061</v>
      </c>
      <c r="AN21" s="24">
        <f t="shared" si="8"/>
        <v>0.43167870920891815</v>
      </c>
      <c r="AO21" s="24">
        <f t="shared" si="9"/>
        <v>0.91490560092053141</v>
      </c>
      <c r="AP21" s="25" t="b">
        <f t="shared" si="10"/>
        <v>0</v>
      </c>
      <c r="AR21" s="9"/>
    </row>
    <row r="22" spans="1:44" x14ac:dyDescent="0.25">
      <c r="A22">
        <v>1050</v>
      </c>
      <c r="B22" t="s">
        <v>159</v>
      </c>
      <c r="C22" s="8">
        <v>1352.5909999999994</v>
      </c>
      <c r="D22" s="9">
        <v>28.585280160193218</v>
      </c>
      <c r="E22" s="12">
        <v>1.2886746698679483</v>
      </c>
      <c r="F22" s="13">
        <v>0.87977329266634863</v>
      </c>
      <c r="H22">
        <v>13</v>
      </c>
      <c r="I22" t="str">
        <f t="shared" si="4"/>
        <v>C# Native in Win10 VM using VS2015</v>
      </c>
      <c r="J22" t="s">
        <v>2</v>
      </c>
      <c r="K22" t="s">
        <v>20</v>
      </c>
      <c r="L22" t="s">
        <v>5</v>
      </c>
      <c r="M22" t="s">
        <v>46</v>
      </c>
      <c r="N22" t="s">
        <v>49</v>
      </c>
      <c r="O22" t="s">
        <v>84</v>
      </c>
      <c r="P22" t="s">
        <v>34</v>
      </c>
      <c r="Q22" t="s">
        <v>96</v>
      </c>
      <c r="R22" s="8">
        <f t="shared" si="0"/>
        <v>1352.5909999999994</v>
      </c>
      <c r="S22" s="8">
        <f t="shared" si="11"/>
        <v>353.31879999999956</v>
      </c>
      <c r="T22" s="13">
        <f t="shared" si="12"/>
        <v>0.35357613270938548</v>
      </c>
      <c r="U22" s="9">
        <f t="shared" si="1"/>
        <v>28.585280160193218</v>
      </c>
      <c r="V22" s="8">
        <f t="shared" si="5"/>
        <v>1296.5638508860206</v>
      </c>
      <c r="W22" s="8">
        <f t="shared" si="6"/>
        <v>1408.6181491139782</v>
      </c>
      <c r="X22" s="9">
        <f t="shared" si="13"/>
        <v>4.0640640716868051</v>
      </c>
      <c r="Y22" s="9">
        <f t="shared" si="14"/>
        <v>86.937310477330456</v>
      </c>
      <c r="Z22" s="13">
        <f t="shared" si="15"/>
        <v>1</v>
      </c>
      <c r="AA22" s="11">
        <f t="shared" si="22"/>
        <v>4.1989863755218073E-3</v>
      </c>
      <c r="AB22" s="11">
        <f t="shared" si="23"/>
        <v>8.2300132960227423E-3</v>
      </c>
      <c r="AC22" s="9">
        <f t="shared" si="24"/>
        <v>84.205115494199873</v>
      </c>
      <c r="AD22" s="11">
        <f t="shared" si="16"/>
        <v>1</v>
      </c>
      <c r="AE22" s="12">
        <f t="shared" si="2"/>
        <v>1.2886746698679483</v>
      </c>
      <c r="AF22" s="24">
        <v>0.65717389911833424</v>
      </c>
      <c r="AG22" s="24">
        <f t="shared" si="17"/>
        <v>0.21333560756111439</v>
      </c>
      <c r="AH22" s="9">
        <f t="shared" si="18"/>
        <v>6.040598119555737</v>
      </c>
      <c r="AI22" s="24">
        <f t="shared" si="7"/>
        <v>0.99999979735524824</v>
      </c>
      <c r="AJ22" s="11">
        <f t="shared" si="19"/>
        <v>4.5081757556552061E-2</v>
      </c>
      <c r="AK22" s="13">
        <f t="shared" si="3"/>
        <v>0.87977329266634863</v>
      </c>
      <c r="AL22" s="13">
        <f t="shared" si="20"/>
        <v>6.8617137301693096E-2</v>
      </c>
      <c r="AM22" s="23">
        <f t="shared" si="21"/>
        <v>12.82148056976199</v>
      </c>
      <c r="AN22" s="24">
        <f t="shared" si="8"/>
        <v>1</v>
      </c>
      <c r="AO22" s="24">
        <f t="shared" si="9"/>
        <v>1</v>
      </c>
      <c r="AP22" s="25" t="b">
        <f t="shared" si="10"/>
        <v>1</v>
      </c>
      <c r="AR22" s="9"/>
    </row>
    <row r="23" spans="1:44" x14ac:dyDescent="0.25">
      <c r="A23">
        <v>150</v>
      </c>
      <c r="B23" t="s">
        <v>164</v>
      </c>
      <c r="C23" s="8">
        <v>1533.6760000000002</v>
      </c>
      <c r="D23" s="9">
        <v>4.846669380268561</v>
      </c>
      <c r="E23" s="12">
        <v>-1.7863145258102814E-2</v>
      </c>
      <c r="F23" s="13">
        <v>0.23450823954512137</v>
      </c>
      <c r="H23">
        <v>14</v>
      </c>
      <c r="I23" t="str">
        <f t="shared" si="4"/>
        <v>C++/CLI on Win10 VM using VS2013</v>
      </c>
      <c r="J23" t="s">
        <v>38</v>
      </c>
      <c r="K23" t="s">
        <v>20</v>
      </c>
      <c r="L23" t="s">
        <v>5</v>
      </c>
      <c r="M23" t="s">
        <v>76</v>
      </c>
      <c r="N23" t="s">
        <v>48</v>
      </c>
      <c r="O23" t="s">
        <v>84</v>
      </c>
      <c r="P23" t="s">
        <v>34</v>
      </c>
      <c r="Q23" t="s">
        <v>93</v>
      </c>
      <c r="R23" s="8">
        <f t="shared" si="0"/>
        <v>1533.6760000000002</v>
      </c>
      <c r="S23" s="8">
        <f t="shared" si="11"/>
        <v>181.08500000000072</v>
      </c>
      <c r="T23" s="13">
        <f t="shared" si="12"/>
        <v>0.13388008644150434</v>
      </c>
      <c r="U23" s="9">
        <f t="shared" si="1"/>
        <v>4.846669380268561</v>
      </c>
      <c r="V23" s="8">
        <f t="shared" si="5"/>
        <v>1524.1765280146737</v>
      </c>
      <c r="W23" s="8">
        <f t="shared" si="6"/>
        <v>1543.1754719853266</v>
      </c>
      <c r="X23" s="9">
        <f t="shared" si="13"/>
        <v>4.1002644937085924</v>
      </c>
      <c r="Y23" s="9">
        <f t="shared" si="14"/>
        <v>44.164224107458395</v>
      </c>
      <c r="Z23" s="13">
        <f t="shared" si="15"/>
        <v>1</v>
      </c>
      <c r="AA23" s="11">
        <f t="shared" si="22"/>
        <v>4.1466723886741282E-3</v>
      </c>
      <c r="AB23" s="11">
        <f t="shared" si="23"/>
        <v>8.127477881801291E-3</v>
      </c>
      <c r="AC23" s="9">
        <f t="shared" si="24"/>
        <v>32.286149927631882</v>
      </c>
      <c r="AD23" s="11">
        <f t="shared" si="16"/>
        <v>1</v>
      </c>
      <c r="AE23" s="12">
        <f t="shared" si="2"/>
        <v>-1.7863145258102814E-2</v>
      </c>
      <c r="AF23" s="24">
        <v>-5.3727174539012941E-2</v>
      </c>
      <c r="AG23" s="24">
        <f t="shared" si="17"/>
        <v>4.7919864725791315E-2</v>
      </c>
      <c r="AH23" s="9">
        <f t="shared" si="18"/>
        <v>0.37277119541801534</v>
      </c>
      <c r="AI23" s="24">
        <f t="shared" si="7"/>
        <v>0.28907359939395028</v>
      </c>
      <c r="AJ23" s="11">
        <f t="shared" si="19"/>
        <v>3.685653766858137E-3</v>
      </c>
      <c r="AK23" s="13">
        <f t="shared" si="3"/>
        <v>0.23450823954512137</v>
      </c>
      <c r="AL23" s="13">
        <f t="shared" si="20"/>
        <v>0.14031258894469698</v>
      </c>
      <c r="AM23" s="23">
        <f t="shared" si="21"/>
        <v>1.6713271511051002</v>
      </c>
      <c r="AN23" s="24">
        <f t="shared" si="8"/>
        <v>0.89883481963396816</v>
      </c>
      <c r="AO23" s="24">
        <f t="shared" si="9"/>
        <v>0.89883481963396816</v>
      </c>
      <c r="AP23" s="25" t="b">
        <f t="shared" si="10"/>
        <v>0</v>
      </c>
      <c r="AR23" s="9"/>
    </row>
    <row r="24" spans="1:44" x14ac:dyDescent="0.25">
      <c r="A24">
        <v>300</v>
      </c>
      <c r="B24" t="s">
        <v>166</v>
      </c>
      <c r="C24" s="8">
        <v>1545.5160000000001</v>
      </c>
      <c r="D24" s="9">
        <v>6.438543693876686</v>
      </c>
      <c r="E24" s="12">
        <v>-4.85810324129652E-2</v>
      </c>
      <c r="F24" s="13">
        <v>-0.14518215068370854</v>
      </c>
      <c r="H24">
        <v>15</v>
      </c>
      <c r="I24" t="str">
        <f t="shared" si="4"/>
        <v>C++/CLI on Win10 VM using VS2015</v>
      </c>
      <c r="J24" t="s">
        <v>38</v>
      </c>
      <c r="K24" t="s">
        <v>20</v>
      </c>
      <c r="L24" t="s">
        <v>5</v>
      </c>
      <c r="M24" t="s">
        <v>76</v>
      </c>
      <c r="N24" t="s">
        <v>49</v>
      </c>
      <c r="O24" t="s">
        <v>84</v>
      </c>
      <c r="P24" t="s">
        <v>34</v>
      </c>
      <c r="Q24" t="s">
        <v>94</v>
      </c>
      <c r="R24" s="8">
        <f t="shared" si="0"/>
        <v>1545.5160000000001</v>
      </c>
      <c r="S24" s="8">
        <f t="shared" si="11"/>
        <v>11.839999999999918</v>
      </c>
      <c r="T24" s="13">
        <f t="shared" si="12"/>
        <v>7.7200138751600186E-3</v>
      </c>
      <c r="U24" s="9">
        <f t="shared" si="1"/>
        <v>6.438543693876686</v>
      </c>
      <c r="V24" s="8">
        <f t="shared" si="5"/>
        <v>1532.8964543600018</v>
      </c>
      <c r="W24" s="8">
        <f t="shared" si="6"/>
        <v>1558.1355456399983</v>
      </c>
      <c r="X24" s="9">
        <f t="shared" si="13"/>
        <v>1.139693370864217</v>
      </c>
      <c r="Y24" s="9">
        <f t="shared" si="14"/>
        <v>10.388759207243416</v>
      </c>
      <c r="Z24" s="13">
        <f t="shared" si="15"/>
        <v>1</v>
      </c>
      <c r="AA24" s="11">
        <f t="shared" si="22"/>
        <v>7.4351257929099776E-4</v>
      </c>
      <c r="AB24" s="11">
        <f t="shared" si="23"/>
        <v>1.4572846554103556E-3</v>
      </c>
      <c r="AC24" s="9">
        <f t="shared" si="24"/>
        <v>10.383165114061292</v>
      </c>
      <c r="AD24" s="11">
        <f t="shared" si="16"/>
        <v>1</v>
      </c>
      <c r="AE24" s="12">
        <f t="shared" si="2"/>
        <v>-4.85810324129652E-2</v>
      </c>
      <c r="AF24" s="24">
        <v>-0.10999135692413063</v>
      </c>
      <c r="AG24" s="24">
        <f t="shared" si="17"/>
        <v>6.3364275282375274E-2</v>
      </c>
      <c r="AH24" s="9">
        <f t="shared" si="18"/>
        <v>0.76669435887129889</v>
      </c>
      <c r="AI24" s="24">
        <f t="shared" si="7"/>
        <v>0.5530584795490272</v>
      </c>
      <c r="AJ24" s="11">
        <f t="shared" si="19"/>
        <v>7.5453448361572379E-3</v>
      </c>
      <c r="AK24" s="13">
        <f t="shared" si="3"/>
        <v>-0.14518215068370854</v>
      </c>
      <c r="AL24" s="13">
        <f t="shared" si="20"/>
        <v>0.14280830268251016</v>
      </c>
      <c r="AM24" s="23">
        <f t="shared" si="21"/>
        <v>1.0166226189696821</v>
      </c>
      <c r="AN24" s="24">
        <f t="shared" si="8"/>
        <v>0.68556993228304208</v>
      </c>
      <c r="AO24" s="24">
        <f t="shared" si="9"/>
        <v>0.68556993228304208</v>
      </c>
      <c r="AP24" s="25" t="b">
        <f t="shared" si="10"/>
        <v>0</v>
      </c>
      <c r="AR24" s="9"/>
    </row>
    <row r="25" spans="1:44" x14ac:dyDescent="0.25">
      <c r="A25">
        <v>750</v>
      </c>
      <c r="B25" t="s">
        <v>165</v>
      </c>
      <c r="C25" s="8">
        <v>1564.5955999999999</v>
      </c>
      <c r="D25" s="9">
        <v>7.2093055398801642</v>
      </c>
      <c r="E25" s="12">
        <v>0.32542424969987938</v>
      </c>
      <c r="F25" s="13">
        <v>0.55648356342922822</v>
      </c>
      <c r="H25">
        <v>16</v>
      </c>
      <c r="I25" t="str">
        <f t="shared" si="4"/>
        <v>C++/CLI on Win7 using VS2013</v>
      </c>
      <c r="J25" t="s">
        <v>38</v>
      </c>
      <c r="K25" t="s">
        <v>19</v>
      </c>
      <c r="L25" t="s">
        <v>1</v>
      </c>
      <c r="M25" t="s">
        <v>76</v>
      </c>
      <c r="N25" t="s">
        <v>48</v>
      </c>
      <c r="O25" t="s">
        <v>84</v>
      </c>
      <c r="P25" t="s">
        <v>19</v>
      </c>
      <c r="Q25" t="s">
        <v>93</v>
      </c>
      <c r="R25" s="8">
        <f t="shared" si="0"/>
        <v>1564.5955999999999</v>
      </c>
      <c r="S25" s="8">
        <f t="shared" si="11"/>
        <v>19.0795999999998</v>
      </c>
      <c r="T25" s="13">
        <f t="shared" si="12"/>
        <v>1.2345132628843571E-2</v>
      </c>
      <c r="U25" s="9">
        <f t="shared" si="1"/>
        <v>7.2093055398801642</v>
      </c>
      <c r="V25" s="8">
        <f t="shared" si="5"/>
        <v>1550.4653611418348</v>
      </c>
      <c r="W25" s="8">
        <f t="shared" si="6"/>
        <v>1578.7258388581649</v>
      </c>
      <c r="X25" s="9">
        <f t="shared" si="13"/>
        <v>1.3669596282649028</v>
      </c>
      <c r="Y25" s="9">
        <f t="shared" si="14"/>
        <v>13.957690926262211</v>
      </c>
      <c r="Z25" s="13">
        <f t="shared" si="15"/>
        <v>1</v>
      </c>
      <c r="AA25" s="11">
        <f t="shared" si="22"/>
        <v>8.8596208522584235E-4</v>
      </c>
      <c r="AB25" s="11">
        <f t="shared" si="23"/>
        <v>1.7364856870426509E-3</v>
      </c>
      <c r="AC25" s="9">
        <f t="shared" si="24"/>
        <v>13.93415455887895</v>
      </c>
      <c r="AD25" s="11">
        <f t="shared" si="16"/>
        <v>1</v>
      </c>
      <c r="AE25" s="12">
        <f t="shared" si="2"/>
        <v>0.32542424969987938</v>
      </c>
      <c r="AF25" s="24">
        <v>0.65801523285405905</v>
      </c>
      <c r="AG25" s="24">
        <f t="shared" si="17"/>
        <v>5.3751549115972887E-2</v>
      </c>
      <c r="AH25" s="9">
        <f t="shared" si="18"/>
        <v>6.0542301580509399</v>
      </c>
      <c r="AI25" s="24">
        <f t="shared" si="7"/>
        <v>0.99999980692798518</v>
      </c>
      <c r="AJ25" s="11">
        <f t="shared" si="19"/>
        <v>4.5139472574675855E-2</v>
      </c>
      <c r="AK25" s="13">
        <f t="shared" si="3"/>
        <v>0.55648356342922822</v>
      </c>
      <c r="AL25" s="13">
        <f t="shared" si="20"/>
        <v>0.11992411173608813</v>
      </c>
      <c r="AM25" s="23">
        <f t="shared" si="21"/>
        <v>4.6402975629609653</v>
      </c>
      <c r="AN25" s="24">
        <f t="shared" si="8"/>
        <v>0.99997288087898439</v>
      </c>
      <c r="AO25" s="24">
        <f t="shared" si="9"/>
        <v>0.99999980692798518</v>
      </c>
      <c r="AP25" s="25" t="b">
        <f t="shared" si="10"/>
        <v>1</v>
      </c>
      <c r="AR25" s="9"/>
    </row>
    <row r="26" spans="1:44" x14ac:dyDescent="0.25">
      <c r="A26">
        <v>900</v>
      </c>
      <c r="B26" t="s">
        <v>167</v>
      </c>
      <c r="C26" s="8">
        <v>1582.4970000000003</v>
      </c>
      <c r="D26" s="9">
        <v>5.2254054622486192</v>
      </c>
      <c r="E26" s="12">
        <v>-9.5764705882350355E-3</v>
      </c>
      <c r="F26" s="13">
        <v>0.40876152167612223</v>
      </c>
      <c r="H26">
        <v>17</v>
      </c>
      <c r="I26" t="str">
        <f t="shared" si="4"/>
        <v>C++/CLI on Win7 using VS2015</v>
      </c>
      <c r="J26" t="s">
        <v>38</v>
      </c>
      <c r="K26" t="s">
        <v>19</v>
      </c>
      <c r="L26" t="s">
        <v>1</v>
      </c>
      <c r="M26" t="s">
        <v>76</v>
      </c>
      <c r="N26" t="s">
        <v>49</v>
      </c>
      <c r="O26" t="s">
        <v>84</v>
      </c>
      <c r="P26" t="s">
        <v>19</v>
      </c>
      <c r="Q26" t="s">
        <v>94</v>
      </c>
      <c r="R26" s="8">
        <f t="shared" si="0"/>
        <v>1582.4970000000003</v>
      </c>
      <c r="S26" s="8">
        <f t="shared" si="11"/>
        <v>17.901400000000422</v>
      </c>
      <c r="T26" s="13">
        <f t="shared" si="12"/>
        <v>1.1441550775165432E-2</v>
      </c>
      <c r="U26" s="9">
        <f t="shared" si="1"/>
        <v>5.2254054622486192</v>
      </c>
      <c r="V26" s="8">
        <f t="shared" si="5"/>
        <v>1572.255205293993</v>
      </c>
      <c r="W26" s="8">
        <f t="shared" si="6"/>
        <v>1592.7387947060076</v>
      </c>
      <c r="X26" s="9">
        <f t="shared" si="13"/>
        <v>1.2591977494599054</v>
      </c>
      <c r="Y26" s="9">
        <f t="shared" si="14"/>
        <v>14.216512067051172</v>
      </c>
      <c r="Z26" s="13">
        <f t="shared" si="15"/>
        <v>1</v>
      </c>
      <c r="AA26" s="11">
        <f t="shared" si="22"/>
        <v>8.0653207125611971E-4</v>
      </c>
      <c r="AB26" s="11">
        <f t="shared" si="23"/>
        <v>1.5808028596619947E-3</v>
      </c>
      <c r="AC26" s="9">
        <f t="shared" si="24"/>
        <v>14.186107636545664</v>
      </c>
      <c r="AD26" s="11">
        <f t="shared" si="16"/>
        <v>1</v>
      </c>
      <c r="AE26" s="12">
        <f t="shared" si="2"/>
        <v>-9.5764705882350355E-3</v>
      </c>
      <c r="AF26" s="24">
        <v>-2.6715601174789067E-2</v>
      </c>
      <c r="AG26" s="24">
        <f t="shared" si="17"/>
        <v>5.1720756753379192E-2</v>
      </c>
      <c r="AH26" s="9">
        <f t="shared" si="18"/>
        <v>0.18515720166080815</v>
      </c>
      <c r="AI26" s="24">
        <f t="shared" si="7"/>
        <v>0.14612997815777828</v>
      </c>
      <c r="AJ26" s="11">
        <f t="shared" si="19"/>
        <v>1.8326751210831489E-3</v>
      </c>
      <c r="AK26" s="13">
        <f t="shared" si="3"/>
        <v>0.40876152167612223</v>
      </c>
      <c r="AL26" s="13">
        <f t="shared" si="20"/>
        <v>0.13172841524618473</v>
      </c>
      <c r="AM26" s="23">
        <f t="shared" si="21"/>
        <v>3.103062622534368</v>
      </c>
      <c r="AN26" s="24">
        <f t="shared" si="8"/>
        <v>0.99679345846806844</v>
      </c>
      <c r="AO26" s="24">
        <f t="shared" si="9"/>
        <v>0.99679345846806844</v>
      </c>
      <c r="AP26" s="25" t="b">
        <f t="shared" si="10"/>
        <v>0</v>
      </c>
      <c r="AR26" s="9"/>
    </row>
    <row r="27" spans="1:44" x14ac:dyDescent="0.25">
      <c r="A27">
        <v>100</v>
      </c>
      <c r="B27" t="s">
        <v>160</v>
      </c>
      <c r="C27" s="8">
        <v>1751.9646</v>
      </c>
      <c r="D27" s="9">
        <v>11.362515388732533</v>
      </c>
      <c r="E27" s="12">
        <v>0.35175174069627968</v>
      </c>
      <c r="F27" s="13">
        <v>0.62097634484205255</v>
      </c>
      <c r="H27">
        <v>18</v>
      </c>
      <c r="I27" t="str">
        <f t="shared" si="4"/>
        <v>C++ on Win10 VM using VS2013</v>
      </c>
      <c r="J27" t="s">
        <v>38</v>
      </c>
      <c r="K27" t="s">
        <v>20</v>
      </c>
      <c r="L27" t="s">
        <v>5</v>
      </c>
      <c r="M27" t="s">
        <v>77</v>
      </c>
      <c r="N27" t="s">
        <v>48</v>
      </c>
      <c r="O27" t="s">
        <v>84</v>
      </c>
      <c r="P27" t="s">
        <v>34</v>
      </c>
      <c r="Q27" t="s">
        <v>95</v>
      </c>
      <c r="R27" s="8">
        <f t="shared" si="0"/>
        <v>1751.9646</v>
      </c>
      <c r="S27" s="8">
        <f t="shared" si="11"/>
        <v>169.46759999999972</v>
      </c>
      <c r="T27" s="13">
        <f t="shared" si="12"/>
        <v>0.10708873381750467</v>
      </c>
      <c r="U27" s="9">
        <f t="shared" si="1"/>
        <v>11.362515388732533</v>
      </c>
      <c r="V27" s="8">
        <f t="shared" si="5"/>
        <v>1729.6940698380843</v>
      </c>
      <c r="W27" s="8">
        <f t="shared" si="6"/>
        <v>1774.2351301619158</v>
      </c>
      <c r="X27" s="9">
        <f t="shared" si="13"/>
        <v>1.768680967297841</v>
      </c>
      <c r="Y27" s="9">
        <f t="shared" si="14"/>
        <v>95.815810275218411</v>
      </c>
      <c r="Z27" s="13">
        <f t="shared" si="15"/>
        <v>1</v>
      </c>
      <c r="AA27" s="11">
        <f t="shared" si="22"/>
        <v>1.1722559290742074E-3</v>
      </c>
      <c r="AB27" s="11">
        <f t="shared" si="23"/>
        <v>2.2976216209854463E-3</v>
      </c>
      <c r="AC27" s="9">
        <f t="shared" si="24"/>
        <v>91.352691132966427</v>
      </c>
      <c r="AD27" s="11">
        <f t="shared" si="16"/>
        <v>1</v>
      </c>
      <c r="AE27" s="12">
        <f t="shared" si="2"/>
        <v>0.35175174069627968</v>
      </c>
      <c r="AF27" s="24">
        <v>0.45127496173998483</v>
      </c>
      <c r="AG27" s="24">
        <f t="shared" si="17"/>
        <v>0.10039836459397451</v>
      </c>
      <c r="AH27" s="9">
        <f t="shared" si="18"/>
        <v>3.5035604625515018</v>
      </c>
      <c r="AI27" s="24">
        <f t="shared" si="7"/>
        <v>0.99900929624672408</v>
      </c>
      <c r="AJ27" s="11">
        <f t="shared" si="19"/>
        <v>3.095720697945888E-2</v>
      </c>
      <c r="AK27" s="13">
        <f t="shared" si="3"/>
        <v>0.62097634484205255</v>
      </c>
      <c r="AL27" s="13">
        <f t="shared" si="20"/>
        <v>0.11313601503892379</v>
      </c>
      <c r="AM27" s="23">
        <f t="shared" si="21"/>
        <v>5.4887592127794962</v>
      </c>
      <c r="AN27" s="24">
        <f t="shared" si="8"/>
        <v>0.99999850135141222</v>
      </c>
      <c r="AO27" s="24">
        <f t="shared" si="9"/>
        <v>0.99999850135141222</v>
      </c>
      <c r="AP27" s="25" t="b">
        <f t="shared" si="10"/>
        <v>1</v>
      </c>
      <c r="AR27" s="9"/>
    </row>
    <row r="28" spans="1:44" x14ac:dyDescent="0.25">
      <c r="A28">
        <v>700</v>
      </c>
      <c r="B28" t="s">
        <v>161</v>
      </c>
      <c r="C28" s="8">
        <v>1773.2163999999996</v>
      </c>
      <c r="D28" s="9">
        <v>6.6778420564290428</v>
      </c>
      <c r="E28" s="12">
        <v>-0.16589099639856036</v>
      </c>
      <c r="F28" s="13">
        <v>0.40365507494175368</v>
      </c>
      <c r="H28">
        <v>19</v>
      </c>
      <c r="I28" t="str">
        <f t="shared" si="4"/>
        <v>C++ on Win7 using VS2013</v>
      </c>
      <c r="J28" t="s">
        <v>38</v>
      </c>
      <c r="K28" t="s">
        <v>19</v>
      </c>
      <c r="L28" t="s">
        <v>1</v>
      </c>
      <c r="M28" t="s">
        <v>77</v>
      </c>
      <c r="N28" t="s">
        <v>48</v>
      </c>
      <c r="O28" t="s">
        <v>84</v>
      </c>
      <c r="P28" t="s">
        <v>19</v>
      </c>
      <c r="Q28" t="s">
        <v>95</v>
      </c>
      <c r="R28" s="8">
        <f t="shared" si="0"/>
        <v>1773.2163999999996</v>
      </c>
      <c r="S28" s="8">
        <f t="shared" si="11"/>
        <v>21.251799999999548</v>
      </c>
      <c r="T28" s="13">
        <f t="shared" si="12"/>
        <v>1.2130267928929355E-2</v>
      </c>
      <c r="U28" s="9">
        <f t="shared" si="1"/>
        <v>6.6778420564290428</v>
      </c>
      <c r="V28" s="8">
        <f t="shared" si="5"/>
        <v>1760.1278295693987</v>
      </c>
      <c r="W28" s="8">
        <f t="shared" si="6"/>
        <v>1786.3049704306004</v>
      </c>
      <c r="X28" s="9">
        <f t="shared" si="13"/>
        <v>1.8638687211807385</v>
      </c>
      <c r="Y28" s="9">
        <f t="shared" si="14"/>
        <v>11.40198328267282</v>
      </c>
      <c r="Z28" s="13">
        <f t="shared" si="15"/>
        <v>1</v>
      </c>
      <c r="AA28" s="11">
        <f t="shared" si="22"/>
        <v>1.06677837523422E-3</v>
      </c>
      <c r="AB28" s="11">
        <f t="shared" si="23"/>
        <v>2.0908856154590711E-3</v>
      </c>
      <c r="AC28" s="9">
        <f t="shared" si="24"/>
        <v>11.370935341903659</v>
      </c>
      <c r="AD28" s="11">
        <f t="shared" si="16"/>
        <v>1</v>
      </c>
      <c r="AE28" s="12">
        <f t="shared" si="2"/>
        <v>-0.16589099639856036</v>
      </c>
      <c r="AF28" s="24">
        <v>-0.36213136355055647</v>
      </c>
      <c r="AG28" s="24">
        <f t="shared" si="17"/>
        <v>6.1632697753179477E-2</v>
      </c>
      <c r="AH28" s="9">
        <f t="shared" si="18"/>
        <v>2.6916069301867038</v>
      </c>
      <c r="AI28" s="24">
        <f t="shared" si="7"/>
        <v>0.99029864205611828</v>
      </c>
      <c r="AJ28" s="11">
        <f t="shared" si="19"/>
        <v>2.484200659385917E-2</v>
      </c>
      <c r="AK28" s="13">
        <f t="shared" si="3"/>
        <v>0.40365507494175368</v>
      </c>
      <c r="AL28" s="13">
        <f t="shared" si="20"/>
        <v>0.13205606294248723</v>
      </c>
      <c r="AM28" s="23">
        <f t="shared" si="21"/>
        <v>3.0566947548447865</v>
      </c>
      <c r="AN28" s="24">
        <f t="shared" si="8"/>
        <v>0.99634949765341618</v>
      </c>
      <c r="AO28" s="24">
        <f t="shared" si="9"/>
        <v>0.99634949765341618</v>
      </c>
      <c r="AP28" s="25" t="b">
        <f t="shared" si="10"/>
        <v>1</v>
      </c>
      <c r="AR28" s="9"/>
    </row>
    <row r="29" spans="1:44" x14ac:dyDescent="0.25">
      <c r="A29">
        <v>550</v>
      </c>
      <c r="B29" t="s">
        <v>180</v>
      </c>
      <c r="C29" s="8">
        <v>1783.0169999999998</v>
      </c>
      <c r="D29" s="9">
        <v>6.6330041367054227</v>
      </c>
      <c r="E29" s="12">
        <v>0.29766098439375815</v>
      </c>
      <c r="F29" s="13">
        <v>0.46389197118893388</v>
      </c>
      <c r="H29">
        <v>20</v>
      </c>
      <c r="I29" t="str">
        <f t="shared" si="4"/>
        <v>C++ on Ubuntu VM on Docker GCC</v>
      </c>
      <c r="J29" t="s">
        <v>38</v>
      </c>
      <c r="K29" t="s">
        <v>92</v>
      </c>
      <c r="L29" t="s">
        <v>120</v>
      </c>
      <c r="M29" t="s">
        <v>24</v>
      </c>
      <c r="N29" t="s">
        <v>24</v>
      </c>
      <c r="O29" t="s">
        <v>24</v>
      </c>
      <c r="P29" t="s">
        <v>64</v>
      </c>
      <c r="Q29" t="s">
        <v>85</v>
      </c>
      <c r="R29" s="8">
        <f t="shared" si="0"/>
        <v>1783.0169999999998</v>
      </c>
      <c r="S29" s="8">
        <f t="shared" si="11"/>
        <v>9.8006000000002587</v>
      </c>
      <c r="T29" s="13">
        <f t="shared" si="12"/>
        <v>5.5270185861129306E-3</v>
      </c>
      <c r="U29" s="9">
        <f t="shared" si="1"/>
        <v>6.6330041367054227</v>
      </c>
      <c r="V29" s="8">
        <f t="shared" si="5"/>
        <v>1770.0163118920573</v>
      </c>
      <c r="W29" s="8">
        <f t="shared" si="6"/>
        <v>1796.0176881079424</v>
      </c>
      <c r="X29" s="9">
        <f t="shared" si="13"/>
        <v>1.3310921711749619</v>
      </c>
      <c r="Y29" s="9">
        <f t="shared" si="14"/>
        <v>7.3628259651991028</v>
      </c>
      <c r="Z29" s="13">
        <f t="shared" si="15"/>
        <v>0.99999999994349853</v>
      </c>
      <c r="AA29" s="11">
        <f t="shared" si="22"/>
        <v>7.509539013728976E-4</v>
      </c>
      <c r="AB29" s="11">
        <f t="shared" si="23"/>
        <v>1.4718696466908792E-3</v>
      </c>
      <c r="AC29" s="9">
        <f t="shared" si="24"/>
        <v>7.359997166281989</v>
      </c>
      <c r="AD29" s="11">
        <f t="shared" si="16"/>
        <v>0.99999999997136113</v>
      </c>
      <c r="AE29" s="12">
        <f t="shared" si="2"/>
        <v>0.29766098439375815</v>
      </c>
      <c r="AF29" s="24">
        <v>0.6541707366680416</v>
      </c>
      <c r="AG29" s="24">
        <f t="shared" si="17"/>
        <v>4.9674238580387435E-2</v>
      </c>
      <c r="AH29" s="9">
        <f t="shared" si="18"/>
        <v>5.9922606344947935</v>
      </c>
      <c r="AI29" s="24">
        <f t="shared" si="7"/>
        <v>0.99999975944362895</v>
      </c>
      <c r="AJ29" s="11">
        <f t="shared" si="19"/>
        <v>4.4875742312080746E-2</v>
      </c>
      <c r="AK29" s="13">
        <f t="shared" si="3"/>
        <v>0.46389197118893388</v>
      </c>
      <c r="AL29" s="13">
        <f t="shared" si="20"/>
        <v>0.12786746385959283</v>
      </c>
      <c r="AM29" s="23">
        <f t="shared" si="21"/>
        <v>3.6279125055480792</v>
      </c>
      <c r="AN29" s="24">
        <f t="shared" si="8"/>
        <v>0.99930901037460074</v>
      </c>
      <c r="AO29" s="24">
        <f t="shared" si="9"/>
        <v>0.99999975944362895</v>
      </c>
      <c r="AP29" s="25" t="b">
        <f t="shared" si="10"/>
        <v>1</v>
      </c>
      <c r="AR29" s="9"/>
    </row>
    <row r="30" spans="1:44" x14ac:dyDescent="0.25">
      <c r="A30">
        <v>400</v>
      </c>
      <c r="B30" t="s">
        <v>152</v>
      </c>
      <c r="C30" s="8">
        <v>1784.9860000000001</v>
      </c>
      <c r="D30" s="9">
        <v>8.924595228916532</v>
      </c>
      <c r="E30" s="12">
        <v>-0.11381128451380484</v>
      </c>
      <c r="F30" s="13">
        <v>0.42831224696178144</v>
      </c>
      <c r="H30">
        <v>21</v>
      </c>
      <c r="I30" t="str">
        <f t="shared" si="4"/>
        <v>C++ on Ubuntu VM using GCC</v>
      </c>
      <c r="J30" t="s">
        <v>38</v>
      </c>
      <c r="K30" t="s">
        <v>21</v>
      </c>
      <c r="L30" t="s">
        <v>5</v>
      </c>
      <c r="M30" t="s">
        <v>24</v>
      </c>
      <c r="N30" t="s">
        <v>24</v>
      </c>
      <c r="O30" t="s">
        <v>24</v>
      </c>
      <c r="P30" t="s">
        <v>23</v>
      </c>
      <c r="Q30" t="s">
        <v>85</v>
      </c>
      <c r="R30" s="8">
        <f t="shared" si="0"/>
        <v>1784.9860000000001</v>
      </c>
      <c r="S30" s="8">
        <f t="shared" si="11"/>
        <v>1.9690000000002783</v>
      </c>
      <c r="T30" s="13">
        <f t="shared" si="12"/>
        <v>1.1043080352011667E-3</v>
      </c>
      <c r="U30" s="9">
        <f t="shared" si="1"/>
        <v>8.924595228916532</v>
      </c>
      <c r="V30" s="8">
        <f t="shared" si="5"/>
        <v>1767.4937933513238</v>
      </c>
      <c r="W30" s="8">
        <f t="shared" si="6"/>
        <v>1802.4782066486764</v>
      </c>
      <c r="X30" s="9">
        <f t="shared" si="13"/>
        <v>1.572546621741632</v>
      </c>
      <c r="Y30" s="9">
        <f t="shared" si="14"/>
        <v>1.2521091411710039</v>
      </c>
      <c r="Z30" s="13">
        <f t="shared" si="15"/>
        <v>0.78648983197837408</v>
      </c>
      <c r="AA30" s="11">
        <f t="shared" si="22"/>
        <v>8.8196785627693303E-4</v>
      </c>
      <c r="AB30" s="11">
        <f t="shared" si="23"/>
        <v>1.7286569983027888E-3</v>
      </c>
      <c r="AC30" s="9">
        <f t="shared" si="24"/>
        <v>1.2520955580658033</v>
      </c>
      <c r="AD30" s="11">
        <f t="shared" si="16"/>
        <v>0.89324245213803954</v>
      </c>
      <c r="AE30" s="12">
        <f t="shared" si="2"/>
        <v>-0.11381128451380484</v>
      </c>
      <c r="AF30" s="24">
        <v>-0.18589866208730962</v>
      </c>
      <c r="AG30" s="24">
        <f t="shared" si="17"/>
        <v>8.6826334272946393E-2</v>
      </c>
      <c r="AH30" s="9">
        <f t="shared" si="18"/>
        <v>1.3107922321818728</v>
      </c>
      <c r="AI30" s="24">
        <f t="shared" si="7"/>
        <v>0.80396164604956488</v>
      </c>
      <c r="AJ30" s="11">
        <f t="shared" si="19"/>
        <v>1.2752543011143579E-2</v>
      </c>
      <c r="AK30" s="13">
        <f t="shared" si="3"/>
        <v>0.42831224696178144</v>
      </c>
      <c r="AL30" s="13">
        <f t="shared" si="20"/>
        <v>0.13042787111900761</v>
      </c>
      <c r="AM30" s="23">
        <f t="shared" si="21"/>
        <v>3.2839012343532938</v>
      </c>
      <c r="AN30" s="24">
        <f t="shared" si="8"/>
        <v>0.99808472429448791</v>
      </c>
      <c r="AO30" s="24">
        <f t="shared" si="9"/>
        <v>0.99808472429448791</v>
      </c>
      <c r="AP30" s="25" t="b">
        <f t="shared" si="10"/>
        <v>0</v>
      </c>
      <c r="AR30" s="9"/>
    </row>
    <row r="31" spans="1:44" x14ac:dyDescent="0.25">
      <c r="A31">
        <v>1100</v>
      </c>
      <c r="B31" t="s">
        <v>157</v>
      </c>
      <c r="C31" s="8">
        <v>1792.8894</v>
      </c>
      <c r="D31" s="9">
        <v>12.99067254</v>
      </c>
      <c r="E31" s="12">
        <v>0.22224681900000001</v>
      </c>
      <c r="F31" s="13">
        <v>0.24589059299999999</v>
      </c>
      <c r="H31">
        <v>22</v>
      </c>
      <c r="I31" t="str">
        <f t="shared" si="4"/>
        <v>C++ on Win10 VM using GCC</v>
      </c>
      <c r="J31" t="s">
        <v>38</v>
      </c>
      <c r="K31" t="s">
        <v>20</v>
      </c>
      <c r="L31" t="s">
        <v>5</v>
      </c>
      <c r="M31" t="s">
        <v>25</v>
      </c>
      <c r="N31" t="s">
        <v>24</v>
      </c>
      <c r="O31" t="s">
        <v>24</v>
      </c>
      <c r="P31" t="s">
        <v>86</v>
      </c>
      <c r="Q31" t="s">
        <v>85</v>
      </c>
      <c r="R31" s="8">
        <f t="shared" si="0"/>
        <v>1792.8894</v>
      </c>
      <c r="S31" s="8">
        <f t="shared" si="11"/>
        <v>7.9033999999999196</v>
      </c>
      <c r="T31" s="13">
        <f t="shared" si="12"/>
        <v>4.4277097971636295E-3</v>
      </c>
      <c r="U31" s="9">
        <f t="shared" si="1"/>
        <v>12.99067254</v>
      </c>
      <c r="V31" s="8">
        <f t="shared" si="5"/>
        <v>1767.4276818216001</v>
      </c>
      <c r="W31" s="8">
        <f t="shared" si="6"/>
        <v>1818.3511181783999</v>
      </c>
      <c r="X31" s="9">
        <f t="shared" si="13"/>
        <v>2.2289278725051189</v>
      </c>
      <c r="Y31" s="9">
        <f t="shared" si="14"/>
        <v>3.5458303059027179</v>
      </c>
      <c r="Z31" s="13">
        <f t="shared" si="15"/>
        <v>0.99939799234976479</v>
      </c>
      <c r="AA31" s="11">
        <f t="shared" si="22"/>
        <v>1.2489051007393071E-3</v>
      </c>
      <c r="AB31" s="11">
        <f t="shared" si="23"/>
        <v>2.447853997449042E-3</v>
      </c>
      <c r="AC31" s="9">
        <f t="shared" si="24"/>
        <v>3.5452732113453487</v>
      </c>
      <c r="AD31" s="11">
        <f t="shared" si="16"/>
        <v>0.99969843228688238</v>
      </c>
      <c r="AE31" s="12">
        <f t="shared" si="2"/>
        <v>0.22224681900000001</v>
      </c>
      <c r="AF31" s="24">
        <v>0.24939249768626573</v>
      </c>
      <c r="AG31" s="24">
        <f t="shared" si="17"/>
        <v>0.12456253754677891</v>
      </c>
      <c r="AH31" s="9">
        <f t="shared" si="18"/>
        <v>1.7842187818029653</v>
      </c>
      <c r="AI31" s="24">
        <f t="shared" si="7"/>
        <v>0.91941938641560106</v>
      </c>
      <c r="AJ31" s="11">
        <f t="shared" si="19"/>
        <v>1.7108184223385867E-2</v>
      </c>
      <c r="AK31" s="13">
        <f t="shared" si="3"/>
        <v>0.24589059299999999</v>
      </c>
      <c r="AL31" s="13">
        <f t="shared" si="20"/>
        <v>0.13990605600084147</v>
      </c>
      <c r="AM31" s="23">
        <f t="shared" si="21"/>
        <v>1.7575407386119231</v>
      </c>
      <c r="AN31" s="24">
        <f t="shared" si="8"/>
        <v>0.91479806131978036</v>
      </c>
      <c r="AO31" s="24">
        <f t="shared" si="9"/>
        <v>0.91941938641560106</v>
      </c>
      <c r="AP31" s="25" t="b">
        <f t="shared" si="10"/>
        <v>0</v>
      </c>
      <c r="AR31" s="9"/>
    </row>
    <row r="32" spans="1:44" x14ac:dyDescent="0.25">
      <c r="A32">
        <v>250</v>
      </c>
      <c r="B32" t="s">
        <v>162</v>
      </c>
      <c r="C32" s="8">
        <v>1812.7983999999997</v>
      </c>
      <c r="D32" s="9">
        <v>24.721538189380109</v>
      </c>
      <c r="E32" s="12">
        <v>0.84584969987995262</v>
      </c>
      <c r="F32" s="13">
        <v>0.34832118306774196</v>
      </c>
      <c r="H32">
        <v>23</v>
      </c>
      <c r="I32" t="str">
        <f t="shared" si="4"/>
        <v>C++ on Win10 VM using VS2015</v>
      </c>
      <c r="J32" t="s">
        <v>38</v>
      </c>
      <c r="K32" t="s">
        <v>20</v>
      </c>
      <c r="L32" t="s">
        <v>5</v>
      </c>
      <c r="M32" t="s">
        <v>77</v>
      </c>
      <c r="N32" t="s">
        <v>49</v>
      </c>
      <c r="O32" t="s">
        <v>84</v>
      </c>
      <c r="P32" t="s">
        <v>34</v>
      </c>
      <c r="Q32" t="s">
        <v>91</v>
      </c>
      <c r="R32" s="8">
        <f t="shared" si="0"/>
        <v>1812.7983999999997</v>
      </c>
      <c r="S32" s="8">
        <f t="shared" si="11"/>
        <v>19.908999999999651</v>
      </c>
      <c r="T32" s="13">
        <f t="shared" si="12"/>
        <v>1.1104421722834466E-2</v>
      </c>
      <c r="U32" s="9">
        <f t="shared" si="1"/>
        <v>24.721538189380109</v>
      </c>
      <c r="V32" s="8">
        <f t="shared" si="5"/>
        <v>1764.3441851488146</v>
      </c>
      <c r="W32" s="8">
        <f t="shared" si="6"/>
        <v>1861.2526148511847</v>
      </c>
      <c r="X32" s="9">
        <f t="shared" si="13"/>
        <v>3.949460782158722</v>
      </c>
      <c r="Y32" s="9">
        <f t="shared" si="14"/>
        <v>5.0409413077188878</v>
      </c>
      <c r="Z32" s="13">
        <f t="shared" si="15"/>
        <v>0.99999787819938424</v>
      </c>
      <c r="AA32" s="11">
        <f t="shared" si="22"/>
        <v>2.2043157477316514E-3</v>
      </c>
      <c r="AB32" s="11">
        <f t="shared" si="23"/>
        <v>4.3204588655540365E-3</v>
      </c>
      <c r="AC32" s="9">
        <f t="shared" si="24"/>
        <v>5.0375821768099502</v>
      </c>
      <c r="AD32" s="11">
        <f t="shared" si="16"/>
        <v>0.99999892421841152</v>
      </c>
      <c r="AE32" s="12">
        <f t="shared" si="2"/>
        <v>0.84584969987995262</v>
      </c>
      <c r="AF32" s="24">
        <v>0.49876638667128687</v>
      </c>
      <c r="AG32" s="24">
        <f t="shared" si="17"/>
        <v>0.21215949329171693</v>
      </c>
      <c r="AH32" s="9">
        <f t="shared" si="18"/>
        <v>3.986857654853647</v>
      </c>
      <c r="AI32" s="24">
        <f t="shared" si="7"/>
        <v>0.99977741469791803</v>
      </c>
      <c r="AJ32" s="11">
        <f t="shared" si="19"/>
        <v>3.4215091852306874E-2</v>
      </c>
      <c r="AK32" s="13">
        <f t="shared" si="3"/>
        <v>0.34832118306774196</v>
      </c>
      <c r="AL32" s="13">
        <f t="shared" si="20"/>
        <v>0.13529846277661231</v>
      </c>
      <c r="AM32" s="23">
        <f t="shared" si="21"/>
        <v>2.5744651928739635</v>
      </c>
      <c r="AN32" s="24">
        <f t="shared" si="8"/>
        <v>0.98682038372569358</v>
      </c>
      <c r="AO32" s="24">
        <f t="shared" si="9"/>
        <v>0.99977741469791803</v>
      </c>
      <c r="AP32" s="25" t="b">
        <f t="shared" si="10"/>
        <v>1</v>
      </c>
      <c r="AR32" s="9"/>
    </row>
    <row r="33" spans="1:44" x14ac:dyDescent="0.25">
      <c r="A33">
        <v>1000</v>
      </c>
      <c r="B33" t="s">
        <v>158</v>
      </c>
      <c r="C33" s="8">
        <v>1889.0116000000003</v>
      </c>
      <c r="D33" s="9">
        <v>5.1441991741044797</v>
      </c>
      <c r="E33" s="12">
        <v>6.5337815126050761E-2</v>
      </c>
      <c r="F33" s="13">
        <v>0.12496774276595007</v>
      </c>
      <c r="H33">
        <v>24</v>
      </c>
      <c r="I33" t="str">
        <f t="shared" si="4"/>
        <v>C++ on Win17 using GCC</v>
      </c>
      <c r="J33" t="s">
        <v>38</v>
      </c>
      <c r="K33" t="s">
        <v>19</v>
      </c>
      <c r="L33" t="s">
        <v>1</v>
      </c>
      <c r="M33" t="s">
        <v>25</v>
      </c>
      <c r="N33" t="s">
        <v>24</v>
      </c>
      <c r="O33" t="s">
        <v>24</v>
      </c>
      <c r="P33" t="s">
        <v>75</v>
      </c>
      <c r="Q33" t="s">
        <v>85</v>
      </c>
      <c r="R33" s="8">
        <f t="shared" si="0"/>
        <v>1889.0116000000003</v>
      </c>
      <c r="S33" s="8">
        <f t="shared" si="11"/>
        <v>76.213200000000597</v>
      </c>
      <c r="T33" s="13">
        <f t="shared" si="12"/>
        <v>4.204174054875634E-2</v>
      </c>
      <c r="U33" s="9">
        <f t="shared" si="1"/>
        <v>5.1441991741044797</v>
      </c>
      <c r="V33" s="8">
        <f t="shared" si="5"/>
        <v>1878.9289696187554</v>
      </c>
      <c r="W33" s="8">
        <f t="shared" si="6"/>
        <v>1899.0942303812451</v>
      </c>
      <c r="X33" s="9">
        <f t="shared" si="13"/>
        <v>3.5710425245069159</v>
      </c>
      <c r="Y33" s="9">
        <f t="shared" si="14"/>
        <v>21.34200292406879</v>
      </c>
      <c r="Z33" s="13">
        <f t="shared" si="15"/>
        <v>1</v>
      </c>
      <c r="AA33" s="11">
        <f t="shared" si="22"/>
        <v>2.0516432777492825E-3</v>
      </c>
      <c r="AB33" s="11">
        <f t="shared" si="23"/>
        <v>4.0212208243885937E-3</v>
      </c>
      <c r="AC33" s="9">
        <f t="shared" si="24"/>
        <v>20.491739965086648</v>
      </c>
      <c r="AD33" s="11">
        <f t="shared" si="16"/>
        <v>1</v>
      </c>
      <c r="AE33" s="12">
        <f t="shared" si="2"/>
        <v>6.5337815126050761E-2</v>
      </c>
      <c r="AF33" s="24">
        <v>0.18515110127934548</v>
      </c>
      <c r="AG33" s="24">
        <f t="shared" si="17"/>
        <v>5.0054496036819655E-2</v>
      </c>
      <c r="AH33" s="9">
        <f t="shared" si="18"/>
        <v>1.3053335923707798</v>
      </c>
      <c r="AI33" s="24">
        <f t="shared" si="7"/>
        <v>0.80212446998310161</v>
      </c>
      <c r="AJ33" s="11">
        <f t="shared" si="19"/>
        <v>1.2701260762794046E-2</v>
      </c>
      <c r="AK33" s="13">
        <f t="shared" si="3"/>
        <v>0.12496774276595007</v>
      </c>
      <c r="AL33" s="13">
        <f t="shared" si="20"/>
        <v>0.14320607698261151</v>
      </c>
      <c r="AM33" s="23">
        <f t="shared" si="21"/>
        <v>0.8726427355532127</v>
      </c>
      <c r="AN33" s="24">
        <f t="shared" si="8"/>
        <v>0.61279764634447098</v>
      </c>
      <c r="AO33" s="24">
        <f t="shared" si="9"/>
        <v>0.80212446998310161</v>
      </c>
      <c r="AP33" s="25" t="b">
        <f t="shared" si="10"/>
        <v>0</v>
      </c>
      <c r="AR33" s="9"/>
    </row>
    <row r="34" spans="1:44" x14ac:dyDescent="0.25">
      <c r="A34">
        <v>850</v>
      </c>
      <c r="B34" t="s">
        <v>163</v>
      </c>
      <c r="C34" s="8">
        <v>1912.3876</v>
      </c>
      <c r="D34" s="9">
        <v>9.2397525278283297</v>
      </c>
      <c r="E34" s="12">
        <v>-7.0104201680672024E-2</v>
      </c>
      <c r="F34" s="13">
        <v>7.018570129267887E-2</v>
      </c>
      <c r="H34">
        <v>25</v>
      </c>
      <c r="I34" t="str">
        <f t="shared" si="4"/>
        <v>C++ on Win7 using VS2015</v>
      </c>
      <c r="J34" t="s">
        <v>38</v>
      </c>
      <c r="K34" t="s">
        <v>19</v>
      </c>
      <c r="L34" t="s">
        <v>1</v>
      </c>
      <c r="M34" t="s">
        <v>77</v>
      </c>
      <c r="N34" t="s">
        <v>49</v>
      </c>
      <c r="O34" t="s">
        <v>84</v>
      </c>
      <c r="P34" t="s">
        <v>19</v>
      </c>
      <c r="Q34" t="s">
        <v>91</v>
      </c>
      <c r="R34" s="8">
        <f t="shared" si="0"/>
        <v>1912.3876</v>
      </c>
      <c r="S34" s="8">
        <f t="shared" si="11"/>
        <v>23.375999999999749</v>
      </c>
      <c r="T34" s="13">
        <f t="shared" si="12"/>
        <v>1.237472549136265E-2</v>
      </c>
      <c r="U34" s="9">
        <f t="shared" si="1"/>
        <v>9.2397525278283297</v>
      </c>
      <c r="V34" s="8">
        <f t="shared" si="5"/>
        <v>1894.2776850454566</v>
      </c>
      <c r="W34" s="8">
        <f t="shared" si="6"/>
        <v>1930.4975149545435</v>
      </c>
      <c r="X34" s="9">
        <f t="shared" si="13"/>
        <v>1.4955655245984192</v>
      </c>
      <c r="Y34" s="9">
        <f t="shared" si="14"/>
        <v>15.630207848149308</v>
      </c>
      <c r="Z34" s="13">
        <f t="shared" si="15"/>
        <v>1</v>
      </c>
      <c r="AA34" s="11">
        <f t="shared" si="22"/>
        <v>7.9243541927467962E-4</v>
      </c>
      <c r="AB34" s="11">
        <f t="shared" si="23"/>
        <v>1.5531734217783719E-3</v>
      </c>
      <c r="AC34" s="9">
        <f t="shared" si="24"/>
        <v>15.616068124124617</v>
      </c>
      <c r="AD34" s="11">
        <f t="shared" si="16"/>
        <v>1</v>
      </c>
      <c r="AE34" s="12">
        <f t="shared" si="2"/>
        <v>-7.0104201680672024E-2</v>
      </c>
      <c r="AF34" s="24">
        <v>-0.1106020497830931</v>
      </c>
      <c r="AG34" s="24">
        <f t="shared" si="17"/>
        <v>9.0925887978750147E-2</v>
      </c>
      <c r="AH34" s="9">
        <f t="shared" si="18"/>
        <v>0.77100376184454467</v>
      </c>
      <c r="AI34" s="24">
        <f t="shared" si="7"/>
        <v>0.55559327863636299</v>
      </c>
      <c r="AJ34" s="11">
        <f t="shared" si="19"/>
        <v>7.5872380206647161E-3</v>
      </c>
      <c r="AK34" s="13">
        <f t="shared" si="3"/>
        <v>7.018570129267887E-2</v>
      </c>
      <c r="AL34" s="13">
        <f t="shared" si="20"/>
        <v>0.14398162262175271</v>
      </c>
      <c r="AM34" s="23">
        <f t="shared" si="21"/>
        <v>0.48746291377101919</v>
      </c>
      <c r="AN34" s="24">
        <f t="shared" si="8"/>
        <v>0.37185067262763871</v>
      </c>
      <c r="AO34" s="24">
        <f t="shared" si="9"/>
        <v>0.55559327863636299</v>
      </c>
      <c r="AP34" s="25" t="b">
        <f t="shared" si="10"/>
        <v>0</v>
      </c>
      <c r="AR34" s="9"/>
    </row>
    <row r="38" spans="1:44" x14ac:dyDescent="0.25">
      <c r="R38" s="11"/>
      <c r="S38" s="11"/>
      <c r="T38" s="11"/>
    </row>
  </sheetData>
  <sortState ref="A6:AZ30">
    <sortCondition ref="R6:R30"/>
  </sortState>
  <mergeCells count="12">
    <mergeCell ref="H4:Q4"/>
    <mergeCell ref="S6:T6"/>
    <mergeCell ref="AE4:AJ4"/>
    <mergeCell ref="AK4:AN4"/>
    <mergeCell ref="AO4:AP4"/>
    <mergeCell ref="Y4:Z4"/>
    <mergeCell ref="R4:W4"/>
    <mergeCell ref="X5:Z5"/>
    <mergeCell ref="AC5:AD5"/>
    <mergeCell ref="AH5:AI5"/>
    <mergeCell ref="AO5:AP5"/>
    <mergeCell ref="AB4:AD4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6"/>
  <sheetViews>
    <sheetView topLeftCell="H4" zoomScaleNormal="100" workbookViewId="0">
      <pane xSplit="1" ySplit="6" topLeftCell="I10" activePane="bottomRight" state="frozen"/>
      <selection activeCell="H4" sqref="H4"/>
      <selection pane="topRight" activeCell="I4" sqref="I4"/>
      <selection pane="bottomLeft" activeCell="H10" sqref="H10"/>
      <selection pane="bottomRight" activeCell="T12" sqref="T12"/>
    </sheetView>
  </sheetViews>
  <sheetFormatPr defaultRowHeight="15" x14ac:dyDescent="0.25"/>
  <cols>
    <col min="1" max="1" width="9.140625" customWidth="1"/>
    <col min="2" max="2" width="23.7109375" customWidth="1"/>
    <col min="3" max="8" width="9.140625" customWidth="1"/>
    <col min="9" max="9" width="36.5703125" hidden="1" customWidth="1"/>
    <col min="10" max="10" width="9.140625" customWidth="1"/>
    <col min="11" max="11" width="9.140625" hidden="1" customWidth="1"/>
    <col min="12" max="12" width="0" hidden="1" customWidth="1"/>
    <col min="14" max="15" width="0" hidden="1" customWidth="1"/>
    <col min="16" max="16" width="20.140625" hidden="1" customWidth="1"/>
    <col min="17" max="17" width="19.7109375" hidden="1" customWidth="1"/>
    <col min="18" max="18" width="9.140625" style="9" customWidth="1"/>
    <col min="19" max="19" width="9.140625" style="9" hidden="1" customWidth="1"/>
    <col min="20" max="20" width="9.140625" style="9" customWidth="1"/>
    <col min="21" max="23" width="9.140625" style="9" hidden="1" customWidth="1"/>
    <col min="24" max="24" width="9.140625" style="8" hidden="1" customWidth="1"/>
    <col min="25" max="25" width="9.140625" style="8" customWidth="1"/>
    <col min="26" max="26" width="9.28515625" style="9" customWidth="1"/>
    <col min="27" max="27" width="9.28515625" style="9" hidden="1" customWidth="1"/>
    <col min="28" max="28" width="9.28515625" style="9" customWidth="1"/>
    <col min="29" max="30" width="9.28515625" style="9" hidden="1" customWidth="1"/>
    <col min="31" max="35" width="9.140625" style="12" hidden="1" customWidth="1"/>
    <col min="36" max="36" width="9.140625" style="11" hidden="1" customWidth="1"/>
    <col min="37" max="39" width="9.140625" style="13" hidden="1" customWidth="1"/>
    <col min="40" max="42" width="9.140625" style="24" hidden="1" customWidth="1"/>
  </cols>
  <sheetData>
    <row r="1" spans="1:44" x14ac:dyDescent="0.25">
      <c r="B1" s="9" t="s">
        <v>197</v>
      </c>
      <c r="C1">
        <v>25.5</v>
      </c>
    </row>
    <row r="2" spans="1:44" x14ac:dyDescent="0.25">
      <c r="B2" s="9" t="s">
        <v>198</v>
      </c>
      <c r="C2" s="9">
        <v>14.577379737113251</v>
      </c>
    </row>
    <row r="4" spans="1:44" x14ac:dyDescent="0.25">
      <c r="A4" t="s">
        <v>69</v>
      </c>
      <c r="H4" s="40" t="s">
        <v>187</v>
      </c>
      <c r="I4" s="40"/>
      <c r="J4" s="40"/>
      <c r="K4" s="40"/>
      <c r="L4" s="40"/>
      <c r="M4" s="40"/>
      <c r="N4" s="40"/>
      <c r="O4" s="40"/>
      <c r="P4" s="40"/>
      <c r="Q4" s="40"/>
      <c r="R4" s="41" t="s">
        <v>181</v>
      </c>
      <c r="S4" s="41"/>
      <c r="T4" s="41"/>
      <c r="U4" s="41"/>
      <c r="V4" s="41"/>
      <c r="W4" s="41"/>
      <c r="X4" s="35"/>
      <c r="Y4" s="41" t="s">
        <v>195</v>
      </c>
      <c r="Z4" s="41"/>
      <c r="AB4" s="41" t="s">
        <v>194</v>
      </c>
      <c r="AC4" s="41"/>
      <c r="AD4" s="41"/>
      <c r="AE4" s="42" t="s">
        <v>192</v>
      </c>
      <c r="AF4" s="42"/>
      <c r="AG4" s="42"/>
      <c r="AH4" s="42"/>
      <c r="AI4" s="42"/>
      <c r="AJ4" s="42"/>
      <c r="AK4" s="42" t="s">
        <v>191</v>
      </c>
      <c r="AL4" s="42"/>
      <c r="AM4" s="42"/>
      <c r="AN4" s="42"/>
      <c r="AO4" s="42" t="s">
        <v>193</v>
      </c>
      <c r="AP4" s="42"/>
    </row>
    <row r="5" spans="1:44" ht="15" hidden="1" customHeight="1" x14ac:dyDescent="0.25">
      <c r="R5" s="37"/>
      <c r="S5" s="37"/>
      <c r="T5" s="37"/>
      <c r="U5" s="37"/>
      <c r="V5" s="37"/>
      <c r="W5" s="37"/>
      <c r="X5" s="41" t="s">
        <v>66</v>
      </c>
      <c r="Y5" s="41"/>
      <c r="Z5" s="41"/>
      <c r="AA5" s="37"/>
      <c r="AB5" s="37"/>
      <c r="AC5" s="41"/>
      <c r="AD5" s="41"/>
      <c r="AE5" s="39"/>
      <c r="AF5" s="39"/>
      <c r="AG5" s="39"/>
      <c r="AH5" s="42"/>
      <c r="AI5" s="42"/>
      <c r="AJ5" s="39"/>
      <c r="AK5"/>
      <c r="AL5"/>
      <c r="AM5" s="39" t="s">
        <v>174</v>
      </c>
      <c r="AN5" s="39"/>
      <c r="AO5" s="42" t="s">
        <v>175</v>
      </c>
      <c r="AP5" s="42"/>
    </row>
    <row r="6" spans="1:44" x14ac:dyDescent="0.25">
      <c r="H6" t="s">
        <v>188</v>
      </c>
      <c r="I6" t="s">
        <v>149</v>
      </c>
      <c r="J6" t="s">
        <v>3</v>
      </c>
      <c r="K6" t="s">
        <v>15</v>
      </c>
      <c r="L6" t="s">
        <v>121</v>
      </c>
      <c r="M6" t="s">
        <v>40</v>
      </c>
      <c r="N6" t="s">
        <v>47</v>
      </c>
      <c r="O6" t="s">
        <v>81</v>
      </c>
      <c r="P6" t="s">
        <v>36</v>
      </c>
      <c r="Q6" t="s">
        <v>97</v>
      </c>
      <c r="R6" s="9" t="s">
        <v>66</v>
      </c>
      <c r="S6" s="41" t="s">
        <v>104</v>
      </c>
      <c r="T6" s="41"/>
      <c r="U6" s="9" t="s">
        <v>101</v>
      </c>
      <c r="V6" s="15" t="s">
        <v>147</v>
      </c>
      <c r="W6" s="15" t="s">
        <v>148</v>
      </c>
      <c r="X6" s="8" t="s">
        <v>118</v>
      </c>
      <c r="Y6" s="8" t="s">
        <v>190</v>
      </c>
      <c r="Z6" s="9" t="s">
        <v>108</v>
      </c>
      <c r="AA6" s="8" t="s">
        <v>118</v>
      </c>
      <c r="AB6" s="16" t="s">
        <v>200</v>
      </c>
      <c r="AC6" s="8" t="s">
        <v>190</v>
      </c>
      <c r="AD6" s="9" t="s">
        <v>108</v>
      </c>
      <c r="AE6" s="12" t="s">
        <v>73</v>
      </c>
      <c r="AF6" t="s">
        <v>131</v>
      </c>
      <c r="AG6" s="8" t="s">
        <v>118</v>
      </c>
      <c r="AH6" s="8" t="s">
        <v>190</v>
      </c>
      <c r="AI6" s="24" t="s">
        <v>108</v>
      </c>
      <c r="AJ6" s="11" t="s">
        <v>139</v>
      </c>
      <c r="AK6" s="13" t="s">
        <v>74</v>
      </c>
      <c r="AL6" s="8" t="s">
        <v>118</v>
      </c>
      <c r="AM6" s="13" t="s">
        <v>107</v>
      </c>
      <c r="AN6" s="24" t="s">
        <v>108</v>
      </c>
      <c r="AO6" s="24" t="s">
        <v>140</v>
      </c>
      <c r="AP6" s="24" t="s">
        <v>138</v>
      </c>
    </row>
    <row r="7" spans="1:44" s="38" customFormat="1" x14ac:dyDescent="0.25">
      <c r="R7" s="37" t="s">
        <v>183</v>
      </c>
      <c r="S7" s="37" t="s">
        <v>183</v>
      </c>
      <c r="T7" s="37" t="s">
        <v>185</v>
      </c>
      <c r="U7" s="37"/>
      <c r="V7" s="37" t="s">
        <v>183</v>
      </c>
      <c r="W7" s="37" t="s">
        <v>183</v>
      </c>
      <c r="X7" s="31" t="s">
        <v>189</v>
      </c>
      <c r="Y7" s="8"/>
      <c r="Z7" s="37" t="s">
        <v>185</v>
      </c>
      <c r="AA7" s="31" t="s">
        <v>189</v>
      </c>
      <c r="AB7" s="31"/>
      <c r="AC7" s="8"/>
      <c r="AD7" s="37" t="s">
        <v>185</v>
      </c>
      <c r="AE7" s="39" t="s">
        <v>184</v>
      </c>
      <c r="AF7" s="37" t="s">
        <v>189</v>
      </c>
      <c r="AG7" s="31" t="s">
        <v>189</v>
      </c>
      <c r="AH7" s="8"/>
      <c r="AI7" s="37" t="s">
        <v>185</v>
      </c>
      <c r="AJ7" s="34" t="s">
        <v>186</v>
      </c>
      <c r="AK7" s="37" t="s">
        <v>185</v>
      </c>
      <c r="AL7" s="31" t="s">
        <v>189</v>
      </c>
      <c r="AM7" s="32"/>
      <c r="AN7" s="37" t="s">
        <v>185</v>
      </c>
      <c r="AO7" s="37" t="s">
        <v>185</v>
      </c>
      <c r="AP7" s="33"/>
    </row>
    <row r="8" spans="1:44" hidden="1" x14ac:dyDescent="0.25">
      <c r="AC8" s="8"/>
      <c r="AE8" s="12" t="s">
        <v>134</v>
      </c>
      <c r="AF8" t="s">
        <v>133</v>
      </c>
      <c r="AG8"/>
      <c r="AH8" t="s">
        <v>100</v>
      </c>
      <c r="AI8"/>
    </row>
    <row r="9" spans="1:44" hidden="1" x14ac:dyDescent="0.25">
      <c r="A9" t="s">
        <v>69</v>
      </c>
      <c r="B9" t="s">
        <v>199</v>
      </c>
      <c r="C9" s="9" t="s">
        <v>105</v>
      </c>
      <c r="D9" s="9" t="s">
        <v>106</v>
      </c>
      <c r="E9" s="12" t="s">
        <v>73</v>
      </c>
      <c r="F9" s="13" t="s">
        <v>74</v>
      </c>
      <c r="H9" t="s">
        <v>150</v>
      </c>
      <c r="I9" t="s">
        <v>199</v>
      </c>
      <c r="J9" t="s">
        <v>3</v>
      </c>
      <c r="K9" t="s">
        <v>15</v>
      </c>
      <c r="L9" t="s">
        <v>121</v>
      </c>
      <c r="M9" t="s">
        <v>40</v>
      </c>
      <c r="N9" t="s">
        <v>47</v>
      </c>
      <c r="O9" t="s">
        <v>81</v>
      </c>
      <c r="P9" t="s">
        <v>36</v>
      </c>
      <c r="Q9" t="s">
        <v>97</v>
      </c>
      <c r="R9" s="8" t="str">
        <f t="shared" ref="R9:R12" si="0">C9</f>
        <v>Avg of Index</v>
      </c>
      <c r="S9" s="9" t="s">
        <v>109</v>
      </c>
      <c r="T9" s="9" t="s">
        <v>110</v>
      </c>
      <c r="U9" s="9" t="str">
        <f t="shared" ref="U9:U12" si="1">D9</f>
        <v>Stddev of Index</v>
      </c>
      <c r="V9" s="15" t="s">
        <v>147</v>
      </c>
      <c r="W9" s="15" t="s">
        <v>148</v>
      </c>
      <c r="X9" s="8" t="s">
        <v>111</v>
      </c>
      <c r="Y9" s="8" t="s">
        <v>107</v>
      </c>
      <c r="Z9" s="9" t="s">
        <v>108</v>
      </c>
      <c r="AC9" s="8" t="s">
        <v>107</v>
      </c>
      <c r="AD9" s="9" t="s">
        <v>108</v>
      </c>
      <c r="AE9" s="12" t="str">
        <f t="shared" ref="AE9:AE12" si="2">E9</f>
        <v>Slope</v>
      </c>
      <c r="AF9" t="s">
        <v>131</v>
      </c>
      <c r="AG9"/>
      <c r="AH9" s="13" t="s">
        <v>107</v>
      </c>
      <c r="AI9" s="24" t="s">
        <v>108</v>
      </c>
      <c r="AJ9" s="11" t="s">
        <v>78</v>
      </c>
      <c r="AK9" s="13" t="str">
        <f t="shared" ref="AK9:AK12" si="3">F9</f>
        <v>AutoCorr</v>
      </c>
      <c r="AM9" s="13" t="s">
        <v>107</v>
      </c>
      <c r="AN9" s="24" t="s">
        <v>108</v>
      </c>
      <c r="AO9" s="24" t="s">
        <v>140</v>
      </c>
      <c r="AP9" s="24" t="s">
        <v>138</v>
      </c>
    </row>
    <row r="10" spans="1:44" x14ac:dyDescent="0.25">
      <c r="A10">
        <v>450</v>
      </c>
      <c r="B10" t="s">
        <v>176</v>
      </c>
      <c r="C10" s="8">
        <v>356.92099999999994</v>
      </c>
      <c r="D10" s="9">
        <v>3.7492944914574844</v>
      </c>
      <c r="E10" s="12">
        <v>-0.12095798319327702</v>
      </c>
      <c r="F10" s="13">
        <v>0.62334668548942795</v>
      </c>
      <c r="H10">
        <v>1</v>
      </c>
      <c r="I10" t="str">
        <f t="shared" ref="I10:I12" si="4">B10</f>
        <v>C# Core on Ubuntu VM</v>
      </c>
      <c r="J10" t="s">
        <v>2</v>
      </c>
      <c r="K10" t="s">
        <v>21</v>
      </c>
      <c r="L10" t="s">
        <v>5</v>
      </c>
      <c r="M10" t="s">
        <v>45</v>
      </c>
      <c r="N10" t="s">
        <v>49</v>
      </c>
      <c r="O10" t="s">
        <v>82</v>
      </c>
      <c r="P10" t="s">
        <v>62</v>
      </c>
      <c r="Q10" t="s">
        <v>87</v>
      </c>
      <c r="R10" s="8">
        <f t="shared" si="0"/>
        <v>356.92099999999994</v>
      </c>
      <c r="U10" s="9">
        <f t="shared" si="1"/>
        <v>3.7492944914574844</v>
      </c>
      <c r="V10" s="8">
        <f t="shared" ref="V10:V12" si="5">R10-1.96*U10</f>
        <v>349.57238279674328</v>
      </c>
      <c r="W10" s="8">
        <f t="shared" ref="W10:W12" si="6">R10+1.96*U10</f>
        <v>364.26961720325659</v>
      </c>
      <c r="AE10" s="12">
        <f t="shared" si="2"/>
        <v>-0.12095798319327702</v>
      </c>
      <c r="AF10" s="24">
        <v>-0.47028859889806185</v>
      </c>
      <c r="AG10" s="24">
        <f>(U10*SQRT((1-AF10*AF10)*49/48)/$C$2/SQRT(49))</f>
        <v>3.2762001277797166E-2</v>
      </c>
      <c r="AH10" s="9">
        <f>ABS(AE10)/AG10</f>
        <v>3.6920205871321525</v>
      </c>
      <c r="AI10" s="24">
        <f t="shared" ref="AI10:AI12" si="7">1-TDIST(AH10,49,2)</f>
        <v>0.99944076474394783</v>
      </c>
      <c r="AJ10" s="11">
        <f>ABS(AE10/U10)</f>
        <v>3.2261531727868178E-2</v>
      </c>
      <c r="AK10" s="13">
        <f t="shared" si="3"/>
        <v>0.62334668548942795</v>
      </c>
      <c r="AL10" s="13">
        <f>SQRT((1-AK10*AK10)/48)</f>
        <v>0.11286412458583996</v>
      </c>
      <c r="AM10" s="23">
        <f>ABS(AK10)/AL10</f>
        <v>5.5229833906640131</v>
      </c>
      <c r="AN10" s="24">
        <f t="shared" ref="AN10:AN12" si="8">1-TDIST(AM10,48,2)</f>
        <v>0.99999866943317173</v>
      </c>
      <c r="AO10" s="24">
        <f t="shared" ref="AO10:AO12" si="9">MAX(AI10,AN10)</f>
        <v>0.99999866943317173</v>
      </c>
      <c r="AP10" s="25" t="b">
        <f t="shared" ref="AP10:AP12" si="10">AND(AI10&gt;95%,AN10&gt;95%)</f>
        <v>1</v>
      </c>
      <c r="AR10" s="9"/>
    </row>
    <row r="11" spans="1:44" x14ac:dyDescent="0.25">
      <c r="A11">
        <v>1200</v>
      </c>
      <c r="B11" t="s">
        <v>173</v>
      </c>
      <c r="C11" s="8">
        <v>736.15259999999978</v>
      </c>
      <c r="D11" s="9">
        <v>3.1519594229751249</v>
      </c>
      <c r="E11" s="12">
        <v>-6.528107594276529E-2</v>
      </c>
      <c r="F11" s="13">
        <v>3.0091161124102119E-2</v>
      </c>
      <c r="H11">
        <v>6</v>
      </c>
      <c r="I11" t="str">
        <f t="shared" si="4"/>
        <v>C# Mono on Ubuntu VM</v>
      </c>
      <c r="J11" t="s">
        <v>2</v>
      </c>
      <c r="K11" t="s">
        <v>21</v>
      </c>
      <c r="L11" t="s">
        <v>5</v>
      </c>
      <c r="M11" t="s">
        <v>170</v>
      </c>
      <c r="N11" t="s">
        <v>170</v>
      </c>
      <c r="O11" t="s">
        <v>170</v>
      </c>
      <c r="P11" t="s">
        <v>62</v>
      </c>
      <c r="Q11" t="s">
        <v>90</v>
      </c>
      <c r="R11" s="8">
        <f t="shared" si="0"/>
        <v>736.15259999999978</v>
      </c>
      <c r="S11" s="8">
        <f t="shared" ref="S11:S12" si="11">R11-R10</f>
        <v>379.23159999999984</v>
      </c>
      <c r="T11" s="13">
        <f t="shared" ref="T11:T12" si="12">S11/R10</f>
        <v>1.0625085102865899</v>
      </c>
      <c r="U11" s="9">
        <f t="shared" si="1"/>
        <v>3.1519594229751249</v>
      </c>
      <c r="V11" s="8">
        <f t="shared" si="5"/>
        <v>729.97475953096853</v>
      </c>
      <c r="W11" s="8">
        <f t="shared" si="6"/>
        <v>742.33044046903103</v>
      </c>
      <c r="X11" s="9">
        <f t="shared" ref="X11:X12" si="13">SQRT((U10*U10+U11*U11)/50)</f>
        <v>0.69270567180809361</v>
      </c>
      <c r="Y11" s="9">
        <f t="shared" ref="Y11:Y12" si="14">ABS(S11)/X11</f>
        <v>547.46426286669953</v>
      </c>
      <c r="Z11" s="13">
        <f t="shared" ref="Z11:Z12" si="15">1-TDIST(Y11,98,2)</f>
        <v>1</v>
      </c>
      <c r="AA11" s="11">
        <f>SQRT(X11*X11/R10/R10+S11*S11*U10*U10/R10/R10/R10/R10)</f>
        <v>1.1328655385021548E-2</v>
      </c>
      <c r="AB11" s="11">
        <f>1.96*AA11</f>
        <v>2.2204164554642233E-2</v>
      </c>
      <c r="AC11" s="9">
        <f>ABS(T11)/AA11</f>
        <v>93.789463460192366</v>
      </c>
      <c r="AD11" s="11">
        <f t="shared" ref="AD11:AD12" si="16">1-TDIST(AC11,98,1)</f>
        <v>1</v>
      </c>
      <c r="AE11" s="12">
        <f t="shared" si="2"/>
        <v>-6.528107594276529E-2</v>
      </c>
      <c r="AF11" s="24">
        <v>0.44463756052319259</v>
      </c>
      <c r="AG11" s="24">
        <f t="shared" ref="AG11:AG12" si="17">(U11*SQRT((1-AF11*AF11)*49/48)/$C$2/SQRT(49))</f>
        <v>2.7954275127565906E-2</v>
      </c>
      <c r="AH11" s="9">
        <f t="shared" ref="AH11:AH12" si="18">ABS(AE11)/AG11</f>
        <v>2.3352805839129473</v>
      </c>
      <c r="AI11" s="24">
        <f t="shared" si="7"/>
        <v>0.97633227349701579</v>
      </c>
      <c r="AJ11" s="11">
        <f t="shared" ref="AJ11:AJ12" si="19">ABS(AE11/U11)</f>
        <v>2.0711267875760494E-2</v>
      </c>
      <c r="AK11" s="13">
        <f t="shared" si="3"/>
        <v>3.0091161124102119E-2</v>
      </c>
      <c r="AL11" s="13">
        <f t="shared" ref="AL11:AL12" si="20">SQRT((1-AK11*AK11)/48)</f>
        <v>0.14427220525380452</v>
      </c>
      <c r="AM11" s="23">
        <f t="shared" ref="AM11:AM12" si="21">ABS(AK11)/AL11</f>
        <v>0.20857212982338191</v>
      </c>
      <c r="AN11" s="24">
        <f t="shared" si="8"/>
        <v>0.16433516902336087</v>
      </c>
      <c r="AO11" s="24">
        <f t="shared" si="9"/>
        <v>0.97633227349701579</v>
      </c>
      <c r="AP11" s="25" t="b">
        <f t="shared" si="10"/>
        <v>0</v>
      </c>
      <c r="AR11" s="9"/>
    </row>
    <row r="12" spans="1:44" x14ac:dyDescent="0.25">
      <c r="A12">
        <v>400</v>
      </c>
      <c r="B12" t="s">
        <v>152</v>
      </c>
      <c r="C12" s="8">
        <v>1784.9860000000001</v>
      </c>
      <c r="D12" s="9">
        <v>8.924595228916532</v>
      </c>
      <c r="E12" s="12">
        <v>-0.11381128451380484</v>
      </c>
      <c r="F12" s="13">
        <v>0.42831224696178144</v>
      </c>
      <c r="H12">
        <v>21</v>
      </c>
      <c r="I12" t="str">
        <f t="shared" si="4"/>
        <v>C++ on Ubuntu VM using GCC</v>
      </c>
      <c r="J12" t="s">
        <v>38</v>
      </c>
      <c r="K12" t="s">
        <v>21</v>
      </c>
      <c r="L12" t="s">
        <v>5</v>
      </c>
      <c r="M12" t="s">
        <v>24</v>
      </c>
      <c r="N12" t="s">
        <v>24</v>
      </c>
      <c r="O12" t="s">
        <v>24</v>
      </c>
      <c r="P12" t="s">
        <v>23</v>
      </c>
      <c r="Q12" t="s">
        <v>85</v>
      </c>
      <c r="R12" s="8">
        <f t="shared" si="0"/>
        <v>1784.9860000000001</v>
      </c>
      <c r="S12" s="8">
        <f t="shared" si="11"/>
        <v>1048.8334000000004</v>
      </c>
      <c r="T12" s="13">
        <f t="shared" si="12"/>
        <v>1.424749977110725</v>
      </c>
      <c r="U12" s="9">
        <f t="shared" si="1"/>
        <v>8.924595228916532</v>
      </c>
      <c r="V12" s="8">
        <f t="shared" si="5"/>
        <v>1767.4937933513238</v>
      </c>
      <c r="W12" s="8">
        <f t="shared" si="6"/>
        <v>1802.4782066486764</v>
      </c>
      <c r="X12" s="9">
        <f t="shared" si="13"/>
        <v>1.3385308976940458</v>
      </c>
      <c r="Y12" s="9">
        <f t="shared" si="14"/>
        <v>783.57055620223503</v>
      </c>
      <c r="Z12" s="13">
        <f t="shared" si="15"/>
        <v>1</v>
      </c>
      <c r="AA12" s="11">
        <f t="shared" ref="AA12" si="22">SQRT(X12*X12/R11/R11+S12*S12*U11*U11/R11/R11/R11/R11)</f>
        <v>6.3655195365134335E-3</v>
      </c>
      <c r="AB12" s="11">
        <f>1.96*AA12</f>
        <v>1.247641829156633E-2</v>
      </c>
      <c r="AC12" s="9">
        <f t="shared" ref="AC12" si="23">ABS(T12)/AA12</f>
        <v>223.82304679738661</v>
      </c>
      <c r="AD12" s="11">
        <f t="shared" si="16"/>
        <v>1</v>
      </c>
      <c r="AE12" s="12">
        <f t="shared" si="2"/>
        <v>-0.11381128451380484</v>
      </c>
      <c r="AF12" s="24">
        <v>-0.49569903750703198</v>
      </c>
      <c r="AG12" s="24">
        <f t="shared" si="17"/>
        <v>7.6745946704459486E-2</v>
      </c>
      <c r="AH12" s="9">
        <f t="shared" si="18"/>
        <v>1.4829615035186163</v>
      </c>
      <c r="AI12" s="24">
        <f t="shared" si="7"/>
        <v>0.85551160984916508</v>
      </c>
      <c r="AJ12" s="11">
        <f t="shared" si="19"/>
        <v>1.2752543011143579E-2</v>
      </c>
      <c r="AK12" s="13">
        <f t="shared" si="3"/>
        <v>0.42831224696178144</v>
      </c>
      <c r="AL12" s="13">
        <f t="shared" si="20"/>
        <v>0.13042787111900761</v>
      </c>
      <c r="AM12" s="23">
        <f t="shared" si="21"/>
        <v>3.2839012343532938</v>
      </c>
      <c r="AN12" s="24">
        <f t="shared" si="8"/>
        <v>0.99808472429448791</v>
      </c>
      <c r="AO12" s="24">
        <f t="shared" si="9"/>
        <v>0.99808472429448791</v>
      </c>
      <c r="AP12" s="25" t="b">
        <f t="shared" si="10"/>
        <v>0</v>
      </c>
      <c r="AR12" s="9"/>
    </row>
    <row r="16" spans="1:44" x14ac:dyDescent="0.25">
      <c r="R16" s="11"/>
      <c r="S16" s="11"/>
      <c r="T16" s="11"/>
    </row>
  </sheetData>
  <mergeCells count="12">
    <mergeCell ref="AO4:AP4"/>
    <mergeCell ref="X5:Z5"/>
    <mergeCell ref="AC5:AD5"/>
    <mergeCell ref="AH5:AI5"/>
    <mergeCell ref="AO5:AP5"/>
    <mergeCell ref="S6:T6"/>
    <mergeCell ref="H4:Q4"/>
    <mergeCell ref="R4:W4"/>
    <mergeCell ref="Y4:Z4"/>
    <mergeCell ref="AB4:AD4"/>
    <mergeCell ref="AE4:AJ4"/>
    <mergeCell ref="AK4:AN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4"/>
  <sheetViews>
    <sheetView topLeftCell="B1" zoomScaleNormal="100" workbookViewId="0">
      <selection activeCell="B16" sqref="A16:XFD16"/>
    </sheetView>
  </sheetViews>
  <sheetFormatPr defaultRowHeight="15" x14ac:dyDescent="0.25"/>
  <cols>
    <col min="1" max="1" width="9.140625" hidden="1" customWidth="1"/>
    <col min="2" max="2" width="9.140625" customWidth="1"/>
    <col min="3" max="3" width="36.5703125" customWidth="1"/>
    <col min="4" max="9" width="9.140625" style="9" customWidth="1"/>
    <col min="10" max="11" width="9.140625" style="8" customWidth="1"/>
    <col min="12" max="12" width="13.5703125" style="9" customWidth="1"/>
    <col min="13" max="14" width="9.140625" style="9" hidden="1" customWidth="1"/>
    <col min="15" max="15" width="9.140625" style="12" customWidth="1"/>
    <col min="16" max="16" width="9.140625" style="12" hidden="1" customWidth="1"/>
    <col min="17" max="18" width="9.140625" style="12" customWidth="1"/>
    <col min="19" max="19" width="9.140625" style="11" customWidth="1"/>
    <col min="20" max="21" width="9.140625" style="13" customWidth="1"/>
    <col min="22" max="24" width="9.140625" style="24" customWidth="1"/>
    <col min="25" max="26" width="9.140625" customWidth="1"/>
    <col min="31" max="31" width="20.140625" customWidth="1"/>
    <col min="32" max="32" width="19.7109375" customWidth="1"/>
  </cols>
  <sheetData>
    <row r="1" spans="1:34" x14ac:dyDescent="0.25">
      <c r="C1" s="9" t="s">
        <v>197</v>
      </c>
      <c r="D1">
        <v>25.5</v>
      </c>
    </row>
    <row r="2" spans="1:34" x14ac:dyDescent="0.25">
      <c r="C2" s="9" t="s">
        <v>198</v>
      </c>
      <c r="D2" s="9">
        <v>14.577379737113251</v>
      </c>
    </row>
    <row r="4" spans="1:34" x14ac:dyDescent="0.25">
      <c r="A4" t="s">
        <v>69</v>
      </c>
      <c r="B4" s="40" t="s">
        <v>182</v>
      </c>
      <c r="C4" s="40"/>
      <c r="D4" s="41" t="s">
        <v>181</v>
      </c>
      <c r="E4" s="41"/>
      <c r="F4" s="41"/>
      <c r="G4" s="41"/>
      <c r="H4" s="41"/>
      <c r="I4" s="41"/>
      <c r="J4" s="35"/>
      <c r="K4" s="41" t="s">
        <v>195</v>
      </c>
      <c r="L4" s="41"/>
      <c r="M4" s="41" t="s">
        <v>194</v>
      </c>
      <c r="N4" s="41"/>
      <c r="O4" s="42" t="s">
        <v>192</v>
      </c>
      <c r="P4" s="42"/>
      <c r="Q4" s="42"/>
      <c r="R4" s="42"/>
      <c r="S4" s="42"/>
      <c r="T4" s="42" t="s">
        <v>191</v>
      </c>
      <c r="U4" s="42"/>
      <c r="V4" s="42"/>
      <c r="W4" s="42" t="s">
        <v>193</v>
      </c>
      <c r="X4" s="42"/>
      <c r="Y4" s="40" t="s">
        <v>187</v>
      </c>
      <c r="Z4" s="40"/>
      <c r="AA4" s="40"/>
      <c r="AB4" s="40"/>
      <c r="AC4" s="40"/>
      <c r="AD4" s="40"/>
      <c r="AE4" s="40"/>
      <c r="AF4" s="40"/>
    </row>
    <row r="5" spans="1:34" hidden="1" x14ac:dyDescent="0.25">
      <c r="D5" s="27"/>
      <c r="E5" s="27"/>
      <c r="F5" s="27"/>
      <c r="G5" s="27"/>
      <c r="H5" s="27"/>
      <c r="I5" s="27"/>
      <c r="J5" s="41" t="s">
        <v>66</v>
      </c>
      <c r="K5" s="41"/>
      <c r="L5" s="41"/>
      <c r="M5" s="41"/>
      <c r="N5" s="41"/>
      <c r="O5" s="28"/>
      <c r="P5" s="28"/>
      <c r="Q5" s="42"/>
      <c r="R5" s="42"/>
      <c r="S5" s="28"/>
      <c r="T5"/>
      <c r="U5" s="28" t="s">
        <v>174</v>
      </c>
      <c r="V5" s="28"/>
      <c r="W5" s="42" t="s">
        <v>175</v>
      </c>
      <c r="X5" s="42"/>
    </row>
    <row r="6" spans="1:34" x14ac:dyDescent="0.25">
      <c r="B6" t="s">
        <v>188</v>
      </c>
      <c r="C6" t="s">
        <v>149</v>
      </c>
      <c r="D6" s="9" t="s">
        <v>66</v>
      </c>
      <c r="E6" s="41" t="s">
        <v>104</v>
      </c>
      <c r="F6" s="41"/>
      <c r="G6" s="9" t="s">
        <v>101</v>
      </c>
      <c r="H6" s="15" t="s">
        <v>147</v>
      </c>
      <c r="I6" s="15" t="s">
        <v>148</v>
      </c>
      <c r="J6" s="8" t="s">
        <v>118</v>
      </c>
      <c r="K6" s="8" t="s">
        <v>190</v>
      </c>
      <c r="L6" s="9" t="s">
        <v>108</v>
      </c>
      <c r="M6" s="8" t="s">
        <v>190</v>
      </c>
      <c r="N6" s="9" t="s">
        <v>108</v>
      </c>
      <c r="O6" s="12" t="s">
        <v>73</v>
      </c>
      <c r="P6" t="s">
        <v>131</v>
      </c>
      <c r="Q6" s="8" t="s">
        <v>190</v>
      </c>
      <c r="R6" s="24" t="s">
        <v>108</v>
      </c>
      <c r="S6" s="11" t="s">
        <v>139</v>
      </c>
      <c r="T6" s="13" t="s">
        <v>74</v>
      </c>
      <c r="U6" s="13" t="s">
        <v>107</v>
      </c>
      <c r="V6" s="24" t="s">
        <v>108</v>
      </c>
      <c r="W6" s="24" t="s">
        <v>140</v>
      </c>
      <c r="X6" s="24" t="s">
        <v>138</v>
      </c>
      <c r="Y6" t="s">
        <v>3</v>
      </c>
      <c r="Z6" t="s">
        <v>15</v>
      </c>
      <c r="AA6" t="s">
        <v>121</v>
      </c>
      <c r="AB6" t="s">
        <v>40</v>
      </c>
      <c r="AC6" t="s">
        <v>47</v>
      </c>
      <c r="AD6" t="s">
        <v>81</v>
      </c>
      <c r="AE6" t="s">
        <v>36</v>
      </c>
      <c r="AF6" t="s">
        <v>97</v>
      </c>
    </row>
    <row r="7" spans="1:34" s="29" customFormat="1" x14ac:dyDescent="0.25">
      <c r="D7" s="27" t="s">
        <v>183</v>
      </c>
      <c r="E7" s="27" t="s">
        <v>183</v>
      </c>
      <c r="F7" s="27" t="s">
        <v>185</v>
      </c>
      <c r="G7" s="27"/>
      <c r="H7" s="27" t="s">
        <v>183</v>
      </c>
      <c r="I7" s="27" t="s">
        <v>183</v>
      </c>
      <c r="J7" s="31" t="s">
        <v>189</v>
      </c>
      <c r="K7" s="8"/>
      <c r="L7" s="27" t="s">
        <v>185</v>
      </c>
      <c r="M7" s="8"/>
      <c r="N7" s="27" t="s">
        <v>185</v>
      </c>
      <c r="O7" s="28" t="s">
        <v>184</v>
      </c>
      <c r="P7" s="27" t="s">
        <v>189</v>
      </c>
      <c r="Q7" s="8"/>
      <c r="R7" s="27" t="s">
        <v>185</v>
      </c>
      <c r="S7" s="34" t="s">
        <v>186</v>
      </c>
      <c r="T7" s="27" t="s">
        <v>185</v>
      </c>
      <c r="U7" s="32"/>
      <c r="V7" s="27" t="s">
        <v>185</v>
      </c>
      <c r="W7" s="27" t="s">
        <v>185</v>
      </c>
      <c r="X7" s="33"/>
    </row>
    <row r="8" spans="1:34" hidden="1" x14ac:dyDescent="0.25">
      <c r="M8" s="8"/>
      <c r="O8" s="12" t="s">
        <v>134</v>
      </c>
      <c r="P8" t="s">
        <v>133</v>
      </c>
      <c r="Q8" t="s">
        <v>100</v>
      </c>
      <c r="R8"/>
    </row>
    <row r="9" spans="1:34" hidden="1" x14ac:dyDescent="0.25">
      <c r="A9" t="s">
        <v>69</v>
      </c>
      <c r="B9" t="s">
        <v>150</v>
      </c>
      <c r="C9" t="s">
        <v>149</v>
      </c>
      <c r="D9" s="9" t="s">
        <v>105</v>
      </c>
      <c r="E9" s="9" t="s">
        <v>109</v>
      </c>
      <c r="F9" s="9" t="s">
        <v>110</v>
      </c>
      <c r="G9" s="9" t="s">
        <v>106</v>
      </c>
      <c r="H9" s="15" t="s">
        <v>147</v>
      </c>
      <c r="I9" s="15" t="s">
        <v>148</v>
      </c>
      <c r="J9" s="8" t="s">
        <v>111</v>
      </c>
      <c r="K9" s="8" t="s">
        <v>107</v>
      </c>
      <c r="L9" s="9" t="s">
        <v>108</v>
      </c>
      <c r="M9" s="8" t="s">
        <v>107</v>
      </c>
      <c r="N9" s="9" t="s">
        <v>108</v>
      </c>
      <c r="O9" s="12" t="s">
        <v>73</v>
      </c>
      <c r="P9" t="s">
        <v>131</v>
      </c>
      <c r="Q9" s="13" t="s">
        <v>107</v>
      </c>
      <c r="R9" s="24" t="s">
        <v>108</v>
      </c>
      <c r="S9" s="11" t="s">
        <v>78</v>
      </c>
      <c r="T9" s="13" t="s">
        <v>74</v>
      </c>
      <c r="U9" s="13" t="s">
        <v>107</v>
      </c>
      <c r="V9" s="24" t="s">
        <v>108</v>
      </c>
      <c r="W9" s="24" t="s">
        <v>140</v>
      </c>
      <c r="X9" s="24" t="s">
        <v>138</v>
      </c>
      <c r="Y9" t="s">
        <v>3</v>
      </c>
      <c r="Z9" t="s">
        <v>15</v>
      </c>
      <c r="AA9" t="s">
        <v>121</v>
      </c>
      <c r="AB9" t="s">
        <v>40</v>
      </c>
      <c r="AC9" t="s">
        <v>47</v>
      </c>
      <c r="AD9" t="s">
        <v>81</v>
      </c>
      <c r="AE9" t="s">
        <v>36</v>
      </c>
      <c r="AF9" t="s">
        <v>97</v>
      </c>
    </row>
    <row r="10" spans="1:34" x14ac:dyDescent="0.25">
      <c r="A10">
        <v>450</v>
      </c>
      <c r="B10">
        <v>1</v>
      </c>
      <c r="C10" t="s">
        <v>176</v>
      </c>
      <c r="D10" s="8">
        <v>356.92099999999994</v>
      </c>
      <c r="G10" s="9">
        <v>3.7492944914574844</v>
      </c>
      <c r="H10" s="8"/>
      <c r="I10" s="8"/>
      <c r="O10" s="12">
        <v>-0.12095798319327702</v>
      </c>
      <c r="P10" s="24">
        <v>-0.47028859889806185</v>
      </c>
      <c r="Q10"/>
      <c r="R10" s="24"/>
      <c r="T10" s="13">
        <v>0.62334668548942795</v>
      </c>
      <c r="U10" s="23"/>
      <c r="X10" s="25"/>
      <c r="Y10" t="s">
        <v>2</v>
      </c>
      <c r="Z10" t="s">
        <v>21</v>
      </c>
      <c r="AA10" t="s">
        <v>5</v>
      </c>
      <c r="AB10" t="s">
        <v>45</v>
      </c>
      <c r="AC10" t="s">
        <v>49</v>
      </c>
      <c r="AD10" t="s">
        <v>82</v>
      </c>
      <c r="AE10" t="s">
        <v>62</v>
      </c>
      <c r="AF10" t="s">
        <v>87</v>
      </c>
      <c r="AH10" s="9"/>
    </row>
    <row r="11" spans="1:34" x14ac:dyDescent="0.25">
      <c r="A11">
        <v>350</v>
      </c>
      <c r="B11">
        <v>3</v>
      </c>
      <c r="C11" t="s">
        <v>178</v>
      </c>
      <c r="D11" s="8">
        <v>361.45620000000002</v>
      </c>
      <c r="E11" s="8"/>
      <c r="F11" s="13"/>
      <c r="G11" s="9">
        <v>8.8655987032657286</v>
      </c>
      <c r="H11" s="8"/>
      <c r="I11" s="8"/>
      <c r="J11" s="9"/>
      <c r="K11" s="9"/>
      <c r="L11" s="11"/>
      <c r="M11" s="9" t="e">
        <f>ABS(F11)/SQRT(J11*J11/#REF!/#REF!+E11*E11*#REF!*#REF!/#REF!/#REF!/#REF!/#REF!)</f>
        <v>#REF!</v>
      </c>
      <c r="N11" s="11" t="e">
        <f t="shared" ref="N11:N29" si="0">1-TDIST(M11,98,1)</f>
        <v>#REF!</v>
      </c>
      <c r="O11" s="12">
        <v>-0.30147178871548591</v>
      </c>
      <c r="P11" s="24">
        <v>-0.49569903750703198</v>
      </c>
      <c r="Q11"/>
      <c r="R11" s="24"/>
      <c r="T11" s="13">
        <v>0.7036898086186002</v>
      </c>
      <c r="U11" s="23"/>
      <c r="X11" s="25"/>
      <c r="Y11" t="s">
        <v>2</v>
      </c>
      <c r="Z11" t="s">
        <v>20</v>
      </c>
      <c r="AA11" t="s">
        <v>5</v>
      </c>
      <c r="AB11" t="s">
        <v>45</v>
      </c>
      <c r="AC11" t="s">
        <v>49</v>
      </c>
      <c r="AD11" t="s">
        <v>82</v>
      </c>
      <c r="AE11" t="s">
        <v>34</v>
      </c>
      <c r="AF11" t="s">
        <v>87</v>
      </c>
      <c r="AH11" s="9"/>
    </row>
    <row r="12" spans="1:34" x14ac:dyDescent="0.25">
      <c r="A12">
        <v>950</v>
      </c>
      <c r="B12">
        <v>4</v>
      </c>
      <c r="C12" t="s">
        <v>179</v>
      </c>
      <c r="D12" s="8">
        <v>373.12179999999984</v>
      </c>
      <c r="E12" s="8"/>
      <c r="F12" s="13"/>
      <c r="G12" s="9">
        <v>1.4300131153958293</v>
      </c>
      <c r="H12" s="8"/>
      <c r="I12" s="8"/>
      <c r="J12" s="9"/>
      <c r="K12" s="9"/>
      <c r="L12" s="11"/>
      <c r="M12" s="9" t="e">
        <f>ABS(F12)/SQRT(J12*J12/D11/D11+E12*E12*G11*G11/D11/D11/D11/D11)</f>
        <v>#DIV/0!</v>
      </c>
      <c r="N12" s="11" t="e">
        <f t="shared" si="0"/>
        <v>#DIV/0!</v>
      </c>
      <c r="O12" s="12">
        <v>1.9318607442977569E-2</v>
      </c>
      <c r="P12" s="24">
        <v>0.19693153416327602</v>
      </c>
      <c r="Q12"/>
      <c r="R12" s="24"/>
      <c r="T12" s="13">
        <v>0.33917570343090958</v>
      </c>
      <c r="U12" s="23"/>
      <c r="X12" s="25"/>
      <c r="Y12" t="s">
        <v>2</v>
      </c>
      <c r="Z12" t="s">
        <v>19</v>
      </c>
      <c r="AA12" t="s">
        <v>1</v>
      </c>
      <c r="AB12" t="s">
        <v>45</v>
      </c>
      <c r="AC12" t="s">
        <v>49</v>
      </c>
      <c r="AD12" t="s">
        <v>82</v>
      </c>
      <c r="AE12" t="s">
        <v>19</v>
      </c>
      <c r="AF12" t="s">
        <v>87</v>
      </c>
      <c r="AH12" s="9"/>
    </row>
    <row r="13" spans="1:34" x14ac:dyDescent="0.25">
      <c r="A13">
        <v>1200</v>
      </c>
      <c r="B13">
        <v>6</v>
      </c>
      <c r="C13" t="s">
        <v>173</v>
      </c>
      <c r="D13" s="8">
        <v>736.15259999999978</v>
      </c>
      <c r="E13" s="8"/>
      <c r="F13" s="13"/>
      <c r="G13" s="9">
        <v>3.1519594229751249</v>
      </c>
      <c r="H13" s="8"/>
      <c r="I13" s="8"/>
      <c r="J13" s="9"/>
      <c r="K13" s="9"/>
      <c r="L13" s="11"/>
      <c r="M13" s="9" t="e">
        <f>ABS(F13)/SQRT(J13*J13/#REF!/#REF!+E13*E13*#REF!*#REF!/#REF!/#REF!/#REF!/#REF!)</f>
        <v>#REF!</v>
      </c>
      <c r="N13" s="11" t="e">
        <f t="shared" si="0"/>
        <v>#REF!</v>
      </c>
      <c r="O13" s="12">
        <v>-6.528107594276529E-2</v>
      </c>
      <c r="P13" s="24">
        <v>-1.4115246098439154E-2</v>
      </c>
      <c r="Q13"/>
      <c r="R13" s="24"/>
      <c r="T13" s="13">
        <v>3.0091161124102119E-2</v>
      </c>
      <c r="U13" s="23"/>
      <c r="X13" s="25"/>
      <c r="Y13" t="s">
        <v>2</v>
      </c>
      <c r="Z13" t="s">
        <v>21</v>
      </c>
      <c r="AA13" t="s">
        <v>5</v>
      </c>
      <c r="AB13" t="s">
        <v>170</v>
      </c>
      <c r="AC13" t="s">
        <v>170</v>
      </c>
      <c r="AD13" t="s">
        <v>170</v>
      </c>
      <c r="AE13" t="s">
        <v>62</v>
      </c>
      <c r="AF13" t="s">
        <v>90</v>
      </c>
      <c r="AH13" s="9"/>
    </row>
    <row r="14" spans="1:34" x14ac:dyDescent="0.25">
      <c r="A14">
        <v>200</v>
      </c>
      <c r="B14">
        <v>7</v>
      </c>
      <c r="C14" t="s">
        <v>154</v>
      </c>
      <c r="D14" s="8">
        <v>954.93219999999997</v>
      </c>
      <c r="E14" s="8"/>
      <c r="F14" s="13"/>
      <c r="G14" s="9">
        <v>14.750407713493404</v>
      </c>
      <c r="H14" s="8"/>
      <c r="I14" s="8"/>
      <c r="J14" s="9"/>
      <c r="K14" s="9"/>
      <c r="L14" s="11"/>
      <c r="M14" s="9" t="e">
        <f>ABS(F14)/SQRT(J14*J14/D13/D13+E14*E14*G13*G13/D13/D13/D13/D13)</f>
        <v>#DIV/0!</v>
      </c>
      <c r="N14" s="11" t="e">
        <f t="shared" si="0"/>
        <v>#DIV/0!</v>
      </c>
      <c r="O14" s="12">
        <v>-0.55968931572629033</v>
      </c>
      <c r="P14" s="24">
        <v>-0.55312394400350584</v>
      </c>
      <c r="Q14"/>
      <c r="R14" s="24"/>
      <c r="T14" s="13">
        <v>0.66031019210257869</v>
      </c>
      <c r="U14" s="23"/>
      <c r="X14" s="25"/>
      <c r="Y14" t="s">
        <v>2</v>
      </c>
      <c r="Z14" t="s">
        <v>20</v>
      </c>
      <c r="AA14" t="s">
        <v>5</v>
      </c>
      <c r="AB14" t="s">
        <v>76</v>
      </c>
      <c r="AC14" t="s">
        <v>49</v>
      </c>
      <c r="AD14" t="s">
        <v>83</v>
      </c>
      <c r="AE14" t="s">
        <v>34</v>
      </c>
      <c r="AF14" t="s">
        <v>88</v>
      </c>
      <c r="AH14" s="9"/>
    </row>
    <row r="15" spans="1:34" x14ac:dyDescent="0.25">
      <c r="A15">
        <v>800</v>
      </c>
      <c r="B15">
        <v>11</v>
      </c>
      <c r="C15" t="s">
        <v>156</v>
      </c>
      <c r="D15" s="8">
        <v>992.9047999999998</v>
      </c>
      <c r="E15" s="8"/>
      <c r="F15" s="13"/>
      <c r="G15" s="9">
        <v>3.1992857876439285</v>
      </c>
      <c r="H15" s="8"/>
      <c r="I15" s="8"/>
      <c r="J15" s="9"/>
      <c r="K15" s="9"/>
      <c r="L15" s="11"/>
      <c r="M15" s="9" t="e">
        <f>ABS(F15)/SQRT(J15*J15/#REF!/#REF!+E15*E15*#REF!*#REF!/#REF!/#REF!/#REF!/#REF!)</f>
        <v>#REF!</v>
      </c>
      <c r="N15" s="11" t="e">
        <f t="shared" si="0"/>
        <v>#REF!</v>
      </c>
      <c r="O15" s="12">
        <v>3.1756062424970283E-2</v>
      </c>
      <c r="P15" s="24">
        <v>0.14469485117963679</v>
      </c>
      <c r="Q15"/>
      <c r="R15" s="24"/>
      <c r="T15" s="13">
        <v>0.33588676847119475</v>
      </c>
      <c r="U15" s="23"/>
      <c r="X15" s="25"/>
      <c r="Y15" t="s">
        <v>2</v>
      </c>
      <c r="Z15" t="s">
        <v>19</v>
      </c>
      <c r="AA15" t="s">
        <v>1</v>
      </c>
      <c r="AB15" t="s">
        <v>76</v>
      </c>
      <c r="AC15" t="s">
        <v>49</v>
      </c>
      <c r="AD15" t="s">
        <v>83</v>
      </c>
      <c r="AE15" t="s">
        <v>19</v>
      </c>
      <c r="AF15" t="s">
        <v>88</v>
      </c>
      <c r="AH15" s="9"/>
    </row>
    <row r="16" spans="1:34" x14ac:dyDescent="0.25">
      <c r="A16">
        <v>600</v>
      </c>
      <c r="B16">
        <v>12</v>
      </c>
      <c r="C16" t="s">
        <v>169</v>
      </c>
      <c r="D16" s="8">
        <v>999.27219999999988</v>
      </c>
      <c r="E16" s="8"/>
      <c r="F16" s="13"/>
      <c r="G16" s="9">
        <v>2.951710877108523</v>
      </c>
      <c r="H16" s="8"/>
      <c r="I16" s="8"/>
      <c r="J16" s="9"/>
      <c r="K16" s="9"/>
      <c r="L16" s="11"/>
      <c r="M16" s="9" t="e">
        <f t="shared" ref="M16:M29" si="1">ABS(F16)/SQRT(J16*J16/D15/D15+E16*E16*G15*G15/D15/D15/D15/D15)</f>
        <v>#DIV/0!</v>
      </c>
      <c r="N16" s="11" t="e">
        <f t="shared" si="0"/>
        <v>#DIV/0!</v>
      </c>
      <c r="O16" s="12">
        <v>-4.9785834333733445E-2</v>
      </c>
      <c r="P16" s="24">
        <v>-0.24587334018390722</v>
      </c>
      <c r="Q16"/>
      <c r="R16" s="24"/>
      <c r="T16" s="13">
        <v>-8.2636407097676556E-2</v>
      </c>
      <c r="U16" s="23"/>
      <c r="X16" s="25"/>
      <c r="Y16" t="s">
        <v>2</v>
      </c>
      <c r="Z16" t="s">
        <v>19</v>
      </c>
      <c r="AA16" t="s">
        <v>1</v>
      </c>
      <c r="AB16" t="s">
        <v>122</v>
      </c>
      <c r="AC16" t="s">
        <v>48</v>
      </c>
      <c r="AD16" t="s">
        <v>83</v>
      </c>
      <c r="AE16" t="s">
        <v>19</v>
      </c>
      <c r="AF16" t="s">
        <v>89</v>
      </c>
      <c r="AH16" s="9"/>
    </row>
    <row r="17" spans="1:34" x14ac:dyDescent="0.25">
      <c r="A17">
        <v>1050</v>
      </c>
      <c r="B17">
        <v>13</v>
      </c>
      <c r="C17" t="s">
        <v>159</v>
      </c>
      <c r="D17" s="8">
        <v>1352.5909999999994</v>
      </c>
      <c r="E17" s="8"/>
      <c r="F17" s="13"/>
      <c r="G17" s="9">
        <v>28.585280160193218</v>
      </c>
      <c r="H17" s="8"/>
      <c r="I17" s="8"/>
      <c r="J17" s="9"/>
      <c r="K17" s="9"/>
      <c r="L17" s="11"/>
      <c r="M17" s="9" t="e">
        <f t="shared" si="1"/>
        <v>#DIV/0!</v>
      </c>
      <c r="N17" s="11" t="e">
        <f t="shared" si="0"/>
        <v>#DIV/0!</v>
      </c>
      <c r="O17" s="12">
        <v>1.2886746698679483</v>
      </c>
      <c r="P17" s="24">
        <v>0.65717389911833424</v>
      </c>
      <c r="Q17"/>
      <c r="R17" s="24"/>
      <c r="T17" s="13">
        <v>0.87977329266634863</v>
      </c>
      <c r="U17" s="23"/>
      <c r="X17" s="25"/>
      <c r="Y17" t="s">
        <v>2</v>
      </c>
      <c r="Z17" t="s">
        <v>20</v>
      </c>
      <c r="AA17" t="s">
        <v>5</v>
      </c>
      <c r="AB17" t="s">
        <v>46</v>
      </c>
      <c r="AC17" t="s">
        <v>49</v>
      </c>
      <c r="AD17" t="s">
        <v>84</v>
      </c>
      <c r="AE17" t="s">
        <v>34</v>
      </c>
      <c r="AF17" t="s">
        <v>96</v>
      </c>
      <c r="AH17" s="9"/>
    </row>
    <row r="18" spans="1:34" x14ac:dyDescent="0.25">
      <c r="A18">
        <v>150</v>
      </c>
      <c r="B18">
        <v>14</v>
      </c>
      <c r="C18" t="s">
        <v>164</v>
      </c>
      <c r="D18" s="8">
        <v>1533.6760000000002</v>
      </c>
      <c r="E18" s="8"/>
      <c r="F18" s="13"/>
      <c r="G18" s="9">
        <v>4.846669380268561</v>
      </c>
      <c r="H18" s="8"/>
      <c r="I18" s="8"/>
      <c r="J18" s="9"/>
      <c r="K18" s="9"/>
      <c r="L18" s="11"/>
      <c r="M18" s="9" t="e">
        <f t="shared" si="1"/>
        <v>#DIV/0!</v>
      </c>
      <c r="N18" s="11" t="e">
        <f t="shared" si="0"/>
        <v>#DIV/0!</v>
      </c>
      <c r="O18" s="12">
        <v>-1.7863145258102814E-2</v>
      </c>
      <c r="P18" s="24">
        <v>-5.3727174539012941E-2</v>
      </c>
      <c r="Q18"/>
      <c r="R18" s="24"/>
      <c r="T18" s="13">
        <v>0.23450823954512137</v>
      </c>
      <c r="U18" s="23"/>
      <c r="X18" s="25"/>
      <c r="Y18" t="s">
        <v>38</v>
      </c>
      <c r="Z18" t="s">
        <v>20</v>
      </c>
      <c r="AA18" t="s">
        <v>5</v>
      </c>
      <c r="AB18" t="s">
        <v>76</v>
      </c>
      <c r="AC18" t="s">
        <v>48</v>
      </c>
      <c r="AD18" t="s">
        <v>84</v>
      </c>
      <c r="AE18" t="s">
        <v>34</v>
      </c>
      <c r="AF18" t="s">
        <v>93</v>
      </c>
      <c r="AH18" s="9"/>
    </row>
    <row r="19" spans="1:34" x14ac:dyDescent="0.25">
      <c r="A19">
        <v>300</v>
      </c>
      <c r="B19">
        <v>15</v>
      </c>
      <c r="C19" t="s">
        <v>166</v>
      </c>
      <c r="D19" s="8">
        <v>1545.5160000000001</v>
      </c>
      <c r="E19" s="8"/>
      <c r="F19" s="13"/>
      <c r="G19" s="9">
        <v>6.438543693876686</v>
      </c>
      <c r="H19" s="8"/>
      <c r="I19" s="8"/>
      <c r="J19" s="9"/>
      <c r="K19" s="9"/>
      <c r="L19" s="11"/>
      <c r="M19" s="9" t="e">
        <f t="shared" si="1"/>
        <v>#DIV/0!</v>
      </c>
      <c r="N19" s="11" t="e">
        <f t="shared" si="0"/>
        <v>#DIV/0!</v>
      </c>
      <c r="O19" s="12">
        <v>-4.85810324129652E-2</v>
      </c>
      <c r="P19" s="24">
        <v>-0.10999135692413063</v>
      </c>
      <c r="Q19"/>
      <c r="R19" s="24"/>
      <c r="T19" s="13">
        <v>-0.14518215068370854</v>
      </c>
      <c r="U19" s="23"/>
      <c r="X19" s="25"/>
      <c r="Y19" t="s">
        <v>38</v>
      </c>
      <c r="Z19" t="s">
        <v>20</v>
      </c>
      <c r="AA19" t="s">
        <v>5</v>
      </c>
      <c r="AB19" t="s">
        <v>76</v>
      </c>
      <c r="AC19" t="s">
        <v>49</v>
      </c>
      <c r="AD19" t="s">
        <v>84</v>
      </c>
      <c r="AE19" t="s">
        <v>34</v>
      </c>
      <c r="AF19" t="s">
        <v>94</v>
      </c>
      <c r="AH19" s="9"/>
    </row>
    <row r="20" spans="1:34" x14ac:dyDescent="0.25">
      <c r="A20">
        <v>750</v>
      </c>
      <c r="B20">
        <v>16</v>
      </c>
      <c r="C20" t="s">
        <v>165</v>
      </c>
      <c r="D20" s="8">
        <v>1564.5955999999999</v>
      </c>
      <c r="E20" s="8"/>
      <c r="F20" s="13"/>
      <c r="G20" s="9">
        <v>7.2093055398801642</v>
      </c>
      <c r="H20" s="8"/>
      <c r="I20" s="8"/>
      <c r="J20" s="9"/>
      <c r="K20" s="9"/>
      <c r="L20" s="11"/>
      <c r="M20" s="9" t="e">
        <f t="shared" si="1"/>
        <v>#DIV/0!</v>
      </c>
      <c r="N20" s="11" t="e">
        <f t="shared" si="0"/>
        <v>#DIV/0!</v>
      </c>
      <c r="O20" s="12">
        <v>0.32542424969987938</v>
      </c>
      <c r="P20" s="24">
        <v>0.65801523285405905</v>
      </c>
      <c r="Q20"/>
      <c r="R20" s="24"/>
      <c r="T20" s="13">
        <v>0.55648356342922822</v>
      </c>
      <c r="U20" s="23"/>
      <c r="X20" s="25"/>
      <c r="Y20" t="s">
        <v>38</v>
      </c>
      <c r="Z20" t="s">
        <v>19</v>
      </c>
      <c r="AA20" t="s">
        <v>1</v>
      </c>
      <c r="AB20" t="s">
        <v>76</v>
      </c>
      <c r="AC20" t="s">
        <v>48</v>
      </c>
      <c r="AD20" t="s">
        <v>84</v>
      </c>
      <c r="AE20" t="s">
        <v>19</v>
      </c>
      <c r="AF20" t="s">
        <v>93</v>
      </c>
      <c r="AH20" s="9"/>
    </row>
    <row r="21" spans="1:34" x14ac:dyDescent="0.25">
      <c r="A21">
        <v>900</v>
      </c>
      <c r="B21">
        <v>17</v>
      </c>
      <c r="C21" t="s">
        <v>167</v>
      </c>
      <c r="D21" s="8">
        <v>1582.4970000000003</v>
      </c>
      <c r="E21" s="8"/>
      <c r="F21" s="13"/>
      <c r="G21" s="9">
        <v>5.2254054622486192</v>
      </c>
      <c r="H21" s="8"/>
      <c r="I21" s="8"/>
      <c r="J21" s="9"/>
      <c r="K21" s="9"/>
      <c r="L21" s="11"/>
      <c r="M21" s="9" t="e">
        <f t="shared" si="1"/>
        <v>#DIV/0!</v>
      </c>
      <c r="N21" s="11" t="e">
        <f t="shared" si="0"/>
        <v>#DIV/0!</v>
      </c>
      <c r="O21" s="12">
        <v>-9.5764705882350355E-3</v>
      </c>
      <c r="P21" s="24">
        <v>-2.6715601174789067E-2</v>
      </c>
      <c r="Q21"/>
      <c r="R21" s="24"/>
      <c r="T21" s="13">
        <v>0.40876152167612223</v>
      </c>
      <c r="U21" s="23"/>
      <c r="X21" s="25"/>
      <c r="Y21" t="s">
        <v>38</v>
      </c>
      <c r="Z21" t="s">
        <v>19</v>
      </c>
      <c r="AA21" t="s">
        <v>1</v>
      </c>
      <c r="AB21" t="s">
        <v>76</v>
      </c>
      <c r="AC21" t="s">
        <v>49</v>
      </c>
      <c r="AD21" t="s">
        <v>84</v>
      </c>
      <c r="AE21" t="s">
        <v>19</v>
      </c>
      <c r="AF21" t="s">
        <v>94</v>
      </c>
      <c r="AH21" s="9"/>
    </row>
    <row r="22" spans="1:34" x14ac:dyDescent="0.25">
      <c r="A22">
        <v>100</v>
      </c>
      <c r="B22">
        <v>18</v>
      </c>
      <c r="C22" t="s">
        <v>160</v>
      </c>
      <c r="D22" s="8">
        <v>1751.9646</v>
      </c>
      <c r="E22" s="8"/>
      <c r="F22" s="13"/>
      <c r="G22" s="9">
        <v>11.362515388732533</v>
      </c>
      <c r="H22" s="8"/>
      <c r="I22" s="8"/>
      <c r="J22" s="9"/>
      <c r="K22" s="9"/>
      <c r="L22" s="11"/>
      <c r="M22" s="9" t="e">
        <f t="shared" si="1"/>
        <v>#DIV/0!</v>
      </c>
      <c r="N22" s="11" t="e">
        <f t="shared" si="0"/>
        <v>#DIV/0!</v>
      </c>
      <c r="O22" s="12">
        <v>0.35175174069627968</v>
      </c>
      <c r="P22" s="24">
        <v>0.45127496173998483</v>
      </c>
      <c r="Q22"/>
      <c r="R22" s="24"/>
      <c r="T22" s="13">
        <v>0.62097634484205255</v>
      </c>
      <c r="U22" s="23"/>
      <c r="X22" s="25"/>
      <c r="Y22" t="s">
        <v>38</v>
      </c>
      <c r="Z22" t="s">
        <v>20</v>
      </c>
      <c r="AA22" t="s">
        <v>5</v>
      </c>
      <c r="AB22" t="s">
        <v>77</v>
      </c>
      <c r="AC22" t="s">
        <v>48</v>
      </c>
      <c r="AD22" t="s">
        <v>84</v>
      </c>
      <c r="AE22" t="s">
        <v>34</v>
      </c>
      <c r="AF22" t="s">
        <v>95</v>
      </c>
      <c r="AH22" s="9"/>
    </row>
    <row r="23" spans="1:34" x14ac:dyDescent="0.25">
      <c r="A23">
        <v>700</v>
      </c>
      <c r="B23">
        <v>19</v>
      </c>
      <c r="C23" t="s">
        <v>161</v>
      </c>
      <c r="D23" s="8">
        <v>1773.2163999999996</v>
      </c>
      <c r="E23" s="8"/>
      <c r="F23" s="13"/>
      <c r="G23" s="9">
        <v>6.6778420564290428</v>
      </c>
      <c r="H23" s="8"/>
      <c r="I23" s="8"/>
      <c r="J23" s="9"/>
      <c r="K23" s="9"/>
      <c r="L23" s="11"/>
      <c r="M23" s="9" t="e">
        <f t="shared" si="1"/>
        <v>#DIV/0!</v>
      </c>
      <c r="N23" s="11" t="e">
        <f t="shared" si="0"/>
        <v>#DIV/0!</v>
      </c>
      <c r="O23" s="12">
        <v>-0.16589099639856036</v>
      </c>
      <c r="P23" s="24">
        <v>-0.36213136355055647</v>
      </c>
      <c r="Q23"/>
      <c r="R23" s="24"/>
      <c r="T23" s="13">
        <v>0.40365507494175368</v>
      </c>
      <c r="U23" s="23"/>
      <c r="X23" s="25"/>
      <c r="Y23" t="s">
        <v>38</v>
      </c>
      <c r="Z23" t="s">
        <v>19</v>
      </c>
      <c r="AA23" t="s">
        <v>1</v>
      </c>
      <c r="AB23" t="s">
        <v>77</v>
      </c>
      <c r="AC23" t="s">
        <v>48</v>
      </c>
      <c r="AD23" t="s">
        <v>84</v>
      </c>
      <c r="AE23" t="s">
        <v>19</v>
      </c>
      <c r="AF23" t="s">
        <v>95</v>
      </c>
      <c r="AH23" s="9"/>
    </row>
    <row r="24" spans="1:34" x14ac:dyDescent="0.25">
      <c r="A24">
        <v>550</v>
      </c>
      <c r="B24">
        <v>20</v>
      </c>
      <c r="C24" t="s">
        <v>180</v>
      </c>
      <c r="D24" s="8">
        <v>1783.0169999999998</v>
      </c>
      <c r="E24" s="8"/>
      <c r="F24" s="13"/>
      <c r="G24" s="9">
        <v>6.6330041367054227</v>
      </c>
      <c r="H24" s="8"/>
      <c r="I24" s="8"/>
      <c r="J24" s="9"/>
      <c r="K24" s="9"/>
      <c r="L24" s="11"/>
      <c r="M24" s="9" t="e">
        <f t="shared" si="1"/>
        <v>#DIV/0!</v>
      </c>
      <c r="N24" s="11" t="e">
        <f t="shared" si="0"/>
        <v>#DIV/0!</v>
      </c>
      <c r="O24" s="12">
        <v>0.29766098439375815</v>
      </c>
      <c r="P24" s="24">
        <v>0.6541707366680416</v>
      </c>
      <c r="Q24"/>
      <c r="R24" s="24"/>
      <c r="T24" s="13">
        <v>0.46389197118893388</v>
      </c>
      <c r="U24" s="23"/>
      <c r="X24" s="25"/>
      <c r="Y24" t="s">
        <v>38</v>
      </c>
      <c r="Z24" t="s">
        <v>92</v>
      </c>
      <c r="AA24" t="s">
        <v>120</v>
      </c>
      <c r="AB24" t="s">
        <v>24</v>
      </c>
      <c r="AC24" t="s">
        <v>24</v>
      </c>
      <c r="AD24" t="s">
        <v>24</v>
      </c>
      <c r="AE24" t="s">
        <v>64</v>
      </c>
      <c r="AF24" t="s">
        <v>85</v>
      </c>
      <c r="AH24" s="9"/>
    </row>
    <row r="25" spans="1:34" x14ac:dyDescent="0.25">
      <c r="A25">
        <v>400</v>
      </c>
      <c r="B25">
        <v>21</v>
      </c>
      <c r="C25" t="s">
        <v>152</v>
      </c>
      <c r="D25" s="8">
        <v>1784.9860000000001</v>
      </c>
      <c r="E25" s="8"/>
      <c r="F25" s="13"/>
      <c r="G25" s="9">
        <v>8.924595228916532</v>
      </c>
      <c r="H25" s="8"/>
      <c r="I25" s="8"/>
      <c r="J25" s="9"/>
      <c r="K25" s="9"/>
      <c r="L25" s="11"/>
      <c r="M25" s="9" t="e">
        <f t="shared" si="1"/>
        <v>#DIV/0!</v>
      </c>
      <c r="N25" s="11" t="e">
        <f t="shared" si="0"/>
        <v>#DIV/0!</v>
      </c>
      <c r="O25" s="12">
        <v>-0.11381128451380484</v>
      </c>
      <c r="P25" s="24">
        <v>-0.18589866208730962</v>
      </c>
      <c r="Q25"/>
      <c r="R25" s="24"/>
      <c r="T25" s="13">
        <v>0.42831224696178144</v>
      </c>
      <c r="U25" s="23"/>
      <c r="X25" s="25"/>
      <c r="Y25" t="s">
        <v>38</v>
      </c>
      <c r="Z25" t="s">
        <v>21</v>
      </c>
      <c r="AA25" t="s">
        <v>5</v>
      </c>
      <c r="AB25" t="s">
        <v>24</v>
      </c>
      <c r="AC25" t="s">
        <v>24</v>
      </c>
      <c r="AD25" t="s">
        <v>24</v>
      </c>
      <c r="AE25" t="s">
        <v>23</v>
      </c>
      <c r="AF25" t="s">
        <v>85</v>
      </c>
      <c r="AH25" s="9"/>
    </row>
    <row r="26" spans="1:34" x14ac:dyDescent="0.25">
      <c r="A26">
        <v>1100</v>
      </c>
      <c r="B26">
        <v>22</v>
      </c>
      <c r="C26" t="s">
        <v>157</v>
      </c>
      <c r="D26" s="8">
        <v>1792.8894</v>
      </c>
      <c r="E26" s="8"/>
      <c r="F26" s="13"/>
      <c r="G26" s="9">
        <v>12.99067254</v>
      </c>
      <c r="H26" s="8"/>
      <c r="I26" s="8"/>
      <c r="J26" s="9"/>
      <c r="K26" s="9"/>
      <c r="L26" s="11"/>
      <c r="M26" s="9" t="e">
        <f t="shared" si="1"/>
        <v>#DIV/0!</v>
      </c>
      <c r="N26" s="11" t="e">
        <f t="shared" si="0"/>
        <v>#DIV/0!</v>
      </c>
      <c r="O26" s="12">
        <v>0.22224681900000001</v>
      </c>
      <c r="P26" s="24">
        <v>0.24939249768626573</v>
      </c>
      <c r="Q26"/>
      <c r="R26" s="24"/>
      <c r="T26" s="13">
        <v>0.24589059299999999</v>
      </c>
      <c r="U26" s="23"/>
      <c r="X26" s="25"/>
      <c r="Y26" t="s">
        <v>38</v>
      </c>
      <c r="Z26" t="s">
        <v>20</v>
      </c>
      <c r="AA26" t="s">
        <v>5</v>
      </c>
      <c r="AB26" t="s">
        <v>25</v>
      </c>
      <c r="AC26" t="s">
        <v>24</v>
      </c>
      <c r="AD26" t="s">
        <v>24</v>
      </c>
      <c r="AE26" t="s">
        <v>86</v>
      </c>
      <c r="AF26" t="s">
        <v>85</v>
      </c>
      <c r="AH26" s="9"/>
    </row>
    <row r="27" spans="1:34" x14ac:dyDescent="0.25">
      <c r="A27">
        <v>250</v>
      </c>
      <c r="B27">
        <v>23</v>
      </c>
      <c r="C27" t="s">
        <v>162</v>
      </c>
      <c r="D27" s="8">
        <v>1812.7983999999997</v>
      </c>
      <c r="E27" s="8"/>
      <c r="F27" s="13"/>
      <c r="G27" s="9">
        <v>24.721538189380109</v>
      </c>
      <c r="H27" s="8"/>
      <c r="I27" s="8"/>
      <c r="J27" s="9"/>
      <c r="K27" s="9"/>
      <c r="L27" s="11"/>
      <c r="M27" s="9" t="e">
        <f t="shared" si="1"/>
        <v>#DIV/0!</v>
      </c>
      <c r="N27" s="11" t="e">
        <f t="shared" si="0"/>
        <v>#DIV/0!</v>
      </c>
      <c r="O27" s="12">
        <v>0.84584969987995262</v>
      </c>
      <c r="P27" s="24">
        <v>0.49876638667128687</v>
      </c>
      <c r="Q27"/>
      <c r="R27" s="24"/>
      <c r="T27" s="13">
        <v>0.34832118306774196</v>
      </c>
      <c r="U27" s="23"/>
      <c r="X27" s="25"/>
      <c r="Y27" t="s">
        <v>38</v>
      </c>
      <c r="Z27" t="s">
        <v>20</v>
      </c>
      <c r="AA27" t="s">
        <v>5</v>
      </c>
      <c r="AB27" t="s">
        <v>77</v>
      </c>
      <c r="AC27" t="s">
        <v>49</v>
      </c>
      <c r="AD27" t="s">
        <v>84</v>
      </c>
      <c r="AE27" t="s">
        <v>34</v>
      </c>
      <c r="AF27" t="s">
        <v>91</v>
      </c>
      <c r="AH27" s="9"/>
    </row>
    <row r="28" spans="1:34" x14ac:dyDescent="0.25">
      <c r="A28">
        <v>1000</v>
      </c>
      <c r="B28">
        <v>24</v>
      </c>
      <c r="C28" t="s">
        <v>158</v>
      </c>
      <c r="D28" s="8">
        <v>1889.0116000000003</v>
      </c>
      <c r="E28" s="8"/>
      <c r="F28" s="13"/>
      <c r="G28" s="9">
        <v>5.1441991741044797</v>
      </c>
      <c r="H28" s="8"/>
      <c r="I28" s="8"/>
      <c r="J28" s="9"/>
      <c r="K28" s="9"/>
      <c r="L28" s="11"/>
      <c r="M28" s="9" t="e">
        <f t="shared" si="1"/>
        <v>#DIV/0!</v>
      </c>
      <c r="N28" s="11" t="e">
        <f t="shared" si="0"/>
        <v>#DIV/0!</v>
      </c>
      <c r="O28" s="12">
        <v>6.5337815126050761E-2</v>
      </c>
      <c r="P28" s="24">
        <v>0.18515110127934548</v>
      </c>
      <c r="Q28"/>
      <c r="R28" s="24"/>
      <c r="T28" s="13">
        <v>0.12496774276595007</v>
      </c>
      <c r="U28" s="23"/>
      <c r="X28" s="25"/>
      <c r="Y28" t="s">
        <v>38</v>
      </c>
      <c r="Z28" t="s">
        <v>19</v>
      </c>
      <c r="AA28" t="s">
        <v>1</v>
      </c>
      <c r="AB28" t="s">
        <v>25</v>
      </c>
      <c r="AC28" t="s">
        <v>24</v>
      </c>
      <c r="AD28" t="s">
        <v>24</v>
      </c>
      <c r="AE28" t="s">
        <v>75</v>
      </c>
      <c r="AF28" t="s">
        <v>85</v>
      </c>
      <c r="AH28" s="9"/>
    </row>
    <row r="29" spans="1:34" x14ac:dyDescent="0.25">
      <c r="A29">
        <v>850</v>
      </c>
      <c r="B29">
        <v>25</v>
      </c>
      <c r="C29" t="s">
        <v>163</v>
      </c>
      <c r="D29" s="8">
        <v>1912.3876</v>
      </c>
      <c r="E29" s="8"/>
      <c r="F29" s="13"/>
      <c r="G29" s="9">
        <v>9.2397525278283297</v>
      </c>
      <c r="H29" s="8"/>
      <c r="I29" s="8"/>
      <c r="J29" s="9"/>
      <c r="K29" s="9"/>
      <c r="L29" s="11"/>
      <c r="M29" s="9" t="e">
        <f t="shared" si="1"/>
        <v>#DIV/0!</v>
      </c>
      <c r="N29" s="11" t="e">
        <f t="shared" si="0"/>
        <v>#DIV/0!</v>
      </c>
      <c r="O29" s="12">
        <v>-7.0104201680672024E-2</v>
      </c>
      <c r="P29" s="24">
        <v>-0.1106020497830931</v>
      </c>
      <c r="Q29"/>
      <c r="R29" s="24"/>
      <c r="T29" s="13">
        <v>7.018570129267887E-2</v>
      </c>
      <c r="U29" s="23"/>
      <c r="X29" s="25"/>
      <c r="Y29" t="s">
        <v>38</v>
      </c>
      <c r="Z29" t="s">
        <v>19</v>
      </c>
      <c r="AA29" t="s">
        <v>1</v>
      </c>
      <c r="AB29" t="s">
        <v>77</v>
      </c>
      <c r="AC29" t="s">
        <v>49</v>
      </c>
      <c r="AD29" t="s">
        <v>84</v>
      </c>
      <c r="AE29" t="s">
        <v>19</v>
      </c>
      <c r="AF29" t="s">
        <v>91</v>
      </c>
      <c r="AH29" s="9"/>
    </row>
    <row r="32" spans="1:34" x14ac:dyDescent="0.25">
      <c r="A32" t="s">
        <v>132</v>
      </c>
      <c r="E32"/>
      <c r="F32"/>
      <c r="H32"/>
      <c r="I32"/>
    </row>
    <row r="34" spans="4:6" x14ac:dyDescent="0.25">
      <c r="D34" s="11"/>
      <c r="E34" s="11"/>
      <c r="F34" s="11"/>
    </row>
  </sheetData>
  <mergeCells count="13">
    <mergeCell ref="B4:C4"/>
    <mergeCell ref="D4:I4"/>
    <mergeCell ref="K4:L4"/>
    <mergeCell ref="M4:N4"/>
    <mergeCell ref="O4:S4"/>
    <mergeCell ref="E6:F6"/>
    <mergeCell ref="W4:X4"/>
    <mergeCell ref="Y4:AF4"/>
    <mergeCell ref="J5:L5"/>
    <mergeCell ref="M5:N5"/>
    <mergeCell ref="Q5:R5"/>
    <mergeCell ref="W5:X5"/>
    <mergeCell ref="T4:V4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"/>
  <sheetViews>
    <sheetView tabSelected="1" topLeftCell="H4" zoomScaleNormal="100" workbookViewId="0">
      <pane xSplit="1" ySplit="6" topLeftCell="K10" activePane="bottomRight" state="frozen"/>
      <selection activeCell="H4" sqref="H4"/>
      <selection pane="topRight" activeCell="I4" sqref="I4"/>
      <selection pane="bottomLeft" activeCell="H10" sqref="H10"/>
      <selection pane="bottomRight" activeCell="T11" sqref="T11:AB11"/>
    </sheetView>
  </sheetViews>
  <sheetFormatPr defaultRowHeight="15" x14ac:dyDescent="0.25"/>
  <cols>
    <col min="1" max="1" width="9.140625" customWidth="1"/>
    <col min="2" max="2" width="23.7109375" customWidth="1"/>
    <col min="3" max="8" width="9.140625" customWidth="1"/>
    <col min="9" max="9" width="36.5703125" customWidth="1"/>
    <col min="10" max="11" width="9.140625" customWidth="1"/>
    <col min="16" max="16" width="20.140625" customWidth="1"/>
    <col min="17" max="17" width="19.7109375" customWidth="1"/>
    <col min="18" max="20" width="9.140625" style="9" customWidth="1"/>
    <col min="21" max="23" width="9.140625" style="9" hidden="1" customWidth="1"/>
    <col min="24" max="25" width="9.140625" style="8" hidden="1" customWidth="1"/>
    <col min="26" max="27" width="9.28515625" style="9" hidden="1" customWidth="1"/>
    <col min="28" max="30" width="9.28515625" style="9" customWidth="1"/>
    <col min="31" max="32" width="9.140625" style="12" customWidth="1"/>
    <col min="33" max="33" width="9.140625" style="12" hidden="1" customWidth="1"/>
    <col min="34" max="35" width="9.140625" style="12" customWidth="1"/>
    <col min="36" max="36" width="9.140625" style="11" customWidth="1"/>
    <col min="37" max="37" width="9.140625" style="13" customWidth="1"/>
    <col min="38" max="38" width="9.140625" style="13" hidden="1" customWidth="1"/>
    <col min="39" max="39" width="9.140625" style="13" customWidth="1"/>
    <col min="40" max="42" width="9.140625" style="24" customWidth="1"/>
  </cols>
  <sheetData>
    <row r="1" spans="1:44" x14ac:dyDescent="0.25">
      <c r="B1" s="9" t="s">
        <v>197</v>
      </c>
      <c r="C1">
        <v>25.5</v>
      </c>
    </row>
    <row r="2" spans="1:44" x14ac:dyDescent="0.25">
      <c r="B2" s="9" t="s">
        <v>198</v>
      </c>
      <c r="C2" s="9">
        <v>14.577379737113251</v>
      </c>
    </row>
    <row r="4" spans="1:44" x14ac:dyDescent="0.25">
      <c r="A4" t="s">
        <v>69</v>
      </c>
      <c r="H4" s="40" t="s">
        <v>187</v>
      </c>
      <c r="I4" s="40"/>
      <c r="J4" s="40"/>
      <c r="K4" s="40"/>
      <c r="L4" s="40"/>
      <c r="M4" s="40"/>
      <c r="N4" s="40"/>
      <c r="O4" s="40"/>
      <c r="P4" s="40"/>
      <c r="Q4" s="40"/>
      <c r="R4" s="41" t="s">
        <v>181</v>
      </c>
      <c r="S4" s="41"/>
      <c r="T4" s="41"/>
      <c r="U4" s="41"/>
      <c r="V4" s="41"/>
      <c r="W4" s="41"/>
      <c r="X4" s="35"/>
      <c r="Y4" s="41" t="s">
        <v>195</v>
      </c>
      <c r="Z4" s="41"/>
      <c r="AB4" s="41" t="s">
        <v>194</v>
      </c>
      <c r="AC4" s="41"/>
      <c r="AD4" s="41"/>
      <c r="AE4" s="42" t="s">
        <v>192</v>
      </c>
      <c r="AF4" s="42"/>
      <c r="AG4" s="42"/>
      <c r="AH4" s="42"/>
      <c r="AI4" s="42"/>
      <c r="AJ4" s="42"/>
      <c r="AK4" s="42" t="s">
        <v>191</v>
      </c>
      <c r="AL4" s="42"/>
      <c r="AM4" s="42"/>
      <c r="AN4" s="42"/>
      <c r="AO4" s="42" t="s">
        <v>193</v>
      </c>
      <c r="AP4" s="42"/>
    </row>
    <row r="5" spans="1:44" ht="15" hidden="1" customHeight="1" x14ac:dyDescent="0.25">
      <c r="R5" s="37"/>
      <c r="S5" s="37"/>
      <c r="T5" s="37"/>
      <c r="U5" s="37"/>
      <c r="V5" s="37"/>
      <c r="W5" s="37"/>
      <c r="X5" s="41" t="s">
        <v>66</v>
      </c>
      <c r="Y5" s="41"/>
      <c r="Z5" s="41"/>
      <c r="AA5" s="37"/>
      <c r="AB5" s="37"/>
      <c r="AC5" s="41"/>
      <c r="AD5" s="41"/>
      <c r="AE5" s="39"/>
      <c r="AF5" s="39"/>
      <c r="AG5" s="39"/>
      <c r="AH5" s="42"/>
      <c r="AI5" s="42"/>
      <c r="AJ5" s="39"/>
      <c r="AK5"/>
      <c r="AL5"/>
      <c r="AM5" s="39" t="s">
        <v>174</v>
      </c>
      <c r="AN5" s="39"/>
      <c r="AO5" s="42" t="s">
        <v>175</v>
      </c>
      <c r="AP5" s="42"/>
    </row>
    <row r="6" spans="1:44" x14ac:dyDescent="0.25">
      <c r="H6" t="s">
        <v>188</v>
      </c>
      <c r="I6" t="s">
        <v>149</v>
      </c>
      <c r="J6" t="s">
        <v>3</v>
      </c>
      <c r="K6" t="s">
        <v>15</v>
      </c>
      <c r="L6" t="s">
        <v>121</v>
      </c>
      <c r="M6" t="s">
        <v>40</v>
      </c>
      <c r="N6" t="s">
        <v>47</v>
      </c>
      <c r="O6" t="s">
        <v>81</v>
      </c>
      <c r="P6" t="s">
        <v>36</v>
      </c>
      <c r="Q6" t="s">
        <v>97</v>
      </c>
      <c r="R6" s="9" t="s">
        <v>66</v>
      </c>
      <c r="S6" s="41" t="s">
        <v>104</v>
      </c>
      <c r="T6" s="41"/>
      <c r="U6" s="9" t="s">
        <v>101</v>
      </c>
      <c r="V6" s="15" t="s">
        <v>147</v>
      </c>
      <c r="W6" s="15" t="s">
        <v>148</v>
      </c>
      <c r="X6" s="8" t="s">
        <v>118</v>
      </c>
      <c r="Y6" s="8" t="s">
        <v>190</v>
      </c>
      <c r="Z6" s="9" t="s">
        <v>108</v>
      </c>
      <c r="AA6" s="8" t="s">
        <v>118</v>
      </c>
      <c r="AB6" s="16" t="s">
        <v>200</v>
      </c>
      <c r="AC6" s="8" t="s">
        <v>190</v>
      </c>
      <c r="AD6" s="9" t="s">
        <v>108</v>
      </c>
      <c r="AE6" s="12" t="s">
        <v>73</v>
      </c>
      <c r="AF6" t="s">
        <v>131</v>
      </c>
      <c r="AG6" s="8" t="s">
        <v>118</v>
      </c>
      <c r="AH6" s="8" t="s">
        <v>190</v>
      </c>
      <c r="AI6" s="24" t="s">
        <v>108</v>
      </c>
      <c r="AJ6" s="11" t="s">
        <v>139</v>
      </c>
      <c r="AK6" s="13" t="s">
        <v>74</v>
      </c>
      <c r="AL6" s="8" t="s">
        <v>118</v>
      </c>
      <c r="AM6" s="13" t="s">
        <v>107</v>
      </c>
      <c r="AN6" s="24" t="s">
        <v>108</v>
      </c>
      <c r="AO6" s="24" t="s">
        <v>140</v>
      </c>
      <c r="AP6" s="24" t="s">
        <v>138</v>
      </c>
    </row>
    <row r="7" spans="1:44" s="38" customFormat="1" x14ac:dyDescent="0.25">
      <c r="R7" s="37" t="s">
        <v>183</v>
      </c>
      <c r="S7" s="37" t="s">
        <v>183</v>
      </c>
      <c r="T7" s="37" t="s">
        <v>185</v>
      </c>
      <c r="U7" s="37"/>
      <c r="V7" s="37" t="s">
        <v>183</v>
      </c>
      <c r="W7" s="37" t="s">
        <v>183</v>
      </c>
      <c r="X7" s="31" t="s">
        <v>189</v>
      </c>
      <c r="Y7" s="8"/>
      <c r="Z7" s="37" t="s">
        <v>185</v>
      </c>
      <c r="AA7" s="31" t="s">
        <v>189</v>
      </c>
      <c r="AB7" s="31"/>
      <c r="AC7" s="8"/>
      <c r="AD7" s="37" t="s">
        <v>185</v>
      </c>
      <c r="AE7" s="39" t="s">
        <v>184</v>
      </c>
      <c r="AF7" s="37" t="s">
        <v>189</v>
      </c>
      <c r="AG7" s="31" t="s">
        <v>189</v>
      </c>
      <c r="AH7" s="8"/>
      <c r="AI7" s="37" t="s">
        <v>185</v>
      </c>
      <c r="AJ7" s="34" t="s">
        <v>186</v>
      </c>
      <c r="AK7" s="37" t="s">
        <v>185</v>
      </c>
      <c r="AL7" s="31" t="s">
        <v>189</v>
      </c>
      <c r="AM7" s="32"/>
      <c r="AN7" s="37" t="s">
        <v>185</v>
      </c>
      <c r="AO7" s="37" t="s">
        <v>185</v>
      </c>
      <c r="AP7" s="33"/>
    </row>
    <row r="8" spans="1:44" hidden="1" x14ac:dyDescent="0.25">
      <c r="AC8" s="8"/>
      <c r="AE8" s="12" t="s">
        <v>134</v>
      </c>
      <c r="AF8" t="s">
        <v>133</v>
      </c>
      <c r="AG8"/>
      <c r="AH8" t="s">
        <v>100</v>
      </c>
      <c r="AI8"/>
    </row>
    <row r="9" spans="1:44" hidden="1" x14ac:dyDescent="0.25">
      <c r="A9" t="s">
        <v>69</v>
      </c>
      <c r="B9" t="s">
        <v>199</v>
      </c>
      <c r="C9" s="9" t="s">
        <v>105</v>
      </c>
      <c r="D9" s="9" t="s">
        <v>106</v>
      </c>
      <c r="E9" s="12" t="s">
        <v>73</v>
      </c>
      <c r="F9" s="13" t="s">
        <v>74</v>
      </c>
      <c r="H9" t="s">
        <v>150</v>
      </c>
      <c r="I9" t="s">
        <v>199</v>
      </c>
      <c r="J9" t="s">
        <v>3</v>
      </c>
      <c r="K9" t="s">
        <v>15</v>
      </c>
      <c r="L9" t="s">
        <v>121</v>
      </c>
      <c r="M9" t="s">
        <v>40</v>
      </c>
      <c r="N9" t="s">
        <v>47</v>
      </c>
      <c r="O9" t="s">
        <v>81</v>
      </c>
      <c r="P9" t="s">
        <v>36</v>
      </c>
      <c r="Q9" t="s">
        <v>97</v>
      </c>
      <c r="R9" s="8" t="str">
        <f t="shared" ref="R9:R13" si="0">C9</f>
        <v>Avg of Index</v>
      </c>
      <c r="S9" s="9" t="s">
        <v>109</v>
      </c>
      <c r="T9" s="9" t="s">
        <v>110</v>
      </c>
      <c r="U9" s="9" t="str">
        <f t="shared" ref="U9:U13" si="1">D9</f>
        <v>Stddev of Index</v>
      </c>
      <c r="V9" s="15" t="s">
        <v>147</v>
      </c>
      <c r="W9" s="15" t="s">
        <v>148</v>
      </c>
      <c r="X9" s="8" t="s">
        <v>111</v>
      </c>
      <c r="Y9" s="8" t="s">
        <v>107</v>
      </c>
      <c r="Z9" s="9" t="s">
        <v>108</v>
      </c>
      <c r="AC9" s="8" t="s">
        <v>107</v>
      </c>
      <c r="AD9" s="9" t="s">
        <v>108</v>
      </c>
      <c r="AE9" s="12" t="str">
        <f t="shared" ref="AE9:AE13" si="2">E9</f>
        <v>Slope</v>
      </c>
      <c r="AF9" t="s">
        <v>131</v>
      </c>
      <c r="AG9"/>
      <c r="AH9" s="13" t="s">
        <v>107</v>
      </c>
      <c r="AI9" s="24" t="s">
        <v>108</v>
      </c>
      <c r="AJ9" s="11" t="s">
        <v>78</v>
      </c>
      <c r="AK9" s="13" t="str">
        <f t="shared" ref="AK9:AK13" si="3">F9</f>
        <v>AutoCorr</v>
      </c>
      <c r="AM9" s="13" t="s">
        <v>107</v>
      </c>
      <c r="AN9" s="24" t="s">
        <v>108</v>
      </c>
      <c r="AO9" s="24" t="s">
        <v>140</v>
      </c>
      <c r="AP9" s="24" t="s">
        <v>138</v>
      </c>
    </row>
    <row r="10" spans="1:44" x14ac:dyDescent="0.25">
      <c r="A10">
        <v>350</v>
      </c>
      <c r="B10" t="s">
        <v>178</v>
      </c>
      <c r="C10" s="8">
        <v>361.45620000000002</v>
      </c>
      <c r="D10" s="9">
        <v>8.8655987032657286</v>
      </c>
      <c r="E10" s="12">
        <v>-0.30147178871548591</v>
      </c>
      <c r="F10" s="13">
        <v>0.7036898086186002</v>
      </c>
      <c r="H10">
        <v>3</v>
      </c>
      <c r="I10" t="str">
        <f t="shared" ref="I10:I13" si="4">B10</f>
        <v>C# Core on Win10 VM</v>
      </c>
      <c r="J10" t="s">
        <v>2</v>
      </c>
      <c r="K10" t="s">
        <v>20</v>
      </c>
      <c r="L10" t="s">
        <v>5</v>
      </c>
      <c r="M10" t="s">
        <v>45</v>
      </c>
      <c r="N10" t="s">
        <v>49</v>
      </c>
      <c r="O10" t="s">
        <v>82</v>
      </c>
      <c r="P10" t="s">
        <v>34</v>
      </c>
      <c r="Q10" t="s">
        <v>87</v>
      </c>
      <c r="R10" s="8">
        <f t="shared" si="0"/>
        <v>361.45620000000002</v>
      </c>
      <c r="U10" s="9">
        <f t="shared" si="1"/>
        <v>8.8655987032657286</v>
      </c>
      <c r="V10" s="8">
        <f t="shared" ref="V10:V13" si="5">R10-1.96*U10</f>
        <v>344.07962654159917</v>
      </c>
      <c r="W10" s="8">
        <f t="shared" ref="W10:W13" si="6">R10+1.96*U10</f>
        <v>378.83277345840088</v>
      </c>
      <c r="AE10" s="12">
        <f t="shared" si="2"/>
        <v>-0.30147178871548591</v>
      </c>
      <c r="AF10" s="24">
        <v>-0.47028859889806185</v>
      </c>
      <c r="AG10" s="24">
        <f>(U10*SQRT((1-AF10*AF10)*49/48)/$C$2/SQRT(49))</f>
        <v>7.7469176322801619E-2</v>
      </c>
      <c r="AH10" s="9">
        <f>ABS(AE10)/AG10</f>
        <v>3.8915063129018099</v>
      </c>
      <c r="AI10" s="24">
        <f t="shared" ref="AI10:AI13" si="7">1-TDIST(AH10,49,2)</f>
        <v>0.99969915486636007</v>
      </c>
      <c r="AJ10" s="11">
        <f>ABS(AE10/U10)</f>
        <v>3.4004673435583756E-2</v>
      </c>
      <c r="AK10" s="13">
        <f t="shared" si="3"/>
        <v>0.7036898086186002</v>
      </c>
      <c r="AL10" s="13">
        <f>SQRT((1-AK10*AK10)/48)</f>
        <v>0.10255289826539092</v>
      </c>
      <c r="AM10" s="23">
        <f>ABS(AK10)/AL10</f>
        <v>6.8617252220172329</v>
      </c>
      <c r="AN10" s="24">
        <f t="shared" ref="AN10:AN13" si="8">1-TDIST(AM10,48,2)</f>
        <v>0.99999998801860601</v>
      </c>
      <c r="AO10" s="24">
        <f t="shared" ref="AO10:AO13" si="9">MAX(AI10,AN10)</f>
        <v>0.99999998801860601</v>
      </c>
      <c r="AP10" s="25" t="b">
        <f t="shared" ref="AP10:AP13" si="10">AND(AI10&gt;95%,AN10&gt;95%)</f>
        <v>1</v>
      </c>
      <c r="AR10" s="9"/>
    </row>
    <row r="11" spans="1:44" x14ac:dyDescent="0.25">
      <c r="A11">
        <v>200</v>
      </c>
      <c r="B11" t="s">
        <v>154</v>
      </c>
      <c r="C11" s="8">
        <v>954.93219999999997</v>
      </c>
      <c r="D11" s="9">
        <v>14.750407713493404</v>
      </c>
      <c r="E11" s="12">
        <v>-0.55968931572629033</v>
      </c>
      <c r="F11" s="13">
        <v>0.66031019210257869</v>
      </c>
      <c r="H11">
        <v>7</v>
      </c>
      <c r="I11" t="str">
        <f t="shared" si="4"/>
        <v>C# Full on Win10 VM using VS 2015</v>
      </c>
      <c r="J11" t="s">
        <v>2</v>
      </c>
      <c r="K11" t="s">
        <v>20</v>
      </c>
      <c r="L11" t="s">
        <v>5</v>
      </c>
      <c r="M11" t="s">
        <v>76</v>
      </c>
      <c r="N11" t="s">
        <v>49</v>
      </c>
      <c r="O11" t="s">
        <v>83</v>
      </c>
      <c r="P11" t="s">
        <v>34</v>
      </c>
      <c r="Q11" t="s">
        <v>88</v>
      </c>
      <c r="R11" s="8">
        <f t="shared" si="0"/>
        <v>954.93219999999997</v>
      </c>
      <c r="S11" s="8">
        <f t="shared" ref="S11:S13" si="11">R11-R10</f>
        <v>593.47599999999989</v>
      </c>
      <c r="T11" s="13">
        <f t="shared" ref="T11:T13" si="12">S11/R10</f>
        <v>1.641902947023733</v>
      </c>
      <c r="U11" s="9">
        <f t="shared" si="1"/>
        <v>14.750407713493404</v>
      </c>
      <c r="V11" s="8">
        <f t="shared" si="5"/>
        <v>926.02140088155295</v>
      </c>
      <c r="W11" s="8">
        <f t="shared" si="6"/>
        <v>983.84299911844698</v>
      </c>
      <c r="X11" s="9">
        <f t="shared" ref="X11:X13" si="13">SQRT((U10*U10+U11*U11)/50)</f>
        <v>2.4338174462421485</v>
      </c>
      <c r="Y11" s="9">
        <f t="shared" ref="Y11:Y13" si="14">ABS(S11)/X11</f>
        <v>243.84573334221759</v>
      </c>
      <c r="Z11" s="13">
        <f t="shared" ref="Z11:Z13" si="15">1-TDIST(Y11,98,2)</f>
        <v>1</v>
      </c>
      <c r="AA11" s="11">
        <f>SQRT(X11*X11/R10/R10+S11*S11*U10*U10/R10/R10/R10/R10)</f>
        <v>4.0830716235903584E-2</v>
      </c>
      <c r="AB11" s="11">
        <f>1.96*AA11</f>
        <v>8.0028203822371025E-2</v>
      </c>
      <c r="AC11" s="9">
        <f>ABS(T11)/AA11</f>
        <v>40.212445393744083</v>
      </c>
      <c r="AD11" s="11">
        <f t="shared" ref="AD11:AD13" si="16">1-TDIST(AC11,98,1)</f>
        <v>1</v>
      </c>
      <c r="AE11" s="12">
        <f t="shared" si="2"/>
        <v>-0.55968931572629033</v>
      </c>
      <c r="AF11" s="24">
        <v>0.44463756052319259</v>
      </c>
      <c r="AG11" s="24">
        <f t="shared" ref="AG11:AG13" si="17">(U11*SQRT((1-AF11*AF11)*49/48)/$C$2/SQRT(49))</f>
        <v>0.13081924610487572</v>
      </c>
      <c r="AH11" s="9">
        <f t="shared" ref="AH11:AH13" si="18">ABS(AE11)/AG11</f>
        <v>4.2783407823463246</v>
      </c>
      <c r="AI11" s="24">
        <f t="shared" si="7"/>
        <v>0.9999129667280231</v>
      </c>
      <c r="AJ11" s="11">
        <f t="shared" ref="AJ11:AJ13" si="19">ABS(AE11/U11)</f>
        <v>3.7943989522018211E-2</v>
      </c>
      <c r="AK11" s="13">
        <f t="shared" si="3"/>
        <v>0.66031019210257869</v>
      </c>
      <c r="AL11" s="13">
        <f t="shared" ref="AL11:AL13" si="20">SQRT((1-AK11*AK11)/48)</f>
        <v>0.10839649923289493</v>
      </c>
      <c r="AM11" s="23">
        <f t="shared" ref="AM11:AM13" si="21">ABS(AK11)/AL11</f>
        <v>6.0916191645993241</v>
      </c>
      <c r="AN11" s="24">
        <f t="shared" si="8"/>
        <v>0.99999981835676011</v>
      </c>
      <c r="AO11" s="24">
        <f t="shared" si="9"/>
        <v>0.99999981835676011</v>
      </c>
      <c r="AP11" s="25" t="b">
        <f t="shared" si="10"/>
        <v>1</v>
      </c>
      <c r="AR11" s="9"/>
    </row>
    <row r="12" spans="1:44" x14ac:dyDescent="0.25">
      <c r="A12">
        <v>1050</v>
      </c>
      <c r="B12" t="s">
        <v>159</v>
      </c>
      <c r="C12" s="8">
        <v>1352.5909999999994</v>
      </c>
      <c r="D12" s="9">
        <v>28.585280160193218</v>
      </c>
      <c r="E12" s="12">
        <v>1.2886746698679483</v>
      </c>
      <c r="F12" s="13">
        <v>0.87977329266634863</v>
      </c>
      <c r="H12">
        <v>13</v>
      </c>
      <c r="I12" t="str">
        <f t="shared" si="4"/>
        <v>C# Native in Win10 VM using VS2015</v>
      </c>
      <c r="J12" t="s">
        <v>2</v>
      </c>
      <c r="K12" t="s">
        <v>20</v>
      </c>
      <c r="L12" t="s">
        <v>5</v>
      </c>
      <c r="M12" t="s">
        <v>46</v>
      </c>
      <c r="N12" t="s">
        <v>49</v>
      </c>
      <c r="O12" t="s">
        <v>84</v>
      </c>
      <c r="P12" t="s">
        <v>34</v>
      </c>
      <c r="Q12" t="s">
        <v>96</v>
      </c>
      <c r="R12" s="8">
        <f t="shared" si="0"/>
        <v>1352.5909999999994</v>
      </c>
      <c r="S12" s="8">
        <f t="shared" si="11"/>
        <v>397.65879999999947</v>
      </c>
      <c r="T12" s="13">
        <f t="shared" si="12"/>
        <v>0.41642621329556118</v>
      </c>
      <c r="U12" s="9">
        <f t="shared" si="1"/>
        <v>28.585280160193218</v>
      </c>
      <c r="V12" s="8">
        <f t="shared" si="5"/>
        <v>1296.5638508860206</v>
      </c>
      <c r="W12" s="8">
        <f t="shared" si="6"/>
        <v>1408.6181491139782</v>
      </c>
      <c r="X12" s="9">
        <f t="shared" si="13"/>
        <v>4.549049943781716</v>
      </c>
      <c r="Y12" s="9">
        <f t="shared" si="14"/>
        <v>87.415791190328804</v>
      </c>
      <c r="Z12" s="13">
        <f t="shared" si="15"/>
        <v>1</v>
      </c>
      <c r="AA12" s="11">
        <f t="shared" ref="AA12:AA13" si="22">SQRT(X12*X12/R11/R11+S12*S12*U11*U11/R11/R11/R11/R11)</f>
        <v>8.004269768445281E-3</v>
      </c>
      <c r="AB12" s="11">
        <f t="shared" ref="AB12:AB13" si="23">1.96*AA12</f>
        <v>1.5688368746152752E-2</v>
      </c>
      <c r="AC12" s="9">
        <f t="shared" ref="AC12:AC13" si="24">ABS(T12)/AA12</f>
        <v>52.025509552065763</v>
      </c>
      <c r="AD12" s="11">
        <f t="shared" si="16"/>
        <v>1</v>
      </c>
      <c r="AE12" s="12">
        <f t="shared" si="2"/>
        <v>1.2886746698679483</v>
      </c>
      <c r="AF12" s="24">
        <v>-0.49569903750703198</v>
      </c>
      <c r="AG12" s="24">
        <f t="shared" si="17"/>
        <v>0.24581556153920556</v>
      </c>
      <c r="AH12" s="9">
        <f t="shared" si="18"/>
        <v>5.2424454407961285</v>
      </c>
      <c r="AI12" s="24">
        <f t="shared" si="7"/>
        <v>0.99999664860814619</v>
      </c>
      <c r="AJ12" s="11">
        <f t="shared" si="19"/>
        <v>4.5081757556552061E-2</v>
      </c>
      <c r="AK12" s="13">
        <f t="shared" si="3"/>
        <v>0.87977329266634863</v>
      </c>
      <c r="AL12" s="13">
        <f t="shared" si="20"/>
        <v>6.8617137301693096E-2</v>
      </c>
      <c r="AM12" s="23">
        <f t="shared" si="21"/>
        <v>12.82148056976199</v>
      </c>
      <c r="AN12" s="24">
        <f t="shared" si="8"/>
        <v>1</v>
      </c>
      <c r="AO12" s="24">
        <f t="shared" si="9"/>
        <v>1</v>
      </c>
      <c r="AP12" s="25" t="b">
        <f t="shared" si="10"/>
        <v>1</v>
      </c>
      <c r="AR12" s="9"/>
    </row>
    <row r="13" spans="1:44" x14ac:dyDescent="0.25">
      <c r="A13">
        <v>250</v>
      </c>
      <c r="B13" t="s">
        <v>162</v>
      </c>
      <c r="C13" s="8">
        <v>1812.7983999999997</v>
      </c>
      <c r="D13" s="9">
        <v>24.721538189380109</v>
      </c>
      <c r="E13" s="12">
        <v>0.84584969987995262</v>
      </c>
      <c r="F13" s="13">
        <v>0.34832118306774196</v>
      </c>
      <c r="H13">
        <v>23</v>
      </c>
      <c r="I13" t="str">
        <f t="shared" si="4"/>
        <v>C++ on Win10 VM using VS2015</v>
      </c>
      <c r="J13" t="s">
        <v>38</v>
      </c>
      <c r="K13" t="s">
        <v>20</v>
      </c>
      <c r="L13" t="s">
        <v>5</v>
      </c>
      <c r="M13" t="s">
        <v>77</v>
      </c>
      <c r="N13" t="s">
        <v>49</v>
      </c>
      <c r="O13" t="s">
        <v>84</v>
      </c>
      <c r="P13" t="s">
        <v>34</v>
      </c>
      <c r="Q13" t="s">
        <v>91</v>
      </c>
      <c r="R13" s="8">
        <f t="shared" si="0"/>
        <v>1812.7983999999997</v>
      </c>
      <c r="S13" s="8">
        <f t="shared" si="11"/>
        <v>460.20740000000023</v>
      </c>
      <c r="T13" s="13">
        <f t="shared" si="12"/>
        <v>0.34024135899174285</v>
      </c>
      <c r="U13" s="9">
        <f t="shared" si="1"/>
        <v>24.721538189380109</v>
      </c>
      <c r="V13" s="8">
        <f t="shared" si="5"/>
        <v>1764.3441851488146</v>
      </c>
      <c r="W13" s="8">
        <f t="shared" si="6"/>
        <v>1861.2526148511847</v>
      </c>
      <c r="X13" s="9">
        <f t="shared" si="13"/>
        <v>5.3446659246125297</v>
      </c>
      <c r="Y13" s="9">
        <f t="shared" si="14"/>
        <v>86.105924391029873</v>
      </c>
      <c r="Z13" s="13">
        <f t="shared" si="15"/>
        <v>1</v>
      </c>
      <c r="AA13" s="11">
        <f t="shared" si="22"/>
        <v>8.204755903329362E-3</v>
      </c>
      <c r="AB13" s="11">
        <f t="shared" si="23"/>
        <v>1.608132157052555E-2</v>
      </c>
      <c r="AC13" s="9">
        <f t="shared" si="24"/>
        <v>41.46879724400798</v>
      </c>
      <c r="AD13" s="11">
        <f t="shared" si="16"/>
        <v>1</v>
      </c>
      <c r="AE13" s="12">
        <f t="shared" si="2"/>
        <v>0.84584969987995262</v>
      </c>
      <c r="AF13" s="24">
        <v>0.19693153416327602</v>
      </c>
      <c r="AG13" s="24">
        <f t="shared" si="17"/>
        <v>0.23998624158639684</v>
      </c>
      <c r="AH13" s="9">
        <f t="shared" si="18"/>
        <v>3.5245758018817108</v>
      </c>
      <c r="AI13" s="24">
        <f t="shared" si="7"/>
        <v>0.99906984355485384</v>
      </c>
      <c r="AJ13" s="11">
        <f t="shared" si="19"/>
        <v>3.4215091852306874E-2</v>
      </c>
      <c r="AK13" s="13">
        <f t="shared" si="3"/>
        <v>0.34832118306774196</v>
      </c>
      <c r="AL13" s="13">
        <f t="shared" si="20"/>
        <v>0.13529846277661231</v>
      </c>
      <c r="AM13" s="23">
        <f t="shared" si="21"/>
        <v>2.5744651928739635</v>
      </c>
      <c r="AN13" s="24">
        <f t="shared" si="8"/>
        <v>0.98682038372569358</v>
      </c>
      <c r="AO13" s="24">
        <f t="shared" si="9"/>
        <v>0.99906984355485384</v>
      </c>
      <c r="AP13" s="25" t="b">
        <f t="shared" si="10"/>
        <v>1</v>
      </c>
      <c r="AR13" s="9"/>
    </row>
    <row r="17" spans="18:20" x14ac:dyDescent="0.25">
      <c r="R17" s="11"/>
      <c r="S17" s="11"/>
      <c r="T17" s="11"/>
    </row>
  </sheetData>
  <mergeCells count="12">
    <mergeCell ref="AO4:AP4"/>
    <mergeCell ref="X5:Z5"/>
    <mergeCell ref="AC5:AD5"/>
    <mergeCell ref="AH5:AI5"/>
    <mergeCell ref="AO5:AP5"/>
    <mergeCell ref="S6:T6"/>
    <mergeCell ref="H4:Q4"/>
    <mergeCell ref="R4:W4"/>
    <mergeCell ref="Y4:Z4"/>
    <mergeCell ref="AB4:AD4"/>
    <mergeCell ref="AE4:AJ4"/>
    <mergeCell ref="AK4:AN4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"/>
  <sheetViews>
    <sheetView topLeftCell="B1" zoomScaleNormal="100" workbookViewId="0">
      <selection activeCell="T10" sqref="B1:T10"/>
    </sheetView>
  </sheetViews>
  <sheetFormatPr defaultRowHeight="15" x14ac:dyDescent="0.25"/>
  <cols>
    <col min="1" max="1" width="9.140625" hidden="1" customWidth="1"/>
    <col min="2" max="3" width="9.140625" customWidth="1"/>
    <col min="4" max="4" width="9.140625" hidden="1" customWidth="1"/>
    <col min="5" max="5" width="0" hidden="1" customWidth="1"/>
    <col min="7" max="8" width="0" hidden="1" customWidth="1"/>
    <col min="9" max="9" width="20.140625" hidden="1" customWidth="1"/>
    <col min="10" max="10" width="19.7109375" hidden="1" customWidth="1"/>
    <col min="11" max="11" width="36.5703125" hidden="1" customWidth="1"/>
    <col min="12" max="14" width="9.140625" style="9" customWidth="1"/>
    <col min="15" max="17" width="9.140625" style="9" hidden="1" customWidth="1"/>
    <col min="18" max="18" width="9.140625" style="8" hidden="1" customWidth="1"/>
    <col min="19" max="19" width="9.140625" style="8" customWidth="1"/>
    <col min="20" max="20" width="13.5703125" style="9" customWidth="1"/>
    <col min="21" max="22" width="9.140625" style="9" hidden="1" customWidth="1"/>
    <col min="23" max="26" width="9.140625" style="12" hidden="1" customWidth="1"/>
    <col min="27" max="27" width="9.140625" style="11" hidden="1" customWidth="1"/>
    <col min="28" max="29" width="9.140625" style="13" hidden="1" customWidth="1"/>
    <col min="30" max="32" width="9.140625" style="24" hidden="1" customWidth="1"/>
  </cols>
  <sheetData>
    <row r="1" spans="1:34" x14ac:dyDescent="0.25">
      <c r="A1" t="s">
        <v>69</v>
      </c>
      <c r="B1" s="29" t="s">
        <v>182</v>
      </c>
      <c r="C1" s="40" t="s">
        <v>187</v>
      </c>
      <c r="D1" s="40"/>
      <c r="E1" s="40"/>
      <c r="F1" s="40"/>
      <c r="G1" s="40"/>
      <c r="H1" s="40"/>
      <c r="I1" s="40"/>
      <c r="J1" s="40"/>
      <c r="K1" s="29"/>
      <c r="L1" s="41" t="s">
        <v>181</v>
      </c>
      <c r="M1" s="41"/>
      <c r="N1" s="41"/>
      <c r="O1" s="41"/>
      <c r="P1" s="41"/>
      <c r="Q1" s="41"/>
      <c r="R1" s="35"/>
      <c r="S1" s="41" t="s">
        <v>195</v>
      </c>
      <c r="T1" s="41"/>
      <c r="U1" s="41" t="s">
        <v>194</v>
      </c>
      <c r="V1" s="41"/>
      <c r="W1" s="42" t="s">
        <v>192</v>
      </c>
      <c r="X1" s="42"/>
      <c r="Y1" s="42"/>
      <c r="Z1" s="42"/>
      <c r="AA1" s="42"/>
      <c r="AB1" s="42" t="s">
        <v>191</v>
      </c>
      <c r="AC1" s="42"/>
      <c r="AD1" s="42"/>
      <c r="AE1" s="42" t="s">
        <v>193</v>
      </c>
      <c r="AF1" s="42"/>
    </row>
    <row r="2" spans="1:34" ht="15" hidden="1" customHeight="1" x14ac:dyDescent="0.25">
      <c r="L2" s="27"/>
      <c r="M2" s="27"/>
      <c r="N2" s="27"/>
      <c r="O2" s="27"/>
      <c r="P2" s="27"/>
      <c r="Q2" s="27"/>
      <c r="R2" s="41" t="s">
        <v>66</v>
      </c>
      <c r="S2" s="41"/>
      <c r="T2" s="41"/>
      <c r="U2" s="41"/>
      <c r="V2" s="41"/>
      <c r="W2" s="28"/>
      <c r="X2" s="28"/>
      <c r="Y2" s="42"/>
      <c r="Z2" s="42"/>
      <c r="AA2" s="28"/>
      <c r="AB2"/>
      <c r="AC2" s="28" t="s">
        <v>174</v>
      </c>
      <c r="AD2" s="28"/>
      <c r="AE2" s="42" t="s">
        <v>175</v>
      </c>
      <c r="AF2" s="42"/>
    </row>
    <row r="3" spans="1:34" x14ac:dyDescent="0.25">
      <c r="B3" t="s">
        <v>188</v>
      </c>
      <c r="C3" t="s">
        <v>3</v>
      </c>
      <c r="D3" t="s">
        <v>15</v>
      </c>
      <c r="E3" t="s">
        <v>121</v>
      </c>
      <c r="F3" t="s">
        <v>40</v>
      </c>
      <c r="G3" t="s">
        <v>47</v>
      </c>
      <c r="H3" t="s">
        <v>81</v>
      </c>
      <c r="I3" t="s">
        <v>36</v>
      </c>
      <c r="J3" t="s">
        <v>97</v>
      </c>
      <c r="K3" t="s">
        <v>149</v>
      </c>
      <c r="L3" s="9" t="s">
        <v>66</v>
      </c>
      <c r="M3" s="41" t="s">
        <v>104</v>
      </c>
      <c r="N3" s="41"/>
      <c r="O3" s="9" t="s">
        <v>101</v>
      </c>
      <c r="P3" s="15" t="s">
        <v>147</v>
      </c>
      <c r="Q3" s="15" t="s">
        <v>148</v>
      </c>
      <c r="R3" s="8" t="s">
        <v>118</v>
      </c>
      <c r="S3" s="8" t="s">
        <v>190</v>
      </c>
      <c r="T3" s="9" t="s">
        <v>108</v>
      </c>
      <c r="U3" s="8" t="s">
        <v>190</v>
      </c>
      <c r="V3" s="9" t="s">
        <v>108</v>
      </c>
      <c r="W3" s="12" t="s">
        <v>73</v>
      </c>
      <c r="X3" t="s">
        <v>131</v>
      </c>
      <c r="Y3" s="8" t="s">
        <v>190</v>
      </c>
      <c r="Z3" s="24" t="s">
        <v>108</v>
      </c>
      <c r="AA3" s="11" t="s">
        <v>139</v>
      </c>
      <c r="AB3" s="13" t="s">
        <v>74</v>
      </c>
      <c r="AC3" s="13" t="s">
        <v>107</v>
      </c>
      <c r="AD3" s="24" t="s">
        <v>108</v>
      </c>
      <c r="AE3" s="24" t="s">
        <v>140</v>
      </c>
      <c r="AF3" s="24" t="s">
        <v>138</v>
      </c>
    </row>
    <row r="4" spans="1:34" s="29" customFormat="1" x14ac:dyDescent="0.25">
      <c r="L4" s="27" t="s">
        <v>183</v>
      </c>
      <c r="M4" s="27" t="s">
        <v>183</v>
      </c>
      <c r="N4" s="27" t="s">
        <v>185</v>
      </c>
      <c r="O4" s="27"/>
      <c r="P4" s="27" t="s">
        <v>183</v>
      </c>
      <c r="Q4" s="27" t="s">
        <v>183</v>
      </c>
      <c r="R4" s="31" t="s">
        <v>189</v>
      </c>
      <c r="S4" s="8"/>
      <c r="T4" s="27" t="s">
        <v>185</v>
      </c>
      <c r="U4" s="8"/>
      <c r="V4" s="27" t="s">
        <v>185</v>
      </c>
      <c r="W4" s="28" t="s">
        <v>184</v>
      </c>
      <c r="X4" s="27" t="s">
        <v>189</v>
      </c>
      <c r="Y4" s="8"/>
      <c r="Z4" s="27" t="s">
        <v>185</v>
      </c>
      <c r="AA4" s="34" t="s">
        <v>186</v>
      </c>
      <c r="AB4" s="27" t="s">
        <v>185</v>
      </c>
      <c r="AC4" s="32"/>
      <c r="AD4" s="27" t="s">
        <v>185</v>
      </c>
      <c r="AE4" s="27" t="s">
        <v>185</v>
      </c>
      <c r="AF4" s="33"/>
    </row>
    <row r="5" spans="1:34" ht="15" hidden="1" customHeight="1" x14ac:dyDescent="0.25">
      <c r="U5" s="8"/>
      <c r="W5" s="12" t="s">
        <v>134</v>
      </c>
      <c r="X5" t="s">
        <v>133</v>
      </c>
      <c r="Y5" t="s">
        <v>100</v>
      </c>
      <c r="Z5"/>
    </row>
    <row r="6" spans="1:34" ht="15" hidden="1" customHeight="1" x14ac:dyDescent="0.25">
      <c r="A6" t="s">
        <v>69</v>
      </c>
      <c r="B6" t="s">
        <v>150</v>
      </c>
      <c r="C6" t="s">
        <v>3</v>
      </c>
      <c r="D6" t="s">
        <v>15</v>
      </c>
      <c r="E6" t="s">
        <v>121</v>
      </c>
      <c r="F6" t="s">
        <v>40</v>
      </c>
      <c r="G6" t="s">
        <v>47</v>
      </c>
      <c r="H6" t="s">
        <v>81</v>
      </c>
      <c r="I6" t="s">
        <v>36</v>
      </c>
      <c r="J6" t="s">
        <v>97</v>
      </c>
      <c r="K6" t="s">
        <v>149</v>
      </c>
      <c r="L6" s="9" t="s">
        <v>105</v>
      </c>
      <c r="M6" s="9" t="s">
        <v>109</v>
      </c>
      <c r="N6" s="9" t="s">
        <v>110</v>
      </c>
      <c r="O6" s="9" t="s">
        <v>106</v>
      </c>
      <c r="P6" s="15" t="s">
        <v>147</v>
      </c>
      <c r="Q6" s="15" t="s">
        <v>148</v>
      </c>
      <c r="R6" s="8" t="s">
        <v>111</v>
      </c>
      <c r="S6" s="8" t="s">
        <v>107</v>
      </c>
      <c r="T6" s="9" t="s">
        <v>108</v>
      </c>
      <c r="U6" s="8" t="s">
        <v>107</v>
      </c>
      <c r="V6" s="9" t="s">
        <v>108</v>
      </c>
      <c r="W6" s="12" t="s">
        <v>73</v>
      </c>
      <c r="X6" t="s">
        <v>131</v>
      </c>
      <c r="Y6" s="13" t="s">
        <v>107</v>
      </c>
      <c r="Z6" s="24" t="s">
        <v>108</v>
      </c>
      <c r="AA6" s="11" t="s">
        <v>78</v>
      </c>
      <c r="AB6" s="13" t="s">
        <v>74</v>
      </c>
      <c r="AC6" s="13" t="s">
        <v>107</v>
      </c>
      <c r="AD6" s="24" t="s">
        <v>108</v>
      </c>
      <c r="AE6" s="24" t="s">
        <v>140</v>
      </c>
      <c r="AF6" s="24" t="s">
        <v>138</v>
      </c>
    </row>
    <row r="7" spans="1:34" x14ac:dyDescent="0.25">
      <c r="A7">
        <v>350</v>
      </c>
      <c r="B7">
        <v>3</v>
      </c>
      <c r="C7" t="s">
        <v>2</v>
      </c>
      <c r="D7" t="s">
        <v>20</v>
      </c>
      <c r="E7" t="s">
        <v>5</v>
      </c>
      <c r="F7" t="s">
        <v>45</v>
      </c>
      <c r="G7" t="s">
        <v>49</v>
      </c>
      <c r="H7" t="s">
        <v>82</v>
      </c>
      <c r="I7" t="s">
        <v>34</v>
      </c>
      <c r="J7" t="s">
        <v>87</v>
      </c>
      <c r="K7" t="s">
        <v>178</v>
      </c>
      <c r="L7" s="8">
        <v>361.45620000000002</v>
      </c>
      <c r="O7" s="9">
        <v>8.8655987032657286</v>
      </c>
      <c r="P7" s="8">
        <f t="shared" ref="P7:P10" si="0">L7-1.96*O7</f>
        <v>344.07962654159917</v>
      </c>
      <c r="Q7" s="8">
        <f t="shared" ref="Q7:Q10" si="1">L7+1.96*O7</f>
        <v>378.83277345840088</v>
      </c>
      <c r="U7" s="9" t="e">
        <f>ABS(N7)/SQRT(R7*R7/#REF!/#REF!+M7*M7*#REF!*#REF!/#REF!/#REF!/#REF!/#REF!)</f>
        <v>#REF!</v>
      </c>
      <c r="V7" s="11" t="e">
        <f t="shared" ref="V7:V10" si="2">1-TDIST(U7,98,1)</f>
        <v>#REF!</v>
      </c>
      <c r="W7" s="12">
        <v>-0.30147178871548591</v>
      </c>
      <c r="X7" s="24">
        <v>-0.49569903750703198</v>
      </c>
      <c r="Y7">
        <f>ABS(W7)/(O7*SQRT((1-X7*X7)*49/48)/$O$12/SQRT(49))</f>
        <v>3.9543188837416645</v>
      </c>
      <c r="Z7" s="24">
        <f t="shared" ref="Z7:Z10" si="3">1-TDIST(Y7,49,2)</f>
        <v>0.99975322697476832</v>
      </c>
      <c r="AA7" s="11">
        <v>3.4004673435583756E-2</v>
      </c>
      <c r="AB7" s="13">
        <v>0.7036898086186002</v>
      </c>
      <c r="AC7" s="23">
        <f t="shared" ref="AC7:AC10" si="4">ABS(AB7)/SQRT((1-AB7*AB7)/48)</f>
        <v>6.8617252220172329</v>
      </c>
      <c r="AD7" s="24">
        <f t="shared" ref="AD7:AD10" si="5">1-TDIST(AC7,48,2)</f>
        <v>0.99999998801860601</v>
      </c>
      <c r="AE7" s="24">
        <f t="shared" ref="AE7:AE10" si="6">MAX(Z7,AD7)</f>
        <v>0.99999998801860601</v>
      </c>
      <c r="AF7" s="25" t="b">
        <f t="shared" ref="AF7:AF10" si="7">AND(Z7&gt;95%,AD7&gt;95%)</f>
        <v>1</v>
      </c>
      <c r="AH7" s="9"/>
    </row>
    <row r="8" spans="1:34" x14ac:dyDescent="0.25">
      <c r="A8">
        <v>200</v>
      </c>
      <c r="B8">
        <v>7</v>
      </c>
      <c r="C8" t="s">
        <v>2</v>
      </c>
      <c r="D8" t="s">
        <v>20</v>
      </c>
      <c r="E8" t="s">
        <v>5</v>
      </c>
      <c r="F8" t="s">
        <v>76</v>
      </c>
      <c r="G8" t="s">
        <v>49</v>
      </c>
      <c r="H8" t="s">
        <v>83</v>
      </c>
      <c r="I8" t="s">
        <v>34</v>
      </c>
      <c r="J8" t="s">
        <v>88</v>
      </c>
      <c r="K8" t="s">
        <v>154</v>
      </c>
      <c r="L8" s="8">
        <v>954.93219999999997</v>
      </c>
      <c r="M8" s="8">
        <f t="shared" ref="M8:M10" si="8">L8-L7</f>
        <v>593.47599999999989</v>
      </c>
      <c r="N8" s="13">
        <f t="shared" ref="N8:N10" si="9">M8/L7</f>
        <v>1.641902947023733</v>
      </c>
      <c r="O8" s="9">
        <v>14.750407713493404</v>
      </c>
      <c r="P8" s="8">
        <f t="shared" si="0"/>
        <v>926.02140088155295</v>
      </c>
      <c r="Q8" s="8">
        <f t="shared" si="1"/>
        <v>983.84299911844698</v>
      </c>
      <c r="R8" s="9">
        <f t="shared" ref="R8:R10" si="10">SQRT((O7*O7+O8*O8)/50)</f>
        <v>2.4338174462421485</v>
      </c>
      <c r="S8" s="9">
        <f t="shared" ref="S8:S10" si="11">ABS(M8)/R8</f>
        <v>243.84573334221759</v>
      </c>
      <c r="T8" s="11">
        <f t="shared" ref="T8:T10" si="12">1-TDIST(S8,98,2)</f>
        <v>1</v>
      </c>
      <c r="U8" s="9" t="e">
        <f>ABS(N8)/SQRT(R8*R8/#REF!/#REF!+M8*M8*#REF!*#REF!/#REF!/#REF!/#REF!/#REF!)</f>
        <v>#REF!</v>
      </c>
      <c r="V8" s="11" t="e">
        <f t="shared" si="2"/>
        <v>#REF!</v>
      </c>
      <c r="W8" s="12">
        <v>-0.55968931572629033</v>
      </c>
      <c r="X8" s="24">
        <v>-0.55312394400350584</v>
      </c>
      <c r="Y8">
        <f>ABS(W8)/(O8*SQRT((1-X8*X8)*49/48)/$O$12/SQRT(49))</f>
        <v>4.599879737479454</v>
      </c>
      <c r="Z8" s="24">
        <f t="shared" si="3"/>
        <v>0.99996995519790244</v>
      </c>
      <c r="AA8" s="11">
        <v>3.7943989522018211E-2</v>
      </c>
      <c r="AB8" s="13">
        <v>0.66031019210257869</v>
      </c>
      <c r="AC8" s="23">
        <f t="shared" si="4"/>
        <v>6.0916191645993241</v>
      </c>
      <c r="AD8" s="24">
        <f t="shared" si="5"/>
        <v>0.99999981835676011</v>
      </c>
      <c r="AE8" s="24">
        <f t="shared" si="6"/>
        <v>0.99999981835676011</v>
      </c>
      <c r="AF8" s="25" t="b">
        <f t="shared" si="7"/>
        <v>1</v>
      </c>
      <c r="AH8" s="9"/>
    </row>
    <row r="9" spans="1:34" x14ac:dyDescent="0.25">
      <c r="A9">
        <v>1050</v>
      </c>
      <c r="B9">
        <v>13</v>
      </c>
      <c r="C9" t="s">
        <v>2</v>
      </c>
      <c r="D9" t="s">
        <v>20</v>
      </c>
      <c r="E9" t="s">
        <v>5</v>
      </c>
      <c r="F9" t="s">
        <v>46</v>
      </c>
      <c r="G9" t="s">
        <v>49</v>
      </c>
      <c r="H9" t="s">
        <v>84</v>
      </c>
      <c r="I9" t="s">
        <v>34</v>
      </c>
      <c r="J9" t="s">
        <v>96</v>
      </c>
      <c r="K9" t="s">
        <v>159</v>
      </c>
      <c r="L9" s="8">
        <v>1352.5909999999994</v>
      </c>
      <c r="M9" s="8">
        <f t="shared" si="8"/>
        <v>397.65879999999947</v>
      </c>
      <c r="N9" s="13">
        <f t="shared" si="9"/>
        <v>0.41642621329556118</v>
      </c>
      <c r="O9" s="9">
        <v>28.585280160193218</v>
      </c>
      <c r="P9" s="8">
        <f t="shared" si="0"/>
        <v>1296.5638508860206</v>
      </c>
      <c r="Q9" s="8">
        <f t="shared" si="1"/>
        <v>1408.6181491139782</v>
      </c>
      <c r="R9" s="9">
        <f t="shared" si="10"/>
        <v>4.549049943781716</v>
      </c>
      <c r="S9" s="9">
        <f t="shared" si="11"/>
        <v>87.415791190328804</v>
      </c>
      <c r="T9" s="11">
        <f t="shared" si="12"/>
        <v>1</v>
      </c>
      <c r="U9" s="9" t="e">
        <f>ABS(N9)/SQRT(R9*R9/#REF!/#REF!+M9*M9*#REF!*#REF!/#REF!/#REF!/#REF!/#REF!)</f>
        <v>#REF!</v>
      </c>
      <c r="V9" s="11" t="e">
        <f t="shared" si="2"/>
        <v>#REF!</v>
      </c>
      <c r="W9" s="12">
        <v>1.2886746698679483</v>
      </c>
      <c r="X9" s="24">
        <v>0.65717389911833424</v>
      </c>
      <c r="Y9">
        <f>ABS(W9)/(O9*SQRT((1-X9*X9)*49/48)/$O$12/SQRT(49))</f>
        <v>6.040598119555737</v>
      </c>
      <c r="Z9" s="24">
        <f t="shared" si="3"/>
        <v>0.99999979735524824</v>
      </c>
      <c r="AA9" s="11">
        <v>4.5081757556552061E-2</v>
      </c>
      <c r="AB9" s="13">
        <v>0.87977329266634863</v>
      </c>
      <c r="AC9" s="23">
        <f t="shared" si="4"/>
        <v>12.82148056976199</v>
      </c>
      <c r="AD9" s="24">
        <f t="shared" si="5"/>
        <v>1</v>
      </c>
      <c r="AE9" s="24">
        <f t="shared" si="6"/>
        <v>1</v>
      </c>
      <c r="AF9" s="25" t="b">
        <f t="shared" si="7"/>
        <v>1</v>
      </c>
      <c r="AH9" s="9"/>
    </row>
    <row r="10" spans="1:34" x14ac:dyDescent="0.25">
      <c r="A10">
        <v>250</v>
      </c>
      <c r="B10">
        <v>23</v>
      </c>
      <c r="C10" t="s">
        <v>38</v>
      </c>
      <c r="D10" t="s">
        <v>20</v>
      </c>
      <c r="E10" t="s">
        <v>5</v>
      </c>
      <c r="F10" t="s">
        <v>77</v>
      </c>
      <c r="G10" t="s">
        <v>49</v>
      </c>
      <c r="H10" t="s">
        <v>84</v>
      </c>
      <c r="I10" t="s">
        <v>34</v>
      </c>
      <c r="J10" t="s">
        <v>91</v>
      </c>
      <c r="K10" t="s">
        <v>162</v>
      </c>
      <c r="L10" s="8">
        <v>1812.7983999999997</v>
      </c>
      <c r="M10" s="8">
        <f t="shared" si="8"/>
        <v>460.20740000000023</v>
      </c>
      <c r="N10" s="13">
        <f t="shared" si="9"/>
        <v>0.34024135899174285</v>
      </c>
      <c r="O10" s="9">
        <v>24.721538189380109</v>
      </c>
      <c r="P10" s="8">
        <f t="shared" si="0"/>
        <v>1764.3441851488146</v>
      </c>
      <c r="Q10" s="8">
        <f t="shared" si="1"/>
        <v>1861.2526148511847</v>
      </c>
      <c r="R10" s="9">
        <f t="shared" si="10"/>
        <v>5.3446659246125297</v>
      </c>
      <c r="S10" s="9">
        <f t="shared" si="11"/>
        <v>86.105924391029873</v>
      </c>
      <c r="T10" s="11">
        <f t="shared" si="12"/>
        <v>1</v>
      </c>
      <c r="U10" s="9" t="e">
        <f>ABS(N10)/SQRT(R10*R10/#REF!/#REF!+M10*M10*#REF!*#REF!/#REF!/#REF!/#REF!/#REF!)</f>
        <v>#REF!</v>
      </c>
      <c r="V10" s="11" t="e">
        <f t="shared" si="2"/>
        <v>#REF!</v>
      </c>
      <c r="W10" s="12">
        <v>0.84584969987995262</v>
      </c>
      <c r="X10" s="24">
        <v>0.49876638667128687</v>
      </c>
      <c r="Y10">
        <f>ABS(W10)/(O10*SQRT((1-X10*X10)*49/48)/$O$12/SQRT(49))</f>
        <v>3.986857654853647</v>
      </c>
      <c r="Z10" s="24">
        <f t="shared" si="3"/>
        <v>0.99977741469791803</v>
      </c>
      <c r="AA10" s="11">
        <v>3.4215091852306874E-2</v>
      </c>
      <c r="AB10" s="13">
        <v>0.34832118306774196</v>
      </c>
      <c r="AC10" s="23">
        <f t="shared" si="4"/>
        <v>2.5744651928739635</v>
      </c>
      <c r="AD10" s="24">
        <f t="shared" si="5"/>
        <v>0.98682038372569358</v>
      </c>
      <c r="AE10" s="24">
        <f t="shared" si="6"/>
        <v>0.99977741469791803</v>
      </c>
      <c r="AF10" s="25" t="b">
        <f t="shared" si="7"/>
        <v>1</v>
      </c>
      <c r="AH10" s="9"/>
    </row>
    <row r="12" spans="1:34" x14ac:dyDescent="0.25">
      <c r="O12" s="9">
        <v>14.577379737113251</v>
      </c>
    </row>
    <row r="13" spans="1:34" x14ac:dyDescent="0.25">
      <c r="O13" s="9" t="s">
        <v>196</v>
      </c>
    </row>
  </sheetData>
  <mergeCells count="12">
    <mergeCell ref="M3:N3"/>
    <mergeCell ref="AE1:AF1"/>
    <mergeCell ref="C1:J1"/>
    <mergeCell ref="R2:T2"/>
    <mergeCell ref="U2:V2"/>
    <mergeCell ref="Y2:Z2"/>
    <mergeCell ref="AE2:AF2"/>
    <mergeCell ref="L1:Q1"/>
    <mergeCell ref="S1:T1"/>
    <mergeCell ref="U1:V1"/>
    <mergeCell ref="W1:AA1"/>
    <mergeCell ref="AB1:AD1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workbookViewId="0">
      <selection activeCell="H2" sqref="H2"/>
    </sheetView>
  </sheetViews>
  <sheetFormatPr defaultRowHeight="15" x14ac:dyDescent="0.25"/>
  <cols>
    <col min="2" max="2" width="17.28515625" customWidth="1"/>
    <col min="3" max="4" width="9.140625" style="9"/>
    <col min="6" max="6" width="9.140625" style="11"/>
    <col min="7" max="7" width="0" hidden="1" customWidth="1"/>
    <col min="10" max="18" width="9.140625" customWidth="1"/>
  </cols>
  <sheetData>
    <row r="1" spans="1:18" x14ac:dyDescent="0.25">
      <c r="A1" t="s">
        <v>182</v>
      </c>
      <c r="C1" s="41" t="s">
        <v>117</v>
      </c>
      <c r="D1" s="41"/>
      <c r="E1" s="43" t="s">
        <v>104</v>
      </c>
      <c r="F1" s="43"/>
      <c r="H1" s="40" t="s">
        <v>114</v>
      </c>
      <c r="I1" s="40"/>
      <c r="J1" s="40"/>
      <c r="M1" t="s">
        <v>3</v>
      </c>
      <c r="N1" t="s">
        <v>15</v>
      </c>
      <c r="O1" t="s">
        <v>121</v>
      </c>
      <c r="P1" t="s">
        <v>40</v>
      </c>
      <c r="Q1" t="s">
        <v>47</v>
      </c>
      <c r="R1" t="s">
        <v>81</v>
      </c>
    </row>
    <row r="2" spans="1:18" x14ac:dyDescent="0.25">
      <c r="B2" t="s">
        <v>97</v>
      </c>
      <c r="C2" s="9" t="s">
        <v>66</v>
      </c>
      <c r="D2" s="9" t="s">
        <v>101</v>
      </c>
      <c r="E2" t="s">
        <v>115</v>
      </c>
      <c r="F2" s="11" t="s">
        <v>116</v>
      </c>
      <c r="G2" t="s">
        <v>118</v>
      </c>
      <c r="H2" t="s">
        <v>107</v>
      </c>
      <c r="I2" t="s">
        <v>108</v>
      </c>
      <c r="J2" s="9" t="s">
        <v>130</v>
      </c>
      <c r="K2" t="s">
        <v>116</v>
      </c>
      <c r="L2" t="s">
        <v>108</v>
      </c>
    </row>
    <row r="3" spans="1:18" x14ac:dyDescent="0.25">
      <c r="C3" s="27" t="s">
        <v>183</v>
      </c>
      <c r="D3" s="27" t="s">
        <v>183</v>
      </c>
      <c r="E3" s="27" t="s">
        <v>183</v>
      </c>
      <c r="I3" s="29" t="s">
        <v>185</v>
      </c>
      <c r="J3" s="9"/>
    </row>
    <row r="4" spans="1:18" ht="15" customHeight="1" x14ac:dyDescent="0.25">
      <c r="B4" t="s">
        <v>97</v>
      </c>
      <c r="C4" s="9" t="s">
        <v>105</v>
      </c>
      <c r="D4" s="9" t="s">
        <v>106</v>
      </c>
      <c r="E4" t="s">
        <v>109</v>
      </c>
      <c r="F4" s="11" t="s">
        <v>110</v>
      </c>
      <c r="G4" t="s">
        <v>111</v>
      </c>
      <c r="H4" t="s">
        <v>107</v>
      </c>
      <c r="I4" t="s">
        <v>108</v>
      </c>
      <c r="J4" t="s">
        <v>113</v>
      </c>
      <c r="K4" t="s">
        <v>107</v>
      </c>
      <c r="L4" t="s">
        <v>108</v>
      </c>
      <c r="M4" t="s">
        <v>3</v>
      </c>
      <c r="N4" t="s">
        <v>15</v>
      </c>
      <c r="O4" t="s">
        <v>121</v>
      </c>
      <c r="P4" t="s">
        <v>40</v>
      </c>
      <c r="Q4" t="s">
        <v>47</v>
      </c>
      <c r="R4" t="s">
        <v>81</v>
      </c>
    </row>
    <row r="5" spans="1:18" x14ac:dyDescent="0.25">
      <c r="A5">
        <v>3</v>
      </c>
      <c r="B5" t="s">
        <v>87</v>
      </c>
      <c r="C5" s="8">
        <v>361.45620000000002</v>
      </c>
      <c r="D5" s="9">
        <v>8.8655987032657286</v>
      </c>
      <c r="M5" t="s">
        <v>2</v>
      </c>
      <c r="N5" t="s">
        <v>20</v>
      </c>
      <c r="O5" t="s">
        <v>5</v>
      </c>
      <c r="P5" t="s">
        <v>45</v>
      </c>
      <c r="Q5" t="s">
        <v>49</v>
      </c>
      <c r="R5" t="s">
        <v>82</v>
      </c>
    </row>
    <row r="6" spans="1:18" x14ac:dyDescent="0.25">
      <c r="A6">
        <v>7</v>
      </c>
      <c r="B6" t="s">
        <v>88</v>
      </c>
      <c r="C6" s="8">
        <v>954.93219999999997</v>
      </c>
      <c r="D6" s="9">
        <v>14.750407713493404</v>
      </c>
      <c r="E6" s="8">
        <f t="shared" ref="E6" si="0">C6-C5</f>
        <v>593.47599999999989</v>
      </c>
      <c r="F6" s="13">
        <f>E6/C5</f>
        <v>1.641902947023733</v>
      </c>
      <c r="G6" s="9">
        <f>SQRT((D5*D5+D6*D6)/50)</f>
        <v>2.4338174462421485</v>
      </c>
      <c r="H6" s="8">
        <f>E6/G6</f>
        <v>243.84573334221759</v>
      </c>
      <c r="I6" s="11">
        <f t="shared" ref="I6" si="1">1-TDIST(H6,98,2)</f>
        <v>1</v>
      </c>
      <c r="J6" s="11">
        <f>SQRT(G6*G6/C5/C5+E6*E6*D5*D5/C5/C5/C5/C5)</f>
        <v>4.0830716235903584E-2</v>
      </c>
      <c r="K6" s="9">
        <f>F6/J6</f>
        <v>40.212445393744083</v>
      </c>
      <c r="L6" s="11">
        <f>1-TDIST(K6,98,1)</f>
        <v>1</v>
      </c>
      <c r="M6" t="s">
        <v>2</v>
      </c>
      <c r="N6" t="s">
        <v>20</v>
      </c>
      <c r="O6" t="s">
        <v>5</v>
      </c>
      <c r="P6" t="s">
        <v>76</v>
      </c>
      <c r="Q6" t="s">
        <v>49</v>
      </c>
      <c r="R6" t="s">
        <v>83</v>
      </c>
    </row>
    <row r="7" spans="1:18" x14ac:dyDescent="0.25">
      <c r="A7">
        <v>13</v>
      </c>
      <c r="B7" t="s">
        <v>96</v>
      </c>
      <c r="C7" s="8">
        <v>1352.5909999999994</v>
      </c>
      <c r="D7" s="9">
        <v>28.585280160193218</v>
      </c>
      <c r="E7" s="8">
        <f t="shared" ref="E7:E8" si="2">C7-C6</f>
        <v>397.65879999999947</v>
      </c>
      <c r="F7" s="13">
        <f t="shared" ref="F7:F8" si="3">E7/C6</f>
        <v>0.41642621329556118</v>
      </c>
      <c r="G7" s="9">
        <f t="shared" ref="G7:G8" si="4">SQRT((D6*D6+D7*D7)/50)</f>
        <v>4.549049943781716</v>
      </c>
      <c r="H7" s="8">
        <f t="shared" ref="H7:H8" si="5">E7/G7</f>
        <v>87.415791190328804</v>
      </c>
      <c r="I7" s="11">
        <f t="shared" ref="I7:I8" si="6">1-TDIST(H7,98,2)</f>
        <v>1</v>
      </c>
      <c r="J7" s="11">
        <f t="shared" ref="J7:J8" si="7">SQRT(G7*G7/C6/C6+E7*E7*D6*D6/C6/C6/C6/C6)</f>
        <v>8.004269768445281E-3</v>
      </c>
      <c r="K7" s="9">
        <f t="shared" ref="K7:K8" si="8">F7/J7</f>
        <v>52.025509552065763</v>
      </c>
      <c r="L7" s="11">
        <f t="shared" ref="L7:L8" si="9">1-TDIST(K7,98,1)</f>
        <v>1</v>
      </c>
      <c r="M7" t="s">
        <v>2</v>
      </c>
      <c r="N7" t="s">
        <v>20</v>
      </c>
      <c r="O7" t="s">
        <v>5</v>
      </c>
      <c r="P7" t="s">
        <v>46</v>
      </c>
      <c r="Q7" t="s">
        <v>49</v>
      </c>
      <c r="R7" t="s">
        <v>84</v>
      </c>
    </row>
    <row r="8" spans="1:18" x14ac:dyDescent="0.25">
      <c r="A8">
        <v>23</v>
      </c>
      <c r="B8" t="s">
        <v>91</v>
      </c>
      <c r="C8" s="8">
        <v>1812.7983999999997</v>
      </c>
      <c r="D8" s="9">
        <v>24.721538189380109</v>
      </c>
      <c r="E8" s="8">
        <f t="shared" si="2"/>
        <v>460.20740000000023</v>
      </c>
      <c r="F8" s="13">
        <f t="shared" si="3"/>
        <v>0.34024135899174285</v>
      </c>
      <c r="G8" s="9">
        <f t="shared" si="4"/>
        <v>5.3446659246125297</v>
      </c>
      <c r="H8" s="8">
        <f t="shared" si="5"/>
        <v>86.105924391029873</v>
      </c>
      <c r="I8" s="11">
        <f t="shared" si="6"/>
        <v>1</v>
      </c>
      <c r="J8" s="11">
        <f t="shared" si="7"/>
        <v>8.204755903329362E-3</v>
      </c>
      <c r="K8" s="9">
        <f t="shared" si="8"/>
        <v>41.46879724400798</v>
      </c>
      <c r="L8" s="11">
        <f t="shared" si="9"/>
        <v>1</v>
      </c>
      <c r="M8" t="s">
        <v>38</v>
      </c>
      <c r="N8" t="s">
        <v>20</v>
      </c>
      <c r="O8" t="s">
        <v>5</v>
      </c>
      <c r="P8" t="s">
        <v>77</v>
      </c>
      <c r="Q8" t="s">
        <v>49</v>
      </c>
      <c r="R8" t="s">
        <v>84</v>
      </c>
    </row>
  </sheetData>
  <sortState ref="B4:R9">
    <sortCondition ref="C4:C9"/>
  </sortState>
  <mergeCells count="3">
    <mergeCell ref="C1:D1"/>
    <mergeCell ref="E1:F1"/>
    <mergeCell ref="H1:J1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topLeftCell="H14" zoomScale="175" zoomScaleNormal="175" workbookViewId="0">
      <selection activeCell="X18" sqref="X18"/>
    </sheetView>
  </sheetViews>
  <sheetFormatPr defaultRowHeight="15" x14ac:dyDescent="0.25"/>
  <cols>
    <col min="1" max="1" width="17" customWidth="1"/>
  </cols>
  <sheetData>
    <row r="1" spans="1:24" x14ac:dyDescent="0.25">
      <c r="A1" t="s">
        <v>97</v>
      </c>
      <c r="B1" t="s">
        <v>117</v>
      </c>
      <c r="L1" t="s">
        <v>119</v>
      </c>
      <c r="O1" t="s">
        <v>3</v>
      </c>
      <c r="P1" t="s">
        <v>15</v>
      </c>
      <c r="Q1" t="s">
        <v>121</v>
      </c>
      <c r="R1" t="s">
        <v>40</v>
      </c>
      <c r="S1" t="s">
        <v>47</v>
      </c>
      <c r="T1" t="s">
        <v>81</v>
      </c>
    </row>
    <row r="2" spans="1:24" x14ac:dyDescent="0.25">
      <c r="B2" t="s">
        <v>66</v>
      </c>
      <c r="C2" t="s">
        <v>101</v>
      </c>
      <c r="L2" t="s">
        <v>73</v>
      </c>
      <c r="M2" t="s">
        <v>78</v>
      </c>
      <c r="N2" t="s">
        <v>74</v>
      </c>
    </row>
    <row r="3" spans="1:24" x14ac:dyDescent="0.25">
      <c r="A3" t="s">
        <v>97</v>
      </c>
      <c r="B3" t="s">
        <v>105</v>
      </c>
      <c r="C3" t="s">
        <v>106</v>
      </c>
      <c r="L3" t="s">
        <v>73</v>
      </c>
      <c r="M3" t="s">
        <v>78</v>
      </c>
      <c r="N3" t="s">
        <v>74</v>
      </c>
      <c r="O3" t="s">
        <v>3</v>
      </c>
      <c r="P3" t="s">
        <v>15</v>
      </c>
      <c r="Q3" t="s">
        <v>121</v>
      </c>
      <c r="R3" t="s">
        <v>40</v>
      </c>
      <c r="S3" t="s">
        <v>47</v>
      </c>
      <c r="T3" t="s">
        <v>81</v>
      </c>
    </row>
    <row r="4" spans="1:24" x14ac:dyDescent="0.25">
      <c r="A4" t="s">
        <v>87</v>
      </c>
      <c r="B4">
        <v>361.45620000000002</v>
      </c>
      <c r="C4">
        <v>8.8655987032657286</v>
      </c>
      <c r="L4">
        <v>-0.30147178871548591</v>
      </c>
      <c r="M4">
        <v>3.4004673435583756E-2</v>
      </c>
      <c r="N4">
        <v>0.7036898086186002</v>
      </c>
      <c r="O4" t="s">
        <v>2</v>
      </c>
      <c r="P4" t="s">
        <v>20</v>
      </c>
      <c r="Q4" t="s">
        <v>5</v>
      </c>
      <c r="R4" t="s">
        <v>45</v>
      </c>
      <c r="S4" t="s">
        <v>49</v>
      </c>
      <c r="T4" t="s">
        <v>82</v>
      </c>
    </row>
    <row r="5" spans="1:24" x14ac:dyDescent="0.25">
      <c r="A5" t="s">
        <v>170</v>
      </c>
      <c r="B5" s="8">
        <v>736.15259999999978</v>
      </c>
      <c r="C5" s="9">
        <v>3.1519594229751249</v>
      </c>
      <c r="D5" s="8"/>
      <c r="E5" s="8"/>
      <c r="F5" s="9"/>
      <c r="G5" s="17"/>
      <c r="H5" s="9"/>
      <c r="I5" s="9"/>
      <c r="J5" s="11"/>
      <c r="K5" s="11"/>
      <c r="L5" s="9"/>
      <c r="M5" s="11"/>
      <c r="N5" s="12"/>
      <c r="R5" s="24"/>
      <c r="S5" s="11"/>
      <c r="T5" s="13"/>
      <c r="U5" s="23"/>
      <c r="V5" s="24"/>
      <c r="W5" s="24"/>
      <c r="X5" s="25"/>
    </row>
    <row r="6" spans="1:24" x14ac:dyDescent="0.25">
      <c r="A6" t="s">
        <v>88</v>
      </c>
      <c r="B6">
        <v>954.93219999999997</v>
      </c>
      <c r="C6">
        <v>14.750407713493404</v>
      </c>
      <c r="L6">
        <v>-0.55968931572629033</v>
      </c>
      <c r="M6">
        <v>3.7943989522018211E-2</v>
      </c>
      <c r="N6">
        <v>0.66031019210257869</v>
      </c>
      <c r="O6" t="s">
        <v>2</v>
      </c>
      <c r="P6" t="s">
        <v>20</v>
      </c>
      <c r="Q6" t="s">
        <v>5</v>
      </c>
      <c r="R6" t="s">
        <v>76</v>
      </c>
      <c r="S6" t="s">
        <v>49</v>
      </c>
      <c r="T6" t="s">
        <v>83</v>
      </c>
    </row>
    <row r="7" spans="1:24" x14ac:dyDescent="0.25">
      <c r="A7" t="s">
        <v>90</v>
      </c>
      <c r="B7">
        <v>971.02320000000009</v>
      </c>
      <c r="C7">
        <v>6.0707937281541655</v>
      </c>
      <c r="L7">
        <v>-0.2850352941176475</v>
      </c>
      <c r="M7">
        <v>4.6951899023641004E-2</v>
      </c>
      <c r="N7">
        <v>0.62962039214265531</v>
      </c>
      <c r="O7" t="s">
        <v>2</v>
      </c>
      <c r="P7" t="s">
        <v>20</v>
      </c>
      <c r="Q7" t="s">
        <v>5</v>
      </c>
      <c r="R7" t="s">
        <v>76</v>
      </c>
      <c r="S7" t="s">
        <v>48</v>
      </c>
      <c r="T7" t="s">
        <v>83</v>
      </c>
    </row>
    <row r="8" spans="1:24" x14ac:dyDescent="0.25">
      <c r="A8" t="s">
        <v>126</v>
      </c>
      <c r="B8">
        <v>1352.5909999999994</v>
      </c>
      <c r="C8">
        <v>28.585280160193218</v>
      </c>
      <c r="E8">
        <f>B8/B6-1</f>
        <v>0.41642621329556118</v>
      </c>
      <c r="L8">
        <v>1.2886746698679483</v>
      </c>
      <c r="M8">
        <v>4.5081757556552061E-2</v>
      </c>
      <c r="N8">
        <v>0.87977329266634863</v>
      </c>
      <c r="O8" t="s">
        <v>2</v>
      </c>
      <c r="P8" t="s">
        <v>20</v>
      </c>
      <c r="Q8" t="s">
        <v>5</v>
      </c>
      <c r="R8" t="s">
        <v>46</v>
      </c>
      <c r="S8" t="s">
        <v>49</v>
      </c>
      <c r="T8" t="s">
        <v>84</v>
      </c>
    </row>
    <row r="9" spans="1:24" x14ac:dyDescent="0.25">
      <c r="A9" t="s">
        <v>93</v>
      </c>
      <c r="B9">
        <v>1533.6760000000002</v>
      </c>
      <c r="C9">
        <v>4.846669380268561</v>
      </c>
      <c r="L9">
        <v>-1.7863145258102814E-2</v>
      </c>
      <c r="M9">
        <v>3.685653766858137E-3</v>
      </c>
      <c r="N9">
        <v>0.23450823954512137</v>
      </c>
      <c r="O9" t="s">
        <v>38</v>
      </c>
      <c r="P9" t="s">
        <v>20</v>
      </c>
      <c r="Q9" t="s">
        <v>5</v>
      </c>
      <c r="R9" t="s">
        <v>76</v>
      </c>
      <c r="S9" t="s">
        <v>48</v>
      </c>
      <c r="T9" t="s">
        <v>84</v>
      </c>
    </row>
    <row r="10" spans="1:24" x14ac:dyDescent="0.25">
      <c r="A10" t="s">
        <v>94</v>
      </c>
      <c r="B10">
        <v>1545.5160000000001</v>
      </c>
      <c r="C10">
        <v>6.438543693876686</v>
      </c>
      <c r="L10">
        <v>-4.85810324129652E-2</v>
      </c>
      <c r="M10">
        <v>7.5453448361572379E-3</v>
      </c>
      <c r="N10">
        <v>-0.14518215068370854</v>
      </c>
      <c r="O10" t="s">
        <v>38</v>
      </c>
      <c r="P10" t="s">
        <v>20</v>
      </c>
      <c r="Q10" t="s">
        <v>5</v>
      </c>
      <c r="R10" t="s">
        <v>76</v>
      </c>
      <c r="S10" t="s">
        <v>49</v>
      </c>
      <c r="T10" t="s">
        <v>84</v>
      </c>
    </row>
    <row r="11" spans="1:24" x14ac:dyDescent="0.25">
      <c r="A11" t="s">
        <v>95</v>
      </c>
      <c r="B11">
        <v>1751.9646</v>
      </c>
      <c r="C11">
        <v>11.362515388732533</v>
      </c>
      <c r="L11">
        <v>0.35175174069627968</v>
      </c>
      <c r="M11">
        <v>3.095720697945888E-2</v>
      </c>
      <c r="N11">
        <v>0.62097634484205255</v>
      </c>
      <c r="O11" t="s">
        <v>38</v>
      </c>
      <c r="P11" t="s">
        <v>20</v>
      </c>
      <c r="Q11" t="s">
        <v>5</v>
      </c>
      <c r="R11" t="s">
        <v>77</v>
      </c>
      <c r="S11" t="s">
        <v>48</v>
      </c>
      <c r="T11" t="s">
        <v>84</v>
      </c>
    </row>
    <row r="12" spans="1:24" x14ac:dyDescent="0.25">
      <c r="A12" t="s">
        <v>85</v>
      </c>
      <c r="B12">
        <v>1792.8894</v>
      </c>
      <c r="C12">
        <v>12.99067254</v>
      </c>
      <c r="L12">
        <v>0.22224681900000001</v>
      </c>
      <c r="M12">
        <v>1.7000000000000001E-2</v>
      </c>
      <c r="N12">
        <v>0.24589059299999999</v>
      </c>
      <c r="O12" t="s">
        <v>38</v>
      </c>
      <c r="P12" t="s">
        <v>20</v>
      </c>
      <c r="Q12" t="s">
        <v>5</v>
      </c>
      <c r="R12" t="s">
        <v>25</v>
      </c>
      <c r="S12" t="s">
        <v>24</v>
      </c>
      <c r="T12" t="s">
        <v>24</v>
      </c>
    </row>
    <row r="13" spans="1:24" x14ac:dyDescent="0.25">
      <c r="A13" t="s">
        <v>91</v>
      </c>
      <c r="B13">
        <v>1812.7983999999997</v>
      </c>
      <c r="C13">
        <v>24.721538189380109</v>
      </c>
      <c r="L13">
        <v>0.84584969987995262</v>
      </c>
      <c r="M13">
        <v>3.4215091852306874E-2</v>
      </c>
      <c r="N13">
        <v>0.34832118306774196</v>
      </c>
      <c r="O13" t="s">
        <v>38</v>
      </c>
      <c r="P13" t="s">
        <v>20</v>
      </c>
      <c r="Q13" t="s">
        <v>5</v>
      </c>
      <c r="R13" t="s">
        <v>77</v>
      </c>
      <c r="S13" t="s">
        <v>49</v>
      </c>
      <c r="T13" t="s">
        <v>84</v>
      </c>
    </row>
    <row r="15" spans="1:24" x14ac:dyDescent="0.25">
      <c r="C15" t="s">
        <v>123</v>
      </c>
      <c r="D15" t="s">
        <v>66</v>
      </c>
      <c r="E15" t="s">
        <v>124</v>
      </c>
      <c r="F15" t="s">
        <v>125</v>
      </c>
    </row>
    <row r="16" spans="1:24" x14ac:dyDescent="0.25">
      <c r="C16">
        <f>B4+C4</f>
        <v>370.32179870326576</v>
      </c>
      <c r="D16">
        <f>B4</f>
        <v>361.45620000000002</v>
      </c>
      <c r="E16">
        <f>B4-C4</f>
        <v>352.59060129673429</v>
      </c>
    </row>
    <row r="17" spans="3:5" x14ac:dyDescent="0.25">
      <c r="C17">
        <f t="shared" ref="C17:C24" si="0">B6+C6</f>
        <v>969.68260771349333</v>
      </c>
      <c r="D17">
        <f>B6</f>
        <v>954.93219999999997</v>
      </c>
      <c r="E17">
        <f t="shared" ref="E17:E24" si="1">B6-C6</f>
        <v>940.18179228650661</v>
      </c>
    </row>
    <row r="18" spans="3:5" x14ac:dyDescent="0.25">
      <c r="C18">
        <f t="shared" si="0"/>
        <v>977.09399372815426</v>
      </c>
      <c r="D18">
        <f t="shared" ref="D18:D24" si="2">B7</f>
        <v>971.02320000000009</v>
      </c>
      <c r="E18">
        <f t="shared" si="1"/>
        <v>964.95240627184592</v>
      </c>
    </row>
    <row r="19" spans="3:5" x14ac:dyDescent="0.25">
      <c r="C19">
        <f t="shared" si="0"/>
        <v>1381.1762801601926</v>
      </c>
      <c r="D19">
        <f t="shared" si="2"/>
        <v>1352.5909999999994</v>
      </c>
      <c r="E19">
        <f t="shared" si="1"/>
        <v>1324.0057198398063</v>
      </c>
    </row>
    <row r="20" spans="3:5" x14ac:dyDescent="0.25">
      <c r="C20">
        <f t="shared" si="0"/>
        <v>1538.5226693802688</v>
      </c>
      <c r="D20">
        <f t="shared" si="2"/>
        <v>1533.6760000000002</v>
      </c>
      <c r="E20">
        <f t="shared" si="1"/>
        <v>1528.8293306197315</v>
      </c>
    </row>
    <row r="21" spans="3:5" x14ac:dyDescent="0.25">
      <c r="C21">
        <f t="shared" si="0"/>
        <v>1551.9545436938768</v>
      </c>
      <c r="D21">
        <f t="shared" si="2"/>
        <v>1545.5160000000001</v>
      </c>
      <c r="E21">
        <f t="shared" si="1"/>
        <v>1539.0774563061234</v>
      </c>
    </row>
    <row r="22" spans="3:5" x14ac:dyDescent="0.25">
      <c r="C22">
        <f t="shared" si="0"/>
        <v>1763.3271153887326</v>
      </c>
      <c r="D22">
        <f t="shared" si="2"/>
        <v>1751.9646</v>
      </c>
      <c r="E22">
        <f t="shared" si="1"/>
        <v>1740.6020846112674</v>
      </c>
    </row>
    <row r="23" spans="3:5" x14ac:dyDescent="0.25">
      <c r="C23">
        <f t="shared" si="0"/>
        <v>1805.8800725400001</v>
      </c>
      <c r="D23">
        <f t="shared" si="2"/>
        <v>1792.8894</v>
      </c>
      <c r="E23">
        <f t="shared" si="1"/>
        <v>1779.8987274599999</v>
      </c>
    </row>
    <row r="24" spans="3:5" x14ac:dyDescent="0.25">
      <c r="C24">
        <f t="shared" si="0"/>
        <v>1837.5199381893797</v>
      </c>
      <c r="D24">
        <f t="shared" si="2"/>
        <v>1812.7983999999997</v>
      </c>
      <c r="E24">
        <f t="shared" si="1"/>
        <v>1788.0768618106197</v>
      </c>
    </row>
  </sheetData>
  <sortState ref="A4:T27">
    <sortCondition ref="P4:P27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"/>
  <sheetViews>
    <sheetView workbookViewId="0">
      <selection activeCell="C1" sqref="C1:AE9"/>
    </sheetView>
  </sheetViews>
  <sheetFormatPr defaultRowHeight="15" x14ac:dyDescent="0.25"/>
  <cols>
    <col min="1" max="1" width="9.140625" customWidth="1"/>
    <col min="2" max="2" width="20.140625" customWidth="1"/>
    <col min="3" max="3" width="19.7109375" customWidth="1"/>
    <col min="4" max="4" width="9.140625" style="9"/>
    <col min="5" max="6" width="9.140625" style="9" customWidth="1"/>
    <col min="7" max="7" width="13.5703125" style="9" customWidth="1"/>
    <col min="8" max="9" width="9.140625" style="8" customWidth="1"/>
    <col min="10" max="11" width="13.5703125" style="9" customWidth="1"/>
    <col min="12" max="13" width="9.140625" style="9" customWidth="1"/>
    <col min="14" max="19" width="9.140625" style="12" hidden="1" customWidth="1"/>
    <col min="20" max="20" width="9.140625" style="11" hidden="1" customWidth="1"/>
    <col min="21" max="22" width="9.140625" style="13" hidden="1" customWidth="1"/>
    <col min="23" max="25" width="9.140625" style="24" hidden="1" customWidth="1"/>
    <col min="26" max="26" width="9.140625" customWidth="1"/>
    <col min="27" max="28" width="0" hidden="1" customWidth="1"/>
    <col min="30" max="30" width="0" hidden="1" customWidth="1"/>
    <col min="31" max="31" width="9.140625" customWidth="1"/>
  </cols>
  <sheetData>
    <row r="1" spans="1:31" x14ac:dyDescent="0.25">
      <c r="A1" t="s">
        <v>69</v>
      </c>
      <c r="B1" t="s">
        <v>36</v>
      </c>
      <c r="C1" t="s">
        <v>97</v>
      </c>
      <c r="D1" s="41" t="s">
        <v>117</v>
      </c>
      <c r="E1" s="41"/>
      <c r="F1" s="41" t="s">
        <v>104</v>
      </c>
      <c r="G1" s="41"/>
      <c r="H1" s="41" t="s">
        <v>114</v>
      </c>
      <c r="I1" s="41"/>
      <c r="J1" s="41"/>
      <c r="K1" s="41"/>
      <c r="L1" s="41"/>
      <c r="M1" s="41"/>
      <c r="N1" s="42" t="s">
        <v>119</v>
      </c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t="s">
        <v>3</v>
      </c>
      <c r="AA1" t="s">
        <v>121</v>
      </c>
      <c r="AB1" t="s">
        <v>40</v>
      </c>
      <c r="AC1" t="s">
        <v>47</v>
      </c>
      <c r="AD1" t="s">
        <v>81</v>
      </c>
      <c r="AE1" t="s">
        <v>15</v>
      </c>
    </row>
    <row r="2" spans="1:31" x14ac:dyDescent="0.25">
      <c r="D2" s="9" t="s">
        <v>66</v>
      </c>
      <c r="E2" s="9" t="s">
        <v>101</v>
      </c>
      <c r="F2" s="16" t="s">
        <v>115</v>
      </c>
      <c r="G2" s="15" t="s">
        <v>116</v>
      </c>
      <c r="H2" s="8" t="s">
        <v>118</v>
      </c>
      <c r="I2" s="8" t="s">
        <v>107</v>
      </c>
      <c r="J2" s="9" t="s">
        <v>108</v>
      </c>
      <c r="K2" s="9" t="s">
        <v>129</v>
      </c>
      <c r="L2" s="9" t="s">
        <v>116</v>
      </c>
      <c r="M2" s="9" t="s">
        <v>108</v>
      </c>
      <c r="N2" s="12" t="s">
        <v>73</v>
      </c>
      <c r="O2" t="s">
        <v>131</v>
      </c>
      <c r="P2"/>
      <c r="Q2" t="s">
        <v>137</v>
      </c>
      <c r="R2" s="13" t="s">
        <v>107</v>
      </c>
      <c r="S2" s="24" t="s">
        <v>108</v>
      </c>
      <c r="T2" s="11" t="s">
        <v>139</v>
      </c>
      <c r="U2" s="13" t="s">
        <v>74</v>
      </c>
      <c r="V2" s="13" t="s">
        <v>107</v>
      </c>
      <c r="W2" s="24" t="s">
        <v>108</v>
      </c>
      <c r="X2" s="24" t="s">
        <v>140</v>
      </c>
      <c r="Y2" s="24" t="s">
        <v>138</v>
      </c>
    </row>
    <row r="3" spans="1:31" hidden="1" x14ac:dyDescent="0.25">
      <c r="L3" s="8"/>
      <c r="N3" s="12" t="s">
        <v>134</v>
      </c>
      <c r="O3" t="s">
        <v>133</v>
      </c>
      <c r="P3" t="s">
        <v>135</v>
      </c>
      <c r="Q3" t="s">
        <v>136</v>
      </c>
      <c r="R3" t="s">
        <v>100</v>
      </c>
      <c r="S3"/>
    </row>
    <row r="4" spans="1:31" hidden="1" x14ac:dyDescent="0.25">
      <c r="A4" t="s">
        <v>69</v>
      </c>
      <c r="B4" t="s">
        <v>36</v>
      </c>
      <c r="C4" t="s">
        <v>97</v>
      </c>
      <c r="D4" s="9" t="s">
        <v>105</v>
      </c>
      <c r="E4" s="9" t="s">
        <v>106</v>
      </c>
      <c r="F4" s="9" t="s">
        <v>109</v>
      </c>
      <c r="G4" s="9" t="s">
        <v>110</v>
      </c>
      <c r="H4" s="8" t="s">
        <v>111</v>
      </c>
      <c r="I4" s="8" t="s">
        <v>107</v>
      </c>
      <c r="J4" s="9" t="s">
        <v>108</v>
      </c>
      <c r="K4" s="9" t="s">
        <v>129</v>
      </c>
      <c r="L4" s="8" t="s">
        <v>107</v>
      </c>
      <c r="M4" s="9" t="s">
        <v>108</v>
      </c>
      <c r="N4" s="12" t="s">
        <v>73</v>
      </c>
      <c r="O4" t="s">
        <v>131</v>
      </c>
      <c r="P4" t="s">
        <v>135</v>
      </c>
      <c r="Q4" t="s">
        <v>137</v>
      </c>
      <c r="R4" s="13" t="s">
        <v>107</v>
      </c>
      <c r="S4" s="24" t="s">
        <v>108</v>
      </c>
      <c r="T4" s="11" t="s">
        <v>78</v>
      </c>
      <c r="U4" s="13" t="s">
        <v>74</v>
      </c>
      <c r="V4" s="13" t="s">
        <v>107</v>
      </c>
      <c r="W4" s="24" t="s">
        <v>108</v>
      </c>
      <c r="X4" s="24" t="s">
        <v>140</v>
      </c>
      <c r="Y4" s="24" t="s">
        <v>138</v>
      </c>
      <c r="Z4" t="s">
        <v>3</v>
      </c>
      <c r="AA4" t="s">
        <v>121</v>
      </c>
      <c r="AB4" t="s">
        <v>40</v>
      </c>
      <c r="AC4" t="s">
        <v>47</v>
      </c>
      <c r="AD4" t="s">
        <v>81</v>
      </c>
      <c r="AE4" t="s">
        <v>15</v>
      </c>
    </row>
    <row r="5" spans="1:31" hidden="1" x14ac:dyDescent="0.25">
      <c r="A5">
        <v>550</v>
      </c>
      <c r="B5" t="s">
        <v>63</v>
      </c>
      <c r="C5" t="s">
        <v>87</v>
      </c>
      <c r="D5" s="9">
        <v>358.32139999999998</v>
      </c>
      <c r="E5" s="9">
        <v>1.7156911024959227</v>
      </c>
      <c r="G5" s="17"/>
      <c r="H5" s="9"/>
      <c r="J5" s="11"/>
      <c r="K5" s="11"/>
      <c r="M5" s="11"/>
      <c r="N5" s="12">
        <v>5.2331812725090097E-2</v>
      </c>
      <c r="O5">
        <v>0.44463756052319259</v>
      </c>
      <c r="P5">
        <f t="shared" ref="P5:P28" si="0">E5*SQRT((1-O5*O5)*49/48)</f>
        <v>1.5526880964088994</v>
      </c>
      <c r="Q5">
        <f t="shared" ref="Q5:Q28" si="1">P5/$E$31/SQRT(49)</f>
        <v>1.521621781152809E-2</v>
      </c>
      <c r="R5">
        <f t="shared" ref="R5:R28" si="2">ABS(N5)/Q5</f>
        <v>3.4392129091003509</v>
      </c>
      <c r="S5" s="24">
        <f t="shared" ref="S5:S28" si="3">1-TDIST(R5,49,2)</f>
        <v>0.99879964783931929</v>
      </c>
      <c r="T5" s="11">
        <v>3.0501885012377664E-2</v>
      </c>
      <c r="U5" s="13">
        <v>0.60335193759481431</v>
      </c>
      <c r="V5" s="23">
        <f t="shared" ref="V5:V28" si="4">ABS(U5)/SQRT((1-U5*U5)/48)</f>
        <v>5.2417249862905511</v>
      </c>
      <c r="W5" s="24">
        <f t="shared" ref="W5:W28" si="5">1-TDIST(V5,48,2)</f>
        <v>0.99999647764880395</v>
      </c>
      <c r="X5" s="24">
        <f t="shared" ref="X5:X28" si="6">MAX(S5,W5)</f>
        <v>0.99999647764880395</v>
      </c>
      <c r="Y5" s="25" t="b">
        <f t="shared" ref="Y5:Y28" si="7">AND(S5&gt;95%,W5&gt;95%)</f>
        <v>1</v>
      </c>
      <c r="Z5" t="s">
        <v>2</v>
      </c>
      <c r="AA5" t="s">
        <v>120</v>
      </c>
      <c r="AB5" t="s">
        <v>45</v>
      </c>
      <c r="AC5" t="s">
        <v>49</v>
      </c>
      <c r="AD5" t="s">
        <v>82</v>
      </c>
      <c r="AE5" t="s">
        <v>92</v>
      </c>
    </row>
    <row r="6" spans="1:31" hidden="1" x14ac:dyDescent="0.25">
      <c r="A6">
        <v>600</v>
      </c>
      <c r="B6" t="s">
        <v>64</v>
      </c>
      <c r="C6" t="s">
        <v>85</v>
      </c>
      <c r="D6" s="9">
        <v>1783.0169999999998</v>
      </c>
      <c r="E6" s="9">
        <v>6.6330041367054227</v>
      </c>
      <c r="G6" s="17"/>
      <c r="H6" s="9"/>
      <c r="J6" s="11"/>
      <c r="K6" s="11"/>
      <c r="M6" s="11"/>
      <c r="N6" s="12">
        <v>0.29766098439375815</v>
      </c>
      <c r="O6">
        <v>0.6541707366680416</v>
      </c>
      <c r="P6">
        <f t="shared" si="0"/>
        <v>5.068841672567884</v>
      </c>
      <c r="Q6">
        <f t="shared" si="1"/>
        <v>4.9674238580387435E-2</v>
      </c>
      <c r="R6">
        <f t="shared" si="2"/>
        <v>5.9922606344947935</v>
      </c>
      <c r="S6" s="24">
        <f t="shared" si="3"/>
        <v>0.99999975944362895</v>
      </c>
      <c r="T6" s="11">
        <v>4.4875742312080746E-2</v>
      </c>
      <c r="U6" s="13">
        <v>0.46389197118893388</v>
      </c>
      <c r="V6" s="23">
        <f t="shared" si="4"/>
        <v>3.6279125055480792</v>
      </c>
      <c r="W6" s="24">
        <f t="shared" si="5"/>
        <v>0.99930901037460074</v>
      </c>
      <c r="X6" s="24">
        <f t="shared" si="6"/>
        <v>0.99999975944362895</v>
      </c>
      <c r="Y6" s="25" t="b">
        <f t="shared" si="7"/>
        <v>1</v>
      </c>
      <c r="Z6" t="s">
        <v>38</v>
      </c>
      <c r="AA6" t="s">
        <v>120</v>
      </c>
      <c r="AB6" t="s">
        <v>24</v>
      </c>
      <c r="AC6" t="s">
        <v>24</v>
      </c>
      <c r="AD6" t="s">
        <v>24</v>
      </c>
      <c r="AE6" t="s">
        <v>92</v>
      </c>
    </row>
    <row r="7" spans="1:31" x14ac:dyDescent="0.25">
      <c r="A7">
        <v>500</v>
      </c>
      <c r="B7" t="s">
        <v>62</v>
      </c>
      <c r="C7" t="s">
        <v>87</v>
      </c>
      <c r="D7" s="9">
        <v>356.92099999999994</v>
      </c>
      <c r="E7" s="9">
        <v>3.7492944914574844</v>
      </c>
      <c r="N7" s="12">
        <v>-0.12095798319327702</v>
      </c>
      <c r="O7">
        <v>-0.47028859889806185</v>
      </c>
      <c r="P7">
        <f t="shared" si="0"/>
        <v>3.3430889350196717</v>
      </c>
      <c r="Q7">
        <f t="shared" si="1"/>
        <v>3.2762001277797166E-2</v>
      </c>
      <c r="R7">
        <f t="shared" si="2"/>
        <v>3.6920205871321525</v>
      </c>
      <c r="S7" s="24">
        <f t="shared" si="3"/>
        <v>0.99944076474394783</v>
      </c>
      <c r="T7" s="11">
        <v>3.2261531727868178E-2</v>
      </c>
      <c r="U7" s="13">
        <v>0.62334668548942795</v>
      </c>
      <c r="V7" s="23">
        <f t="shared" si="4"/>
        <v>5.5229833906640131</v>
      </c>
      <c r="W7" s="24">
        <f t="shared" si="5"/>
        <v>0.99999866943317173</v>
      </c>
      <c r="X7" s="24">
        <f t="shared" si="6"/>
        <v>0.99999866943317173</v>
      </c>
      <c r="Y7" s="25" t="b">
        <f t="shared" si="7"/>
        <v>1</v>
      </c>
      <c r="Z7" t="s">
        <v>2</v>
      </c>
      <c r="AA7" t="s">
        <v>5</v>
      </c>
      <c r="AB7" t="s">
        <v>45</v>
      </c>
      <c r="AC7" t="s">
        <v>49</v>
      </c>
      <c r="AD7" t="s">
        <v>82</v>
      </c>
      <c r="AE7" t="s">
        <v>21</v>
      </c>
    </row>
    <row r="8" spans="1:31" x14ac:dyDescent="0.25">
      <c r="A8">
        <v>1200</v>
      </c>
      <c r="B8" t="s">
        <v>23</v>
      </c>
      <c r="C8" t="s">
        <v>55</v>
      </c>
      <c r="D8" s="9">
        <v>649.7675999999999</v>
      </c>
      <c r="E8" s="9">
        <v>8.3671484816683854</v>
      </c>
      <c r="F8" s="9">
        <f>D8-D7</f>
        <v>292.84659999999997</v>
      </c>
      <c r="G8" s="17">
        <f>F8/D7</f>
        <v>0.82048016227680642</v>
      </c>
      <c r="H8" s="9">
        <f>SQRT((E7*E7+E8*E8)/50)</f>
        <v>1.2966601937127475</v>
      </c>
      <c r="I8" s="8">
        <f>ABS(F8)/H8</f>
        <v>225.84683436721204</v>
      </c>
      <c r="J8" s="11">
        <f>1-TDIST(I8,98,2)</f>
        <v>1</v>
      </c>
      <c r="K8" s="11">
        <f>SQRT(H8*H8/D7/D7+F8*F8*E7*E7/D7/D7/D7/D7)</f>
        <v>9.3531428706555529E-3</v>
      </c>
      <c r="L8" s="9">
        <f>ABS(G8)/K8</f>
        <v>87.722402364981704</v>
      </c>
      <c r="M8" s="11">
        <f>1-TDIST(L8,98,1)</f>
        <v>1</v>
      </c>
      <c r="N8" s="12">
        <v>-0.17021848739495818</v>
      </c>
      <c r="O8">
        <v>-0.29655736771848923</v>
      </c>
      <c r="P8">
        <f t="shared" si="0"/>
        <v>8.0735605849964163</v>
      </c>
      <c r="Q8">
        <f t="shared" si="1"/>
        <v>7.9120240993669225E-2</v>
      </c>
      <c r="R8">
        <f t="shared" si="2"/>
        <v>2.1513899004501029</v>
      </c>
      <c r="S8" s="24">
        <f t="shared" si="3"/>
        <v>0.96359813623160184</v>
      </c>
      <c r="T8" s="11">
        <v>2.0343667590923056E-2</v>
      </c>
      <c r="U8" s="13">
        <v>0.53552997974396255</v>
      </c>
      <c r="V8" s="23">
        <f t="shared" si="4"/>
        <v>4.3933561734326458</v>
      </c>
      <c r="W8" s="24">
        <f t="shared" si="5"/>
        <v>0.99993862744159168</v>
      </c>
      <c r="X8" s="24">
        <f t="shared" si="6"/>
        <v>0.99993862744159168</v>
      </c>
      <c r="Y8" s="25" t="b">
        <f t="shared" si="7"/>
        <v>1</v>
      </c>
      <c r="Z8" t="s">
        <v>22</v>
      </c>
      <c r="AA8" t="s">
        <v>5</v>
      </c>
      <c r="AB8" t="s">
        <v>24</v>
      </c>
      <c r="AC8" t="s">
        <v>55</v>
      </c>
      <c r="AD8" t="s">
        <v>24</v>
      </c>
      <c r="AE8" t="s">
        <v>21</v>
      </c>
    </row>
    <row r="9" spans="1:31" x14ac:dyDescent="0.25">
      <c r="A9">
        <v>450</v>
      </c>
      <c r="B9" t="s">
        <v>23</v>
      </c>
      <c r="C9" t="s">
        <v>85</v>
      </c>
      <c r="D9" s="9">
        <v>1784.9860000000001</v>
      </c>
      <c r="E9" s="9">
        <v>8.924595228916532</v>
      </c>
      <c r="F9" s="9">
        <f>D9-D8</f>
        <v>1135.2184000000002</v>
      </c>
      <c r="G9" s="17">
        <f>F9/D8</f>
        <v>1.7471145067867349</v>
      </c>
      <c r="H9" s="9">
        <f>SQRT((E8*E8+E9*E9)/50)</f>
        <v>1.7300726789027407</v>
      </c>
      <c r="I9" s="8">
        <f>ABS(F9)/H9</f>
        <v>656.16804070912599</v>
      </c>
      <c r="J9" s="11">
        <f>1-TDIST(I9,98,2)</f>
        <v>1</v>
      </c>
      <c r="K9" s="11">
        <f>SQRT(H9*H9/D8/D8+F9*F9*E8*E8/D8/D8/D8/D8)</f>
        <v>2.2654849051849998E-2</v>
      </c>
      <c r="L9" s="9">
        <f>ABS(G9)/K9</f>
        <v>77.118788246530613</v>
      </c>
      <c r="M9" s="11">
        <f>1-TDIST(L9,98,1)</f>
        <v>1</v>
      </c>
      <c r="N9" s="12">
        <v>-0.11381128451380484</v>
      </c>
      <c r="O9">
        <v>-0.18589866208730962</v>
      </c>
      <c r="P9">
        <f t="shared" si="0"/>
        <v>8.8599031211478945</v>
      </c>
      <c r="Q9">
        <f t="shared" si="1"/>
        <v>8.6826334272946393E-2</v>
      </c>
      <c r="R9">
        <f t="shared" si="2"/>
        <v>1.3107922321818728</v>
      </c>
      <c r="S9" s="24">
        <f t="shared" si="3"/>
        <v>0.80396164604956488</v>
      </c>
      <c r="T9" s="11">
        <v>1.2752543011143579E-2</v>
      </c>
      <c r="U9" s="13">
        <v>0.42831224696178144</v>
      </c>
      <c r="V9" s="23">
        <f t="shared" si="4"/>
        <v>3.2839012343532938</v>
      </c>
      <c r="W9" s="24">
        <f t="shared" si="5"/>
        <v>0.99808472429448791</v>
      </c>
      <c r="X9" s="24">
        <f t="shared" si="6"/>
        <v>0.99808472429448791</v>
      </c>
      <c r="Y9" s="25" t="b">
        <f t="shared" si="7"/>
        <v>0</v>
      </c>
      <c r="Z9" t="s">
        <v>38</v>
      </c>
      <c r="AA9" t="s">
        <v>5</v>
      </c>
      <c r="AB9" t="s">
        <v>24</v>
      </c>
      <c r="AC9" t="s">
        <v>24</v>
      </c>
      <c r="AD9" t="s">
        <v>24</v>
      </c>
      <c r="AE9" t="s">
        <v>21</v>
      </c>
    </row>
    <row r="10" spans="1:31" hidden="1" x14ac:dyDescent="0.25">
      <c r="A10">
        <v>400</v>
      </c>
      <c r="B10" t="s">
        <v>34</v>
      </c>
      <c r="C10" t="s">
        <v>87</v>
      </c>
      <c r="D10" s="9">
        <v>361.45620000000002</v>
      </c>
      <c r="E10" s="9">
        <v>8.8655987032657286</v>
      </c>
      <c r="G10" s="17"/>
      <c r="H10" s="9"/>
      <c r="J10" s="11"/>
      <c r="K10" s="11"/>
      <c r="M10" s="11"/>
      <c r="N10" s="12">
        <v>-0.30147178871548591</v>
      </c>
      <c r="O10">
        <v>-0.49569903750703198</v>
      </c>
      <c r="P10">
        <f t="shared" si="0"/>
        <v>7.7795145291415011</v>
      </c>
      <c r="Q10">
        <f t="shared" si="1"/>
        <v>7.6238613419620474E-2</v>
      </c>
      <c r="R10">
        <f t="shared" si="2"/>
        <v>3.9543188837416645</v>
      </c>
      <c r="S10" s="24">
        <f t="shared" si="3"/>
        <v>0.99975322697476832</v>
      </c>
      <c r="T10" s="11">
        <v>3.4004673435583756E-2</v>
      </c>
      <c r="U10" s="13">
        <v>0.7036898086186002</v>
      </c>
      <c r="V10" s="23">
        <f t="shared" si="4"/>
        <v>6.8617252220172329</v>
      </c>
      <c r="W10" s="24">
        <f t="shared" si="5"/>
        <v>0.99999998801860601</v>
      </c>
      <c r="X10" s="24">
        <f t="shared" si="6"/>
        <v>0.99999998801860601</v>
      </c>
      <c r="Y10" s="25" t="b">
        <f t="shared" si="7"/>
        <v>1</v>
      </c>
      <c r="Z10" t="s">
        <v>2</v>
      </c>
      <c r="AA10" t="s">
        <v>5</v>
      </c>
      <c r="AB10" t="s">
        <v>45</v>
      </c>
      <c r="AC10" t="s">
        <v>49</v>
      </c>
      <c r="AD10" t="s">
        <v>82</v>
      </c>
      <c r="AE10" t="s">
        <v>20</v>
      </c>
    </row>
    <row r="11" spans="1:31" hidden="1" x14ac:dyDescent="0.25">
      <c r="A11">
        <v>250</v>
      </c>
      <c r="B11" t="s">
        <v>34</v>
      </c>
      <c r="C11" t="s">
        <v>88</v>
      </c>
      <c r="D11" s="9">
        <v>954.93219999999997</v>
      </c>
      <c r="E11" s="9">
        <v>14.750407713493404</v>
      </c>
      <c r="G11" s="17"/>
      <c r="H11" s="9"/>
      <c r="J11" s="11"/>
      <c r="K11" s="11"/>
      <c r="M11" s="11"/>
      <c r="N11" s="12">
        <v>-0.55968931572629033</v>
      </c>
      <c r="O11">
        <v>-0.55312394400350584</v>
      </c>
      <c r="P11">
        <f t="shared" si="0"/>
        <v>12.415895434328306</v>
      </c>
      <c r="Q11">
        <f t="shared" si="1"/>
        <v>0.12167477144369369</v>
      </c>
      <c r="R11">
        <f t="shared" si="2"/>
        <v>4.599879737479454</v>
      </c>
      <c r="S11" s="24">
        <f t="shared" si="3"/>
        <v>0.99996995519790244</v>
      </c>
      <c r="T11" s="11">
        <v>3.7943989522018211E-2</v>
      </c>
      <c r="U11" s="13">
        <v>0.66031019210257869</v>
      </c>
      <c r="V11" s="23">
        <f t="shared" si="4"/>
        <v>6.0916191645993241</v>
      </c>
      <c r="W11" s="24">
        <f t="shared" si="5"/>
        <v>0.99999981835676011</v>
      </c>
      <c r="X11" s="24">
        <f t="shared" si="6"/>
        <v>0.99999981835676011</v>
      </c>
      <c r="Y11" s="25" t="b">
        <f t="shared" si="7"/>
        <v>1</v>
      </c>
      <c r="Z11" t="s">
        <v>2</v>
      </c>
      <c r="AA11" t="s">
        <v>5</v>
      </c>
      <c r="AB11" t="s">
        <v>76</v>
      </c>
      <c r="AC11" t="s">
        <v>49</v>
      </c>
      <c r="AD11" t="s">
        <v>83</v>
      </c>
      <c r="AE11" t="s">
        <v>20</v>
      </c>
    </row>
    <row r="12" spans="1:31" hidden="1" x14ac:dyDescent="0.25">
      <c r="A12">
        <v>50</v>
      </c>
      <c r="B12" t="s">
        <v>34</v>
      </c>
      <c r="C12" t="s">
        <v>89</v>
      </c>
      <c r="D12" s="9">
        <v>963.06079999999986</v>
      </c>
      <c r="E12" s="9">
        <v>5.6161726527330202</v>
      </c>
      <c r="G12" s="17"/>
      <c r="H12" s="9"/>
      <c r="J12" s="11"/>
      <c r="K12" s="11"/>
      <c r="M12" s="11"/>
      <c r="N12" s="12">
        <v>-8.7739735894358239E-2</v>
      </c>
      <c r="O12">
        <v>-0.22773791463545437</v>
      </c>
      <c r="P12">
        <f t="shared" si="0"/>
        <v>5.5252643652518998</v>
      </c>
      <c r="Q12">
        <f t="shared" si="1"/>
        <v>5.4147144067372747E-2</v>
      </c>
      <c r="R12">
        <f t="shared" si="2"/>
        <v>1.6203945269059401</v>
      </c>
      <c r="S12" s="24">
        <f t="shared" si="3"/>
        <v>0.88843379695848002</v>
      </c>
      <c r="T12" s="11">
        <v>1.5622692057314353E-2</v>
      </c>
      <c r="U12" s="13">
        <v>0.4087305238282542</v>
      </c>
      <c r="V12" s="23">
        <f t="shared" si="4"/>
        <v>3.1027801072203443</v>
      </c>
      <c r="W12" s="24">
        <f t="shared" si="5"/>
        <v>0.99679091406248688</v>
      </c>
      <c r="X12" s="24">
        <f t="shared" si="6"/>
        <v>0.99679091406248688</v>
      </c>
      <c r="Y12" s="25" t="b">
        <f t="shared" si="7"/>
        <v>0</v>
      </c>
      <c r="Z12" t="s">
        <v>2</v>
      </c>
      <c r="AA12" t="s">
        <v>5</v>
      </c>
      <c r="AB12" t="s">
        <v>122</v>
      </c>
      <c r="AC12" t="s">
        <v>48</v>
      </c>
      <c r="AD12" t="s">
        <v>83</v>
      </c>
      <c r="AE12" t="s">
        <v>20</v>
      </c>
    </row>
    <row r="13" spans="1:31" hidden="1" x14ac:dyDescent="0.25">
      <c r="A13">
        <v>100</v>
      </c>
      <c r="B13" t="s">
        <v>34</v>
      </c>
      <c r="C13" t="s">
        <v>90</v>
      </c>
      <c r="D13" s="9">
        <v>971.02320000000009</v>
      </c>
      <c r="E13" s="9">
        <v>6.0707937281541655</v>
      </c>
      <c r="G13" s="17"/>
      <c r="H13" s="9"/>
      <c r="J13" s="11"/>
      <c r="K13" s="11"/>
      <c r="M13" s="11"/>
      <c r="N13" s="12">
        <v>-0.2850352941176475</v>
      </c>
      <c r="O13">
        <v>-0.68443566144621193</v>
      </c>
      <c r="P13">
        <f t="shared" si="0"/>
        <v>4.4719204662943994</v>
      </c>
      <c r="Q13">
        <f t="shared" si="1"/>
        <v>4.382445901938959E-2</v>
      </c>
      <c r="R13">
        <f t="shared" si="2"/>
        <v>6.5040231070858665</v>
      </c>
      <c r="S13" s="24">
        <f t="shared" si="3"/>
        <v>0.99999996106791311</v>
      </c>
      <c r="T13" s="11">
        <v>4.6951899023641004E-2</v>
      </c>
      <c r="U13" s="13">
        <v>0.62962039214265531</v>
      </c>
      <c r="V13" s="23">
        <f t="shared" si="4"/>
        <v>5.614778718547984</v>
      </c>
      <c r="W13" s="24">
        <f t="shared" si="5"/>
        <v>0.99999903348841446</v>
      </c>
      <c r="X13" s="24">
        <f t="shared" si="6"/>
        <v>0.99999996106791311</v>
      </c>
      <c r="Y13" s="25" t="b">
        <f t="shared" si="7"/>
        <v>1</v>
      </c>
      <c r="Z13" t="s">
        <v>2</v>
      </c>
      <c r="AA13" t="s">
        <v>5</v>
      </c>
      <c r="AB13" t="s">
        <v>76</v>
      </c>
      <c r="AC13" t="s">
        <v>48</v>
      </c>
      <c r="AD13" t="s">
        <v>83</v>
      </c>
      <c r="AE13" t="s">
        <v>20</v>
      </c>
    </row>
    <row r="14" spans="1:31" hidden="1" x14ac:dyDescent="0.25">
      <c r="A14">
        <v>410</v>
      </c>
      <c r="B14" t="s">
        <v>34</v>
      </c>
      <c r="C14" t="s">
        <v>96</v>
      </c>
      <c r="D14" s="9">
        <v>1352.5909999999994</v>
      </c>
      <c r="E14" s="9">
        <v>28.585280160193218</v>
      </c>
      <c r="G14" s="17"/>
      <c r="H14" s="9"/>
      <c r="J14" s="11"/>
      <c r="K14" s="11"/>
      <c r="M14" s="11"/>
      <c r="N14" s="12">
        <v>1.2886746698679483</v>
      </c>
      <c r="O14">
        <v>0.65717389911833424</v>
      </c>
      <c r="P14">
        <f t="shared" si="0"/>
        <v>21.769119140062934</v>
      </c>
      <c r="Q14">
        <f t="shared" si="1"/>
        <v>0.21333560756111439</v>
      </c>
      <c r="R14">
        <f t="shared" si="2"/>
        <v>6.040598119555737</v>
      </c>
      <c r="S14" s="24">
        <f t="shared" si="3"/>
        <v>0.99999979735524824</v>
      </c>
      <c r="T14" s="11">
        <v>4.5081757556552061E-2</v>
      </c>
      <c r="U14" s="13">
        <v>0.87977329266634863</v>
      </c>
      <c r="V14" s="23">
        <f t="shared" si="4"/>
        <v>12.82148056976199</v>
      </c>
      <c r="W14" s="24">
        <f t="shared" si="5"/>
        <v>1</v>
      </c>
      <c r="X14" s="24">
        <f t="shared" si="6"/>
        <v>1</v>
      </c>
      <c r="Y14" s="25" t="b">
        <f t="shared" si="7"/>
        <v>1</v>
      </c>
      <c r="Z14" t="s">
        <v>2</v>
      </c>
      <c r="AA14" t="s">
        <v>5</v>
      </c>
      <c r="AB14" t="s">
        <v>46</v>
      </c>
      <c r="AC14" t="s">
        <v>49</v>
      </c>
      <c r="AD14" t="s">
        <v>84</v>
      </c>
      <c r="AE14" t="s">
        <v>20</v>
      </c>
    </row>
    <row r="15" spans="1:31" hidden="1" x14ac:dyDescent="0.25">
      <c r="A15">
        <v>200</v>
      </c>
      <c r="B15" t="s">
        <v>34</v>
      </c>
      <c r="C15" t="s">
        <v>93</v>
      </c>
      <c r="D15" s="9">
        <v>1533.6760000000002</v>
      </c>
      <c r="E15" s="9">
        <v>4.846669380268561</v>
      </c>
      <c r="G15" s="17"/>
      <c r="H15" s="9"/>
      <c r="J15" s="11"/>
      <c r="K15" s="11"/>
      <c r="M15" s="11"/>
      <c r="N15" s="12">
        <v>-1.7863145258102814E-2</v>
      </c>
      <c r="O15">
        <v>-5.3727174539012941E-2</v>
      </c>
      <c r="P15">
        <f t="shared" si="0"/>
        <v>4.889822455412709</v>
      </c>
      <c r="Q15">
        <f t="shared" si="1"/>
        <v>4.7919864725791315E-2</v>
      </c>
      <c r="R15">
        <f t="shared" si="2"/>
        <v>0.37277119541801534</v>
      </c>
      <c r="S15" s="24">
        <f t="shared" si="3"/>
        <v>0.28907359939395028</v>
      </c>
      <c r="T15" s="11">
        <v>3.685653766858137E-3</v>
      </c>
      <c r="U15" s="13">
        <v>0.23450823954512137</v>
      </c>
      <c r="V15" s="23">
        <f t="shared" si="4"/>
        <v>1.6713271511051002</v>
      </c>
      <c r="W15" s="24">
        <f t="shared" si="5"/>
        <v>0.89883481963396816</v>
      </c>
      <c r="X15" s="24">
        <f t="shared" si="6"/>
        <v>0.89883481963396816</v>
      </c>
      <c r="Y15" s="25" t="b">
        <f t="shared" si="7"/>
        <v>0</v>
      </c>
      <c r="Z15" t="s">
        <v>38</v>
      </c>
      <c r="AA15" t="s">
        <v>5</v>
      </c>
      <c r="AB15" t="s">
        <v>76</v>
      </c>
      <c r="AC15" t="s">
        <v>48</v>
      </c>
      <c r="AD15" t="s">
        <v>84</v>
      </c>
      <c r="AE15" t="s">
        <v>20</v>
      </c>
    </row>
    <row r="16" spans="1:31" hidden="1" x14ac:dyDescent="0.25">
      <c r="A16">
        <v>350</v>
      </c>
      <c r="B16" t="s">
        <v>34</v>
      </c>
      <c r="C16" t="s">
        <v>94</v>
      </c>
      <c r="D16" s="9">
        <v>1545.5160000000001</v>
      </c>
      <c r="E16" s="9">
        <v>6.438543693876686</v>
      </c>
      <c r="G16" s="17"/>
      <c r="H16" s="9"/>
      <c r="J16" s="11"/>
      <c r="K16" s="11"/>
      <c r="M16" s="11"/>
      <c r="N16" s="12">
        <v>-4.85810324129652E-2</v>
      </c>
      <c r="O16">
        <v>-0.10999135692413063</v>
      </c>
      <c r="P16">
        <f t="shared" si="0"/>
        <v>6.4657957179071426</v>
      </c>
      <c r="Q16">
        <f t="shared" si="1"/>
        <v>6.3364275282375274E-2</v>
      </c>
      <c r="R16">
        <f t="shared" si="2"/>
        <v>0.76669435887129889</v>
      </c>
      <c r="S16" s="24">
        <f t="shared" si="3"/>
        <v>0.5530584795490272</v>
      </c>
      <c r="T16" s="11">
        <v>7.5453448361572379E-3</v>
      </c>
      <c r="U16" s="13">
        <v>-0.14518215068370854</v>
      </c>
      <c r="V16" s="23">
        <f t="shared" si="4"/>
        <v>1.0166226189696821</v>
      </c>
      <c r="W16" s="24">
        <f t="shared" si="5"/>
        <v>0.68556993228304208</v>
      </c>
      <c r="X16" s="24">
        <f t="shared" si="6"/>
        <v>0.68556993228304208</v>
      </c>
      <c r="Y16" s="25" t="b">
        <f t="shared" si="7"/>
        <v>0</v>
      </c>
      <c r="Z16" t="s">
        <v>38</v>
      </c>
      <c r="AA16" t="s">
        <v>5</v>
      </c>
      <c r="AB16" t="s">
        <v>76</v>
      </c>
      <c r="AC16" t="s">
        <v>49</v>
      </c>
      <c r="AD16" t="s">
        <v>84</v>
      </c>
      <c r="AE16" t="s">
        <v>20</v>
      </c>
    </row>
    <row r="17" spans="1:31" hidden="1" x14ac:dyDescent="0.25">
      <c r="A17">
        <v>150</v>
      </c>
      <c r="B17" t="s">
        <v>34</v>
      </c>
      <c r="C17" t="s">
        <v>95</v>
      </c>
      <c r="D17" s="9">
        <v>1751.9646</v>
      </c>
      <c r="E17" s="9">
        <v>11.362515388732533</v>
      </c>
      <c r="G17" s="17"/>
      <c r="H17" s="9"/>
      <c r="J17" s="11"/>
      <c r="K17" s="11"/>
      <c r="M17" s="11"/>
      <c r="N17" s="12">
        <v>0.35175174069627968</v>
      </c>
      <c r="O17">
        <v>0.45127496173998483</v>
      </c>
      <c r="P17">
        <f t="shared" si="0"/>
        <v>10.244815599700587</v>
      </c>
      <c r="Q17">
        <f t="shared" si="1"/>
        <v>0.10039836459397451</v>
      </c>
      <c r="R17">
        <f t="shared" si="2"/>
        <v>3.5035604625515018</v>
      </c>
      <c r="S17" s="24">
        <f t="shared" si="3"/>
        <v>0.99900929624672408</v>
      </c>
      <c r="T17" s="11">
        <v>3.095720697945888E-2</v>
      </c>
      <c r="U17" s="13">
        <v>0.62097634484205255</v>
      </c>
      <c r="V17" s="23">
        <f t="shared" si="4"/>
        <v>5.4887592127794962</v>
      </c>
      <c r="W17" s="24">
        <f t="shared" si="5"/>
        <v>0.99999850135141222</v>
      </c>
      <c r="X17" s="24">
        <f t="shared" si="6"/>
        <v>0.99999850135141222</v>
      </c>
      <c r="Y17" s="25" t="b">
        <f t="shared" si="7"/>
        <v>1</v>
      </c>
      <c r="Z17" t="s">
        <v>38</v>
      </c>
      <c r="AA17" t="s">
        <v>5</v>
      </c>
      <c r="AB17" t="s">
        <v>77</v>
      </c>
      <c r="AC17" t="s">
        <v>48</v>
      </c>
      <c r="AD17" t="s">
        <v>84</v>
      </c>
      <c r="AE17" t="s">
        <v>20</v>
      </c>
    </row>
    <row r="18" spans="1:31" hidden="1" x14ac:dyDescent="0.25">
      <c r="A18">
        <v>1150</v>
      </c>
      <c r="B18" t="s">
        <v>86</v>
      </c>
      <c r="C18" t="s">
        <v>85</v>
      </c>
      <c r="D18" s="9">
        <v>1792.8894</v>
      </c>
      <c r="E18" s="9">
        <v>12.99067254</v>
      </c>
      <c r="G18" s="17"/>
      <c r="H18" s="9"/>
      <c r="J18" s="11"/>
      <c r="K18" s="11"/>
      <c r="M18" s="11"/>
      <c r="N18" s="12">
        <v>0.22224681900000001</v>
      </c>
      <c r="O18">
        <v>0.24939249768626573</v>
      </c>
      <c r="P18">
        <f t="shared" si="0"/>
        <v>12.710567875864765</v>
      </c>
      <c r="Q18">
        <f t="shared" si="1"/>
        <v>0.12456253754677891</v>
      </c>
      <c r="R18">
        <f t="shared" si="2"/>
        <v>1.7842187818029653</v>
      </c>
      <c r="S18" s="24">
        <f t="shared" si="3"/>
        <v>0.91941938641560106</v>
      </c>
      <c r="T18" s="11">
        <v>1.7000000000000001E-2</v>
      </c>
      <c r="U18" s="13">
        <v>0.24589059299999999</v>
      </c>
      <c r="V18" s="23">
        <f t="shared" si="4"/>
        <v>1.7575407386119231</v>
      </c>
      <c r="W18" s="24">
        <f t="shared" si="5"/>
        <v>0.91479806131978036</v>
      </c>
      <c r="X18" s="24">
        <f t="shared" si="6"/>
        <v>0.91941938641560106</v>
      </c>
      <c r="Y18" s="25" t="b">
        <f t="shared" si="7"/>
        <v>0</v>
      </c>
      <c r="Z18" t="s">
        <v>38</v>
      </c>
      <c r="AA18" t="s">
        <v>5</v>
      </c>
      <c r="AB18" t="s">
        <v>25</v>
      </c>
      <c r="AC18" t="s">
        <v>24</v>
      </c>
      <c r="AD18" t="s">
        <v>24</v>
      </c>
      <c r="AE18" t="s">
        <v>20</v>
      </c>
    </row>
    <row r="19" spans="1:31" hidden="1" x14ac:dyDescent="0.25">
      <c r="A19">
        <v>300</v>
      </c>
      <c r="B19" t="s">
        <v>34</v>
      </c>
      <c r="C19" t="s">
        <v>91</v>
      </c>
      <c r="D19" s="9">
        <v>1812.7983999999997</v>
      </c>
      <c r="E19" s="9">
        <v>24.721538189380109</v>
      </c>
      <c r="G19" s="17"/>
      <c r="H19" s="9"/>
      <c r="J19" s="11"/>
      <c r="K19" s="11"/>
      <c r="M19" s="11"/>
      <c r="N19" s="12">
        <v>0.84584969987995262</v>
      </c>
      <c r="O19">
        <v>0.49876638667128687</v>
      </c>
      <c r="P19">
        <f t="shared" si="0"/>
        <v>21.649106489828224</v>
      </c>
      <c r="Q19">
        <f t="shared" si="1"/>
        <v>0.21215949329171693</v>
      </c>
      <c r="R19">
        <f t="shared" si="2"/>
        <v>3.986857654853647</v>
      </c>
      <c r="S19" s="24">
        <f t="shared" si="3"/>
        <v>0.99977741469791803</v>
      </c>
      <c r="T19" s="11">
        <v>3.4215091852306874E-2</v>
      </c>
      <c r="U19" s="13">
        <v>0.34832118306774196</v>
      </c>
      <c r="V19" s="23">
        <f t="shared" si="4"/>
        <v>2.5744651928739635</v>
      </c>
      <c r="W19" s="24">
        <f t="shared" si="5"/>
        <v>0.98682038372569358</v>
      </c>
      <c r="X19" s="24">
        <f t="shared" si="6"/>
        <v>0.99977741469791803</v>
      </c>
      <c r="Y19" s="25" t="b">
        <f t="shared" si="7"/>
        <v>1</v>
      </c>
      <c r="Z19" t="s">
        <v>38</v>
      </c>
      <c r="AA19" t="s">
        <v>5</v>
      </c>
      <c r="AB19" t="s">
        <v>77</v>
      </c>
      <c r="AC19" t="s">
        <v>49</v>
      </c>
      <c r="AD19" t="s">
        <v>84</v>
      </c>
      <c r="AE19" t="s">
        <v>20</v>
      </c>
    </row>
    <row r="20" spans="1:31" hidden="1" x14ac:dyDescent="0.25">
      <c r="A20">
        <v>1000</v>
      </c>
      <c r="B20" t="s">
        <v>19</v>
      </c>
      <c r="C20" t="s">
        <v>87</v>
      </c>
      <c r="D20" s="9">
        <v>373.12179999999984</v>
      </c>
      <c r="E20" s="9">
        <v>1.4300131153958293</v>
      </c>
      <c r="G20" s="17"/>
      <c r="H20" s="9"/>
      <c r="J20" s="11"/>
      <c r="K20" s="11"/>
      <c r="M20" s="11"/>
      <c r="N20" s="12">
        <v>1.9318607442977569E-2</v>
      </c>
      <c r="O20">
        <v>0.19693153416327602</v>
      </c>
      <c r="P20">
        <f t="shared" si="0"/>
        <v>1.416538500475484</v>
      </c>
      <c r="Q20">
        <f t="shared" si="1"/>
        <v>1.3881962778939234E-2</v>
      </c>
      <c r="R20">
        <f t="shared" si="2"/>
        <v>1.3916337156793448</v>
      </c>
      <c r="S20" s="24">
        <f t="shared" si="3"/>
        <v>0.82968105966670258</v>
      </c>
      <c r="T20" s="11">
        <v>1.3509391791578189E-2</v>
      </c>
      <c r="U20" s="13">
        <v>0.33917570343090958</v>
      </c>
      <c r="V20" s="23">
        <f t="shared" si="4"/>
        <v>2.4979490228542072</v>
      </c>
      <c r="W20" s="24">
        <f t="shared" si="5"/>
        <v>0.98402897704619408</v>
      </c>
      <c r="X20" s="24">
        <f t="shared" si="6"/>
        <v>0.98402897704619408</v>
      </c>
      <c r="Y20" s="25" t="b">
        <f t="shared" si="7"/>
        <v>0</v>
      </c>
      <c r="Z20" t="s">
        <v>2</v>
      </c>
      <c r="AA20" t="s">
        <v>1</v>
      </c>
      <c r="AB20" t="s">
        <v>45</v>
      </c>
      <c r="AC20" t="s">
        <v>49</v>
      </c>
      <c r="AD20" t="s">
        <v>82</v>
      </c>
      <c r="AE20" t="s">
        <v>19</v>
      </c>
    </row>
    <row r="21" spans="1:31" hidden="1" x14ac:dyDescent="0.25">
      <c r="A21">
        <v>700</v>
      </c>
      <c r="B21" t="s">
        <v>19</v>
      </c>
      <c r="C21" t="s">
        <v>90</v>
      </c>
      <c r="D21" s="9">
        <v>990.45060000000024</v>
      </c>
      <c r="E21" s="9">
        <v>2.7575420954471848</v>
      </c>
      <c r="G21" s="17"/>
      <c r="H21" s="9"/>
      <c r="J21" s="11"/>
      <c r="K21" s="11"/>
      <c r="M21" s="11"/>
      <c r="N21" s="12">
        <v>-1.844657863145311E-2</v>
      </c>
      <c r="O21">
        <v>-9.7515385895715012E-2</v>
      </c>
      <c r="P21">
        <f t="shared" si="0"/>
        <v>2.772839832679677</v>
      </c>
      <c r="Q21">
        <f t="shared" si="1"/>
        <v>2.7173606178934603E-2</v>
      </c>
      <c r="R21">
        <f t="shared" si="2"/>
        <v>0.67884175953625103</v>
      </c>
      <c r="S21" s="24">
        <f t="shared" si="3"/>
        <v>0.4995679778244444</v>
      </c>
      <c r="T21" s="11">
        <v>6.6895002842963557E-3</v>
      </c>
      <c r="U21" s="13">
        <v>-7.0685629600595101E-2</v>
      </c>
      <c r="V21" s="23">
        <f t="shared" si="4"/>
        <v>0.49095245494347772</v>
      </c>
      <c r="W21" s="24">
        <f t="shared" si="5"/>
        <v>0.37430270947133049</v>
      </c>
      <c r="X21" s="24">
        <f t="shared" si="6"/>
        <v>0.4995679778244444</v>
      </c>
      <c r="Y21" s="25" t="b">
        <f t="shared" si="7"/>
        <v>0</v>
      </c>
      <c r="Z21" t="s">
        <v>2</v>
      </c>
      <c r="AA21" t="s">
        <v>1</v>
      </c>
      <c r="AB21" t="s">
        <v>76</v>
      </c>
      <c r="AC21" t="s">
        <v>48</v>
      </c>
      <c r="AD21" t="s">
        <v>83</v>
      </c>
      <c r="AE21" t="s">
        <v>19</v>
      </c>
    </row>
    <row r="22" spans="1:31" hidden="1" x14ac:dyDescent="0.25">
      <c r="A22">
        <v>850</v>
      </c>
      <c r="B22" t="s">
        <v>19</v>
      </c>
      <c r="C22" t="s">
        <v>88</v>
      </c>
      <c r="D22" s="9">
        <v>992.9047999999998</v>
      </c>
      <c r="E22" s="9">
        <v>3.1992857876439285</v>
      </c>
      <c r="G22" s="17"/>
      <c r="H22" s="9"/>
      <c r="J22" s="11"/>
      <c r="K22" s="11"/>
      <c r="M22" s="11"/>
      <c r="N22" s="12">
        <v>3.1756062424970283E-2</v>
      </c>
      <c r="O22">
        <v>0.14469485117963679</v>
      </c>
      <c r="P22">
        <f t="shared" si="0"/>
        <v>3.1984227506126635</v>
      </c>
      <c r="Q22">
        <f t="shared" si="1"/>
        <v>3.1344284366724755E-2</v>
      </c>
      <c r="R22">
        <f t="shared" si="2"/>
        <v>1.0131372614358576</v>
      </c>
      <c r="S22" s="24">
        <f t="shared" si="3"/>
        <v>0.684028603367419</v>
      </c>
      <c r="T22" s="11">
        <v>9.9259849018854332E-3</v>
      </c>
      <c r="U22" s="13">
        <v>0.33588676847119475</v>
      </c>
      <c r="V22" s="23">
        <f t="shared" si="4"/>
        <v>2.4706295078973479</v>
      </c>
      <c r="W22" s="24">
        <f t="shared" si="5"/>
        <v>0.98290903307612554</v>
      </c>
      <c r="X22" s="24">
        <f t="shared" si="6"/>
        <v>0.98290903307612554</v>
      </c>
      <c r="Y22" s="25" t="b">
        <f t="shared" si="7"/>
        <v>0</v>
      </c>
      <c r="Z22" t="s">
        <v>2</v>
      </c>
      <c r="AA22" t="s">
        <v>1</v>
      </c>
      <c r="AB22" t="s">
        <v>76</v>
      </c>
      <c r="AC22" t="s">
        <v>49</v>
      </c>
      <c r="AD22" t="s">
        <v>83</v>
      </c>
      <c r="AE22" t="s">
        <v>19</v>
      </c>
    </row>
    <row r="23" spans="1:31" hidden="1" x14ac:dyDescent="0.25">
      <c r="A23">
        <v>650</v>
      </c>
      <c r="B23" t="s">
        <v>19</v>
      </c>
      <c r="C23" t="s">
        <v>89</v>
      </c>
      <c r="D23" s="9">
        <v>999.27219999999988</v>
      </c>
      <c r="E23" s="9">
        <v>2.951710877108523</v>
      </c>
      <c r="G23" s="17"/>
      <c r="H23" s="9"/>
      <c r="J23" s="11"/>
      <c r="K23" s="11"/>
      <c r="M23" s="11"/>
      <c r="N23" s="12">
        <v>-4.9785834333733445E-2</v>
      </c>
      <c r="O23">
        <v>-0.24587334018390722</v>
      </c>
      <c r="P23">
        <f t="shared" si="0"/>
        <v>2.890748642979307</v>
      </c>
      <c r="Q23">
        <f t="shared" si="1"/>
        <v>2.8329102987061632E-2</v>
      </c>
      <c r="R23">
        <f t="shared" si="2"/>
        <v>1.7574094865083252</v>
      </c>
      <c r="S23" s="24">
        <f t="shared" si="3"/>
        <v>0.91490560092053141</v>
      </c>
      <c r="T23" s="11">
        <v>1.6866771986321142E-2</v>
      </c>
      <c r="U23" s="13">
        <v>-8.2636407097676556E-2</v>
      </c>
      <c r="V23" s="23">
        <f t="shared" si="4"/>
        <v>0.57448670321293061</v>
      </c>
      <c r="W23" s="24">
        <f t="shared" si="5"/>
        <v>0.43167870920891815</v>
      </c>
      <c r="X23" s="24">
        <f t="shared" si="6"/>
        <v>0.91490560092053141</v>
      </c>
      <c r="Y23" s="25" t="b">
        <f t="shared" si="7"/>
        <v>0</v>
      </c>
      <c r="Z23" t="s">
        <v>2</v>
      </c>
      <c r="AA23" t="s">
        <v>1</v>
      </c>
      <c r="AB23" t="s">
        <v>122</v>
      </c>
      <c r="AC23" t="s">
        <v>48</v>
      </c>
      <c r="AD23" t="s">
        <v>83</v>
      </c>
      <c r="AE23" t="s">
        <v>19</v>
      </c>
    </row>
    <row r="24" spans="1:31" hidden="1" x14ac:dyDescent="0.25">
      <c r="A24">
        <v>800</v>
      </c>
      <c r="B24" t="s">
        <v>19</v>
      </c>
      <c r="C24" t="s">
        <v>93</v>
      </c>
      <c r="D24" s="9">
        <v>1564.5955999999999</v>
      </c>
      <c r="E24" s="9">
        <v>7.2093055398801642</v>
      </c>
      <c r="G24" s="17"/>
      <c r="H24" s="9"/>
      <c r="J24" s="11"/>
      <c r="K24" s="11"/>
      <c r="M24" s="11"/>
      <c r="N24" s="12">
        <v>0.32542424969987938</v>
      </c>
      <c r="O24">
        <v>0.65801523285405905</v>
      </c>
      <c r="P24">
        <f t="shared" si="0"/>
        <v>5.4848972004514156</v>
      </c>
      <c r="Q24">
        <f t="shared" si="1"/>
        <v>5.3751549115972887E-2</v>
      </c>
      <c r="R24">
        <f t="shared" si="2"/>
        <v>6.0542301580509399</v>
      </c>
      <c r="S24" s="24">
        <f t="shared" si="3"/>
        <v>0.99999980692798518</v>
      </c>
      <c r="T24" s="11">
        <v>4.5139472574675855E-2</v>
      </c>
      <c r="U24" s="13">
        <v>0.55648356342922822</v>
      </c>
      <c r="V24" s="23">
        <f t="shared" si="4"/>
        <v>4.6402975629609653</v>
      </c>
      <c r="W24" s="24">
        <f t="shared" si="5"/>
        <v>0.99997288087898439</v>
      </c>
      <c r="X24" s="24">
        <f t="shared" si="6"/>
        <v>0.99999980692798518</v>
      </c>
      <c r="Y24" s="25" t="b">
        <f t="shared" si="7"/>
        <v>1</v>
      </c>
      <c r="Z24" t="s">
        <v>38</v>
      </c>
      <c r="AA24" t="s">
        <v>1</v>
      </c>
      <c r="AB24" t="s">
        <v>76</v>
      </c>
      <c r="AC24" t="s">
        <v>48</v>
      </c>
      <c r="AD24" t="s">
        <v>84</v>
      </c>
      <c r="AE24" t="s">
        <v>19</v>
      </c>
    </row>
    <row r="25" spans="1:31" hidden="1" x14ac:dyDescent="0.25">
      <c r="A25">
        <v>950</v>
      </c>
      <c r="B25" t="s">
        <v>19</v>
      </c>
      <c r="C25" t="s">
        <v>94</v>
      </c>
      <c r="D25" s="9">
        <v>1582.4970000000003</v>
      </c>
      <c r="E25" s="9">
        <v>5.2254054622486192</v>
      </c>
      <c r="G25" s="17"/>
      <c r="H25" s="9"/>
      <c r="J25" s="11"/>
      <c r="K25" s="11"/>
      <c r="M25" s="11"/>
      <c r="N25" s="12">
        <v>-9.5764705882350355E-3</v>
      </c>
      <c r="O25">
        <v>-2.6715601174789067E-2</v>
      </c>
      <c r="P25">
        <f t="shared" si="0"/>
        <v>5.2776717803941127</v>
      </c>
      <c r="Q25">
        <f t="shared" si="1"/>
        <v>5.1720756753379192E-2</v>
      </c>
      <c r="R25">
        <f t="shared" si="2"/>
        <v>0.18515720166080815</v>
      </c>
      <c r="S25" s="24">
        <f t="shared" si="3"/>
        <v>0.14612997815777828</v>
      </c>
      <c r="T25" s="11">
        <v>1.8326751210831489E-3</v>
      </c>
      <c r="U25" s="13">
        <v>0.40876152167612223</v>
      </c>
      <c r="V25" s="23">
        <f t="shared" si="4"/>
        <v>3.103062622534368</v>
      </c>
      <c r="W25" s="24">
        <f t="shared" si="5"/>
        <v>0.99679345846806844</v>
      </c>
      <c r="X25" s="24">
        <f t="shared" si="6"/>
        <v>0.99679345846806844</v>
      </c>
      <c r="Y25" s="25" t="b">
        <f t="shared" si="7"/>
        <v>0</v>
      </c>
      <c r="Z25" t="s">
        <v>38</v>
      </c>
      <c r="AA25" t="s">
        <v>1</v>
      </c>
      <c r="AB25" t="s">
        <v>76</v>
      </c>
      <c r="AC25" t="s">
        <v>49</v>
      </c>
      <c r="AD25" t="s">
        <v>84</v>
      </c>
      <c r="AE25" t="s">
        <v>19</v>
      </c>
    </row>
    <row r="26" spans="1:31" hidden="1" x14ac:dyDescent="0.25">
      <c r="A26">
        <v>750</v>
      </c>
      <c r="B26" t="s">
        <v>19</v>
      </c>
      <c r="C26" t="s">
        <v>95</v>
      </c>
      <c r="D26" s="9">
        <v>1773.2163999999996</v>
      </c>
      <c r="E26" s="9">
        <v>6.6778420564290428</v>
      </c>
      <c r="G26" s="17"/>
      <c r="H26" s="9"/>
      <c r="J26" s="11"/>
      <c r="K26" s="11"/>
      <c r="M26" s="11"/>
      <c r="N26" s="12">
        <v>-0.16589099639856036</v>
      </c>
      <c r="O26">
        <v>-0.36213136355055647</v>
      </c>
      <c r="P26">
        <f t="shared" si="0"/>
        <v>6.2891026755957675</v>
      </c>
      <c r="Q26">
        <f t="shared" si="1"/>
        <v>6.1632697753179477E-2</v>
      </c>
      <c r="R26">
        <f t="shared" si="2"/>
        <v>2.6916069301867038</v>
      </c>
      <c r="S26" s="24">
        <f t="shared" si="3"/>
        <v>0.99029864205611828</v>
      </c>
      <c r="T26" s="11">
        <v>2.484200659385917E-2</v>
      </c>
      <c r="U26" s="13">
        <v>0.40365507494175368</v>
      </c>
      <c r="V26" s="23">
        <f t="shared" si="4"/>
        <v>3.0566947548447865</v>
      </c>
      <c r="W26" s="24">
        <f t="shared" si="5"/>
        <v>0.99634949765341618</v>
      </c>
      <c r="X26" s="24">
        <f t="shared" si="6"/>
        <v>0.99634949765341618</v>
      </c>
      <c r="Y26" s="25" t="b">
        <f t="shared" si="7"/>
        <v>1</v>
      </c>
      <c r="Z26" t="s">
        <v>38</v>
      </c>
      <c r="AA26" t="s">
        <v>1</v>
      </c>
      <c r="AB26" t="s">
        <v>77</v>
      </c>
      <c r="AC26" t="s">
        <v>48</v>
      </c>
      <c r="AD26" t="s">
        <v>84</v>
      </c>
      <c r="AE26" t="s">
        <v>19</v>
      </c>
    </row>
    <row r="27" spans="1:31" hidden="1" x14ac:dyDescent="0.25">
      <c r="A27">
        <v>1050</v>
      </c>
      <c r="B27" t="s">
        <v>75</v>
      </c>
      <c r="C27" t="s">
        <v>85</v>
      </c>
      <c r="D27" s="9">
        <v>1889.0116000000003</v>
      </c>
      <c r="E27" s="9">
        <v>5.1441991741044797</v>
      </c>
      <c r="G27" s="17"/>
      <c r="H27" s="9"/>
      <c r="J27" s="11"/>
      <c r="K27" s="11"/>
      <c r="M27" s="11"/>
      <c r="N27" s="12">
        <v>6.5337815126050761E-2</v>
      </c>
      <c r="O27">
        <v>0.18515110127934548</v>
      </c>
      <c r="P27">
        <f t="shared" si="0"/>
        <v>5.1076437739498521</v>
      </c>
      <c r="Q27">
        <f t="shared" si="1"/>
        <v>5.0054496036819655E-2</v>
      </c>
      <c r="R27">
        <f t="shared" si="2"/>
        <v>1.3053335923707798</v>
      </c>
      <c r="S27" s="24">
        <f t="shared" si="3"/>
        <v>0.80212446998310161</v>
      </c>
      <c r="T27" s="11">
        <v>1.2701260762794046E-2</v>
      </c>
      <c r="U27" s="13">
        <v>0.12496774276595007</v>
      </c>
      <c r="V27" s="23">
        <f t="shared" si="4"/>
        <v>0.8726427355532127</v>
      </c>
      <c r="W27" s="24">
        <f t="shared" si="5"/>
        <v>0.61279764634447098</v>
      </c>
      <c r="X27" s="24">
        <f t="shared" si="6"/>
        <v>0.80212446998310161</v>
      </c>
      <c r="Y27" s="25" t="b">
        <f t="shared" si="7"/>
        <v>0</v>
      </c>
      <c r="Z27" t="s">
        <v>38</v>
      </c>
      <c r="AA27" t="s">
        <v>1</v>
      </c>
      <c r="AB27" t="s">
        <v>25</v>
      </c>
      <c r="AC27" t="s">
        <v>24</v>
      </c>
      <c r="AD27" t="s">
        <v>24</v>
      </c>
      <c r="AE27" t="s">
        <v>19</v>
      </c>
    </row>
    <row r="28" spans="1:31" hidden="1" x14ac:dyDescent="0.25">
      <c r="A28">
        <v>900</v>
      </c>
      <c r="B28" t="s">
        <v>19</v>
      </c>
      <c r="C28" t="s">
        <v>91</v>
      </c>
      <c r="D28" s="9">
        <v>1912.3876</v>
      </c>
      <c r="E28" s="9">
        <v>9.2397525278283297</v>
      </c>
      <c r="G28" s="17"/>
      <c r="H28" s="9"/>
      <c r="J28" s="11"/>
      <c r="K28" s="11"/>
      <c r="M28" s="11"/>
      <c r="N28" s="12">
        <v>-7.0104201680672024E-2</v>
      </c>
      <c r="O28">
        <v>-0.1106020497830931</v>
      </c>
      <c r="P28">
        <f t="shared" si="0"/>
        <v>9.2782283790032327</v>
      </c>
      <c r="Q28">
        <f t="shared" si="1"/>
        <v>9.0925887978750147E-2</v>
      </c>
      <c r="R28">
        <f t="shared" si="2"/>
        <v>0.77100376184454467</v>
      </c>
      <c r="S28" s="24">
        <f t="shared" si="3"/>
        <v>0.55559327863636299</v>
      </c>
      <c r="T28" s="11">
        <v>7.5872380206647161E-3</v>
      </c>
      <c r="U28" s="13">
        <v>7.018570129267887E-2</v>
      </c>
      <c r="V28" s="23">
        <f t="shared" si="4"/>
        <v>0.48746291377101919</v>
      </c>
      <c r="W28" s="24">
        <f t="shared" si="5"/>
        <v>0.37185067262763871</v>
      </c>
      <c r="X28" s="24">
        <f t="shared" si="6"/>
        <v>0.55559327863636299</v>
      </c>
      <c r="Y28" s="25" t="b">
        <f t="shared" si="7"/>
        <v>0</v>
      </c>
      <c r="Z28" t="s">
        <v>38</v>
      </c>
      <c r="AA28" t="s">
        <v>1</v>
      </c>
      <c r="AB28" t="s">
        <v>77</v>
      </c>
      <c r="AC28" t="s">
        <v>49</v>
      </c>
      <c r="AD28" t="s">
        <v>84</v>
      </c>
      <c r="AE28" t="s">
        <v>19</v>
      </c>
    </row>
    <row r="31" spans="1:31" x14ac:dyDescent="0.25">
      <c r="A31" t="s">
        <v>132</v>
      </c>
      <c r="D31">
        <v>25.5</v>
      </c>
      <c r="E31">
        <v>14.577379737113251</v>
      </c>
    </row>
  </sheetData>
  <mergeCells count="4">
    <mergeCell ref="D1:E1"/>
    <mergeCell ref="F1:G1"/>
    <mergeCell ref="H1:M1"/>
    <mergeCell ref="N1:Y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5</vt:i4>
      </vt:variant>
    </vt:vector>
  </HeadingPairs>
  <TitlesOfParts>
    <vt:vector size="23" baseType="lpstr">
      <vt:lpstr>Run50Details</vt:lpstr>
      <vt:lpstr>Run 50</vt:lpstr>
      <vt:lpstr>Mono 3</vt:lpstr>
      <vt:lpstr>Mono</vt:lpstr>
      <vt:lpstr>Native 3</vt:lpstr>
      <vt:lpstr>Native 2</vt:lpstr>
      <vt:lpstr>Native</vt:lpstr>
      <vt:lpstr>Perf Chart</vt:lpstr>
      <vt:lpstr>GO</vt:lpstr>
      <vt:lpstr>AutoCorrel</vt:lpstr>
      <vt:lpstr>GCC vs VS2015</vt:lpstr>
      <vt:lpstr>Virtual OS</vt:lpstr>
      <vt:lpstr>VS20132015</vt:lpstr>
      <vt:lpstr>Core</vt:lpstr>
      <vt:lpstr>C++ Panel</vt:lpstr>
      <vt:lpstr>Virtualization</vt:lpstr>
      <vt:lpstr>First Run Summary</vt:lpstr>
      <vt:lpstr>First Run Details</vt:lpstr>
      <vt:lpstr>Mono!MainTable</vt:lpstr>
      <vt:lpstr>'Mono 3'!MainTable</vt:lpstr>
      <vt:lpstr>'Native 2'!MainTable</vt:lpstr>
      <vt:lpstr>'Native 3'!MainTable</vt:lpstr>
      <vt:lpstr>MainTable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Davis</dc:creator>
  <cp:lastModifiedBy>Steven Davis</cp:lastModifiedBy>
  <dcterms:created xsi:type="dcterms:W3CDTF">2016-09-06T20:49:51Z</dcterms:created>
  <dcterms:modified xsi:type="dcterms:W3CDTF">2016-10-22T15:56:43Z</dcterms:modified>
</cp:coreProperties>
</file>