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3.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drawings/drawing4.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60" windowWidth="11520" windowHeight="7785"/>
  </bookViews>
  <sheets>
    <sheet name="E100问题清单" sheetId="6" r:id="rId1"/>
    <sheet name="状态分布分析" sheetId="7" r:id="rId2"/>
    <sheet name="问题趋势图" sheetId="8" r:id="rId3"/>
    <sheet name="CW40实车测试统计" sheetId="9" r:id="rId4"/>
  </sheets>
  <definedNames>
    <definedName name="_xlnm._FilterDatabase" localSheetId="0" hidden="1">E100问题清单!$A$8:$P$457</definedName>
  </definedNames>
  <calcPr calcId="144525"/>
</workbook>
</file>

<file path=xl/calcChain.xml><?xml version="1.0" encoding="utf-8"?>
<calcChain xmlns="http://schemas.openxmlformats.org/spreadsheetml/2006/main">
  <c r="AM206" i="7" l="1"/>
  <c r="AN206" i="7"/>
  <c r="AL206" i="7"/>
  <c r="O9" i="8"/>
  <c r="O6" i="8"/>
  <c r="O5" i="8"/>
  <c r="O4" i="8"/>
  <c r="AN229" i="7"/>
  <c r="AM229" i="7"/>
  <c r="AL229" i="7"/>
  <c r="AT228" i="7"/>
  <c r="AS228" i="7"/>
  <c r="AR228" i="7"/>
  <c r="AN228" i="7"/>
  <c r="AM228" i="7"/>
  <c r="AL228" i="7"/>
  <c r="AG228" i="7"/>
  <c r="AF228" i="7"/>
  <c r="AE228" i="7"/>
  <c r="AA228" i="7"/>
  <c r="Z228" i="7"/>
  <c r="Y228" i="7"/>
  <c r="X228" i="7"/>
  <c r="W228" i="7"/>
  <c r="S228" i="7"/>
  <c r="R228" i="7"/>
  <c r="Q228" i="7"/>
  <c r="M228" i="7"/>
  <c r="L228" i="7"/>
  <c r="K228" i="7"/>
  <c r="G228" i="7"/>
  <c r="F228" i="7"/>
  <c r="E228" i="7"/>
  <c r="D228" i="7"/>
  <c r="C228" i="7"/>
  <c r="B228" i="7"/>
  <c r="AT227" i="7"/>
  <c r="AT229" i="7" s="1"/>
  <c r="AS227" i="7"/>
  <c r="AR227" i="7"/>
  <c r="AN227" i="7"/>
  <c r="AM227" i="7"/>
  <c r="AL227" i="7"/>
  <c r="A334" i="6"/>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182" i="6"/>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O7" i="6"/>
  <c r="O6" i="6"/>
  <c r="O5" i="6"/>
  <c r="O4" i="6"/>
  <c r="O3" i="6"/>
  <c r="O2" i="6"/>
  <c r="AU228" i="7" l="1"/>
  <c r="AS229" i="7"/>
  <c r="AO227" i="7"/>
  <c r="N228" i="7"/>
  <c r="AO229" i="7"/>
  <c r="O7" i="8"/>
  <c r="O8" i="8" s="1"/>
  <c r="AO228" i="7"/>
  <c r="AU227" i="7"/>
  <c r="AU229" i="7" s="1"/>
  <c r="H228" i="7"/>
  <c r="AH228" i="7"/>
  <c r="T228" i="7"/>
  <c r="AR229" i="7"/>
  <c r="AB228" i="7"/>
  <c r="O1" i="6"/>
  <c r="AM182" i="7" l="1"/>
  <c r="AN182" i="7"/>
  <c r="AL182" i="7"/>
  <c r="AR181" i="7" l="1"/>
  <c r="AS205" i="7" l="1"/>
  <c r="AT205" i="7"/>
  <c r="AO205" i="7"/>
  <c r="AO204" i="7"/>
  <c r="N7" i="8"/>
  <c r="N8" i="8" s="1"/>
  <c r="AO203" i="7"/>
  <c r="AU204" i="7"/>
  <c r="AU203" i="7"/>
  <c r="AR205" i="7"/>
  <c r="AT181" i="7"/>
  <c r="AU180" i="7"/>
  <c r="AS181" i="7"/>
  <c r="AU179" i="7"/>
  <c r="AO181" i="7"/>
  <c r="AO180" i="7"/>
  <c r="AO179" i="7"/>
  <c r="AG227" i="7"/>
  <c r="AG229" i="7" s="1"/>
  <c r="AF227" i="7"/>
  <c r="AF229" i="7" s="1"/>
  <c r="AE227" i="7"/>
  <c r="AA227" i="7"/>
  <c r="AA229" i="7" s="1"/>
  <c r="Z227" i="7"/>
  <c r="Z229" i="7" s="1"/>
  <c r="Y227" i="7"/>
  <c r="Y229" i="7" s="1"/>
  <c r="X227" i="7"/>
  <c r="X229" i="7" s="1"/>
  <c r="W227" i="7"/>
  <c r="S227" i="7"/>
  <c r="S229" i="7" s="1"/>
  <c r="R227" i="7"/>
  <c r="R229" i="7" s="1"/>
  <c r="Q227" i="7"/>
  <c r="M227" i="7"/>
  <c r="M229" i="7" s="1"/>
  <c r="L227" i="7"/>
  <c r="L229" i="7" s="1"/>
  <c r="K227" i="7"/>
  <c r="G227" i="7"/>
  <c r="G229" i="7" s="1"/>
  <c r="F227" i="7"/>
  <c r="F229" i="7" s="1"/>
  <c r="E227" i="7"/>
  <c r="E229" i="7" s="1"/>
  <c r="D227" i="7"/>
  <c r="C227" i="7"/>
  <c r="C229" i="7" s="1"/>
  <c r="B227" i="7"/>
  <c r="B229" i="7" s="1"/>
  <c r="AG203" i="7"/>
  <c r="AF203" i="7"/>
  <c r="AE203" i="7"/>
  <c r="X203" i="7"/>
  <c r="M203" i="7"/>
  <c r="L203" i="7"/>
  <c r="K203" i="7"/>
  <c r="G203" i="7"/>
  <c r="F203" i="7"/>
  <c r="E203" i="7"/>
  <c r="D203" i="7"/>
  <c r="C203" i="7"/>
  <c r="B203" i="7"/>
  <c r="AG179" i="7"/>
  <c r="AG181" i="7" s="1"/>
  <c r="AF179" i="7"/>
  <c r="AF181" i="7" s="1"/>
  <c r="AE179" i="7"/>
  <c r="AE181" i="7" s="1"/>
  <c r="Y179" i="7"/>
  <c r="Y181" i="7" s="1"/>
  <c r="X179" i="7"/>
  <c r="W179" i="7"/>
  <c r="R179" i="7"/>
  <c r="S179" i="7"/>
  <c r="S181" i="7" s="1"/>
  <c r="Q179" i="7"/>
  <c r="K179" i="7"/>
  <c r="AA203" i="7"/>
  <c r="Z203" i="7"/>
  <c r="W203" i="7"/>
  <c r="R203" i="7"/>
  <c r="N180" i="7"/>
  <c r="AA179" i="7"/>
  <c r="Z179" i="7"/>
  <c r="M179" i="7"/>
  <c r="L179" i="7"/>
  <c r="G179" i="7"/>
  <c r="F179" i="7"/>
  <c r="E179" i="7"/>
  <c r="D179" i="7"/>
  <c r="D181" i="7" s="1"/>
  <c r="C179" i="7"/>
  <c r="B179" i="7"/>
  <c r="AO206" i="7" l="1"/>
  <c r="AB227" i="7"/>
  <c r="AB229" i="7" s="1"/>
  <c r="W229" i="7"/>
  <c r="T227" i="7"/>
  <c r="T229" i="7" s="1"/>
  <c r="Q229" i="7"/>
  <c r="AH227" i="7"/>
  <c r="AH229" i="7" s="1"/>
  <c r="AE229" i="7"/>
  <c r="H227" i="7"/>
  <c r="H229" i="7" s="1"/>
  <c r="D229" i="7"/>
  <c r="N227" i="7"/>
  <c r="N229" i="7" s="1"/>
  <c r="K229" i="7"/>
  <c r="AO182" i="7"/>
  <c r="AE205" i="7"/>
  <c r="AU205" i="7"/>
  <c r="AU181" i="7"/>
  <c r="C205" i="7"/>
  <c r="G205" i="7"/>
  <c r="N204" i="7"/>
  <c r="M205" i="7"/>
  <c r="T204" i="7"/>
  <c r="AH204" i="7"/>
  <c r="T180" i="7"/>
  <c r="N203" i="7"/>
  <c r="Y203" i="7"/>
  <c r="Y205" i="7" s="1"/>
  <c r="AG205" i="7"/>
  <c r="Q203" i="7"/>
  <c r="Z205" i="7"/>
  <c r="D205" i="7"/>
  <c r="K205" i="7"/>
  <c r="Q205" i="7"/>
  <c r="W205" i="7"/>
  <c r="AA205" i="7"/>
  <c r="H203" i="7"/>
  <c r="B205" i="7"/>
  <c r="F205" i="7"/>
  <c r="AF205" i="7"/>
  <c r="S203" i="7"/>
  <c r="S205" i="7" s="1"/>
  <c r="AH203" i="7"/>
  <c r="E205" i="7"/>
  <c r="L205" i="7"/>
  <c r="R205" i="7"/>
  <c r="X205" i="7"/>
  <c r="H204" i="7"/>
  <c r="AB204" i="7"/>
  <c r="W181" i="7"/>
  <c r="AH179" i="7"/>
  <c r="L181" i="7"/>
  <c r="N179" i="7"/>
  <c r="N181" i="7" s="1"/>
  <c r="R181" i="7"/>
  <c r="T179" i="7"/>
  <c r="T181" i="7" s="1"/>
  <c r="AA181" i="7"/>
  <c r="AB179" i="7"/>
  <c r="Z181" i="7"/>
  <c r="X181" i="7"/>
  <c r="M181" i="7"/>
  <c r="G181" i="7"/>
  <c r="F181" i="7"/>
  <c r="E181" i="7"/>
  <c r="C181" i="7"/>
  <c r="H179" i="7"/>
  <c r="B181" i="7"/>
  <c r="AB180" i="7"/>
  <c r="AB181" i="7" s="1"/>
  <c r="AH180" i="7"/>
  <c r="K181" i="7"/>
  <c r="Q181" i="7"/>
  <c r="H180" i="7"/>
  <c r="H181" i="7" s="1"/>
  <c r="AH205" i="7" l="1"/>
  <c r="N205" i="7"/>
  <c r="H205" i="7"/>
  <c r="AB203" i="7"/>
  <c r="AB205" i="7" s="1"/>
  <c r="T203" i="7"/>
  <c r="T205" i="7" s="1"/>
  <c r="AH181" i="7"/>
  <c r="L7" i="8"/>
  <c r="L8" i="8" s="1"/>
  <c r="D7" i="8"/>
  <c r="D8" i="8" s="1"/>
  <c r="K7" i="8"/>
  <c r="K8" i="8" s="1"/>
  <c r="M7" i="8"/>
  <c r="C7" i="8"/>
  <c r="C8" i="8" s="1"/>
  <c r="I6" i="8"/>
  <c r="J6" i="8" s="1"/>
  <c r="I5" i="8"/>
  <c r="J5" i="8" s="1"/>
  <c r="F6" i="8"/>
  <c r="G6" i="8" s="1"/>
  <c r="E4" i="8"/>
  <c r="F4" i="8" s="1"/>
  <c r="G4" i="8" s="1"/>
  <c r="H4" i="8" s="1"/>
  <c r="I4" i="8" s="1"/>
  <c r="J7" i="8" l="1"/>
  <c r="J8" i="8" s="1"/>
  <c r="G7" i="8"/>
  <c r="G8" i="8" s="1"/>
  <c r="E7" i="8"/>
  <c r="E8" i="8" s="1"/>
  <c r="F7" i="8"/>
  <c r="F8" i="8" s="1"/>
  <c r="I7" i="8"/>
  <c r="I8" i="8" s="1"/>
  <c r="H7" i="8"/>
  <c r="H8" i="8" s="1"/>
  <c r="AA7" i="9"/>
  <c r="Z7" i="9"/>
  <c r="Y7" i="9"/>
  <c r="X7" i="9"/>
  <c r="W7" i="9"/>
  <c r="R7" i="9"/>
  <c r="Q7" i="9"/>
  <c r="P7" i="9"/>
  <c r="K7" i="9"/>
  <c r="J7" i="9"/>
  <c r="I7" i="9"/>
  <c r="E7" i="9"/>
  <c r="D7" i="9"/>
  <c r="C7" i="9"/>
  <c r="AA6" i="9"/>
  <c r="Z6" i="9"/>
  <c r="Y6" i="9"/>
  <c r="X6" i="9"/>
  <c r="W6" i="9"/>
  <c r="R6" i="9"/>
  <c r="Q6" i="9"/>
  <c r="P6" i="9"/>
  <c r="K6" i="9"/>
  <c r="J6" i="9"/>
  <c r="I6" i="9"/>
  <c r="E6" i="9"/>
  <c r="D6" i="9"/>
  <c r="C6" i="9"/>
  <c r="AA5" i="9"/>
  <c r="Z5" i="9"/>
  <c r="Y5" i="9"/>
  <c r="X5" i="9"/>
  <c r="W5" i="9"/>
  <c r="R5" i="9"/>
  <c r="Q5" i="9"/>
  <c r="P5" i="9"/>
  <c r="K5" i="9"/>
  <c r="J5" i="9"/>
  <c r="I5" i="9"/>
  <c r="E5" i="9"/>
  <c r="D5" i="9"/>
  <c r="C5" i="9"/>
  <c r="AA4" i="9"/>
  <c r="Z4" i="9"/>
  <c r="Y4" i="9"/>
  <c r="X4" i="9"/>
  <c r="W4" i="9"/>
  <c r="R4" i="9"/>
  <c r="Q4" i="9"/>
  <c r="P4" i="9"/>
  <c r="K4" i="9"/>
  <c r="J4" i="9"/>
  <c r="I4" i="9"/>
  <c r="E4" i="9"/>
  <c r="D4" i="9"/>
  <c r="C4" i="9"/>
  <c r="AA3" i="9"/>
  <c r="Z3" i="9"/>
  <c r="Y3" i="9"/>
  <c r="X3" i="9"/>
  <c r="W3" i="9"/>
  <c r="R3" i="9"/>
  <c r="Q3" i="9"/>
  <c r="P3" i="9"/>
  <c r="K3" i="9"/>
  <c r="J3" i="9"/>
  <c r="I3" i="9"/>
  <c r="E3" i="9"/>
  <c r="D3" i="9"/>
  <c r="C3" i="9"/>
  <c r="R157" i="7"/>
  <c r="Q157" i="7"/>
  <c r="S157" i="7"/>
  <c r="AG155" i="7"/>
  <c r="AF155" i="7"/>
  <c r="AE155" i="7"/>
  <c r="AA155" i="7"/>
  <c r="Z155" i="7"/>
  <c r="Y155" i="7"/>
  <c r="X155" i="7"/>
  <c r="X157" i="7" s="1"/>
  <c r="W155" i="7"/>
  <c r="T155" i="7"/>
  <c r="M155" i="7"/>
  <c r="L155" i="7"/>
  <c r="K155" i="7"/>
  <c r="G155" i="7"/>
  <c r="F155" i="7"/>
  <c r="E155" i="7"/>
  <c r="D155" i="7"/>
  <c r="C155" i="7"/>
  <c r="B155" i="7"/>
  <c r="AG133" i="7"/>
  <c r="AF133" i="7"/>
  <c r="AE133" i="7"/>
  <c r="AA133" i="7"/>
  <c r="Z133" i="7"/>
  <c r="Y133" i="7"/>
  <c r="X133" i="7"/>
  <c r="W133" i="7"/>
  <c r="S133" i="7"/>
  <c r="R133" i="7"/>
  <c r="Q133" i="7"/>
  <c r="M133" i="7"/>
  <c r="L133" i="7"/>
  <c r="K133" i="7"/>
  <c r="G133" i="7"/>
  <c r="F133" i="7"/>
  <c r="E133" i="7"/>
  <c r="D133" i="7"/>
  <c r="C133" i="7"/>
  <c r="B133" i="7"/>
  <c r="AH132" i="7"/>
  <c r="AB132" i="7"/>
  <c r="T132" i="7"/>
  <c r="N132" i="7"/>
  <c r="H132" i="7"/>
  <c r="AH131" i="7"/>
  <c r="AB131" i="7"/>
  <c r="T131" i="7"/>
  <c r="N131" i="7"/>
  <c r="H131" i="7"/>
  <c r="C111" i="7"/>
  <c r="B110" i="7"/>
  <c r="D110" i="7" s="1"/>
  <c r="B109" i="7"/>
  <c r="D109" i="7" s="1"/>
  <c r="M108" i="7"/>
  <c r="H108" i="7"/>
  <c r="B108" i="7"/>
  <c r="D108" i="7" s="1"/>
  <c r="L107" i="7"/>
  <c r="N107" i="7" s="1"/>
  <c r="G107" i="7"/>
  <c r="I107" i="7" s="1"/>
  <c r="B107" i="7"/>
  <c r="D107" i="7" s="1"/>
  <c r="L106" i="7"/>
  <c r="N106" i="7" s="1"/>
  <c r="G106" i="7"/>
  <c r="I106" i="7" s="1"/>
  <c r="B106" i="7"/>
  <c r="D106" i="7" s="1"/>
  <c r="L105" i="7"/>
  <c r="G105" i="7"/>
  <c r="I105" i="7" s="1"/>
  <c r="B105" i="7"/>
  <c r="D105" i="7" s="1"/>
  <c r="C84" i="7"/>
  <c r="B83" i="7"/>
  <c r="D83" i="7" s="1"/>
  <c r="B82" i="7"/>
  <c r="D82" i="7" s="1"/>
  <c r="M81" i="7"/>
  <c r="H81" i="7"/>
  <c r="B81" i="7"/>
  <c r="D81" i="7" s="1"/>
  <c r="L80" i="7"/>
  <c r="N80" i="7" s="1"/>
  <c r="G80" i="7"/>
  <c r="I80" i="7" s="1"/>
  <c r="B80" i="7"/>
  <c r="D80" i="7" s="1"/>
  <c r="L79" i="7"/>
  <c r="N79" i="7" s="1"/>
  <c r="G79" i="7"/>
  <c r="I79" i="7" s="1"/>
  <c r="B79" i="7"/>
  <c r="D79" i="7" s="1"/>
  <c r="L78" i="7"/>
  <c r="G78" i="7"/>
  <c r="I78" i="7" s="1"/>
  <c r="B78" i="7"/>
  <c r="D78" i="7" s="1"/>
  <c r="C56" i="7"/>
  <c r="B56" i="7"/>
  <c r="D55" i="7"/>
  <c r="D54" i="7"/>
  <c r="M53" i="7"/>
  <c r="L53" i="7"/>
  <c r="H53" i="7"/>
  <c r="G53" i="7"/>
  <c r="D53" i="7"/>
  <c r="N52" i="7"/>
  <c r="I52" i="7"/>
  <c r="D52" i="7"/>
  <c r="N51" i="7"/>
  <c r="I51" i="7"/>
  <c r="D51" i="7"/>
  <c r="N50" i="7"/>
  <c r="I50" i="7"/>
  <c r="D50" i="7"/>
  <c r="L81" i="7" l="1"/>
  <c r="N81" i="7"/>
  <c r="F5" i="9"/>
  <c r="F7" i="9"/>
  <c r="D8" i="9"/>
  <c r="K8" i="9"/>
  <c r="AA8" i="9"/>
  <c r="Q8" i="9"/>
  <c r="Y8" i="9"/>
  <c r="S5" i="9"/>
  <c r="F6" i="9"/>
  <c r="S7" i="9"/>
  <c r="Z157" i="7"/>
  <c r="AG157" i="7"/>
  <c r="AH156" i="7"/>
  <c r="AB3" i="9"/>
  <c r="L4" i="9"/>
  <c r="L6" i="9"/>
  <c r="X8" i="9"/>
  <c r="J8" i="9"/>
  <c r="R8" i="9"/>
  <c r="Z8" i="9"/>
  <c r="S4" i="9"/>
  <c r="AB4" i="9"/>
  <c r="L5" i="9"/>
  <c r="S6" i="9"/>
  <c r="AB6" i="9"/>
  <c r="L7" i="9"/>
  <c r="E157" i="7"/>
  <c r="M8" i="8"/>
  <c r="L157" i="7"/>
  <c r="N156" i="7"/>
  <c r="C157" i="7"/>
  <c r="G157" i="7"/>
  <c r="H133" i="7"/>
  <c r="AH133" i="7"/>
  <c r="I53" i="7"/>
  <c r="D56" i="7"/>
  <c r="E8" i="9"/>
  <c r="F4" i="9"/>
  <c r="AB5" i="9"/>
  <c r="AB7" i="9"/>
  <c r="N133" i="7"/>
  <c r="AH155" i="7"/>
  <c r="F157" i="7"/>
  <c r="AB133" i="7"/>
  <c r="N155" i="7"/>
  <c r="D157" i="7"/>
  <c r="H155" i="7"/>
  <c r="M157" i="7"/>
  <c r="N78" i="7"/>
  <c r="T156" i="7"/>
  <c r="T157" i="7" s="1"/>
  <c r="N53" i="7"/>
  <c r="G81" i="7"/>
  <c r="I81" i="7" s="1"/>
  <c r="B84" i="7"/>
  <c r="D84" i="7" s="1"/>
  <c r="L108" i="7"/>
  <c r="N108" i="7" s="1"/>
  <c r="T133" i="7"/>
  <c r="C8" i="9"/>
  <c r="I8" i="9"/>
  <c r="P8" i="9"/>
  <c r="W8" i="9"/>
  <c r="F3" i="9"/>
  <c r="L3" i="9"/>
  <c r="S3" i="9"/>
  <c r="W157" i="7"/>
  <c r="AA157" i="7"/>
  <c r="B157" i="7"/>
  <c r="K157" i="7"/>
  <c r="Y157" i="7"/>
  <c r="B111" i="7"/>
  <c r="D111" i="7" s="1"/>
  <c r="G108" i="7"/>
  <c r="I108" i="7" s="1"/>
  <c r="H156" i="7"/>
  <c r="AE157" i="7"/>
  <c r="N105" i="7"/>
  <c r="AB155" i="7"/>
  <c r="AF157" i="7"/>
  <c r="AB156" i="7"/>
  <c r="AH157" i="7" l="1"/>
  <c r="S8" i="9"/>
  <c r="AB8" i="9"/>
  <c r="L8" i="9"/>
  <c r="F8" i="9"/>
  <c r="N157" i="7"/>
  <c r="AB157" i="7"/>
  <c r="H157" i="7"/>
</calcChain>
</file>

<file path=xl/sharedStrings.xml><?xml version="1.0" encoding="utf-8"?>
<sst xmlns="http://schemas.openxmlformats.org/spreadsheetml/2006/main" count="5162" uniqueCount="1388">
  <si>
    <t>问题分类：AP应用程序；OS操作系统；HW硬件；
SW软件；ME机构</t>
  </si>
  <si>
    <t>总计</t>
  </si>
  <si>
    <t>Open Point &amp; Action Point List</t>
  </si>
  <si>
    <t>原因未定</t>
  </si>
  <si>
    <t xml:space="preserve">严重度：高：无法接受；中：影响体验；低：稍影响体验  </t>
  </si>
  <si>
    <t>原因确认</t>
  </si>
  <si>
    <t>Customer: 五菱</t>
  </si>
  <si>
    <t>问题部件：PAD；PAD支架；主机；终端；</t>
  </si>
  <si>
    <t>方案实施</t>
  </si>
  <si>
    <t>Project:E100 车载PAD开发</t>
  </si>
  <si>
    <t>持续跟踪</t>
  </si>
  <si>
    <t>验证关闭</t>
  </si>
  <si>
    <t>状态冻结</t>
  </si>
  <si>
    <t>编号</t>
  </si>
  <si>
    <t>问题
创建时间</t>
  </si>
  <si>
    <t>问题分类</t>
  </si>
  <si>
    <t>问题点描述</t>
  </si>
  <si>
    <t>严重度</t>
  </si>
  <si>
    <t>问题
部件</t>
  </si>
  <si>
    <t>问题
模块版本</t>
  </si>
  <si>
    <t>问题
来源</t>
  </si>
  <si>
    <t>问题
创建人</t>
  </si>
  <si>
    <t>问题
状态</t>
  </si>
  <si>
    <t>问题分析</t>
  </si>
  <si>
    <t>措施方案/问题跟踪</t>
  </si>
  <si>
    <t>问题
责任人</t>
  </si>
  <si>
    <t>实际整改
完成时间</t>
  </si>
  <si>
    <t>备注</t>
  </si>
  <si>
    <t>ME</t>
  </si>
  <si>
    <t>高</t>
  </si>
  <si>
    <t>PAD支架</t>
  </si>
  <si>
    <t>SGMW</t>
  </si>
  <si>
    <t>支撐座進料點太小</t>
  </si>
  <si>
    <t>修改模具進料點加大</t>
  </si>
  <si>
    <t>修模后已大幅改善,但仍有少许,预计进行第三次修模,6/B 提出改善样品</t>
  </si>
  <si>
    <t>支撐座翻转力大（閉合時）</t>
  </si>
  <si>
    <t>以Shock的試驗規格,支撐座組立後預估重量0.3kg扭力值2.75 kgf-cm(單邊)偏高</t>
  </si>
  <si>
    <t>1支撐座組立後實際重量0.2kg調整扭力值1.8kgf-cm(單邊)廠商重新打樣(shock 12G)
2.以一般震動的試驗規格3G,調整扭力值0.5kgf-cm(單邊)廠商重新打樣</t>
  </si>
  <si>
    <t>已降低扭力值从2.75Kg→1.8Kg,样品已入手,待与客户确认</t>
  </si>
  <si>
    <t>螺钉堵盖改为方便拆卸结构</t>
  </si>
  <si>
    <t>客戶組裝需求</t>
  </si>
  <si>
    <t>塞子塞入底座前先增加一條Mylar引帶於下方,只需將引帶拉起,塞子可取出鎖螺絲</t>
  </si>
  <si>
    <t>Ipad支架有缝隙，影响整体外观；</t>
  </si>
  <si>
    <t>1. 因应开合角度加大
2. 因应四周缝隙不均</t>
  </si>
  <si>
    <t>无</t>
  </si>
  <si>
    <t>冻结</t>
  </si>
  <si>
    <t>Ipad支架与仪表板接缝过大，并凸起；</t>
  </si>
  <si>
    <t xml:space="preserve">支架抠手位与仪表台干涉
</t>
  </si>
  <si>
    <t>Ipad支架安装螺栓黑色，且裸露，不美观；</t>
  </si>
  <si>
    <t>支架与仪表台固定螺丝
非我司供应,不做对应</t>
  </si>
  <si>
    <t>包装盒的公司名称和网址错误</t>
  </si>
  <si>
    <t>已确认正确内容</t>
  </si>
  <si>
    <t>9月生产导入</t>
  </si>
  <si>
    <r>
      <rPr>
        <sz val="11"/>
        <color indexed="8"/>
        <rFont val="宋体"/>
        <family val="3"/>
        <charset val="134"/>
      </rPr>
      <t>与I</t>
    </r>
    <r>
      <rPr>
        <sz val="11"/>
        <color indexed="8"/>
        <rFont val="宋体"/>
        <family val="3"/>
        <charset val="134"/>
      </rPr>
      <t>P色差大</t>
    </r>
  </si>
  <si>
    <t>进行外观承认</t>
  </si>
  <si>
    <t>OS</t>
  </si>
  <si>
    <t>中</t>
  </si>
  <si>
    <t>PAD</t>
  </si>
  <si>
    <t>该声音为安卓原生自带,且主观性评价比较难以界定</t>
  </si>
  <si>
    <t>8月出货将导入</t>
  </si>
  <si>
    <t>默认输入法无中文输入</t>
  </si>
  <si>
    <t>原无定义</t>
  </si>
  <si>
    <t>HW</t>
  </si>
  <si>
    <t>布置问题，可通过在屏幕上贴亚光膜改善此问题，如需彻底更改需总布置介入</t>
  </si>
  <si>
    <t>新外观PAD实施</t>
  </si>
  <si>
    <r>
      <rPr>
        <sz val="11"/>
        <color indexed="8"/>
        <rFont val="宋体"/>
        <family val="3"/>
        <charset val="134"/>
      </rPr>
      <t>PAD放置车上到位无声音提示</t>
    </r>
    <r>
      <rPr>
        <sz val="11"/>
        <color indexed="8"/>
        <rFont val="新細明體"/>
        <family val="1"/>
      </rPr>
      <t>(用户无法</t>
    </r>
    <r>
      <rPr>
        <sz val="11"/>
        <color indexed="8"/>
        <rFont val="新細明體"/>
        <family val="1"/>
      </rPr>
      <t>是否装到位</t>
    </r>
    <r>
      <rPr>
        <sz val="11"/>
        <color indexed="8"/>
        <rFont val="新細明體"/>
        <family val="1"/>
      </rPr>
      <t>)</t>
    </r>
  </si>
  <si>
    <t>原无要求,故无此功能</t>
  </si>
  <si>
    <t>主观性评价比较难以界定</t>
  </si>
  <si>
    <t>车辆无法给PAD充电</t>
  </si>
  <si>
    <t>属安全性策略问题。当 PAD 带电池插入支架,主机不允许给电池充电,需修改软硬件方能达成
2016-08-26：新造型样件在车载时将无电池，不会产生此问题。建议关闭此问题。</t>
  </si>
  <si>
    <r>
      <rPr>
        <sz val="11"/>
        <color indexed="8"/>
        <rFont val="宋体"/>
        <family val="3"/>
        <charset val="134"/>
      </rPr>
      <t>N</t>
    </r>
    <r>
      <rPr>
        <sz val="11"/>
        <color indexed="8"/>
        <rFont val="宋体"/>
        <family val="3"/>
        <charset val="134"/>
      </rPr>
      <t>A</t>
    </r>
  </si>
  <si>
    <t>2060904：确认冻结-姜洪亮</t>
  </si>
  <si>
    <t>AP</t>
  </si>
  <si>
    <t>行车电脑时速及电量显示与车辆显示不一致</t>
  </si>
  <si>
    <t>电量为自己计算，与车辆SOC结果不同。车速与仪表盘显示不同步。</t>
  </si>
  <si>
    <t>建议电池与后盖分开设计或将电池固化</t>
  </si>
  <si>
    <t>低</t>
  </si>
  <si>
    <t>按照原式样设计</t>
  </si>
  <si>
    <t>NA</t>
  </si>
  <si>
    <t>安卓图标程序过多且为英文名称显示</t>
  </si>
  <si>
    <t>客户无定义</t>
  </si>
  <si>
    <r>
      <rPr>
        <sz val="11"/>
        <color indexed="8"/>
        <rFont val="宋体"/>
        <family val="3"/>
        <charset val="134"/>
      </rPr>
      <t xml:space="preserve">请安悦四维定义出厂前预装APP及桌面图标等式样
</t>
    </r>
    <r>
      <rPr>
        <sz val="11"/>
        <color indexed="8"/>
        <rFont val="宋体"/>
        <family val="3"/>
        <charset val="134"/>
      </rPr>
      <t>0723</t>
    </r>
    <r>
      <rPr>
        <sz val="11"/>
        <color indexed="8"/>
        <rFont val="宋体"/>
        <family val="3"/>
        <charset val="134"/>
      </rPr>
      <t>：</t>
    </r>
    <r>
      <rPr>
        <sz val="11"/>
        <color indexed="8"/>
        <rFont val="宋体"/>
        <family val="3"/>
        <charset val="134"/>
      </rPr>
      <t>OS</t>
    </r>
    <r>
      <rPr>
        <sz val="11"/>
        <color indexed="8"/>
        <rFont val="宋体"/>
        <family val="3"/>
        <charset val="134"/>
      </rPr>
      <t>已经集成修改后式样</t>
    </r>
  </si>
  <si>
    <t>收音机无法搜到台</t>
  </si>
  <si>
    <t>主机</t>
  </si>
  <si>
    <t>主机不支持有源天线</t>
  </si>
  <si>
    <t>加入有源天线支持
2016-08-23：需要D版的主机，下周测试现场再次确认。
2016-08-31：更换D版主机后，现场测试确认功能正常。建议关闭此问题</t>
  </si>
  <si>
    <t>0701月出货已导入</t>
  </si>
  <si>
    <t>20160904：确认关闭</t>
  </si>
  <si>
    <t>踩制动PAD易休眠或重启
（未装电池）</t>
  </si>
  <si>
    <t>实车未现刹车黑屏。出现倒车视频黑屏问题。此两问题合并。</t>
  </si>
  <si>
    <t>更改软件中倒车视频触发策略</t>
  </si>
  <si>
    <t>PAD与车辆连接后行车电脑无法自动激活
（需经过R档位才能实现连接）</t>
  </si>
  <si>
    <t>数据传输不同步</t>
  </si>
  <si>
    <t>行车电脑实时获取车辆状态</t>
  </si>
  <si>
    <t>安悦四维</t>
  </si>
  <si>
    <t>各APP屏幕缩放后显示界面混乱</t>
  </si>
  <si>
    <t>OS布局设置</t>
  </si>
  <si>
    <r>
      <rPr>
        <sz val="11"/>
        <color indexed="8"/>
        <rFont val="宋体"/>
        <family val="3"/>
        <charset val="134"/>
      </rPr>
      <t>去除OS的缩放按键
0723：</t>
    </r>
    <r>
      <rPr>
        <sz val="11"/>
        <color indexed="8"/>
        <rFont val="宋体"/>
        <family val="3"/>
        <charset val="134"/>
      </rPr>
      <t xml:space="preserve">取消缩放按键
</t>
    </r>
    <r>
      <rPr>
        <sz val="11"/>
        <color indexed="8"/>
        <rFont val="宋体"/>
        <family val="3"/>
        <charset val="134"/>
      </rPr>
      <t>2016-08-31:已取消缩放按键，建议关闭此问题。</t>
    </r>
  </si>
  <si>
    <t>主界面显示过多，车辆行驶相关内置APP需可删除找回</t>
  </si>
  <si>
    <t>安悦四维对APP归类，并指定不能删除的APP</t>
  </si>
  <si>
    <t>电池的免责提示</t>
  </si>
  <si>
    <t>原无定义免责声明提示</t>
  </si>
  <si>
    <t>定制APP不可卸载</t>
  </si>
  <si>
    <t>原无定义哪些是定制APP</t>
  </si>
  <si>
    <t>应用商店无</t>
  </si>
  <si>
    <t>原无定义应用商店APP</t>
  </si>
  <si>
    <r>
      <rPr>
        <sz val="11"/>
        <color indexed="8"/>
        <rFont val="宋体"/>
        <family val="3"/>
        <charset val="134"/>
      </rPr>
      <t>安悦四维给出应用商店APP，加入到PAD</t>
    </r>
    <r>
      <rPr>
        <sz val="11"/>
        <color indexed="8"/>
        <rFont val="宋体"/>
        <family val="3"/>
        <charset val="134"/>
      </rPr>
      <t>固件中</t>
    </r>
  </si>
  <si>
    <t>SW</t>
  </si>
  <si>
    <t>收音与主机未调通，方控混乱</t>
  </si>
  <si>
    <t>通讯协议未补全，方控功能为调试用</t>
  </si>
  <si>
    <t>做好完整通讯协议</t>
  </si>
  <si>
    <t>乱停台</t>
  </si>
  <si>
    <t>判断电台是否有效逻辑出错</t>
  </si>
  <si>
    <t>软件修正</t>
  </si>
  <si>
    <t>收音界面无需声道切换</t>
  </si>
  <si>
    <t>软件实现理解有误</t>
  </si>
  <si>
    <t>车载模式下背景音源仅一种，即后台音源程序仅一种</t>
  </si>
  <si>
    <t>切换MODE时APP在蓝牙、收音机、导航、其它间循环切换</t>
  </si>
  <si>
    <t>收音模式无电台列表</t>
  </si>
  <si>
    <t>功能未实现</t>
  </si>
  <si>
    <t>加入电台列表功能</t>
  </si>
  <si>
    <t>无蓝牙功能</t>
  </si>
  <si>
    <t>加入蓝牙功能
2016-08-23：预计下周可将方案提交五菱。
2016-08-31：预计10月14日提供蓝牙功能demo</t>
  </si>
  <si>
    <t>有部分主机不休眠，导致蓄电池馈电</t>
  </si>
  <si>
    <t>在车上升级主机软件后没有进行断电，导致休眠时即被唤醒。若升级后有对主机进行断电动作亦无此问题。</t>
  </si>
  <si>
    <t>升级V1.01版软件，升级后不断电亦无影响。</t>
  </si>
  <si>
    <t>PAD启动时有时出现“Android 正在启动”，且此种情况开机时间过长</t>
  </si>
  <si>
    <t>Android开机启动优化未屏蔽</t>
  </si>
  <si>
    <t>20160904：未重现，确认关闭</t>
  </si>
  <si>
    <t>方控偶发失效</t>
  </si>
  <si>
    <t>初步分析为Service卡顿丢帧</t>
  </si>
  <si>
    <t>优化数据接收机制</t>
  </si>
  <si>
    <t>手机互联没能用起来</t>
  </si>
  <si>
    <t>使用方法未知</t>
  </si>
  <si>
    <t>使用方法作出说明</t>
  </si>
  <si>
    <t>行车电脑APP与仪表盘显示不一致</t>
  </si>
  <si>
    <t>两部分刷新速率不同</t>
  </si>
  <si>
    <t>在仪表盘上已有显示的内容行车电脑中不显示。与第7项合并</t>
  </si>
  <si>
    <t>天气功能没有</t>
  </si>
  <si>
    <t>服务器故障，不能正常获取数据</t>
  </si>
  <si>
    <t>PAD连接U盘开机有重启现象</t>
  </si>
  <si>
    <t>原式样PAD在车载模式不接USB和SD卡，无此大功率设计。</t>
  </si>
  <si>
    <r>
      <rPr>
        <sz val="11"/>
        <color indexed="8"/>
        <rFont val="宋体"/>
        <family val="3"/>
        <charset val="134"/>
      </rPr>
      <t>降低大电流时的供电压降，保证小功率USB设备连接时可靠性。
2016-08-31</t>
    </r>
    <r>
      <rPr>
        <sz val="11"/>
        <color indexed="8"/>
        <rFont val="宋体"/>
        <family val="3"/>
        <charset val="134"/>
      </rPr>
      <t>：暂未现场测试确认。</t>
    </r>
  </si>
  <si>
    <t>车上PAD后置摄像头打开全黑无图像</t>
  </si>
  <si>
    <t>视频通道切换逻辑不正确</t>
  </si>
  <si>
    <t>在车载模式下视频通道硬件配置为倒车视频输入
2016-08-26：受制于硬件配置此问题在现有样件上无法解决。将在新造型样件中修正此问题。</t>
  </si>
  <si>
    <t>同第68项合并</t>
  </si>
  <si>
    <t>方控不能控制音乐的上下首</t>
  </si>
  <si>
    <t>自定义安装APP无接口控制播放</t>
  </si>
  <si>
    <t>软件功能加入</t>
  </si>
  <si>
    <t>充电口装配不当（充电口形状与PAD边框形状相反）</t>
  </si>
  <si>
    <t>模具定义反</t>
  </si>
  <si>
    <t>修模已完成
2016-08-31：建议关闭此问题。</t>
  </si>
  <si>
    <t>装配后无法使用收音机（备注插上外部耳机之后能用）</t>
  </si>
  <si>
    <r>
      <rPr>
        <sz val="11"/>
        <color indexed="8"/>
        <rFont val="宋体"/>
        <family val="3"/>
        <charset val="134"/>
      </rPr>
      <t>软件A</t>
    </r>
    <r>
      <rPr>
        <sz val="11"/>
        <color indexed="8"/>
        <rFont val="宋体"/>
        <family val="3"/>
        <charset val="134"/>
      </rPr>
      <t>PP使用错误</t>
    </r>
  </si>
  <si>
    <r>
      <rPr>
        <sz val="11"/>
        <color indexed="8"/>
        <rFont val="宋体"/>
        <family val="3"/>
        <charset val="134"/>
      </rPr>
      <t>O</t>
    </r>
    <r>
      <rPr>
        <sz val="11"/>
        <color indexed="8"/>
        <rFont val="宋体"/>
        <family val="3"/>
        <charset val="134"/>
      </rPr>
      <t>S</t>
    </r>
    <r>
      <rPr>
        <sz val="11"/>
        <color indexed="8"/>
        <rFont val="宋体"/>
        <family val="3"/>
        <charset val="134"/>
      </rPr>
      <t>自带收音APP</t>
    </r>
    <r>
      <rPr>
        <sz val="11"/>
        <color indexed="8"/>
        <rFont val="宋体"/>
        <family val="3"/>
        <charset val="134"/>
      </rPr>
      <t>取消</t>
    </r>
  </si>
  <si>
    <t>喇叭口被遮挡</t>
  </si>
  <si>
    <t>设计样式</t>
  </si>
  <si>
    <t>不更改
2016-08-31：建议关闭此问题。</t>
  </si>
  <si>
    <t>装配后底座未能提供电源充电</t>
  </si>
  <si>
    <t>不更改
2016-08-26：同第6项合并，建议关闭此问题。</t>
  </si>
  <si>
    <t>同第6项合并</t>
  </si>
  <si>
    <t>18655蓝牙频段试验超标</t>
  </si>
  <si>
    <t>初步分析超标频点为WiFi工作频点</t>
  </si>
  <si>
    <r>
      <rPr>
        <sz val="11"/>
        <color indexed="8"/>
        <rFont val="宋体"/>
        <family val="3"/>
        <charset val="134"/>
      </rPr>
      <t>本周与实验室取得实测数据后进行自查，若超标频点非WiFi工作频点，下周进行针对性整改自测，完成后到实验室整改。
160718：实验室沟再次试验后确认此频点为主机</t>
    </r>
    <r>
      <rPr>
        <sz val="11"/>
        <color indexed="8"/>
        <rFont val="宋体"/>
        <family val="3"/>
        <charset val="134"/>
      </rPr>
      <t>WiFi</t>
    </r>
    <r>
      <rPr>
        <sz val="11"/>
        <color indexed="8"/>
        <rFont val="宋体"/>
        <family val="3"/>
        <charset val="134"/>
      </rPr>
      <t>热点功能正常工作的频点</t>
    </r>
  </si>
  <si>
    <t>FM收音机声音忽大忽小</t>
  </si>
  <si>
    <t>与抗扰无关，与车速有关。应是收音机天线受电机干扰导致</t>
  </si>
  <si>
    <t>配合收音机天线供应商排查。
160718：更换VCU后现象消失
2016-08-31：暂未现场测试确认。
2016-09-01:确认是由于收音机信号不良导致这种现象，关闭此问题。</t>
  </si>
  <si>
    <t>缤悦车联程序无法使用</t>
  </si>
  <si>
    <t>5/7到现场问题确认</t>
  </si>
  <si>
    <t xml:space="preserve">收音机应用程序无法使用（能搜索电台，但无法播放）
</t>
  </si>
  <si>
    <t>目前主机不支持有源天线</t>
  </si>
  <si>
    <t>增加有源天线支持。与第10条合并</t>
  </si>
  <si>
    <t>6月出货已导入</t>
  </si>
  <si>
    <t>质量部希望前段扭力使用新状态（扭力较小），后段扭力使用旧状态（扭力较大）</t>
  </si>
  <si>
    <t>设计式样</t>
  </si>
  <si>
    <t>已进行评估：扭力要么全程大，要么全程小，前小后大会显著降低使用寿命。推荐使用扭力较大的旧状态。</t>
  </si>
  <si>
    <t>左2键指示偏（按左2键，左1键反馈），手指需右偏点击</t>
  </si>
  <si>
    <t>OS去除最左侧按键，再确认修正
0723：左侧向上三角形按键已去
2016-08-26：已优化，下周测试现场再次确认。</t>
  </si>
  <si>
    <t>屏幕色彩显示暗淡，尤其开机画面（厂标标识）</t>
  </si>
  <si>
    <t>LCD参数设置原因。开机时亮度未到最高</t>
  </si>
  <si>
    <r>
      <rPr>
        <sz val="11"/>
        <color indexed="8"/>
        <rFont val="宋体"/>
        <family val="3"/>
        <charset val="134"/>
      </rPr>
      <t xml:space="preserve">调整LCD gamma值等参数。将开机时的亮度即设置到最高。
若要调整开机动画请安悦四维输入。
</t>
    </r>
    <r>
      <rPr>
        <sz val="11"/>
        <color indexed="8"/>
        <rFont val="宋体"/>
        <family val="3"/>
        <charset val="134"/>
      </rPr>
      <t>2016-08-23</t>
    </r>
    <r>
      <rPr>
        <sz val="11"/>
        <color indexed="8"/>
        <rFont val="宋体"/>
        <family val="3"/>
        <charset val="134"/>
      </rPr>
      <t xml:space="preserve">：等待五菱提供动画显示效果方案。
</t>
    </r>
    <r>
      <rPr>
        <sz val="11"/>
        <color indexed="8"/>
        <rFont val="宋体"/>
        <family val="3"/>
        <charset val="134"/>
      </rPr>
      <t>2016-08-31</t>
    </r>
    <r>
      <rPr>
        <sz val="11"/>
        <color indexed="8"/>
        <rFont val="宋体"/>
        <family val="3"/>
        <charset val="134"/>
      </rPr>
      <t>：暂未现场测试确认。</t>
    </r>
  </si>
  <si>
    <t>20160720：开机动画是否可调整一下？
A：将开机时的亮度即设置到最高（目前不是最高）。开机动画调整需要设计输入或者将目前的动画亮度再调高</t>
  </si>
  <si>
    <t>无内置电池状态下，Pad显示电池电量过低</t>
  </si>
  <si>
    <t>电源传输压降较大，导致实际供电电压较低，低于电池低电压监测门限值</t>
  </si>
  <si>
    <r>
      <rPr>
        <sz val="11"/>
        <color indexed="8"/>
        <rFont val="宋体"/>
        <family val="3"/>
        <charset val="134"/>
      </rPr>
      <t xml:space="preserve">修改Pad内硬件，提高实际供电电压，超过监测门限值
</t>
    </r>
    <r>
      <rPr>
        <sz val="11"/>
        <color indexed="8"/>
        <rFont val="宋体"/>
        <family val="3"/>
        <charset val="134"/>
      </rPr>
      <t>2016-08-31</t>
    </r>
    <r>
      <rPr>
        <sz val="11"/>
        <color indexed="8"/>
        <rFont val="宋体"/>
        <family val="3"/>
        <charset val="134"/>
      </rPr>
      <t>：现场测试确认已修正，建议关闭此问题。</t>
    </r>
  </si>
  <si>
    <t>20160720：电池显示在没有电池情况下的显示方案？
A：目前PAD没有检测电池是否接入的硬件电路</t>
  </si>
  <si>
    <t>白天室外PAD屏幕亮度不足无法看清</t>
  </si>
  <si>
    <t>使用场景光线强</t>
  </si>
  <si>
    <t>20160720：考虑增亮，AR
A：本批将交付PAD屏的背光已再提高50nit左右。
初步评估AR增亮需要更换高价屏
新外观PAD实施</t>
  </si>
  <si>
    <t>车载模式下无天气显示APP</t>
  </si>
  <si>
    <t>与第30项合并</t>
  </si>
  <si>
    <t>已修正</t>
  </si>
  <si>
    <t>车载模式下日期时间无法设置调整</t>
  </si>
  <si>
    <t>软件理解差异</t>
  </si>
  <si>
    <r>
      <rPr>
        <sz val="11"/>
        <color indexed="8"/>
        <rFont val="宋体"/>
        <family val="3"/>
        <charset val="134"/>
      </rPr>
      <t>在车载模式下增加日期调整通道
2</t>
    </r>
    <r>
      <rPr>
        <sz val="11"/>
        <color indexed="8"/>
        <rFont val="宋体"/>
        <family val="3"/>
        <charset val="134"/>
      </rPr>
      <t>016-08-31：已优化。</t>
    </r>
  </si>
  <si>
    <t>20160720：在车载模式下增加日期调整通道
A：已确认在缤悦车联设置中添加</t>
  </si>
  <si>
    <t>手机互联，苹果手机匹配后连接不稳定</t>
  </si>
  <si>
    <t>与网络环境有关</t>
  </si>
  <si>
    <r>
      <rPr>
        <sz val="11"/>
        <color indexed="8"/>
        <rFont val="宋体"/>
        <family val="3"/>
        <charset val="134"/>
      </rPr>
      <t xml:space="preserve">确保手机与Pad在同一网段下连接顺畅
2016-08-26：下周测试现场再次确认。
</t>
    </r>
    <r>
      <rPr>
        <sz val="11"/>
        <color indexed="8"/>
        <rFont val="宋体"/>
        <family val="3"/>
        <charset val="134"/>
      </rPr>
      <t>2016-08-31</t>
    </r>
    <r>
      <rPr>
        <sz val="11"/>
        <color indexed="8"/>
        <rFont val="宋体"/>
        <family val="3"/>
        <charset val="134"/>
      </rPr>
      <t>：现场测试确认已修正，建议关闭此问题。</t>
    </r>
  </si>
  <si>
    <t>第三方软件，是否有版权问题。
A：已确认无版权问题
20160904:未重现、关闭</t>
  </si>
  <si>
    <t>手机互联，安卓系统手机无法与PAD连接</t>
  </si>
  <si>
    <t>软件版本非最新版</t>
  </si>
  <si>
    <r>
      <rPr>
        <sz val="11"/>
        <color indexed="8"/>
        <rFont val="宋体"/>
        <family val="3"/>
        <charset val="134"/>
      </rPr>
      <t xml:space="preserve">更新软件至最新版
2016-08-26：下周测试现场再次确认。
</t>
    </r>
    <r>
      <rPr>
        <sz val="11"/>
        <color indexed="8"/>
        <rFont val="宋体"/>
        <family val="3"/>
        <charset val="134"/>
      </rPr>
      <t>2016-08-31</t>
    </r>
    <r>
      <rPr>
        <sz val="11"/>
        <color indexed="8"/>
        <rFont val="宋体"/>
        <family val="3"/>
        <charset val="134"/>
      </rPr>
      <t>：现场测试确认已修正，建议关闭此问题。</t>
    </r>
  </si>
  <si>
    <t>手机互联后，PAD屏幕无法控制手机画面</t>
  </si>
  <si>
    <t>式样设计</t>
  </si>
  <si>
    <t>冻结；冻结报告
A：冻结报告已提交</t>
  </si>
  <si>
    <t>PAD车载用电策略</t>
  </si>
  <si>
    <t>电池充电策略，与ID6问题合并</t>
  </si>
  <si>
    <t>修改电池使用策略，车载模式下使用车上电源，不自带电池，
2016-08-26：与ID6问题合并，建议关闭此问题。需向五菱姜工确认。</t>
  </si>
  <si>
    <t>与ID6问题合并</t>
  </si>
  <si>
    <t>倒车影像反向且倒置被拉宽</t>
  </si>
  <si>
    <t>倒车影像未标定</t>
  </si>
  <si>
    <t>完成标定；需搭载内测车验证此功能
2016-08-31：现场测试确认未修正，摄像头供应商未完成调试。</t>
  </si>
  <si>
    <t>安卓系统图标过多且显示为机器人和英文名称</t>
  </si>
  <si>
    <r>
      <rPr>
        <sz val="11"/>
        <color indexed="8"/>
        <rFont val="宋体"/>
        <family val="3"/>
        <charset val="134"/>
      </rPr>
      <t>安卓图片为P</t>
    </r>
    <r>
      <rPr>
        <sz val="11"/>
        <color indexed="8"/>
        <rFont val="宋体"/>
        <family val="3"/>
        <charset val="134"/>
      </rPr>
      <t>AD调试过程使用，用户无使用价值</t>
    </r>
  </si>
  <si>
    <r>
      <rPr>
        <sz val="11"/>
        <color indexed="8"/>
        <rFont val="宋体"/>
        <family val="3"/>
        <charset val="134"/>
      </rPr>
      <t>O</t>
    </r>
    <r>
      <rPr>
        <sz val="11"/>
        <color indexed="8"/>
        <rFont val="宋体"/>
        <family val="3"/>
        <charset val="134"/>
      </rPr>
      <t>TS认可后即删除</t>
    </r>
  </si>
  <si>
    <t>OTS认可后</t>
  </si>
  <si>
    <t>收放机无法搜到台</t>
  </si>
  <si>
    <t>主机没有给天线电源供电，因此导致无法搜到台。与第10条合并</t>
  </si>
  <si>
    <t>车载主机为天线供电，待验证</t>
  </si>
  <si>
    <t>车载模式APP界面应不能缩放，与第13项合并，缩放按键已去除</t>
  </si>
  <si>
    <r>
      <rPr>
        <sz val="11"/>
        <color indexed="8"/>
        <rFont val="宋体"/>
        <family val="3"/>
        <charset val="134"/>
      </rPr>
      <t>修改程序以符合设计
2016-08-26：与ID</t>
    </r>
    <r>
      <rPr>
        <sz val="11"/>
        <color indexed="8"/>
        <rFont val="宋体"/>
        <family val="3"/>
        <charset val="134"/>
      </rPr>
      <t>13</t>
    </r>
    <r>
      <rPr>
        <sz val="11"/>
        <color indexed="8"/>
        <rFont val="宋体"/>
        <family val="3"/>
        <charset val="134"/>
      </rPr>
      <t>问题合并，建议关闭此问题。</t>
    </r>
  </si>
  <si>
    <t>与ID13问题合并</t>
  </si>
  <si>
    <t>车辆行驶相关内置APP（蓝色）删除后无法找回</t>
  </si>
  <si>
    <t>内置APP设计定义均不可删除，与第16项合并</t>
  </si>
  <si>
    <t>修改程序以符合设计</t>
  </si>
  <si>
    <t>充电速度慢（待机状态5小时充24%，使用状态电量负增长）</t>
  </si>
  <si>
    <t>目前充电电流为500mA</t>
  </si>
  <si>
    <r>
      <rPr>
        <sz val="11"/>
        <color indexed="8"/>
        <rFont val="宋体"/>
        <family val="3"/>
        <charset val="134"/>
      </rPr>
      <t xml:space="preserve">充电电流变更为1000mA
</t>
    </r>
    <r>
      <rPr>
        <sz val="11"/>
        <color indexed="8"/>
        <rFont val="宋体"/>
        <family val="3"/>
        <charset val="134"/>
      </rPr>
      <t>2016-08-31</t>
    </r>
    <r>
      <rPr>
        <sz val="11"/>
        <color indexed="8"/>
        <rFont val="宋体"/>
        <family val="3"/>
        <charset val="134"/>
      </rPr>
      <t>：建议关闭此问题。</t>
    </r>
  </si>
  <si>
    <t>车联主界面右侧中部按键为导航开启键不合理</t>
  </si>
  <si>
    <r>
      <rPr>
        <sz val="11"/>
        <color indexed="8"/>
        <rFont val="宋体"/>
        <family val="3"/>
        <charset val="134"/>
      </rPr>
      <t xml:space="preserve">需与五菱方相关负责人确认式样
0818：更改显示效果
2016-08-26：已修改，需向五菱姜工确认。
</t>
    </r>
    <r>
      <rPr>
        <sz val="11"/>
        <color indexed="8"/>
        <rFont val="宋体"/>
        <family val="3"/>
        <charset val="134"/>
      </rPr>
      <t>2016-08-31</t>
    </r>
    <r>
      <rPr>
        <sz val="11"/>
        <color indexed="8"/>
        <rFont val="宋体"/>
        <family val="3"/>
        <charset val="134"/>
      </rPr>
      <t>：现场测试确认已修正，建议关闭此问题。</t>
    </r>
  </si>
  <si>
    <t>缤悦车联浅色背景左侧菜单显示不清晰</t>
  </si>
  <si>
    <r>
      <rPr>
        <sz val="11"/>
        <color indexed="8"/>
        <rFont val="宋体"/>
        <family val="3"/>
        <charset val="134"/>
      </rPr>
      <t xml:space="preserve">需与五菱方相关负责人确认式样
0818：去除浅色背景
2016-08-26：下周测试现场验证，需向五菱姜工确认。
</t>
    </r>
    <r>
      <rPr>
        <sz val="11"/>
        <color indexed="8"/>
        <rFont val="宋体"/>
        <family val="3"/>
        <charset val="134"/>
      </rPr>
      <t>2016-08-31</t>
    </r>
    <r>
      <rPr>
        <sz val="11"/>
        <color indexed="8"/>
        <rFont val="宋体"/>
        <family val="3"/>
        <charset val="134"/>
      </rPr>
      <t>：现场测试确认已修正，建议关闭此问题。</t>
    </r>
  </si>
  <si>
    <t>PAD无法识别充电与USB连接</t>
  </si>
  <si>
    <t>USB连接器损坏</t>
  </si>
  <si>
    <t>USB开口反向问题模具已修改，再加固USB连接器
2016-08-31：现场测试确认已修正，建议关闭此问题。</t>
  </si>
  <si>
    <t>非车载模式缩放界面部分显示不完全</t>
  </si>
  <si>
    <r>
      <rPr>
        <sz val="11"/>
        <color indexed="8"/>
        <rFont val="宋体"/>
        <family val="3"/>
        <charset val="134"/>
      </rPr>
      <t>修改程序以符合设计
2016-08-31：与</t>
    </r>
    <r>
      <rPr>
        <sz val="11"/>
        <color indexed="8"/>
        <rFont val="宋体"/>
        <family val="3"/>
        <charset val="134"/>
      </rPr>
      <t>ID13问题合并，建议关闭此问题</t>
    </r>
    <r>
      <rPr>
        <sz val="11"/>
        <color indexed="8"/>
        <rFont val="宋体"/>
        <family val="3"/>
        <charset val="134"/>
      </rPr>
      <t>。</t>
    </r>
  </si>
  <si>
    <t>自带“FM电台”信号差（提示需插入耳机，插入耳机后仅能收到一个台；不插入耳机则无法使用）</t>
  </si>
  <si>
    <t>软件APP使用错误</t>
  </si>
  <si>
    <t>OS自带收音APP取消。同第36项合并</t>
  </si>
  <si>
    <t>默认无中文输入法</t>
  </si>
  <si>
    <r>
      <rPr>
        <sz val="11"/>
        <color indexed="8"/>
        <rFont val="宋体"/>
        <family val="3"/>
        <charset val="134"/>
      </rPr>
      <t xml:space="preserve">0723：OS已经预置搜狗输入法。同第2项合并
</t>
    </r>
    <r>
      <rPr>
        <sz val="11"/>
        <color indexed="8"/>
        <rFont val="宋体"/>
        <family val="3"/>
        <charset val="134"/>
      </rPr>
      <t>2016-08-26</t>
    </r>
    <r>
      <rPr>
        <sz val="11"/>
        <color indexed="8"/>
        <rFont val="宋体"/>
        <family val="3"/>
        <charset val="134"/>
      </rPr>
      <t>：与</t>
    </r>
    <r>
      <rPr>
        <sz val="11"/>
        <color indexed="8"/>
        <rFont val="宋体"/>
        <family val="3"/>
        <charset val="134"/>
      </rPr>
      <t>ID2</t>
    </r>
    <r>
      <rPr>
        <sz val="11"/>
        <color indexed="8"/>
        <rFont val="宋体"/>
        <family val="3"/>
        <charset val="134"/>
      </rPr>
      <t>问题合并，建议关闭此问题。</t>
    </r>
  </si>
  <si>
    <t>与ID2问题合并</t>
  </si>
  <si>
    <t>装电池不插PAD行车电脑显示未连接，插入PAD后依然显示未连接</t>
  </si>
  <si>
    <t>软件连接机制不健全</t>
  </si>
  <si>
    <t>健全连接机制
2016-08-26：下周测试现场再次确认。</t>
  </si>
  <si>
    <t>主机WIFI网络连接不稳定，间歇性断开；</t>
  </si>
  <si>
    <t>可能测试地点的3G信号不佳
台架用手机连接WiFi热点连接稳定</t>
  </si>
  <si>
    <t>后续将结合PAD一起测试
2016-08-31：本次测试网络状态良好，建议关闭此问题。</t>
  </si>
  <si>
    <t>8月中旬</t>
  </si>
  <si>
    <t>行车电脑车辆历史车况信息未保存不易对比</t>
  </si>
  <si>
    <t>需确认具体对比方案
0818：之前邮件已商讨方案，由于安全原因五菱无法提供用户历史车况信息，所以无法获取，建议冻结</t>
  </si>
  <si>
    <t>冻结，无法分享远程监控平台数据</t>
  </si>
  <si>
    <t>应用商店娱乐APP过少，建议按照热度排名增加APP</t>
  </si>
  <si>
    <t>需内部确认方案
0818：如需加入第三方娱乐app，需要获得应用授权，需要花费大量成本，建议冻结
2016-08-26：不对应，需向五菱姜工确认此问题。建议关闭此问题。</t>
  </si>
  <si>
    <t>冻结：后期完善</t>
  </si>
  <si>
    <t>方向盘静音键无恢复音量功能</t>
  </si>
  <si>
    <t>与软件版本有关</t>
  </si>
  <si>
    <t>更新至最新版service
2016-08-26：已修改，下周测试现场再次确认。
2016-08-31：现场测试确认已修正，建议关闭此问题。</t>
  </si>
  <si>
    <t>PAD提示音过于尖锐，声音偏大</t>
  </si>
  <si>
    <t>同ID1问题合并</t>
  </si>
  <si>
    <t>已更换声音文件并更换喇叭
2016-08-26：与ID1问题合并，建议关闭此问题。需向五菱姜工确认。</t>
  </si>
  <si>
    <r>
      <rPr>
        <sz val="11"/>
        <color indexed="8"/>
        <rFont val="宋体"/>
        <family val="3"/>
        <charset val="134"/>
      </rPr>
      <t>同I</t>
    </r>
    <r>
      <rPr>
        <sz val="11"/>
        <color indexed="8"/>
        <rFont val="宋体"/>
        <family val="3"/>
        <charset val="134"/>
      </rPr>
      <t>D1问题合并</t>
    </r>
  </si>
  <si>
    <t>按键提示音不悦耳，且提示声音过多</t>
  </si>
  <si>
    <r>
      <rPr>
        <sz val="11"/>
        <color indexed="8"/>
        <rFont val="宋体"/>
        <family val="3"/>
        <charset val="134"/>
      </rPr>
      <t>同I</t>
    </r>
    <r>
      <rPr>
        <sz val="11"/>
        <color indexed="8"/>
        <rFont val="宋体"/>
        <family val="3"/>
        <charset val="134"/>
      </rPr>
      <t>D2问题合并</t>
    </r>
  </si>
  <si>
    <t>PAD无色温调节，显示色温偏暖，对比度较弱</t>
  </si>
  <si>
    <t>原无定义，此类主观评价与目前的屏幕亮度有关</t>
  </si>
  <si>
    <t>具体需要调整项目，待需求明确且式样统一后评估进行Android OS深度定制的可行性与时效性
2016-08-26:Android OS深度定制会产生大量成本增加。2016-08-26：Android OS深度定制的可行性与时效性需要有深度定制的详细需求后方能评估。因深度定制不在原有要求中，需要商务方面认可。
2016-08-31：建议不修改。建议关闭此问题。</t>
  </si>
  <si>
    <t>OS自带图标</t>
  </si>
  <si>
    <t>需求明确且式样统一后评估进行Android OS深度定制的可行性与时效性
2016-08-26:Android OS深度定制会产生大量成本增加。
2016-08-31：建议不修改。建议关闭此问题。</t>
  </si>
  <si>
    <t>手机互联教程多次出现“电视盒子”“电视端”等字样；</t>
  </si>
  <si>
    <t>与ID61问题合并</t>
  </si>
  <si>
    <t>PAD响应速度慢，等待时间较长；</t>
  </si>
  <si>
    <t>与OS和AP的响应速度有关</t>
  </si>
  <si>
    <t>OS持续优化
2016-08-31：现场测试状况良好，建议关闭此问题。</t>
  </si>
  <si>
    <t>8月出货</t>
  </si>
  <si>
    <t>车联主界面右侧中部按键为导航开启键不合理；</t>
  </si>
  <si>
    <t>同ID60问题合并</t>
  </si>
  <si>
    <t>2016-08-26：与ID60问题合并，建议关闭此问题。</t>
  </si>
  <si>
    <t>与ID60问题合并</t>
  </si>
  <si>
    <t>不打开收音机的情况下，Pad无声</t>
  </si>
  <si>
    <t>该措施与五菱工程师确认，为防止在开机时出现的噪声影响使用体验</t>
  </si>
  <si>
    <t>声音方案变更
2016-08-26：已修改，下周测试现场再次确认。
2016-08-31：现场测试确认PAD可以播放声音，建议关闭此问题。</t>
  </si>
  <si>
    <t>违章查询无广西省内数据</t>
  </si>
  <si>
    <t>广西省违章数据可能未与全国数据联网</t>
  </si>
  <si>
    <t>第三方开发商确认能否获取广西省违章数据
0818：目前广西省违章数据没有与全国联网无法获取，与赵总确认后，认为可冻结该问题
2016-08-26：建议关闭此问题。</t>
  </si>
  <si>
    <t>腾讯新闻无内容</t>
  </si>
  <si>
    <t>腾讯新闻后台服务关闭</t>
  </si>
  <si>
    <t>与第三方开发商商讨服务事项
2016-08-26：已修改，下周测试现场再次确认。
2016-08-31：现场测试确认已修正，建议关闭此问题。</t>
  </si>
  <si>
    <t>音乐播放点击[返回桌面]没有回到车载模式</t>
  </si>
  <si>
    <t>式样原因</t>
  </si>
  <si>
    <t>更改式样
2016-08-26：已修改，下周测试现场再次确认。</t>
  </si>
  <si>
    <t>账号管理点击完成，程序崩溃</t>
  </si>
  <si>
    <t>可能与数据未加载完成有关</t>
  </si>
  <si>
    <r>
      <rPr>
        <sz val="11"/>
        <color indexed="8"/>
        <rFont val="宋体"/>
        <family val="3"/>
        <charset val="134"/>
      </rPr>
      <t xml:space="preserve">需相关人员解决
2016-08-26：已修改，下周测试现场再次确认。
</t>
    </r>
    <r>
      <rPr>
        <sz val="11"/>
        <color indexed="8"/>
        <rFont val="宋体"/>
        <family val="3"/>
        <charset val="134"/>
      </rPr>
      <t>2016-08-31</t>
    </r>
    <r>
      <rPr>
        <sz val="11"/>
        <color indexed="8"/>
        <rFont val="宋体"/>
        <family val="3"/>
        <charset val="134"/>
      </rPr>
      <t>：现场测试确认已修正，建议关闭此问题。</t>
    </r>
  </si>
  <si>
    <t>问卷调查可重复提交</t>
  </si>
  <si>
    <t>后台系统未做提交限制</t>
  </si>
  <si>
    <t>设置用户提交限制
2016-08-26：已修改，下周测试现场再次确认。
再次确认。
2016-08-31：现场测试确认已修正，建议关闭此问题。</t>
  </si>
  <si>
    <t>app关闭麻烦</t>
  </si>
  <si>
    <t>未加入app管理功能</t>
  </si>
  <si>
    <t>增加一键关闭所有app功能
2016-08-26：已修改，下周测试现场再次确认。
再次确认。
2016-08-31：现场测试确认已修正，建议关闭此问题。</t>
  </si>
  <si>
    <t>喜马拉雅FM退出后没有返回至车载launcher</t>
  </si>
  <si>
    <r>
      <rPr>
        <sz val="11"/>
        <color indexed="8"/>
        <rFont val="宋体"/>
        <family val="3"/>
        <charset val="134"/>
      </rPr>
      <t xml:space="preserve">更改式样
2016-08-26：已修改，下周测试现场再次确认。
再次确认。
</t>
    </r>
    <r>
      <rPr>
        <sz val="11"/>
        <color indexed="8"/>
        <rFont val="宋体"/>
        <family val="3"/>
        <charset val="134"/>
      </rPr>
      <t>2016-08-31</t>
    </r>
    <r>
      <rPr>
        <sz val="11"/>
        <color indexed="8"/>
        <rFont val="宋体"/>
        <family val="3"/>
        <charset val="134"/>
      </rPr>
      <t>：现场测试确认已修正，建议关闭此问题。</t>
    </r>
  </si>
  <si>
    <t>喜马拉雅FM退出后声音不会关闭</t>
  </si>
  <si>
    <t>检查发现app退出后service并未关闭</t>
  </si>
  <si>
    <t>在app退出后关闭service
2016-08-26：已修改，下周测试现场再次确认。
2016-08-31：现场测试确认已修正，建议关闭此问题。</t>
  </si>
  <si>
    <t>导航语音输入说完后按钮颜色没有变化</t>
  </si>
  <si>
    <t>导航[关于我们]中去除软件供应商</t>
  </si>
  <si>
    <t>不做对应，基于法律原因，在软件中需要提示产品开发商提供声明信息
2016-08-26：建议关闭此问题。需向五菱姜工确认。</t>
  </si>
  <si>
    <t>冻结：提交冻结报告</t>
  </si>
  <si>
    <t>缤悦车联无法设置时间</t>
  </si>
  <si>
    <t>需加入时间设置功能</t>
  </si>
  <si>
    <t>增加时间设置功能
2016-08-26：已修改，下周测试现场再次确认。
2016-08-31：现场测试确认已修正，建议关闭此问题。</t>
  </si>
  <si>
    <t>车载模式微信无法横屏显示无法使用</t>
  </si>
  <si>
    <r>
      <rPr>
        <sz val="11"/>
        <color indexed="8"/>
        <rFont val="宋体"/>
        <family val="3"/>
        <charset val="134"/>
      </rPr>
      <t>需和第三方开发商沟通
0818：五菱已确认在登陆后可设置横纵屏显示
2016-08-26：不更改，下周测试现场再次确认。
2016-08-31</t>
    </r>
    <r>
      <rPr>
        <sz val="11"/>
        <color indexed="8"/>
        <rFont val="宋体"/>
        <family val="3"/>
        <charset val="134"/>
      </rPr>
      <t>：现场测试确认已修正，在登入微信</t>
    </r>
    <r>
      <rPr>
        <sz val="11"/>
        <color indexed="8"/>
        <rFont val="宋体"/>
        <family val="3"/>
        <charset val="134"/>
      </rPr>
      <t>APP后手动设置为横屏，</t>
    </r>
    <r>
      <rPr>
        <sz val="11"/>
        <color indexed="8"/>
        <rFont val="宋体"/>
        <family val="3"/>
        <charset val="134"/>
      </rPr>
      <t>建议关闭此问题。</t>
    </r>
  </si>
  <si>
    <t>缤悦车辆浅色背景左侧菜单显示不清晰</t>
  </si>
  <si>
    <t>同ID62问题合并</t>
  </si>
  <si>
    <t>2016-08-26：与ID62问题合并，建议关闭此问题。需向五菱姜工确认。</t>
  </si>
  <si>
    <t>与ID62问题合并</t>
  </si>
  <si>
    <t>默认Launcher不是缤悦车联</t>
  </si>
  <si>
    <t>？？？</t>
  </si>
  <si>
    <t>下电重启后（PAD有电池，不关机），收音音量置零</t>
  </si>
  <si>
    <t>踩制动PAD易重启
（未装电池）</t>
  </si>
  <si>
    <t>SGMW整车</t>
  </si>
  <si>
    <t>实车未现刹车黑屏。
2016-08-23：原因未定</t>
  </si>
  <si>
    <t>无倒车摄像头
2016-08-23：下周测试在此观察此现象。
2016-09-05：未见此问题复现。</t>
  </si>
  <si>
    <t>生产线APP无法运行</t>
  </si>
  <si>
    <t>APP开发签名没有获取权限</t>
  </si>
  <si>
    <t>2016-08-23：更改开发签名，问题关闭。</t>
  </si>
  <si>
    <t>主机暗电流4+mA</t>
  </si>
  <si>
    <t>映台台架</t>
  </si>
  <si>
    <t>待机时未正确配置IO状态</t>
  </si>
  <si>
    <t>正确配置</t>
  </si>
  <si>
    <t>后台CAN数据偶发几分钟的错乱</t>
  </si>
  <si>
    <t>SGMW路测</t>
  </si>
  <si>
    <t>软件版本较旧，数据的转发机制框架有错乱</t>
  </si>
  <si>
    <t>升级到软件框架调整后的V1.02版</t>
  </si>
  <si>
    <t>有时会出现车的位置信息定到非洲、伊朗等错误地</t>
  </si>
  <si>
    <t>位定位时也有数据上传，后台没有对是否定位的标识做判断</t>
  </si>
  <si>
    <t>有时上报的时间信息与事实不符</t>
  </si>
  <si>
    <t>错误时间帧为补发的数据帧，补发的机制不正常</t>
  </si>
  <si>
    <t>软件升级后未对数据存储的部分进行参数配置，配置后现象消失</t>
  </si>
  <si>
    <t>上报的CAN数据中车辆工作状态与实际有时不符</t>
  </si>
  <si>
    <t>错误状态的数据帧为补发之前的数据</t>
  </si>
  <si>
    <t>上报补发的数据帧无补发标识</t>
  </si>
  <si>
    <t>软件漏加补发标识</t>
  </si>
  <si>
    <t>按照协议在对应位置添加补发标识</t>
  </si>
  <si>
    <t>SGMW单测</t>
  </si>
  <si>
    <t>收音机</t>
  </si>
  <si>
    <t>违章查询有时候出现崩溃的情况</t>
  </si>
  <si>
    <t>2016-08-23：原因未知</t>
  </si>
  <si>
    <t>违章查询</t>
  </si>
  <si>
    <t>行车电脑的电池包信息是否准确
需要多辆车上测试核查，目前每次显示的都是充放电1次，电池温度1和4的颜色好像一直是1个蓝的1个红的</t>
  </si>
  <si>
    <t>未标定</t>
  </si>
  <si>
    <t>行车电脑</t>
  </si>
  <si>
    <t>导航左上角退出按钮功能要实现直接退出，不要提醒是否退出
目前按左上角的退出按钮，会挑出对话框，点击确认后才退出，要改为直接退出</t>
  </si>
  <si>
    <t>式样决定</t>
  </si>
  <si>
    <t>与五菱在做沟通
2016-08-23：常规都是这种式样，需和五菱确认式样。
2016-08-30：不更改</t>
  </si>
  <si>
    <t>图吧导航</t>
  </si>
  <si>
    <t>个人信息 字体颜色
个人信息中，信息字体为黑色，在阳光下看不清楚，改为白色</t>
  </si>
  <si>
    <t>改为白色
2016-08-23：确认更改式样，本周修改完成。需五菱确认式样。
2016-08-25：内部确认已修正，下周需得到五菱确认。陈忠勇负责五菱现场确认。
2016-08-30：已修改</t>
  </si>
  <si>
    <t>缤悦车联</t>
  </si>
  <si>
    <t>音频焦点问题</t>
  </si>
  <si>
    <t>车控上一首和下一首反了
当pad插在车上，用方向盘的滚动按钮控制本地音乐，向上播放下一首了，向下播放上一首了</t>
  </si>
  <si>
    <t>service问题</t>
  </si>
  <si>
    <t>2016-08-23：更改service软件，下周完成。
2016-08-30：已修改</t>
  </si>
  <si>
    <t>本地音乐</t>
  </si>
  <si>
    <t>音频冲突，打开多个音频应用后，多个声音同时播放
当本地音乐和qq音乐或喜马拉雅等同时播放的时候，音乐声音会同时进行。</t>
  </si>
  <si>
    <t>2016-08-23：已更新，但需确认效果
2016-08-25：内部确认已修正，下周需得到五菱确认。陈忠勇负责五菱现场确认。
2016-08-30：已修改</t>
  </si>
  <si>
    <t>维修保养、道路救援</t>
  </si>
  <si>
    <t>左上角的返回按钮图片要统一
维修保养、道路救援、信息公告的返回按钮图片大小，样式不统一，需要统一</t>
  </si>
  <si>
    <t>式样不统一</t>
  </si>
  <si>
    <t>二级菜单返回键是否修改
2016-08-23：需和五菱确认式样
2016-08-30：已修改</t>
  </si>
  <si>
    <t>维修保养、道路救援、信息公告等</t>
  </si>
  <si>
    <t>可能是倒车视频信号没有接收到</t>
  </si>
  <si>
    <t>Hdmiln</t>
  </si>
  <si>
    <t>8-16 下午提供的service重启的时候会提醒更新</t>
  </si>
  <si>
    <t>式样问题</t>
  </si>
  <si>
    <t>2016-08-23：后台自动更新。完成后续五菱确认。
2016-08-25：下周实车测试时与五菱确认
2016-08-30：关闭自动更新提醒</t>
  </si>
  <si>
    <t>service</t>
  </si>
  <si>
    <t>目前app服务器上放的版本号比较大，导致缤悦车联打开后总是判断提醒要去更新，</t>
  </si>
  <si>
    <t>测试数据遗留</t>
  </si>
  <si>
    <t>新增：
第一步完成增加提示框：下次是否提醒
后续优化增加：更新直接跳转到更新管理界面
2016-08-25：内部确认已修正，后续优化按键效果，下周需得到五菱确认。陈忠勇负责五菱现场确认。
2016-08-30：已修改</t>
  </si>
  <si>
    <t>当pad在有电池，开启状态下插到车上。只能从pad上打开收音机，且显示未连接</t>
  </si>
  <si>
    <t>再次实车确认</t>
  </si>
  <si>
    <t>从缤悦车联中打开喜马拉雅，然后从喜马拉雅左上角按钮点击退出，跳出对话框，选择最小化时候返回了home界面，
需要返回缤悦车联的界面</t>
  </si>
  <si>
    <t>原因未知</t>
  </si>
  <si>
    <t>趣驾天气</t>
  </si>
  <si>
    <t>原因未知，再次实车确认</t>
  </si>
  <si>
    <t>打开多个app，可能会导致pad卡死或很卡很慢</t>
  </si>
  <si>
    <t>查APP占用率
2016-08-30：新样机未复现该问题</t>
  </si>
  <si>
    <t>图吧导航打开时候突然黑了，然后就最小化了</t>
  </si>
  <si>
    <t>点击一键清理后，后台系统缩略图仍存在</t>
  </si>
  <si>
    <t>2016-08-23：需确认能否关闭后台进程
2016-09-01：缩略图用于记录最近操作记录，常规的管理软件均无法关闭缩略图，不更改</t>
  </si>
  <si>
    <t>需深度定制重新开发</t>
  </si>
  <si>
    <t>车况信息等待文案不合理，建议改成：连接中，请稍等</t>
  </si>
  <si>
    <t>更改文案内容
2016-08-25：内部确认已修正，下周需得到五菱确认。陈忠勇负责五菱现场确认。
2016-08-30：已修改</t>
  </si>
  <si>
    <t>打开后台管理出现的系统缩略图为半屏显示</t>
  </si>
  <si>
    <t>插入U盘后，主题栏不应显示正在充电</t>
  </si>
  <si>
    <t>供应商自检是否为bug
理清车机模式和平板模式</t>
  </si>
  <si>
    <t>2016-08-23：要求供应商分析原因，提供解决方案。
2016-08-30：新样机该问题未复现</t>
  </si>
  <si>
    <t>车况信息电量显示改为“剩余电量/总电量”的形式</t>
  </si>
  <si>
    <t>更改电量显示内容 
2016-08-25：内部确认已修正，下周需得到五菱确认。陈忠勇负责五菱现场确认。
2016-08-30：已修改</t>
  </si>
  <si>
    <t>倒车影像显示图像颠倒</t>
  </si>
  <si>
    <t>摄像头问题</t>
  </si>
  <si>
    <t>需内部确认原因</t>
  </si>
  <si>
    <t>2016-08-25：原因待分析</t>
  </si>
  <si>
    <t>收到2台新样机情况，有标签的一台无法插入支架，没标签的一台可以使用，但是声音时好时坏</t>
  </si>
  <si>
    <t>2016/8/30五菱路测新样机1、2</t>
  </si>
  <si>
    <t>黄嘉俊</t>
  </si>
  <si>
    <t>状态：实车静态测试
操作：PAD带电池插入支架（任何app界面）
现象：播放收音机声音
期待值：当处于收音机app时才播放收音机声音
再现性：5/5</t>
  </si>
  <si>
    <t>2016/8/30五菱路测新样机1、收音机1.0.0</t>
  </si>
  <si>
    <t>pad和主机断开重连时，未能将声道切换到pad声道</t>
  </si>
  <si>
    <t>pad重新连接上主机后将声道切换至pad声道</t>
  </si>
  <si>
    <t>状态：PAD测试
操作：打开账号管理不作改动点击确定
现象：提示信息修改成功
期待值：不提示直接退出
再现性：5/5</t>
  </si>
  <si>
    <t>2016/8/30五菱路测新样机1、账号管理1.0.0</t>
  </si>
  <si>
    <t>状态：实车静态测试
操作：车辆点火，PAD带电池插入支架打开收音机
现象：有声音，但没有搜到准确的电台
期待值：搜到准确的电台
再现性：5/5</t>
  </si>
  <si>
    <t>pad和主机断开重连时，未能预置电台</t>
  </si>
  <si>
    <t>pad重新连接上主机后预置到上次播放的电台</t>
  </si>
  <si>
    <t>当主机重新开启后，声音被重置为0</t>
  </si>
  <si>
    <t>状态：实车静态测试
操作：后台播放本地音乐，打开其他有声音输出的app
现象：提示本地音乐停止运行
期待值：后台正常播放音乐
再现性：2/5</t>
  </si>
  <si>
    <t>2016/8/30五菱路测新样机1、本地音乐1.0.1</t>
  </si>
  <si>
    <t>原因待分析</t>
  </si>
  <si>
    <t>车享的后台系统，应用商店app目前无法在外网上传</t>
  </si>
  <si>
    <t>2016/8/30五菱路测新样机1</t>
  </si>
  <si>
    <t>该后台只能在车享内网使用</t>
  </si>
  <si>
    <t>图吧导航APP预装时需要添加广西离线地图</t>
  </si>
  <si>
    <t>E100 OTS2 109、2016/8/30五菱路测新样机1、主机VOD 2.00</t>
  </si>
  <si>
    <t>蓝牙电话模块开发，未确认新样机有蓝牙模块</t>
  </si>
  <si>
    <t>状态：PAD测试
操作：打开PAD声音（播放音乐，按键音）
现象：声音时有时无
期待值：声音正常输出
再现性：3/5</t>
  </si>
  <si>
    <t>2016/8/30五菱路测新样机1、主机VOD 2.00</t>
  </si>
  <si>
    <t>2016/8/30五菱路测新样机1、维修保养1.0.0、道路救援1.0.0</t>
  </si>
  <si>
    <t>状态：PAD测试3G信号下
操作：打开腾讯新闻，点击本地新闻
现象：显示的北京新闻
期待值：显示广西新闻（地位地点）
再现性：5/5</t>
  </si>
  <si>
    <t>提示语为检测到车载服务有更新，易误导客户</t>
  </si>
  <si>
    <t>陈最</t>
  </si>
  <si>
    <t>状态：PAD静态测试
操作：进入宾悦车联的应用商店APP，在管理模块中删除任意一个已安装的APP，
再返回应用模块时。
现象：返回应用模块时，APP图标未能正确显示
期待值：应用模块的所有APP图标能正确显示
再现性：5/5</t>
  </si>
  <si>
    <t xml:space="preserve">状态：PAD静态测试
操作：进入宾悦车联的任意一个APP中，点击安卓系统自带的多窗口键，
再返回到之前打开的APP中点击安卓系统自带的BACK键。
现象：点击BACK键后，返回到安卓系统主界面
期待值：点击BACK键后应该返回到宾悦车联的主界面
再现性：5/5 </t>
  </si>
  <si>
    <t>状态：PAD静态测试
操作：打开宾悦车联的维修保养APP，进入查看保养记录模块，查看任意一个已
完成的记录。
现象：有时读取评论记录很缓慢。
期待值：能正确的并快速的读取评论记录。
再现性：2/5</t>
  </si>
  <si>
    <t>问题类型</t>
  </si>
  <si>
    <t>问题状态</t>
  </si>
  <si>
    <t>问题严重度</t>
  </si>
  <si>
    <t>待确认/原因未定</t>
  </si>
  <si>
    <t>严重度-高</t>
  </si>
  <si>
    <t>确认</t>
  </si>
  <si>
    <t>严重度-中</t>
  </si>
  <si>
    <t>严重度-低</t>
  </si>
  <si>
    <t>问题来源</t>
  </si>
  <si>
    <t>日期</t>
  </si>
  <si>
    <t>状态分布分析_20160817</t>
    <phoneticPr fontId="13" type="noConversion"/>
  </si>
  <si>
    <t>状态分布分析_20160822</t>
    <phoneticPr fontId="13" type="noConversion"/>
  </si>
  <si>
    <t>安悦单测</t>
  </si>
  <si>
    <t>安悦整车</t>
  </si>
  <si>
    <t>PAD MIC电话声音小</t>
  </si>
  <si>
    <t>PAD连接主机时开机没有默认是永不休眠</t>
  </si>
  <si>
    <t>PAD每次开机均出现微博停止运行对话框</t>
  </si>
  <si>
    <t>PAD启动时间： SOR为20s内，需优化</t>
  </si>
  <si>
    <t>PAD带电池时休眠状态连接主机，不能自动开机</t>
  </si>
  <si>
    <t>主机关机，PAD带电池时不能自动关机</t>
  </si>
  <si>
    <t>车辆不能给PAD电池充电</t>
  </si>
  <si>
    <t>PAD扬声器声音难听，键盘按键提示音难听</t>
  </si>
  <si>
    <t>系统无需内置收音机APP</t>
  </si>
  <si>
    <t>Touch不响应</t>
  </si>
  <si>
    <t>PAD的30P连接器上下左右均有尺寸偏差</t>
  </si>
  <si>
    <t>测试条件：接触放电的正负8KV、空气放电的正负8KV、空气放电的正负15KV：
对PAD显示屏放电，出现黑屏（音乐还继续播放）现象，无法自动恢复，需手动按电源键才能亮屏。（可复现）</t>
  </si>
  <si>
    <t>MicroUSB接口不牢固，会损坏</t>
  </si>
  <si>
    <t>无故系统重启</t>
  </si>
  <si>
    <t>PAD的UART_TX在连接后主机电平降低为2.8V左右</t>
  </si>
  <si>
    <t>与Max确认新ID后安排</t>
  </si>
  <si>
    <t>空气放电正负8KV已失效</t>
  </si>
  <si>
    <t>车载模式下出现</t>
  </si>
  <si>
    <t>电平转换芯片内用上拉电阻，驱动能力过弱</t>
  </si>
  <si>
    <t>SW会在新PCBA上验证</t>
  </si>
  <si>
    <t>暂不对应</t>
  </si>
  <si>
    <t>当 PAD 带电池插入支架,电池不能被充电，暂不对应</t>
  </si>
  <si>
    <t>更换电平转换芯片，如sn74lvc1t45等</t>
  </si>
  <si>
    <t>映台</t>
    <phoneticPr fontId="13" type="noConversion"/>
  </si>
  <si>
    <t>预计9/13更新进度</t>
  </si>
  <si>
    <t>更改式样
2016-08-26：已修改，下周测试现场再次确认。
2016-08-31：现场测试确认已修正，建议关闭此问题。</t>
  </si>
  <si>
    <t>防止3G信号差时无法使用导航功能</t>
  </si>
  <si>
    <t>CW36</t>
    <phoneticPr fontId="13" type="noConversion"/>
  </si>
  <si>
    <t>CW37</t>
    <phoneticPr fontId="13" type="noConversion"/>
  </si>
  <si>
    <t>SGMW</t>
    <phoneticPr fontId="13" type="noConversion"/>
  </si>
  <si>
    <t>安悦四维</t>
    <phoneticPr fontId="13" type="noConversion"/>
  </si>
  <si>
    <t>总计</t>
    <phoneticPr fontId="13" type="noConversion"/>
  </si>
  <si>
    <t>问题来源</t>
    <phoneticPr fontId="13" type="noConversion"/>
  </si>
  <si>
    <t>问题来源分布</t>
    <phoneticPr fontId="13" type="noConversion"/>
  </si>
  <si>
    <t>差值</t>
    <phoneticPr fontId="13" type="noConversion"/>
  </si>
  <si>
    <t>状态分布分析_CW37</t>
    <phoneticPr fontId="13" type="noConversion"/>
  </si>
  <si>
    <t>问题状态分布</t>
    <phoneticPr fontId="13" type="noConversion"/>
  </si>
  <si>
    <t>问题状态</t>
    <phoneticPr fontId="13" type="noConversion"/>
  </si>
  <si>
    <t>问题严重度分布</t>
    <phoneticPr fontId="13" type="noConversion"/>
  </si>
  <si>
    <t>问题严重度</t>
    <phoneticPr fontId="13" type="noConversion"/>
  </si>
  <si>
    <t>高</t>
    <phoneticPr fontId="13" type="noConversion"/>
  </si>
  <si>
    <t>中</t>
    <phoneticPr fontId="13" type="noConversion"/>
  </si>
  <si>
    <t>低</t>
    <phoneticPr fontId="13" type="noConversion"/>
  </si>
  <si>
    <t>缩印大(縮水）</t>
    <phoneticPr fontId="13" type="noConversion"/>
  </si>
  <si>
    <t>SGMW单测</t>
    <phoneticPr fontId="13" type="noConversion"/>
  </si>
  <si>
    <t>映台电子</t>
    <phoneticPr fontId="13" type="noConversion"/>
  </si>
  <si>
    <t>安悦四维/王旻</t>
    <phoneticPr fontId="13" type="noConversion"/>
  </si>
  <si>
    <t>映台电子/黄嘉俊</t>
    <phoneticPr fontId="13" type="noConversion"/>
  </si>
  <si>
    <t>AP</t>
    <phoneticPr fontId="13" type="noConversion"/>
  </si>
  <si>
    <t>映台电子/王旻</t>
    <phoneticPr fontId="13" type="noConversion"/>
  </si>
  <si>
    <t>设置时间格式的逻辑未添加。</t>
  </si>
  <si>
    <t>更新好背景图片后，未添加更换设置按钮图片的逻辑。</t>
  </si>
  <si>
    <t>问题新增状态</t>
    <phoneticPr fontId="13" type="noConversion"/>
  </si>
  <si>
    <t>问题严重度状态</t>
    <phoneticPr fontId="13" type="noConversion"/>
  </si>
  <si>
    <t>问题零部件分布</t>
    <phoneticPr fontId="13" type="noConversion"/>
  </si>
  <si>
    <t>问题分类状态</t>
    <phoneticPr fontId="13" type="noConversion"/>
  </si>
  <si>
    <t>日期</t>
    <phoneticPr fontId="13" type="noConversion"/>
  </si>
  <si>
    <t>问题开放</t>
    <phoneticPr fontId="13" type="noConversion"/>
  </si>
  <si>
    <t>验证关闭</t>
    <phoneticPr fontId="13" type="noConversion"/>
  </si>
  <si>
    <t>冻结</t>
    <phoneticPr fontId="13" type="noConversion"/>
  </si>
  <si>
    <t>A:无法接受</t>
    <phoneticPr fontId="13" type="noConversion"/>
  </si>
  <si>
    <t>B:影响体验</t>
    <phoneticPr fontId="13" type="noConversion"/>
  </si>
  <si>
    <t>C:稍影响体验</t>
    <phoneticPr fontId="13" type="noConversion"/>
  </si>
  <si>
    <t>PAD</t>
    <phoneticPr fontId="13" type="noConversion"/>
  </si>
  <si>
    <t>PAD支架</t>
    <phoneticPr fontId="13" type="noConversion"/>
  </si>
  <si>
    <t>主机</t>
    <phoneticPr fontId="13" type="noConversion"/>
  </si>
  <si>
    <t>OS</t>
    <phoneticPr fontId="13" type="noConversion"/>
  </si>
  <si>
    <t>HW</t>
    <phoneticPr fontId="13" type="noConversion"/>
  </si>
  <si>
    <t>SW</t>
    <phoneticPr fontId="13" type="noConversion"/>
  </si>
  <si>
    <t>ME</t>
    <phoneticPr fontId="13" type="noConversion"/>
  </si>
  <si>
    <t>计划整改
完成时间</t>
    <phoneticPr fontId="13" type="noConversion"/>
  </si>
  <si>
    <t>SGMW整车</t>
    <phoneticPr fontId="13" type="noConversion"/>
  </si>
  <si>
    <t>练总评审，冻结</t>
    <phoneticPr fontId="13" type="noConversion"/>
  </si>
  <si>
    <t>练总评审，已确认仪表台数据不符,支架不做对应</t>
    <phoneticPr fontId="13" type="noConversion"/>
  </si>
  <si>
    <t>质量部评审</t>
    <phoneticPr fontId="13" type="noConversion"/>
  </si>
  <si>
    <t>键盘按键提示音难听</t>
    <phoneticPr fontId="13" type="noConversion"/>
  </si>
  <si>
    <t>2016-08-25：五菱要求亮度达到670nit。新造型方案中要求能达到此亮度，等新造型样件产品到货后再向五菱确认，时间未定。
2016-08-31：待交付新造型样件后再确认，建议冻结此问题</t>
    <phoneticPr fontId="13" type="noConversion"/>
  </si>
  <si>
    <t>1. 未装电池时,插入之架到位后,自动开机
2. 装入电池时,插入支架到位后,屏幕显示警语对话框,消费者点击确认后,继续让消费者操作
2016-08-31:在开机进入宾悦车联主界面的同时出现电池免责申明，申明10秒后自动消失，无需用户点击确认。建议关闭此问题。</t>
    <phoneticPr fontId="13" type="noConversion"/>
  </si>
  <si>
    <t>PAD扬声器声音难听</t>
    <phoneticPr fontId="13" type="noConversion"/>
  </si>
  <si>
    <t>1. 尝试更换喇料本体物料更换
2. 软件优化
2016-09-23:七月的新PAD制造已导入</t>
    <phoneticPr fontId="13" type="noConversion"/>
  </si>
  <si>
    <t>需向PAD供应商确认是否更换了喇叭物料</t>
    <phoneticPr fontId="13" type="noConversion"/>
  </si>
  <si>
    <t>NA
2016-08-26：按照原式样设计，无法更改。并且新造型样件在车载时将不带电池，不会产生此问题。建议关闭此问题。
2016-09-13：不更改样式，冻结此问题。</t>
    <phoneticPr fontId="13" type="noConversion"/>
  </si>
  <si>
    <r>
      <t xml:space="preserve">安悦四维给出免责声明内容
2016-08-26：已增加提示，下周测试现场再次确认。
2016-08-31:在开机进入宾悦车联主界面的同时出现电池免责申明，申明10秒后自动消失，无需用户点击确认。建议关闭此问题
</t>
    </r>
    <r>
      <rPr>
        <sz val="11"/>
        <color indexed="8"/>
        <rFont val="宋体"/>
        <family val="3"/>
        <charset val="134"/>
      </rPr>
      <t>2016-09-04：增加免责申明，关闭此问题。</t>
    </r>
    <phoneticPr fontId="13" type="noConversion"/>
  </si>
  <si>
    <t>安悦四维/周志安</t>
    <phoneticPr fontId="13" type="noConversion"/>
  </si>
  <si>
    <r>
      <t xml:space="preserve">安悦四维定义哪些为订制APP，加入到PAD的固件中
2016-08-26：仍定义定制APP不可卸载，下周测试现场再次确认。
2016-08-31：定制APP定义不可删除，建议关闭此问题。
</t>
    </r>
    <r>
      <rPr>
        <sz val="11"/>
        <color indexed="8"/>
        <rFont val="宋体"/>
        <family val="3"/>
        <charset val="134"/>
      </rPr>
      <t>2016-09-04</t>
    </r>
    <r>
      <rPr>
        <sz val="11"/>
        <color indexed="8"/>
        <rFont val="宋体"/>
        <family val="3"/>
        <charset val="134"/>
      </rPr>
      <t>：定制</t>
    </r>
    <r>
      <rPr>
        <sz val="11"/>
        <color indexed="8"/>
        <rFont val="宋体"/>
        <family val="3"/>
        <charset val="134"/>
      </rPr>
      <t>APP</t>
    </r>
    <r>
      <rPr>
        <sz val="11"/>
        <color indexed="8"/>
        <rFont val="宋体"/>
        <family val="3"/>
        <charset val="134"/>
      </rPr>
      <t>定义不可删除，关闭此问题。</t>
    </r>
    <phoneticPr fontId="13" type="noConversion"/>
  </si>
  <si>
    <t>安悦四维/陈仲勇</t>
    <phoneticPr fontId="13" type="noConversion"/>
  </si>
  <si>
    <t>无音乐播放时，底噪大
PAD输出至主机的噪声太大</t>
    <phoneticPr fontId="13" type="noConversion"/>
  </si>
  <si>
    <t>PAD装入支架与主机连接后引入噪声
2016-09-08：电源地和音频地共用，对输出音频产生干扰。</t>
    <phoneticPr fontId="13" type="noConversion"/>
  </si>
  <si>
    <t>天津EMC测试</t>
    <phoneticPr fontId="13" type="noConversion"/>
  </si>
  <si>
    <t>将PAD屏的背光已再提高50nit左右
2016-08-31：新造型PAD的设计亮度为670流明，应该可以解决此问题。
2016-09-13：不对应，冻结问题</t>
    <phoneticPr fontId="13" type="noConversion"/>
  </si>
  <si>
    <t>乐播投屏教程多次出现“电视盒子”“电视端”等字样</t>
    <phoneticPr fontId="13" type="noConversion"/>
  </si>
  <si>
    <t>使用第三方app，需与软件开发商确认是否可更改
0818：开发商给出更改报价，目前报价过高，我方考虑更改app
2016-08-26：无法修改，非定制APP。</t>
    <phoneticPr fontId="13" type="noConversion"/>
  </si>
  <si>
    <t>2016-09-13：需和五菱确认此问题。此APP为第三方应用，无法修改，所以解决方案为：方案一：不整改；方案二：取消此功能。</t>
    <phoneticPr fontId="13" type="noConversion"/>
  </si>
  <si>
    <t>现有WiFi模块库存用完后，后续订单加入</t>
    <phoneticPr fontId="13" type="noConversion"/>
  </si>
  <si>
    <t>主界面文件夹图标显示不美观</t>
    <phoneticPr fontId="13" type="noConversion"/>
  </si>
  <si>
    <t>最大字体模式多个APP显示内容混乱</t>
    <phoneticPr fontId="13" type="noConversion"/>
  </si>
  <si>
    <t>系统字体调整</t>
    <phoneticPr fontId="13" type="noConversion"/>
  </si>
  <si>
    <t>需内部确认方案
0818：去除设置字体
2016-08-26：五菱提出去除设置字体选项。已修改，下周测试现场再次确认。
2016-08-31：现场测试确认暂未修正此问题。</t>
    <phoneticPr fontId="13" type="noConversion"/>
  </si>
  <si>
    <t>车载模式下PAD工作模式与状态有所不同，故显示的图标亦有所不同</t>
    <phoneticPr fontId="13" type="noConversion"/>
  </si>
  <si>
    <t>需求明确且式样统一后评估进行Android OS深度定制的可行性与时效性
2016-08-26:Android OS深度定制会产生大量成本增加。
2016-08-31：建议不修改。建议关闭此问题。</t>
    <phoneticPr fontId="13" type="noConversion"/>
  </si>
  <si>
    <t>同ID61问题合并</t>
    <phoneticPr fontId="13" type="noConversion"/>
  </si>
  <si>
    <t>2016-08-26：与ID61问题合并，建议关闭此问题。
2016-09-09：与ID61问题合并，关闭此问题。</t>
    <phoneticPr fontId="13" type="noConversion"/>
  </si>
  <si>
    <t>“亮度调节”图标与“设置”图标类似，易混淆
系统亮度调节图标与设置图标相似，样式需要像手机的设置按钮类似，可以设置成太阳型图标</t>
    <phoneticPr fontId="13" type="noConversion"/>
  </si>
  <si>
    <t>需求明确且式样统一后评估进行Android OS深度定制的可行性与时效性
2016-08-26:Android OS深度定制会产生大量成本增加。
2016-08-23：需五菱提供方案，并需供应商评估实施成本。下周确认五菱提供时间。
2016-08-30：下周一给深圳图标。</t>
    <phoneticPr fontId="13" type="noConversion"/>
  </si>
  <si>
    <t>车载模式下建议增加上边缘信息显示（WIFI连接状态等）
ID165：
缤悦车联界面增加wifi</t>
    <phoneticPr fontId="13" type="noConversion"/>
  </si>
  <si>
    <t>PAD连接主机后，车载模式下应无法退出到主界面</t>
    <phoneticPr fontId="13" type="noConversion"/>
  </si>
  <si>
    <t>2016-09-07：OS定制化，Pad实现对车载模式的判断功能，在连接主机后进行将默认Launcher改为缤悦车联
车载模式时launcher是缤纷悦联，家用模式launcher是android自带，待NEW PCBA验证
160908：new PCBA已出，旧式样需实现</t>
    <phoneticPr fontId="13" type="noConversion"/>
  </si>
  <si>
    <t>主机音量被重置为0</t>
    <phoneticPr fontId="13" type="noConversion"/>
  </si>
  <si>
    <t>方控音源切换逻辑不对
ID156：
状态：实车静态测试
操作：点击SRC切换音源
现象：导航、收音机轮流切换
期待值：当前app、蓝牙电话、导航、收音机轮流切换
再现性：5/5</t>
    <phoneticPr fontId="13" type="noConversion"/>
  </si>
  <si>
    <t>现方控无法返回前次启动app，目前只能在导航与收音机中进行切换</t>
    <phoneticPr fontId="13" type="noConversion"/>
  </si>
  <si>
    <t>NA</t>
    <phoneticPr fontId="13" type="noConversion"/>
  </si>
  <si>
    <t>安悦四维给APP增加到PAD固件中
0723：OS已经预置搜狗输入法
2016-08-25:新样件已经预置搜狗输入法。下周五菱测试现场再次确认，并联系姜洪亮组织相关五菱人员现场验证确认。
2016-08-31：五菱现场测试结果为暂未修正。
2016-09-07：下周13日提供2台新PAD样机上修正。
2016-9-21：未实施到每一台样机，请供应商确认。
2016-09-30：实车测试确认问题整改完成，问题关闭。</t>
    <phoneticPr fontId="13" type="noConversion"/>
  </si>
  <si>
    <t>电量显示已按照实车CAN数据。
时速显示已按照实车CAN数据，
但与仪表盘显示不一致。行车电脑中不需要有仪表盘已有内容。
2016-09-20:仪表显示内容有更新，需再次验证。
2016-09-30：实车测试确认问题整改完成，问题关闭。</t>
    <phoneticPr fontId="13" type="noConversion"/>
  </si>
  <si>
    <t>修复服务器数据连接
2016-09-20：服务器端服务可能被关闭，需再次验证
2016-09-30：实车测试确认问题整改完成，问题关闭。</t>
    <phoneticPr fontId="13" type="noConversion"/>
  </si>
  <si>
    <r>
      <t>CW</t>
    </r>
    <r>
      <rPr>
        <sz val="11"/>
        <color indexed="8"/>
        <rFont val="宋体"/>
        <family val="3"/>
        <charset val="134"/>
      </rPr>
      <t>32</t>
    </r>
    <r>
      <rPr>
        <sz val="11"/>
        <color indexed="8"/>
        <rFont val="宋体"/>
        <family val="3"/>
        <charset val="134"/>
      </rPr>
      <t/>
    </r>
  </si>
  <si>
    <r>
      <t>CW</t>
    </r>
    <r>
      <rPr>
        <sz val="11"/>
        <color indexed="8"/>
        <rFont val="宋体"/>
        <family val="3"/>
        <charset val="134"/>
      </rPr>
      <t>33</t>
    </r>
    <r>
      <rPr>
        <sz val="11"/>
        <color indexed="8"/>
        <rFont val="宋体"/>
        <family val="3"/>
        <charset val="134"/>
      </rPr>
      <t/>
    </r>
  </si>
  <si>
    <r>
      <t>CW</t>
    </r>
    <r>
      <rPr>
        <sz val="11"/>
        <color indexed="8"/>
        <rFont val="宋体"/>
        <family val="3"/>
        <charset val="134"/>
      </rPr>
      <t>34</t>
    </r>
    <r>
      <rPr>
        <sz val="11"/>
        <color indexed="8"/>
        <rFont val="宋体"/>
        <family val="3"/>
        <charset val="134"/>
      </rPr>
      <t/>
    </r>
  </si>
  <si>
    <r>
      <t>CW</t>
    </r>
    <r>
      <rPr>
        <sz val="11"/>
        <color indexed="8"/>
        <rFont val="宋体"/>
        <family val="3"/>
        <charset val="134"/>
      </rPr>
      <t>37</t>
    </r>
    <r>
      <rPr>
        <sz val="11"/>
        <color indexed="8"/>
        <rFont val="宋体"/>
        <family val="3"/>
        <charset val="134"/>
      </rPr>
      <t/>
    </r>
  </si>
  <si>
    <r>
      <t>CW</t>
    </r>
    <r>
      <rPr>
        <sz val="11"/>
        <color indexed="8"/>
        <rFont val="宋体"/>
        <family val="3"/>
        <charset val="134"/>
      </rPr>
      <t>38</t>
    </r>
    <r>
      <rPr>
        <sz val="11"/>
        <color indexed="8"/>
        <rFont val="宋体"/>
        <family val="3"/>
        <charset val="134"/>
      </rPr>
      <t/>
    </r>
  </si>
  <si>
    <t>状态：Pad静态测试测试
操作：（1）图吧导航使用语音导航搜索目的地 （2）选择某一个搜索到的目的地，进入地图界面 （3）点击左上角返回按键
现象：直接退出图吧导航
期待值：返回到上一级菜单
再现性：5/5</t>
  </si>
  <si>
    <t>状态：Pad静态测试测试
操作：（1）图吧导航查周边界面点更多添加POI选项 （2）长按POI项，弹出删除项 （3）保持此界面，点击更多，添加别的选项 （4）点击完成
现象：回到之前删除项的界面，且新添加的选项没有保存
期待值：删除界面出现的情况下其他操作不应该响应（或者响应其他操作以后自动退出删除界面）
再现性：5/5</t>
  </si>
  <si>
    <t>状态：Pad静态测试测试
操作：（1）图吧导航查周边界面点更多添加POI选项 （2）进入搜索--常用类型
现象：查周边添加的POI选项没有出现在常用类型中
期待值：两边应该同步显示
再现性：5/5</t>
  </si>
  <si>
    <t>初步与第5项合并,一起整改,扬声器整改
0723：导入新的声音文件
2016-08-26：由客户导入需求音频文件，需向五菱姜工确认导入时间。
2016-08-31：五菱现场测试结果为暂未修正。
2016-09-04:五菱姜洪亮确认关闭</t>
    <phoneticPr fontId="13" type="noConversion"/>
  </si>
  <si>
    <t>20160904：确认关闭-姜洪亮</t>
    <phoneticPr fontId="13" type="noConversion"/>
  </si>
  <si>
    <t xml:space="preserve">OS中屏蔽开机优化
2016-08-26：已优化，下周测试现场再次确认。
2016-08-31：现场测试确认已修正。
</t>
    <phoneticPr fontId="13" type="noConversion"/>
  </si>
  <si>
    <t>不做对应
2016-08-31：手机互联功能开启后，PAD只是投影手机显示内容，所以不能操作控制，建议关闭此问题。</t>
    <phoneticPr fontId="13" type="noConversion"/>
  </si>
  <si>
    <t>内部确认是否可以加入状态信息
2016-08-26：修改难度非常高，鉴于开发周期和成本的原因，建议不更改。
2016-08-31：不更改，建议关闭此问题。
2016-09-14:已增加WIFI状态显示，待验证。
2016-09-30：实车测试确认问题整改完成，问题关闭。</t>
    <phoneticPr fontId="13" type="noConversion"/>
  </si>
  <si>
    <t>2016-09-07： 需内部确认解决方案
2016-09-12：功能已加，待测试验证
2016-09-30：实车测试确认问题整改完成，问题关闭。</t>
    <phoneticPr fontId="13" type="noConversion"/>
  </si>
  <si>
    <t>2016-09-07：加入相应功能，实现前次启动app、导航、收音机之间的切换动作
2016-09-12：功能已加，待测试验证
2016-09-30：实车测试确认问题整改完成，问题关闭。</t>
    <phoneticPr fontId="13" type="noConversion"/>
  </si>
  <si>
    <t>后台增加对是否定位的标识做判断，未定位时数据不采用</t>
    <phoneticPr fontId="13" type="noConversion"/>
  </si>
  <si>
    <t>软件升级后未对数据存储的部分进行参数配置，配置后现象消失</t>
    <phoneticPr fontId="13" type="noConversion"/>
  </si>
  <si>
    <t>收音机的音量太大了
pad插在车子上后，收音机的播报音量明显比其他音频应用的音量大，
需要调小
状态：实车静态测试
操作：将PAD插入支架，打开收音机声音（主机声道），再切换到本地音乐（PAD声道）
现象：音量明显变小
期待值：在主机声道和PAD声道切换时音量不变化
再现性：5/5</t>
    <phoneticPr fontId="13" type="noConversion"/>
  </si>
  <si>
    <t>这个问题和pad输出的音频大小有关，pad自身的音量调整输出小了。
而收音机则直接车辆自身输出的音频
2016-09-09：PAD输出至主机的声音小（0dB 1KHz输出Vpp=480mV）</t>
    <phoneticPr fontId="13" type="noConversion"/>
  </si>
  <si>
    <t>自主开发违章查询功能
2016-08-23：四维图新需提供服务，提供时间未定。
2016-08-30：四维反馈服务未开发完成，新样机未复现该问题
2016-09-30：实车测试没有出现此问题，问题关闭。</t>
    <phoneticPr fontId="13" type="noConversion"/>
  </si>
  <si>
    <t>与五菱在做沟通
2016-08-23：暂不对应，和五菱反馈此问题。
2016-09-30：实车测试没有出现此问题，问题关闭。</t>
    <phoneticPr fontId="13" type="noConversion"/>
  </si>
  <si>
    <t>安悦四维/周志安/王旻</t>
    <phoneticPr fontId="13" type="noConversion"/>
  </si>
  <si>
    <t>一键清理清理不掉正在播放的QQ音乐，当首音乐播放完了音乐才停止掉，不再继续播放了</t>
    <phoneticPr fontId="13" type="noConversion"/>
  </si>
  <si>
    <t>关闭所有后台app
2016-08-23：本周修改完成。
2016-08-25：未解决，QQ音乐清理掉后立马重启了，关闭不了。
主流内存管理软件均无法关闭，建议不关闭。需说服五菱不修改此项。陈忠勇负责五菱现场确认。
2016-09-12：确认无法关闭，需讨论是否需要清理此功能。
2016-09-14：将QQ音乐定义为不清理APP，已修改，待验证。
2016-09-30：实车测试确认问题整改完成，问题关闭。</t>
    <phoneticPr fontId="13" type="noConversion"/>
  </si>
  <si>
    <t>个人信息头像图片破了
打开应用，获取到其它用户信息，但是头像信息获取不到
ID161：
状态：PAD测试3G信号下
操作：打开维修保养和道路救援app
现象：用户头像无法显示
期待值：正常显示用户头像
再现性：5/5</t>
    <phoneticPr fontId="13" type="noConversion"/>
  </si>
  <si>
    <t>服务器上的图片地址返回404
2016-08-23：暂未知原因
2016-09-13：后台系统没有用户头像数据，造成用户端无法显示</t>
    <phoneticPr fontId="13" type="noConversion"/>
  </si>
  <si>
    <t>请车享配合
2016-08-23：车享服务器后台对数据管理出错
2016-09-07：需与车享开发人员沟通，检查问题原因并整改
2016-09-30:维修保养APP和五菱确认取消此APP。和五菱确认更换道路救援功能形式。</t>
    <phoneticPr fontId="13" type="noConversion"/>
  </si>
  <si>
    <t>在踩刹车切换倒挡和其它档位时候，Hdmiln会崩溃</t>
    <phoneticPr fontId="13" type="noConversion"/>
  </si>
  <si>
    <t>再次实车确认
2016-08-23：新造型样件为无电池。待新样件后再测试验证。
2016-08-25：目前没有新样件，下周五菱确认
2016-09-02：已修复</t>
    <phoneticPr fontId="13" type="noConversion"/>
  </si>
  <si>
    <t>2016-08-23：默认是退回至系统界面</t>
    <phoneticPr fontId="13" type="noConversion"/>
  </si>
  <si>
    <t>修改home键返回效果
2016-08-30：供应商没有更改Home键返回效果
2016-09-02：未修改
2016-09-14：需要OS定制家用/车载双系统才能解决此问题。</t>
    <phoneticPr fontId="13" type="noConversion"/>
  </si>
  <si>
    <t>点击打开趣驾天气程序，时能打开，有时又会崩溃，导致原因待查</t>
    <phoneticPr fontId="13" type="noConversion"/>
  </si>
  <si>
    <t>自主开发天气app
2016-09-12：已拿到SDK，基于此重新开发。大致一个月时间完成。</t>
    <phoneticPr fontId="13" type="noConversion"/>
  </si>
  <si>
    <t>pad插在车上，打开导航时候，service崩溃，然后pad重启</t>
    <phoneticPr fontId="13" type="noConversion"/>
  </si>
  <si>
    <t>下周实车确认
2016-08-30：新样机未复现该问题
2016-09-13：和ID144问题合并，关闭此问题。</t>
    <phoneticPr fontId="13" type="noConversion"/>
  </si>
  <si>
    <t>需确认
2016-08-25：四维回复该问题需要样机确认，目前四维无正常设备，需我方提供后方可确认原因
2016-09-02：未复现
2016-09-13：要求四维图新解决此问题，前提提供一台PAD样机给四维图新
2016-09-30：实车测试没有出现此问题，问题关闭。</t>
    <phoneticPr fontId="13" type="noConversion"/>
  </si>
  <si>
    <t>需内部人员确认，式样定义如此</t>
    <phoneticPr fontId="13" type="noConversion"/>
  </si>
  <si>
    <t>系统亮度调节图标与设置图标相似，样式需要像手机的设置按钮类似，可以设置成太阳型图标</t>
    <phoneticPr fontId="13" type="noConversion"/>
  </si>
  <si>
    <t>2016-08-23：需五菱提供方案，并需供应商评估实施成本。下周确认五菱提供时间。
2016-08-30：下周一给深圳图标。
2016-09-13：和ID88问题合并，关闭此问题。</t>
    <phoneticPr fontId="13" type="noConversion"/>
  </si>
  <si>
    <t>由于新版没有电池，在车载模式下，去除系统电量指示图标</t>
    <phoneticPr fontId="13" type="noConversion"/>
  </si>
  <si>
    <t>2016-08-23：需五菱提供方案，并需供应商评估实施成本。下周确认五菱提供时间。
2016-09-2：安卓系统式样定义如此，不更改。</t>
    <phoneticPr fontId="13" type="noConversion"/>
  </si>
  <si>
    <t>2016-08-23：下周实车确认
2016-09-02：图像颠倒，摄像头软件问题
2016-09-13：可以正常显示，关闭此问题。</t>
    <phoneticPr fontId="13" type="noConversion"/>
  </si>
  <si>
    <t>service有时崩溃
I:133：pad插在车上，打开导航时候，service崩溃，然后pad重启</t>
    <phoneticPr fontId="13" type="noConversion"/>
  </si>
  <si>
    <t>需相关人员解决
2016-08-30：新样机未复现该问题
2016-09-30：实车测试没有出现此问题，问题关闭。</t>
    <phoneticPr fontId="13" type="noConversion"/>
  </si>
  <si>
    <t>个别PAD音量按键操作增加或减小音量，系统反应是反向的。</t>
    <phoneticPr fontId="13" type="noConversion"/>
  </si>
  <si>
    <t>/黄嘉俊跟踪整改进度状态</t>
    <phoneticPr fontId="13" type="noConversion"/>
  </si>
  <si>
    <t>2016-09-30：实车测试确认问题整改完成，问题关闭。</t>
    <phoneticPr fontId="13" type="noConversion"/>
  </si>
  <si>
    <t>状态：实车静态测试
操作：车辆点火，PAD带电池插入支架打开收音机，取下PAD等待一段时间再次插入支架
现象：再次插入支架后无声音
期待值：恢复到上次点火的状态
再现性：5/5</t>
    <phoneticPr fontId="13" type="noConversion"/>
  </si>
  <si>
    <t>声音被重置为0了</t>
    <phoneticPr fontId="13" type="noConversion"/>
  </si>
  <si>
    <t>pad重新连接上主机后，将音量还原到之前状态
2016-09-30：实车测试确认问题整改完成，问题关闭。</t>
    <phoneticPr fontId="13" type="noConversion"/>
  </si>
  <si>
    <t>状态：实车静态测试
操作：车辆上电，PAD带电池插入支架打开收音机，车辆下电，等待PAD断开连接，再次点火
现象：再次点火后无声音
期待值：恢复到上次点火的状态
再现性：5/5</t>
    <phoneticPr fontId="13" type="noConversion"/>
  </si>
  <si>
    <t>pad重新连接上主机后，将音量还原到熄火前状态
2016-09-30：实车测试确认问题整改完成，问题关闭。</t>
    <phoneticPr fontId="13" type="noConversion"/>
  </si>
  <si>
    <t>PAD从车上取下再放上后音量为0，五菱方面希望能够自动恢复到断电前的状态</t>
    <phoneticPr fontId="13" type="noConversion"/>
  </si>
  <si>
    <t>2016-09-07：未复现，持续跟踪
2016-09-30：实车测试确认问题整改完成，问题关闭。</t>
    <phoneticPr fontId="13" type="noConversion"/>
  </si>
  <si>
    <t>2016-09-07：由于用户端无法操作也不需要操作应用商店后台系统，故后台只能在车享内网使用不会对用户造成影响，该项问题冻结</t>
    <phoneticPr fontId="13" type="noConversion"/>
  </si>
  <si>
    <t>状态：实车静态测试
操作：点击SRC切换音源
现象：导航、收音机轮流切换
期待值：当前app、蓝牙电话、导航、收音机轮流切换
再现性：5/5</t>
    <phoneticPr fontId="13" type="noConversion"/>
  </si>
  <si>
    <t>2016-09-13：和ID108合并，关闭此问题。</t>
    <phoneticPr fontId="13" type="noConversion"/>
  </si>
  <si>
    <t xml:space="preserve"> 状态：实车静态测试
操作：将PAD插入支架，进入车载模式
现象：显示返回键、home键、最近应用键
期待值：只显示返回键
再现性：5/5</t>
    <phoneticPr fontId="13" type="noConversion"/>
  </si>
  <si>
    <t>Pad OS未定制</t>
    <phoneticPr fontId="13" type="noConversion"/>
  </si>
  <si>
    <t>2016-09-07：定制Pad OS，更改虚拟键盘式样</t>
    <phoneticPr fontId="13" type="noConversion"/>
  </si>
  <si>
    <t>/王旻跟踪整改进度状态
需和五菱姜洪亮确认</t>
    <phoneticPr fontId="13" type="noConversion"/>
  </si>
  <si>
    <t>未开发蓝牙电话</t>
    <phoneticPr fontId="13" type="noConversion"/>
  </si>
  <si>
    <t>2016-09-07：开发蓝牙电话
2016-09-13：确认有蓝牙模块，关闭此问题。</t>
    <phoneticPr fontId="13" type="noConversion"/>
  </si>
  <si>
    <t>/王旻跟踪整改进度状态</t>
    <phoneticPr fontId="13" type="noConversion"/>
  </si>
  <si>
    <t>2016-09-07:已向印台发送问题，尚未收到答复
2016-09-07：快递给PAD供应商分析
2016-09-30：实车测试未出现此问题，问题关闭。</t>
    <phoneticPr fontId="13" type="noConversion"/>
  </si>
  <si>
    <t>状态：实车静态测试
操作：将PAD插入支架，打开收音机声音（主机声道），再切换到本地音乐（PAD声道）
现象：音量明显变小
期待值：在主机声道和PAD声道切换时音量不变化
再现性：5/5</t>
    <phoneticPr fontId="13" type="noConversion"/>
  </si>
  <si>
    <t>PAD的audio参数有误</t>
    <phoneticPr fontId="13" type="noConversion"/>
  </si>
  <si>
    <t>2016-09-06:已修改audio参数，下次出货导入
2016-09-09：与ID117问题合并，关闭此问题。</t>
    <phoneticPr fontId="13" type="noConversion"/>
  </si>
  <si>
    <t>状态：PAD测试3G信号下
操作：打开维修保养和道路救援app
现象：用户头像无法显示
期待值：正常显示用户头像
再现性：5/5</t>
    <phoneticPr fontId="13" type="noConversion"/>
  </si>
  <si>
    <t>后台系统没有用户头像数据，造成用户端无法显示</t>
    <phoneticPr fontId="13" type="noConversion"/>
  </si>
  <si>
    <t>2016-09-07：需与车享开发人员沟通，检查问题原因并整改
2016-09-13：和ID125问题合并，关闭此问题。</t>
    <phoneticPr fontId="13" type="noConversion"/>
  </si>
  <si>
    <t>腾讯新闻没有进行定位</t>
    <phoneticPr fontId="13" type="noConversion"/>
  </si>
  <si>
    <t>2016-09-07：四维提供SDK，由我方自行开发腾讯新闻，7日SDK没有给到我方，提供时间待定
2016-09-13：已拿到SDK</t>
    <phoneticPr fontId="13" type="noConversion"/>
  </si>
  <si>
    <t>安悦四维/陈最</t>
    <phoneticPr fontId="13" type="noConversion"/>
  </si>
  <si>
    <t>内测车与OTS2车仪表盘样式不同，是否影响到行车电脑显示的数据</t>
    <phoneticPr fontId="13" type="noConversion"/>
  </si>
  <si>
    <t>尚不明确仪表盘显示内容</t>
    <phoneticPr fontId="13" type="noConversion"/>
  </si>
  <si>
    <t>service更新，改为自动更新，增加提示语</t>
    <phoneticPr fontId="13" type="noConversion"/>
  </si>
  <si>
    <t>已更改为检测到车载系统有更新
2016-09-13：已和五菱确认，定义为手动更新，车载状态下每次PAD开机会提示用户更新。
2016-09-30：实车测试确认问题整改完成，问题关闭。</t>
    <phoneticPr fontId="13" type="noConversion"/>
  </si>
  <si>
    <t>缤悦车联界面增加wifi，电量，蓝牙图标</t>
    <phoneticPr fontId="13" type="noConversion"/>
  </si>
  <si>
    <t>2016/8/30五菱路测新样机1</t>
    <phoneticPr fontId="13" type="noConversion"/>
  </si>
  <si>
    <t>原先未定义。</t>
    <phoneticPr fontId="13" type="noConversion"/>
  </si>
  <si>
    <t>2016-09-07：正在修复。
2016-09-13：和ID104问题合并，关闭此问题</t>
    <phoneticPr fontId="13" type="noConversion"/>
  </si>
  <si>
    <t>2016/8/30五菱路测新样机2</t>
    <phoneticPr fontId="13" type="noConversion"/>
  </si>
  <si>
    <t>2016-09-07：由于代码XML布局文件中设置了喜马拉雅APP图标，名称等信息为默认信息，所以当本地没有相应的APP安装包时，APP从服务器读取正确图片的期间，会显示不正确的默认图片。</t>
    <phoneticPr fontId="13" type="noConversion"/>
  </si>
  <si>
    <t>状态：PAD静态测试
操作：进入宾悦车联的应用商店APP，在应用模块下载任意一个未安装的APP，
下载未完成时，退出应用商店APP。
现象:退出应用商店后，下载仍然再执行。
期待值：退出APP后应结束下载动作。
再现性：5/5</t>
    <phoneticPr fontId="13" type="noConversion"/>
  </si>
  <si>
    <t>安悦四维/史俊杰</t>
    <phoneticPr fontId="13" type="noConversion"/>
  </si>
  <si>
    <t>2016-09-07：OS定制化，Pad实现对车载模式的判断功能，进入车载模式后，系统Launcher即为缤悦车联，按Back键回退时即可返回至缤悦车联主界面</t>
    <phoneticPr fontId="13" type="noConversion"/>
  </si>
  <si>
    <t>状态：PAD静态测试
操作：把系统音量调至静音，再打开宾悦车联众的图吧导航功能。
现象：打开图吧导航的提示性仍然有。
期待值：图吧导航的打开提示音应该也静音。
再现性：5/5</t>
    <phoneticPr fontId="13" type="noConversion"/>
  </si>
  <si>
    <t>式样原因</t>
    <phoneticPr fontId="13" type="noConversion"/>
  </si>
  <si>
    <t xml:space="preserve">2016-09-07：出于用户体验考虑，导航与其他应用并非同一声道，这样可以避免因更改其他应用声道造成导航没有语音提示，所以冻结该问题
2016-09-13：期待值填写有误，测试得到的现象是正确相应。关闭此问题。
</t>
    <phoneticPr fontId="13" type="noConversion"/>
  </si>
  <si>
    <t>状态：PAD静态测试
操作：打开宾悦车联的玩转E100APP，然后点击安卓系统的多窗口按钮。
现象：在多窗口界面下，玩转E100的图标是安卓系统的默认图标。
期待值：在多窗口界面下，玩转E100的图标应该不是默认的图标。
再现性：5/5</t>
    <phoneticPr fontId="13" type="noConversion"/>
  </si>
  <si>
    <t>2016-09-07：应用商店app管理的是车载模式相关的app，如用户自己下载的app无法在应用商店的管理列表中体现，冻结该项问题
2016-09-12：已更改，待测试验证
2016-09-30：实车测试确认问题整改完成，问题关闭。</t>
    <phoneticPr fontId="13" type="noConversion"/>
  </si>
  <si>
    <t>状态：PAD静态测试
操作：打开宾悦车联的应用商店APP，进入管理模块。
现象：管理模块下的APP不全。
期待值：管理模块下应该有所有的APP。
再现性：5/5</t>
    <phoneticPr fontId="13" type="noConversion"/>
  </si>
  <si>
    <t>状态：PAD静态测试
操作：给PAD充满电后，移动PAD。
现象：由于PAD上的电池松动，很容易自动关机，再次开机后，电量显示为很低。
期待值：PAD能正常工作，软件运行正常，无异常现象发生。
再现性：5/5</t>
    <phoneticPr fontId="13" type="noConversion"/>
  </si>
  <si>
    <t>2016-09-06：电池为之前的旧电池，新的机构已经加强固定了。这四台是为送样，拿的旧的出货的（已经装了电池的）。新的电池因为数量太少和电池厂爆炸的问题，还没交货。</t>
    <phoneticPr fontId="13" type="noConversion"/>
  </si>
  <si>
    <t>2016-09-07：目前分析可能是由于网速的问题。</t>
    <phoneticPr fontId="13" type="noConversion"/>
  </si>
  <si>
    <t>2016-09-07：暂未有解决方案
2016-10-09：已和五菱确认取消维修保养APP，冻结此问题</t>
    <phoneticPr fontId="13" type="noConversion"/>
  </si>
  <si>
    <t>PAD的30P接口供电电路压降大，导致整机电源不稳定，会重启</t>
    <phoneticPr fontId="13" type="noConversion"/>
  </si>
  <si>
    <t>硬件改版，确认连接U盘时无异常
2016-09-06：新的PCBA，换了0.7V换成0.3V压降低的物料，未发现问题
2016-09-30：实车测试确认问题整改完成，问题关闭。</t>
    <phoneticPr fontId="13" type="noConversion"/>
  </si>
  <si>
    <t>左2键指示偏（按左2键，左1键反馈），
手指需右偏点击</t>
    <phoneticPr fontId="13" type="noConversion"/>
  </si>
  <si>
    <t>无内置电池状态下，Pad显示电池电量过低</t>
    <phoneticPr fontId="13" type="noConversion"/>
  </si>
  <si>
    <t>硬件改版后供电电压变高，确认不再出现
2016-09-06：压降过大，新的PCBA，已经压降0.7V改为0.3V</t>
    <phoneticPr fontId="13" type="noConversion"/>
  </si>
  <si>
    <t>问题确认后修正
2016-09-06：待确认，目前未发现
2016-09-30：实车测试确认问题整改完成，问题关闭。</t>
    <phoneticPr fontId="13" type="noConversion"/>
  </si>
  <si>
    <t>预计9/13更新进度</t>
    <phoneticPr fontId="13" type="noConversion"/>
  </si>
  <si>
    <t>PAD无法识别充电与USB连接</t>
    <phoneticPr fontId="13" type="noConversion"/>
  </si>
  <si>
    <t>2016-09-06：新的PCBA待确认</t>
    <phoneticPr fontId="13" type="noConversion"/>
  </si>
  <si>
    <t>下一次改版修正，达到商用标准
160908：即刻解决导入</t>
    <phoneticPr fontId="13" type="noConversion"/>
  </si>
  <si>
    <t>2016-09-06：T0模具 micro USB接口开反，因急着交样，没有修改，导致误插。新的样品已经解决了，且做了可靠性测试。
2016-09-30：实车测试确认问题整改完成，问题关闭。</t>
    <phoneticPr fontId="13" type="noConversion"/>
  </si>
  <si>
    <t>检查原因
2016-10-10：可能是硬件电压问题</t>
    <phoneticPr fontId="13" type="noConversion"/>
  </si>
  <si>
    <t xml:space="preserve">2016-09-06：需要针对不良机器复制现象
</t>
    <phoneticPr fontId="13" type="noConversion"/>
  </si>
  <si>
    <t>车载模式下电池图标不需显示</t>
    <phoneticPr fontId="13" type="noConversion"/>
  </si>
  <si>
    <t>2016-09-06：待确认
2016-09-30：实车测试未出现此问题，问题关闭。</t>
    <phoneticPr fontId="13" type="noConversion"/>
  </si>
  <si>
    <t>状态：PAD静态测试
操作：Pad与主机连接，用busybox发送命令至Pad蓝牙电话模块调试
现象：没有接收到数据反馈
期待值：蓝牙电话调试成功，有数据反馈
再现性：5/5</t>
    <phoneticPr fontId="13" type="noConversion"/>
  </si>
  <si>
    <t>Pad编号：内测002</t>
    <phoneticPr fontId="13" type="noConversion"/>
  </si>
  <si>
    <t>王旻</t>
    <phoneticPr fontId="13" type="noConversion"/>
  </si>
  <si>
    <t>状态：PAD静态测试
操作：点击Pad中指定应用图标
现象：Pad无响应，触摸屏失效
期待值：打开应用
再现性：5/5</t>
    <phoneticPr fontId="13" type="noConversion"/>
  </si>
  <si>
    <t>Pad编号：内测001</t>
    <phoneticPr fontId="13" type="noConversion"/>
  </si>
  <si>
    <t>状态：PAD静态测试
操作：Pad尝试放入支架
现象：Pad无法放入支架
期待值：Pad可放入支架，与主机连接
再现性：5/5</t>
    <phoneticPr fontId="13" type="noConversion"/>
  </si>
  <si>
    <t>状态：PAD静态测试
操作：Pad放入支架
现象：PAD无法自主开机，没有响应
期待值：PAD自主开机，自主链接主机
再现性：5/5</t>
    <phoneticPr fontId="13" type="noConversion"/>
  </si>
  <si>
    <t>状态：实车静态测试
操作：打开车载音乐，通过盘控控制音量
现象：车载音乐音量控制栏无变化
期待值：车载音乐音量控制栏状态随盘控音量控制变化
再现性：5/5</t>
    <phoneticPr fontId="13" type="noConversion"/>
  </si>
  <si>
    <t>SGMW</t>
    <phoneticPr fontId="13" type="noConversion"/>
  </si>
  <si>
    <r>
      <t>音量控制横条是控制p</t>
    </r>
    <r>
      <rPr>
        <sz val="11"/>
        <color indexed="8"/>
        <rFont val="宋体"/>
        <family val="3"/>
        <charset val="134"/>
      </rPr>
      <t>ad音量，未加入盘控控制功能</t>
    </r>
    <phoneticPr fontId="13" type="noConversion"/>
  </si>
  <si>
    <t>2016-09-18：计划在车载模式下，盘控音量按钮可以控制音量横条，改变车辆喇叭音量，但是不改动pad音量。
2016-09-19：最终效果是pad未插上车辆时，pad音量键控制音量条。pad插上车辆后，车辆音量键可以控制音量条，pad音量键失去控制。当pad拔下后，pad音量键恢复控制音量条。
2016-09-19：已修正，待实车验证。
2016-09-30：实车测试确认问题整改完成，问题关闭。</t>
    <phoneticPr fontId="13" type="noConversion"/>
  </si>
  <si>
    <t>状态：实车静态测试
操作：（1）打开车载音乐（2）播放音乐（3）将Pad移出支架（4）将Pad放入支架
现象：扬声器无声音输出，但音乐进度条显示仍在播放
期待值：扬声器有声音输出，音乐正常播放
再现性：5/5</t>
    <phoneticPr fontId="13" type="noConversion"/>
  </si>
  <si>
    <t>当主机断开重新连接后，主机音量被重置为0，导致音乐仍在播放，扬声器无声音发出。</t>
    <phoneticPr fontId="13" type="noConversion"/>
  </si>
  <si>
    <t>2016-09-18：修改软件将音量还原到之前的值。
2016-09-18：已修正，待实车验证。
2016-09-30：实车测试确认问题整改完成，问题关闭。</t>
    <phoneticPr fontId="13" type="noConversion"/>
  </si>
  <si>
    <t>状态：实车静态测试
操作：（1）启动任意App（2）按压Pad待机键（3）将档位切换至倒车档位
现象：Pad黑屏
期待值：呈现倒车影像内容
再现性：5/5</t>
    <phoneticPr fontId="13" type="noConversion"/>
  </si>
  <si>
    <t>倒车视频转换机制逻辑有漏洞</t>
    <phoneticPr fontId="13" type="noConversion"/>
  </si>
  <si>
    <t>健全检测机制
2016-09-30：说服五菱在用户手册中提示用户，在车载待机状态所有功能将无法工作，包括倒车影像及蓝牙电话。</t>
    <phoneticPr fontId="13" type="noConversion"/>
  </si>
  <si>
    <t>需要五菱确认</t>
    <phoneticPr fontId="13" type="noConversion"/>
  </si>
  <si>
    <t>状态：实车静态测试
操作：（1）重启Pad（2）在进入缤悦车联前，观察自动弹出对话框
现象：弹出的某个对话框的确认按钮遮挡了HOME键
期待值：任何对话框都不应该遮挡虚拟键盘按键
再现性：5/5</t>
    <phoneticPr fontId="13" type="noConversion"/>
  </si>
  <si>
    <t>弹出警示语对话框的UI设计过大</t>
    <phoneticPr fontId="13" type="noConversion"/>
  </si>
  <si>
    <t>调整相应UI
2016-09-30：实车测试确认问题整改完成，问题关闭。</t>
    <phoneticPr fontId="13" type="noConversion"/>
  </si>
  <si>
    <t>状态：台架测试
操作：（1）接通主机电源（2）PAD不带电池插入支架
现象：进入开机界面（SGMW），然后反复重启
期待值：经过开机界面后，进入车载模式
再现性：5/5</t>
    <phoneticPr fontId="13" type="noConversion"/>
  </si>
  <si>
    <t>PAD编号：内测003、内测004</t>
    <phoneticPr fontId="13" type="noConversion"/>
  </si>
  <si>
    <t>黄嘉俊</t>
    <phoneticPr fontId="13" type="noConversion"/>
  </si>
  <si>
    <t>30PIN接插件问题</t>
    <phoneticPr fontId="13" type="noConversion"/>
  </si>
  <si>
    <t>状态：台架测试
操作：（1）接通主机电源（2）PAD不带电池插入支架
现象：进入开机界面（SGMW），安卓系统自动优化，开机启动慢
期待值：开机20秒内进入车载模式界面
再现性：1/5</t>
    <phoneticPr fontId="13" type="noConversion"/>
  </si>
  <si>
    <t>安卓系统自动优化，清理垃圾</t>
    <phoneticPr fontId="13" type="noConversion"/>
  </si>
  <si>
    <t>状态：台架测试
操作：（1）接通主机电源（2）PAD不带电池插入支架（3）开机成功
现象：自动检测到APP需要升级，弹出升级提示：系统需更新，确认是否更新，容易让用户产生歧义，以为是电动车整车系统需要更新。
期待值：APP有更新，确认是否更新
再现性：5/5</t>
    <phoneticPr fontId="13" type="noConversion"/>
  </si>
  <si>
    <t>升级提示语言容易让用户产生歧义</t>
    <phoneticPr fontId="13" type="noConversion"/>
  </si>
  <si>
    <t>状态：台架测试
操作：打开用户注册/账号管理APP
现象：出现红色字体提示语句
期待值：提示语句是黑色字体
再现性：5/5</t>
    <phoneticPr fontId="13" type="noConversion"/>
  </si>
  <si>
    <t>提示语句不应该是红色字体</t>
    <phoneticPr fontId="13" type="noConversion"/>
  </si>
  <si>
    <t>20160926：更改提示语显示颜色
2016-10-11：PAD单测验证通过，关闭问题</t>
    <phoneticPr fontId="13" type="noConversion"/>
  </si>
  <si>
    <t>状态：实车静态测试
操作：倒档
现象：PAD切换至后视摄像头显示画面，画面抖动
期待值：PAD切换至后视摄像头显示画面，画面不抖动抖动
再现性：1/5</t>
    <phoneticPr fontId="13" type="noConversion"/>
  </si>
  <si>
    <t>倒车视频转换参数设置与视频源有误差</t>
    <phoneticPr fontId="13" type="noConversion"/>
  </si>
  <si>
    <t>状态：PAD静态测试
操作：进入宾悦车联的应用商店APP，卸载任意一个第三方APP。
现象:提示卸载失败。
期待值：正常卸载。
再现性：5/5</t>
    <phoneticPr fontId="13" type="noConversion"/>
  </si>
  <si>
    <r>
      <t>第三方A</t>
    </r>
    <r>
      <rPr>
        <sz val="11"/>
        <color indexed="8"/>
        <rFont val="宋体"/>
        <family val="3"/>
        <charset val="134"/>
      </rPr>
      <t>PP也做成了预装，导致无法卸载</t>
    </r>
    <phoneticPr fontId="13" type="noConversion"/>
  </si>
  <si>
    <t>20160926：已和供应商沟通，再下一版的样机中确认该问题是否解决
2016-09-30:9月30日再发邮件确认预装的APP</t>
    <phoneticPr fontId="13" type="noConversion"/>
  </si>
  <si>
    <t>PAD太远不易操作</t>
    <phoneticPr fontId="13" type="noConversion"/>
  </si>
  <si>
    <t>仪表台布置决定</t>
    <phoneticPr fontId="13" type="noConversion"/>
  </si>
  <si>
    <t>无法对应</t>
    <phoneticPr fontId="13" type="noConversion"/>
  </si>
  <si>
    <t>PAD界面倒置</t>
    <phoneticPr fontId="13" type="noConversion"/>
  </si>
  <si>
    <t>微信界面竖屏显示</t>
    <phoneticPr fontId="13" type="noConversion"/>
  </si>
  <si>
    <t>2016-09-30：无法更改。</t>
    <phoneticPr fontId="13" type="noConversion"/>
  </si>
  <si>
    <t>电池提醒开启逻辑不清晰</t>
    <phoneticPr fontId="13" type="noConversion"/>
  </si>
  <si>
    <t>有三次不同提醒</t>
    <phoneticPr fontId="13" type="noConversion"/>
  </si>
  <si>
    <t>PAD反应较慢，倒车不便</t>
    <phoneticPr fontId="13" type="noConversion"/>
  </si>
  <si>
    <t>由于开机时PAD启动时间过长，在车辆切至倒档时如处于启动过程中无法切至倒车视频</t>
    <phoneticPr fontId="13" type="noConversion"/>
  </si>
  <si>
    <t xml:space="preserve">
2016-09-19：要求冷启动开机时间20s内，现开机时间27s左右。</t>
    <phoneticPr fontId="13" type="noConversion"/>
  </si>
  <si>
    <t>PAD受干扰较大，收音机使用感受不好</t>
    <phoneticPr fontId="13" type="noConversion"/>
  </si>
  <si>
    <t>由于底噪问题尚未解决，PAD受干扰较大，用户体验差</t>
    <phoneticPr fontId="13" type="noConversion"/>
  </si>
  <si>
    <t>建议与ID29问题合并，同是PAD底噪问题</t>
    <phoneticPr fontId="13" type="noConversion"/>
  </si>
  <si>
    <t>多媒体无法正常播放音乐：手持或车载状态下，打开音乐播放器播放音乐，三秒左右自动停止播放。</t>
    <phoneticPr fontId="13" type="noConversion"/>
  </si>
  <si>
    <t>此批次PAD的接插件物料未能满足高温性能，在reflow的制造过程中过300°高温时，接插件有变形的情况，不良率很高。接插件引脚接触不良，导致系统误判为耳机与扬声器发声声道间有变换，自动暂停音乐。</t>
    <phoneticPr fontId="13" type="noConversion"/>
  </si>
  <si>
    <t>更换PAD接插件。
新接插件物料需在确认高温性能后才能使用。 
2016-09-30：实车测试确认问题整改完成，问题关闭。</t>
    <phoneticPr fontId="13" type="noConversion"/>
  </si>
  <si>
    <t>PAD不显示倒车影像：在Ready状态下，换挡到R档，PAD无反应。</t>
    <phoneticPr fontId="13" type="noConversion"/>
  </si>
  <si>
    <t>此批次PAD的接插件物料未能满足高温性能，在reflow的制造过程中过300°高温时，接插件有变形的情况，不良率很高，导致无法接收到有效倒车信号。</t>
    <phoneticPr fontId="13" type="noConversion"/>
  </si>
  <si>
    <t>更换PAD接插件。
新接插件物料需在确认高温性能后才能使用。</t>
    <phoneticPr fontId="13" type="noConversion"/>
  </si>
  <si>
    <t>状态：PAD静态测试
操作：（1）账号管理编辑某一项 （2）软键盘点击下一步
现象：输入光标会出现在下一个编辑项的首位
期待值：出现在编辑项的末尾
再现性：5/5</t>
    <phoneticPr fontId="13" type="noConversion"/>
  </si>
  <si>
    <t>周青</t>
    <phoneticPr fontId="13" type="noConversion"/>
  </si>
  <si>
    <t>设置问题，</t>
    <phoneticPr fontId="13" type="noConversion"/>
  </si>
  <si>
    <t>待解决，9-26晚上解决，解决方案修改下控件属性就好了
2016-10-10：PAD单测验证通过，关闭此问题</t>
    <phoneticPr fontId="13" type="noConversion"/>
  </si>
  <si>
    <t>状态：PAD静态测试
操作：（1）账号管理编辑最后一项地址 （2）点软键盘右下角完成图标
现象：没有响应
期待值：完成编辑，关闭软键盘
再现性：5/5</t>
    <phoneticPr fontId="13" type="noConversion"/>
  </si>
  <si>
    <t>状态：PAD静态测试
操作：（1）图吧导航比例尺调到1600km （2）地图上随机点一个位置 （3）检查距离与比例尺是否正确
现象：显示距离和比例尺计算的距离不符
期待值：应该保持一致
再现性：5/5</t>
    <phoneticPr fontId="13" type="noConversion"/>
  </si>
  <si>
    <r>
      <t>2</t>
    </r>
    <r>
      <rPr>
        <sz val="11"/>
        <color indexed="8"/>
        <rFont val="宋体"/>
        <family val="3"/>
        <charset val="134"/>
      </rPr>
      <t xml:space="preserve">0160926：需相关人员分析原因 </t>
    </r>
    <phoneticPr fontId="13" type="noConversion"/>
  </si>
  <si>
    <t>20160926：保证距离与比例尺计算证券
2016-09-30:得到四维反馈无法解决。</t>
    <phoneticPr fontId="13" type="noConversion"/>
  </si>
  <si>
    <t>状态：PAD静态测试
操作：（1）图吧导航设置一个目的地 （2）开始导航
现象：自动开始导航前没有提醒
期待值：应该设置一个提示或者倒计时
再现性：5/5</t>
    <phoneticPr fontId="13" type="noConversion"/>
  </si>
  <si>
    <t>状态：PAD静态测试
操作：（1）图吧导航搜索界面点击输入关键字框 （2）点击软键盘外界面
现象： （1）软键盘不会消失 （2）其他功能键可以响应
期待值：软键盘消失，其他功能键不响应
PS：违章查询界面下也有此问题
再现性：5/5</t>
    <phoneticPr fontId="13" type="noConversion"/>
  </si>
  <si>
    <t>没有对屏幕外点击事件进行处理</t>
    <phoneticPr fontId="13" type="noConversion"/>
  </si>
  <si>
    <t>20160926：当软键盘启动时，加入点击屏幕外的响应关闭事件</t>
    <phoneticPr fontId="13" type="noConversion"/>
  </si>
  <si>
    <t>状态：PAD静态测试
操作：（1）图吧导航查周边界面下 （2）上下拉动屏幕
现象： 屏幕能被拉动，许多分类隐藏在下面，没有提示的拖动条
期待值：应该增加拖动条
再现性：5/5</t>
    <phoneticPr fontId="13" type="noConversion"/>
  </si>
  <si>
    <t>未加入滚动条</t>
    <phoneticPr fontId="13" type="noConversion"/>
  </si>
  <si>
    <t>20160926：增加滚动条
2016-10-10：PAD单测验证通过，关闭此问题</t>
    <phoneticPr fontId="13" type="noConversion"/>
  </si>
  <si>
    <t>状态：PAD静态测试
操作：（1）图吧导航查周边界面下 （2）点击更多添加多个分类
现象： 添加的分类不能被删除
期待值：应该能被删除
再现性：5/5</t>
    <phoneticPr fontId="13" type="noConversion"/>
  </si>
  <si>
    <t>没有对分类加入删除功能</t>
    <phoneticPr fontId="13" type="noConversion"/>
  </si>
  <si>
    <t>20160926：加入分类删除功能</t>
    <phoneticPr fontId="13" type="noConversion"/>
  </si>
  <si>
    <t>状态：PAD静态测试
操作：（1）图吧导航查周边界面下 （2）点击更多添加多个分类
现象： 更多这个选项在新添加的分类前面
期待值：应该始终保持在最末
再现性：5/5</t>
    <phoneticPr fontId="13" type="noConversion"/>
  </si>
  <si>
    <t>没有对更多选项的位置进行替换</t>
    <phoneticPr fontId="13" type="noConversion"/>
  </si>
  <si>
    <t>20160926：每次更改分类时将更多移至新增加的分类后面</t>
    <phoneticPr fontId="13" type="noConversion"/>
  </si>
  <si>
    <t>状态：PAD静态测试
操作：（1）图吧导航开始一个路线导航 （2）点击退出
现象： 只能退出导航不能后台导航
期待值：应该增加后台导航功能
再现性：5/5</t>
    <phoneticPr fontId="13" type="noConversion"/>
  </si>
  <si>
    <t>需相关人员分析</t>
    <phoneticPr fontId="13" type="noConversion"/>
  </si>
  <si>
    <t>？？？</t>
    <phoneticPr fontId="13" type="noConversion"/>
  </si>
  <si>
    <t>状态：PAD静态测试
操作：（1）图吧导航帮助信息里面点免责声明 （2）把不再提醒的勾去掉 （3）退出免责声明重新进去
现象：去掉的勾自动激活 
期待值：应该保持去掉，不应该被激活
再现性：5/5</t>
    <phoneticPr fontId="13" type="noConversion"/>
  </si>
  <si>
    <t>没有正确处理</t>
    <phoneticPr fontId="13" type="noConversion"/>
  </si>
  <si>
    <t>20160926：如自动激活已被取消，下次进入时应保持取消状态
2016-10-10：PAD单测验证通过，关闭此问题</t>
    <phoneticPr fontId="13" type="noConversion"/>
  </si>
  <si>
    <t>状态：PAD静态测试
操作：（1）图吧导航设定家/公司 （2）点击在地图上选择 （3）点返回
现象： 不能返回前一个菜单，提示退出导航
期待值：应该能返回之前的菜单
再现性：5/5</t>
    <phoneticPr fontId="13" type="noConversion"/>
  </si>
  <si>
    <t>20160926：内部讨论是否需要更改式样</t>
    <phoneticPr fontId="13" type="noConversion"/>
  </si>
  <si>
    <t>状态：PAD静态测试
操作：（1）图吧导航规划路线界面 （2）清除所有地点 （3）点选择查看上下移
现象： 该功能还是显示能使用且能点击
期待值：应该置灰处理
再现性：5/5</t>
    <phoneticPr fontId="13" type="noConversion"/>
  </si>
  <si>
    <t>20160926：内部讨论是否需要更改式样
2016-09-29：去除上下移按钮
2016-10-10：PAD单测验证通过，关闭此问题</t>
    <phoneticPr fontId="13" type="noConversion"/>
  </si>
  <si>
    <t>状态：PAD静态测试
操作：打开趣驾天气
现象：趣驾天气天气信息加载不出来
期待值：加载正常
再现性：5/5</t>
    <phoneticPr fontId="13" type="noConversion"/>
  </si>
  <si>
    <t>可能与网络信号有关，公司测试可正常使用</t>
    <phoneticPr fontId="13" type="noConversion"/>
  </si>
  <si>
    <t>20160926：检查网络信号</t>
    <phoneticPr fontId="13" type="noConversion"/>
  </si>
  <si>
    <t>状态：PAD静态测试
操作：打开违章查询,检查界面 
现象：app界面进去以后屏幕上方会先显示一下pad状态栏
期待值：不应该显示pad状态栏
再现性：5/5</t>
    <phoneticPr fontId="13" type="noConversion"/>
  </si>
  <si>
    <t>四维图新提供demo版不做问题对应</t>
    <phoneticPr fontId="13" type="noConversion"/>
  </si>
  <si>
    <t>20160926：我方自行开发违章查询app</t>
    <phoneticPr fontId="13" type="noConversion"/>
  </si>
  <si>
    <t>安悦四维/陈最、张怀海</t>
    <phoneticPr fontId="13" type="noConversion"/>
  </si>
  <si>
    <t>和五菱谈取消此功能</t>
    <phoneticPr fontId="13" type="noConversion"/>
  </si>
  <si>
    <t>状态：PAD静态测试
操作：违章查询打开城市列表 
现象：观察到城市列表背景颜色以及整体布局与整个缤悦车辆不协调
期待值：改进下界面布局已经背景色
再现性：5/5</t>
    <phoneticPr fontId="13" type="noConversion"/>
  </si>
  <si>
    <t>状态：PAD静态测试
操作：违章查询输入车牌号或者发动机号
现象：没有字符限制
期待值：应该设置字符限制
再现性：5/5</t>
    <phoneticPr fontId="13" type="noConversion"/>
  </si>
  <si>
    <t>状态：PAD静态测试
操作：违章查询输入车牌号或者发动机号
现象：可以输入中文
期待值：应该限制只能输入字母和数字
再现性：5/5</t>
    <phoneticPr fontId="13" type="noConversion"/>
  </si>
  <si>
    <t>状态：PAD静态测试
操作：违章查询输入车牌号
现象：可以把相应城市的省份名删除
期待值：应该限制不能删除
再现性：5/5</t>
    <phoneticPr fontId="13" type="noConversion"/>
  </si>
  <si>
    <t>20180926：我方自行开发违章查询app</t>
    <phoneticPr fontId="13" type="noConversion"/>
  </si>
  <si>
    <t>状态：PAD静态测试
操作：点击退出违章查询
现象：再按一次退出提示太大
期待值：所有app的退出提示都应该相同
再现性：5/5</t>
    <phoneticPr fontId="13" type="noConversion"/>
  </si>
  <si>
    <t>状态：PAD静态测试
操作：打开腾讯新闻
现象：数据加载不出来
期待值：正常加载数据
再现性：5/5</t>
    <phoneticPr fontId="13" type="noConversion"/>
  </si>
  <si>
    <t>腾讯新闻版本可能不正确</t>
    <phoneticPr fontId="13" type="noConversion"/>
  </si>
  <si>
    <t>20160926：确认腾讯新闻版本
2016-10-10：PAD单测验证通过，关闭此问题</t>
    <phoneticPr fontId="13" type="noConversion"/>
  </si>
  <si>
    <t>状态：PAD静态测试
操作：打开腾讯新闻，查看退出图标
现象：退出图标是一个home
期待值：应该是返回图标和其他app保持一致
PS:大众点评也有相同现象
再现性：5/5</t>
    <phoneticPr fontId="13" type="noConversion"/>
  </si>
  <si>
    <t>20160926：我方自行开发腾讯新闻app</t>
    <phoneticPr fontId="13" type="noConversion"/>
  </si>
  <si>
    <t>状态：PAD静态测试
操作：退出app(行车电脑/趣驾天气/大众点评/腾讯新闻)
现象：某些app没有再点一次退出的提醒
期待值：应该是设置提醒与其他app保持一致
再现性：5/5</t>
    <phoneticPr fontId="13" type="noConversion"/>
  </si>
  <si>
    <t>20160926：需与五菱讨论退出式样，建议改为点击两次回退键后退出app
2016-10-10：和五菱确认在APP主界面按一下左上角返回键直接退出应用。</t>
    <phoneticPr fontId="13" type="noConversion"/>
  </si>
  <si>
    <t>状态：PAD静态测试
操作：（1）大众点评查看某一家店铺 （2）点击电话
现象：弹出很抱歉，大众点评停止运行界面，并且退出大众点评
期待值：不应该有次现象
再现性：5/5</t>
    <phoneticPr fontId="13" type="noConversion"/>
  </si>
  <si>
    <t xml:space="preserve">20160926：我方自行开发大众点评app
</t>
    <phoneticPr fontId="13" type="noConversion"/>
  </si>
  <si>
    <t>状态：PAD静态测试
操作：（1）大众点评查看某一家店铺 （2）点击导航
现象：无响应
期待值：打开图吧导航，标记到相应位置进行导航
再现性：5/5</t>
    <phoneticPr fontId="13" type="noConversion"/>
  </si>
  <si>
    <t>20160926：我方自行开发大众点评app</t>
    <phoneticPr fontId="13" type="noConversion"/>
  </si>
  <si>
    <t>状态：PAD静态测试
操作：（1）打开大众点评 （2）点击城市边上的列表图标
现象：无响应
期待值：没用的功能不要显示，容易引起误解
再现性：5/5</t>
    <phoneticPr fontId="13" type="noConversion"/>
  </si>
  <si>
    <t>状态：PAD静态测试
操作：（1）打开车载音乐 （2）查看静音图标
现象：静音图标与车载静音图标不相同
期待值：应该保持一致
再现性：5/5</t>
    <phoneticPr fontId="13" type="noConversion"/>
  </si>
  <si>
    <t>图标图片问题，</t>
    <phoneticPr fontId="13" type="noConversion"/>
  </si>
  <si>
    <r>
      <t>待解决，需要U</t>
    </r>
    <r>
      <rPr>
        <sz val="11"/>
        <color indexed="8"/>
        <rFont val="宋体"/>
        <family val="3"/>
        <charset val="134"/>
      </rPr>
      <t>I设置一套图标后替换原图标</t>
    </r>
    <phoneticPr fontId="13" type="noConversion"/>
  </si>
  <si>
    <t>状态：PAD静态测试
操作：打开车载音乐 
现象：歌曲列表显示在主界面
期待值：不应该直接显示在主界面，应设置为选择打开
再现性：5/5</t>
    <phoneticPr fontId="13" type="noConversion"/>
  </si>
  <si>
    <t>初始化设置问题</t>
    <phoneticPr fontId="13" type="noConversion"/>
  </si>
  <si>
    <t>已修改，默认打开时候不展开音乐列表
2016-09-30：实车测试确认问题整改完成，问题关闭。</t>
    <phoneticPr fontId="13" type="noConversion"/>
  </si>
  <si>
    <t>状态：PAD静态测试
操作：退出车载音乐重新进入 
现象：之前播放的音乐不保持，播放第一首
期待值：应该要保持之前播放的进度
再现性：5/5</t>
    <phoneticPr fontId="13" type="noConversion"/>
  </si>
  <si>
    <t>退出后信息保存问题，</t>
    <phoneticPr fontId="13" type="noConversion"/>
  </si>
  <si>
    <t>已修改并验证，退出后保存上一首播放信息，下次登入后展示保存的信息
2016-09-30：实车测试确认问题整改完成，问题关闭。</t>
    <phoneticPr fontId="13" type="noConversion"/>
  </si>
  <si>
    <t>状态：PAD静态测试
操作：车载音乐设置为随机播放 
现象：随机播放机制设定有误，有时候会一直播放同一首歌
期待值：设定机制所有歌曲在一个循环内只能播放一次
再现性：5/5</t>
    <phoneticPr fontId="13" type="noConversion"/>
  </si>
  <si>
    <t>获取随机歌曲的机制问题</t>
    <phoneticPr fontId="13" type="noConversion"/>
  </si>
  <si>
    <t>已修改并验证，获取随机音乐，如果获取当前值将重新获取，直到获取不同歌曲为止。</t>
    <phoneticPr fontId="13" type="noConversion"/>
  </si>
  <si>
    <t>状态：PAD静态测试
操作：长时间播放车载音乐
现象：pad卡顿
期待值：pad不卡顿，正常工作
再现性：2/5</t>
    <phoneticPr fontId="13" type="noConversion"/>
  </si>
  <si>
    <t>23号测试发现03机器出现，04的未出现，
26
开启本地音乐，调用service，会导致service的CPU占用率越来越高，最后导致机器卡顿</t>
    <phoneticPr fontId="13" type="noConversion"/>
  </si>
  <si>
    <t>状态：PAD静态测试
操作：长时间播放车载音乐
现象：音乐自动暂停播放
期待值：音乐正常工作
再现性：只出现一次</t>
    <phoneticPr fontId="13" type="noConversion"/>
  </si>
  <si>
    <t>03机器出现，开启本地音乐，调用service，会导致service的CPU占用率越来越高，最后导致机器卡顿</t>
    <phoneticPr fontId="13" type="noConversion"/>
  </si>
  <si>
    <t>车载模式下pad进入缤悦车联前，会先显示pad OS主界面
期待值：不显示OS主界面，直接进入缤悦车联界面</t>
    <phoneticPr fontId="13" type="noConversion"/>
  </si>
  <si>
    <t>系统launcher没有进行区分</t>
    <phoneticPr fontId="13" type="noConversion"/>
  </si>
  <si>
    <r>
      <t>2</t>
    </r>
    <r>
      <rPr>
        <sz val="11"/>
        <color indexed="8"/>
        <rFont val="宋体"/>
        <family val="3"/>
        <charset val="134"/>
      </rPr>
      <t>0160927：需要对系统定制化，待新造型样件到位后观察效果</t>
    </r>
    <phoneticPr fontId="13" type="noConversion"/>
  </si>
  <si>
    <t>pad进入缤悦车联以后的电池警告语没有填满屏幕，中间有一长条漏背景，影像美观。
期待值：警告语填满整个屏幕</t>
    <phoneticPr fontId="13" type="noConversion"/>
  </si>
  <si>
    <t>UI设计有偏差</t>
    <phoneticPr fontId="13" type="noConversion"/>
  </si>
  <si>
    <t>调整UI</t>
    <phoneticPr fontId="13" type="noConversion"/>
  </si>
  <si>
    <t>pad进入缤悦车联后请不要将pad遗忘在车上的提示时间太短，字体太小，不易看见
期待值：提示语显而易见</t>
    <phoneticPr fontId="13" type="noConversion"/>
  </si>
  <si>
    <t>20160927：该问题为主观问题建议在客户没有提出相关改动要求前不做对应</t>
    <phoneticPr fontId="13" type="noConversion"/>
  </si>
  <si>
    <t>现象：开机立刻挂倒车档，pad保持开机动画，进入缤悦车联界面
期待值：启动后立刻进入倒车影像界面</t>
    <phoneticPr fontId="13" type="noConversion"/>
  </si>
  <si>
    <t>OS启动尚未完成，不能启动倒车视频</t>
    <phoneticPr fontId="13" type="noConversion"/>
  </si>
  <si>
    <t>受Android限制，需待OS启动完成，尚能启动倒车视频
2016-10-09：OS暂未反馈是否可以修改此问题</t>
    <phoneticPr fontId="13" type="noConversion"/>
  </si>
  <si>
    <t>现象：pad手动休眠或者关闭，挂倒车档pad保持黑屏
期待值：挂倒车档，pad显示倒车影像
再现性：5/5</t>
    <phoneticPr fontId="13" type="noConversion"/>
  </si>
  <si>
    <t>原无此式样定义。
OS进入休眠，不响应倒车视频</t>
    <phoneticPr fontId="13" type="noConversion"/>
  </si>
  <si>
    <t>2016-09-30：不修改现定义逻辑，关闭问题。</t>
    <phoneticPr fontId="13" type="noConversion"/>
  </si>
  <si>
    <t>现象：倒车影像界面，拔出pad再插入pad，pad进入缤悦车联界面，没有自动进入倒车影像
期待值：pad进入倒车影像界面</t>
    <phoneticPr fontId="13" type="noConversion"/>
  </si>
  <si>
    <t xml:space="preserve"> </t>
    <phoneticPr fontId="13" type="noConversion"/>
  </si>
  <si>
    <t>2016-09-30：修改倒车影像逻辑
2016-10-09：OS暂未反馈是否可以修改此问题。</t>
    <phoneticPr fontId="13" type="noConversion"/>
  </si>
  <si>
    <t>现象：在pad开机显示警告语界面，警告语未按确定，挂倒车档，警告语还是置前显示，漏缝背景可看到一切换至倒车影像。
期待值：pad进入倒车影像界面</t>
    <phoneticPr fontId="13" type="noConversion"/>
  </si>
  <si>
    <t>原无此式样定义。
警告语显示在最外层，挡住了倒车视频</t>
    <phoneticPr fontId="13" type="noConversion"/>
  </si>
  <si>
    <t>2016-09-30：已定义取消此电池使用警告语句，关闭问题。</t>
    <phoneticPr fontId="13" type="noConversion"/>
  </si>
  <si>
    <t>进入倒车影像界面有时候会闪一下双屏幕
期待值：不会有闪
再现性：3/10</t>
    <phoneticPr fontId="13" type="noConversion"/>
  </si>
  <si>
    <t>待分析</t>
    <phoneticPr fontId="13" type="noConversion"/>
  </si>
  <si>
    <t>2016-09-30：排查倒车影像信号是否受干扰</t>
    <phoneticPr fontId="13" type="noConversion"/>
  </si>
  <si>
    <t>ACC启动，pad显示卡在五菱logo
再现性：只出现一次</t>
    <phoneticPr fontId="13" type="noConversion"/>
  </si>
  <si>
    <t>PAD启动故障。需要针对性分析</t>
    <phoneticPr fontId="13" type="noConversion"/>
  </si>
  <si>
    <t>车况信息的剩余电量与仪表的剩余电量百分比有差异</t>
    <phoneticPr fontId="13" type="noConversion"/>
  </si>
  <si>
    <t>由于数据是通过can协议给到app，如数据显示错误我方无法对应</t>
    <phoneticPr fontId="13" type="noConversion"/>
  </si>
  <si>
    <t>20160927：不需改</t>
    <phoneticPr fontId="13" type="noConversion"/>
  </si>
  <si>
    <t>钥匙OFF状态，打开双闪灯，pad屏幕会亮起来显示一下五菱logo然后再灭屏
期待值：PAD没有响应</t>
    <phoneticPr fontId="13" type="noConversion"/>
  </si>
  <si>
    <t>待分析，可能开双闪时有CAN或者ACC事件唤醒了主机。</t>
    <phoneticPr fontId="13" type="noConversion"/>
  </si>
  <si>
    <t>打开缤悦车联某个APP，在该界面熄火，灭屏以后再点火，pad重启以后不会记忆该source，进入主界面</t>
    <phoneticPr fontId="13" type="noConversion"/>
  </si>
  <si>
    <t>原无定义</t>
    <phoneticPr fontId="13" type="noConversion"/>
  </si>
  <si>
    <t>2016-09-27：该功能为断电保存功能，五菱没有在SOR中定义，如需对应属于新的功能需求，不做对应</t>
    <phoneticPr fontId="13" type="noConversion"/>
  </si>
  <si>
    <t>车载收音机没有后台播放功能，退出时也没有任何提醒</t>
    <phoneticPr fontId="13" type="noConversion"/>
  </si>
  <si>
    <t>20160927：收音机使用主机声道，如切换至后台播放，其他通过Pad声道播放的应用无法抑制主机声道，会造成音源并发问题，后期维护困难，故冻结</t>
    <phoneticPr fontId="13" type="noConversion"/>
  </si>
  <si>
    <t>方向盘控制点静音，主界面没有相应的静音图标显示</t>
    <phoneticPr fontId="13" type="noConversion"/>
  </si>
  <si>
    <t>原无定义，式样问题</t>
    <phoneticPr fontId="13" type="noConversion"/>
  </si>
  <si>
    <t>2016-09-30:需要UI先设计界面，音量提示，静音图标，风格统一等</t>
    <phoneticPr fontId="13" type="noConversion"/>
  </si>
  <si>
    <t>方向盘调节音量，主界面没有相应的音量条显示</t>
    <phoneticPr fontId="13" type="noConversion"/>
  </si>
  <si>
    <t>车载收音机和车载音乐的声音图标显示错误，最左边的图标显示不应该为静音图标</t>
    <phoneticPr fontId="13" type="noConversion"/>
  </si>
  <si>
    <t>PAD车载状态下，点击pad上音量按键，屏幕会显示pad音量，应该屏蔽掉</t>
    <phoneticPr fontId="13" type="noConversion"/>
  </si>
  <si>
    <t>2016-09-30:需改方案：在车载模式下，屏蔽PAD音量按键功能；OS暂未确认是否可以完成此方案。</t>
    <phoneticPr fontId="13" type="noConversion"/>
  </si>
  <si>
    <t>除了车载收音机，其他音频播放时都能通过pad音量键调节音量，应该所有音频都不能被pad音量按键调节</t>
    <phoneticPr fontId="13" type="noConversion"/>
  </si>
  <si>
    <t>20160927：方案待讨论</t>
    <phoneticPr fontId="13" type="noConversion"/>
  </si>
  <si>
    <t>车载音乐，用pad音量键调节音量，第一次调节时声音高低显示与按键按压相反，后面再按就正常了</t>
    <phoneticPr fontId="13" type="noConversion"/>
  </si>
  <si>
    <t>按键按下后，声音大小有个变化过程。</t>
    <phoneticPr fontId="13" type="noConversion"/>
  </si>
  <si>
    <t>实车动态测试：
行驶中pad与底座晃动大，并伴随有撞击的异音</t>
    <phoneticPr fontId="13" type="noConversion"/>
  </si>
  <si>
    <t>实车动态测试：
QQ音乐经常提示音乐已停止</t>
    <phoneticPr fontId="13" type="noConversion"/>
  </si>
  <si>
    <t>需明确具体停止运行的场景</t>
    <phoneticPr fontId="13" type="noConversion"/>
  </si>
  <si>
    <t>20160927：第三方app暂不做对应</t>
    <phoneticPr fontId="13" type="noConversion"/>
  </si>
  <si>
    <t>实车动态测试
QQ音乐提示音乐已停止，但是后台音乐声音还是正常在播放
再现性：只出现一次</t>
    <phoneticPr fontId="13" type="noConversion"/>
  </si>
  <si>
    <t>实车动态测试：
本地音乐进入退出时提示车辆已经连接pad，播放过程中有时候也会显示同样的提示</t>
    <phoneticPr fontId="13" type="noConversion"/>
  </si>
  <si>
    <t>软件为老版本，提示逻辑没处理好。</t>
    <phoneticPr fontId="13" type="noConversion"/>
  </si>
  <si>
    <t>9-27 已解决，待测试
2016-09-30：解决方案：取消此提示信息，已实施。</t>
    <phoneticPr fontId="13" type="noConversion"/>
  </si>
  <si>
    <t>实车动态测试：
图吧导航在多次进行开始导航，结束导航以后，地图上多出来一条蓝线，退出导航重进后恢复正常
再现性：只出现一次</t>
    <phoneticPr fontId="13" type="noConversion"/>
  </si>
  <si>
    <t>20160927：由导航组内部分析原因</t>
    <phoneticPr fontId="13" type="noConversion"/>
  </si>
  <si>
    <t>实车动态测试：
车载收音机的声音比其他音频的声音大很多</t>
    <phoneticPr fontId="13" type="noConversion"/>
  </si>
  <si>
    <t>PAD输出音量功率低，声音轻</t>
    <phoneticPr fontId="13" type="noConversion"/>
  </si>
  <si>
    <t>2016-09-30：调整PAD输出音量参数</t>
    <phoneticPr fontId="13" type="noConversion"/>
  </si>
  <si>
    <t>实车动态测试：
车载收音机自动搜台搜到一个电台以后停留时间过短，只有3s,建议延长到至少5s</t>
    <phoneticPr fontId="13" type="noConversion"/>
  </si>
  <si>
    <t>SOR要求为2S</t>
    <phoneticPr fontId="13" type="noConversion"/>
  </si>
  <si>
    <t>状态冻结</t>
    <phoneticPr fontId="13" type="noConversion"/>
  </si>
  <si>
    <t>AM搜索不到电台</t>
    <phoneticPr fontId="13" type="noConversion"/>
  </si>
  <si>
    <t>AM搜不到台与天线状态有关</t>
    <phoneticPr fontId="13" type="noConversion"/>
  </si>
  <si>
    <t>实车动态测试：
车载收音机已存储的电台区域，点击屏幕经常弹不出来电台列表</t>
    <phoneticPr fontId="13" type="noConversion"/>
  </si>
  <si>
    <t>可能与点击事件触发状态有关</t>
    <phoneticPr fontId="13" type="noConversion"/>
  </si>
  <si>
    <t>20160927：更改点击事件问题
2016-09-30：实车测试确认问题整改完成，问题关闭。</t>
    <phoneticPr fontId="13" type="noConversion"/>
  </si>
  <si>
    <t>实车动态测试：
连续多次点击更新电台列表，车载收音机卡住，频率一致在某一个区间来回跳动，退出重进恢复不了，重启pad才恢复
再现性：出现一次</t>
    <phoneticPr fontId="13" type="noConversion"/>
  </si>
  <si>
    <t>偶发问题需持续跟踪后再次判断问题原因</t>
    <phoneticPr fontId="13" type="noConversion"/>
  </si>
  <si>
    <t>2016-09-30：实车测试未出现此问题，问题关闭。</t>
    <phoneticPr fontId="13" type="noConversion"/>
  </si>
  <si>
    <t>实车动态测试：
车载收音机连续点击单箭头搜索，频率跳变显示，有卡顿</t>
    <phoneticPr fontId="13" type="noConversion"/>
  </si>
  <si>
    <t>实车动态测试：
车载音乐，点击下一首，歌曲切换到下一首，但是进度条不动，声音也不出现
再现性：只出现一次</t>
    <phoneticPr fontId="13" type="noConversion"/>
  </si>
  <si>
    <t>20160927：需相关人员分析
9-27 初步分析点到暂停了，或者有音频正好把播放焦点抢走了，本地音乐就暂停了，待与周青进一步沟通后看能否重新复现再准确分析</t>
    <phoneticPr fontId="13" type="noConversion"/>
  </si>
  <si>
    <t>实车动态测试：
车载音乐，点击上一首，歌曲切换到第一首播放
再现性：只出现一次</t>
    <phoneticPr fontId="13" type="noConversion"/>
  </si>
  <si>
    <t>20160927：需相关人员分析
9-27 待与周青进一步沟通后看能否重新复现再准确分析，暂无法给出分析结果</t>
    <phoneticPr fontId="13" type="noConversion"/>
  </si>
  <si>
    <t>实车动态测试：
GPS定位时间失败
再现性：5/5</t>
    <phoneticPr fontId="13" type="noConversion"/>
  </si>
  <si>
    <t>实车动态测试：
账号管理，编辑账号图片时，相机无法使用</t>
    <phoneticPr fontId="13" type="noConversion"/>
  </si>
  <si>
    <t>需相关人员分析
未添加拍照选择功能，待添加</t>
    <phoneticPr fontId="13" type="noConversion"/>
  </si>
  <si>
    <t>实车动态测试：
账号管理编辑电话下，点@会出来联想字符，应该设置点数字以外的任何按键无效</t>
    <phoneticPr fontId="13" type="noConversion"/>
  </si>
  <si>
    <t>式样问题</t>
    <phoneticPr fontId="13" type="noConversion"/>
  </si>
  <si>
    <t>实车动态测试：
行车电脑APP，车辆异常相关灰色字看不清，提示的红色字在车内看显示不清楚</t>
    <phoneticPr fontId="13" type="noConversion"/>
  </si>
  <si>
    <t>20160927:内部确认是否更改式样</t>
    <phoneticPr fontId="13" type="noConversion"/>
  </si>
  <si>
    <t>实车动态测试：
打开能耗详情，经常弹出网络连接失败
再现性：2/5</t>
    <phoneticPr fontId="13" type="noConversion"/>
  </si>
  <si>
    <t>实车动态测试：
每次进入图吧导航都会提示当前为最新版本</t>
    <phoneticPr fontId="13" type="noConversion"/>
  </si>
  <si>
    <t>清理内存结束，跳到开机时的电池提示界面</t>
    <phoneticPr fontId="13" type="noConversion"/>
  </si>
  <si>
    <t>9-27 初步分析是清理运行程序和服务后，提示界面接受到某一天广播后又启动了，这需要编写提示界面的工程师提供启动机制，然后对对应的程序进行屏蔽清理</t>
    <phoneticPr fontId="13" type="noConversion"/>
  </si>
  <si>
    <t>10-8 10号联系映台，计划关闭电池提醒界面</t>
    <phoneticPr fontId="13" type="noConversion"/>
  </si>
  <si>
    <t>应用商店APP显示不全</t>
    <phoneticPr fontId="13" type="noConversion"/>
  </si>
  <si>
    <t>由于车享服务器上传限制，应用商店后台系统的app只有部分</t>
    <phoneticPr fontId="13" type="noConversion"/>
  </si>
  <si>
    <t>20160927：选购云服务器，并与车享配合完成</t>
    <phoneticPr fontId="13" type="noConversion"/>
  </si>
  <si>
    <t>内侧机004，所有app图标上都有红色横线显示</t>
    <phoneticPr fontId="13" type="noConversion"/>
  </si>
  <si>
    <t>34台新pad测试：
新pad第一次插入，挂倒车档，倒车影像不显示，重新插拔或者熄火重开机显示正常
fail rate：12/34台</t>
    <phoneticPr fontId="13" type="noConversion"/>
  </si>
  <si>
    <t>34台新pad测试：
新pad倒车影像黑屏
fail rate：1/34</t>
    <phoneticPr fontId="13" type="noConversion"/>
  </si>
  <si>
    <t>34台新pad测试：
新pad有一台插不上去
fail rate：1/34</t>
    <phoneticPr fontId="13" type="noConversion"/>
  </si>
  <si>
    <t>PAD接插件安装位置有偏差</t>
    <phoneticPr fontId="13" type="noConversion"/>
  </si>
  <si>
    <t>34台新pad测试：
新pad屏幕显示有竖线
fail rate：34/34</t>
    <phoneticPr fontId="13" type="noConversion"/>
  </si>
  <si>
    <t>34台新pad测试：
新pad第一次插入有时候会提示电量低
fail rate：10/34</t>
    <phoneticPr fontId="13" type="noConversion"/>
  </si>
  <si>
    <t>改良底座噪音问题的主机：
此主机车载收音机无法进行自动搜台</t>
    <phoneticPr fontId="13" type="noConversion"/>
  </si>
  <si>
    <t>主机为手工改制样件，问题待分析</t>
    <phoneticPr fontId="13" type="noConversion"/>
  </si>
  <si>
    <t>34台新pad测试：
有一台触屏点击乱响应，点了某个点，响应别的地方
fail rate：1/34</t>
    <phoneticPr fontId="13" type="noConversion"/>
  </si>
  <si>
    <t>触点问题</t>
    <phoneticPr fontId="13" type="noConversion"/>
  </si>
  <si>
    <t>音量调大时，整车噪音很大</t>
    <phoneticPr fontId="13" type="noConversion"/>
  </si>
  <si>
    <t>底噪问题</t>
    <phoneticPr fontId="13" type="noConversion"/>
  </si>
  <si>
    <t>2016-09-30：已确认PAD支架和主机整改方案，10月出货导入</t>
    <phoneticPr fontId="13" type="noConversion"/>
  </si>
  <si>
    <t>更换主机插拔连接端口时，蓝色的塑料件脱落</t>
    <phoneticPr fontId="13" type="noConversion"/>
  </si>
  <si>
    <t>pad启动以后找不到wifi，重启pad恢复正常
再现性：只出现一次</t>
    <phoneticPr fontId="13" type="noConversion"/>
  </si>
  <si>
    <t>取消用户注册，还是可以编辑账号信息，但是点击完成没响应</t>
    <phoneticPr fontId="13" type="noConversion"/>
  </si>
  <si>
    <t>待分析，需要重现</t>
    <phoneticPr fontId="13" type="noConversion"/>
  </si>
  <si>
    <t>10-8 解决办法，点击取消关闭用户信息界面
2016-10-11：PAD单测验证通过，关闭问题</t>
    <phoneticPr fontId="13" type="noConversion"/>
  </si>
  <si>
    <t>确定前往注册以后，pad会显示2次宝骏logo</t>
    <phoneticPr fontId="13" type="noConversion"/>
  </si>
  <si>
    <t>会跳2次界面</t>
    <phoneticPr fontId="13" type="noConversion"/>
  </si>
  <si>
    <t>2016-09-30：修改启动页，屏蔽launcher启动界面</t>
    <phoneticPr fontId="13" type="noConversion"/>
  </si>
  <si>
    <t>用户注册编辑的黑色小字体样式看不清，建议修改</t>
    <phoneticPr fontId="13" type="noConversion"/>
  </si>
  <si>
    <t>修改字体大小</t>
    <phoneticPr fontId="13" type="noConversion"/>
  </si>
  <si>
    <t>2016-09-30：字体已改大一号。
2016-10-10：PAD单测验证通过，关闭此问题</t>
    <phoneticPr fontId="13" type="noConversion"/>
  </si>
  <si>
    <t>用户注册时，编辑完软键盘点下一步是从上往下顺序，并且到最底下就没法继续下一步</t>
    <phoneticPr fontId="13" type="noConversion"/>
  </si>
  <si>
    <t>样式问题</t>
    <phoneticPr fontId="13" type="noConversion"/>
  </si>
  <si>
    <t>20160928 已解决：修改了软键盘下一步的监听事件
2016-10-10：PAD单测验证通过，关闭此问题</t>
    <phoneticPr fontId="13" type="noConversion"/>
  </si>
  <si>
    <t>用户注册时，车架号扫描识别功能无效</t>
    <phoneticPr fontId="13" type="noConversion"/>
  </si>
  <si>
    <t>pad摄像头拍摄模糊</t>
    <phoneticPr fontId="13" type="noConversion"/>
  </si>
  <si>
    <t>2016-09-30：此功能体验差，取消此功能，采用手动输入注册
2016-10-10：PAD单测验证通过，关闭此问题</t>
    <phoneticPr fontId="13" type="noConversion"/>
  </si>
  <si>
    <t>用户注册时，经销商列表没有滚动条，用户不知道下面还有可选的4s店</t>
    <phoneticPr fontId="13" type="noConversion"/>
  </si>
  <si>
    <t>滚动条是否需要在滑动时隐藏</t>
    <phoneticPr fontId="13" type="noConversion"/>
  </si>
  <si>
    <t>20160928 已解决：滑动条不管滑不滑动都显示
2016-10-10：PAD单测验证通过，关闭此问题</t>
    <phoneticPr fontId="13" type="noConversion"/>
  </si>
  <si>
    <t>注册用户时编辑的照片，注册完成后不保留</t>
    <phoneticPr fontId="13" type="noConversion"/>
  </si>
  <si>
    <t>保留的是压缩后的图片</t>
    <phoneticPr fontId="13" type="noConversion"/>
  </si>
  <si>
    <t>2016-09-30：不更改此功能。</t>
    <phoneticPr fontId="13" type="noConversion"/>
  </si>
  <si>
    <t>时间设定改为12小时制，缤悦车联主界面还是显示24小时制</t>
    <phoneticPr fontId="13" type="noConversion"/>
  </si>
  <si>
    <t>2016-09-30：添加时间显示格式判断逻辑
2016-10-11：PAD单测验证通过，关闭问题</t>
    <phoneticPr fontId="13" type="noConversion"/>
  </si>
  <si>
    <t>手动设置日期时间，pad重新启动以后，缤悦车联主界面的日期时间和pad自身日期时间不一致，进入时间设置，发现显示的是pad自身的日期时间</t>
    <phoneticPr fontId="13" type="noConversion"/>
  </si>
  <si>
    <t>PAD重启后会自动恢复默认的时间，是出厂时间，会在2分钟左右更新为网络时间。
缤悦车联主界面日期时间是实时网络时间。</t>
    <phoneticPr fontId="13" type="noConversion"/>
  </si>
  <si>
    <t>2016-10-11：原定义如此，不对应，冻结此问题。</t>
    <phoneticPr fontId="13" type="noConversion"/>
  </si>
  <si>
    <t>更改背景完成以后，设置图标仍然显示被选时的颜色，再点一次设置，颜色恢复正常，但是不会弹出设置界面</t>
    <phoneticPr fontId="13" type="noConversion"/>
  </si>
  <si>
    <t>2016-09-30：修复更改完背景后设置图标的颜色
2016-10-11：PAD单测验证通过，关闭问题</t>
    <phoneticPr fontId="13" type="noConversion"/>
  </si>
  <si>
    <t>wifi高级设置中，灰色的MAC地址不能被点选，IPv4能被点击，应该设置保持一致</t>
    <phoneticPr fontId="13" type="noConversion"/>
  </si>
  <si>
    <t>式样定义如此</t>
    <phoneticPr fontId="13" type="noConversion"/>
  </si>
  <si>
    <t>设置里，相关选项下的信息可以被点击且为黄色不美观，建议设置成点击无效</t>
    <phoneticPr fontId="13" type="noConversion"/>
  </si>
  <si>
    <t>存在ListView点击效果</t>
    <phoneticPr fontId="13" type="noConversion"/>
  </si>
  <si>
    <t>2016-09-30：去掉ListView的点击效果。
2016-10-11：PAD单测验证通过，关闭问题</t>
    <phoneticPr fontId="13" type="noConversion"/>
  </si>
  <si>
    <t>新pad首次进入行车电脑，电池信息不自动显示，必须进出一下才会刷新</t>
    <phoneticPr fontId="13" type="noConversion"/>
  </si>
  <si>
    <t>趣驾天气当前位置显示为空</t>
    <phoneticPr fontId="13" type="noConversion"/>
  </si>
  <si>
    <t>可能于网络状态有关</t>
    <phoneticPr fontId="13" type="noConversion"/>
  </si>
  <si>
    <t>20160928：第三方app不做对应</t>
    <phoneticPr fontId="13" type="noConversion"/>
  </si>
  <si>
    <t>趣驾天气风向显示有误，9月27号显示西南风4到5级，其他预报显示北风3级</t>
    <phoneticPr fontId="13" type="noConversion"/>
  </si>
  <si>
    <t>数据未及时更新</t>
    <phoneticPr fontId="13" type="noConversion"/>
  </si>
  <si>
    <t>弹出城市列表的时候，右边的"U/V"等无效的字母可以被点击，但是没响应，建议无效的置灰（趣驾天气/违章查询等）</t>
    <phoneticPr fontId="13" type="noConversion"/>
  </si>
  <si>
    <t>维修保养/咨询建议/道路救援，打开时在宝骏logo后会弹出用户信息初始化界面，字体为红色，影像感观</t>
    <phoneticPr fontId="13" type="noConversion"/>
  </si>
  <si>
    <t>20160928：更改字体颜色</t>
    <phoneticPr fontId="13" type="noConversion"/>
  </si>
  <si>
    <t>打开维修保养得时候弹出一串英文提示（只在第一次开的时候出现一次，后面一直没看见）</t>
    <phoneticPr fontId="13" type="noConversion"/>
  </si>
  <si>
    <t>五菱要求关闭维修保养功能</t>
    <phoneticPr fontId="13" type="noConversion"/>
  </si>
  <si>
    <t>打开维修保养，进入后界面上方显示一条pad状态栏</t>
    <phoneticPr fontId="13" type="noConversion"/>
  </si>
  <si>
    <t>保养预约，电话输入应该限制为数字输入，字符限制为11</t>
    <phoneticPr fontId="13" type="noConversion"/>
  </si>
  <si>
    <t>保养预约界面，选择4s店界面点击保养提醒或者保养记录，再点保养预约，还是停留在选择4s店界面，在编辑其他选项的时候做次操作，编辑的信息会清除，恢复为默认，应该保持一致</t>
    <phoneticPr fontId="13" type="noConversion"/>
  </si>
  <si>
    <t>保养预约修改了预约时间，再重新点进去，默认显示的还是推荐的预约时间不是用户自己选择的时间</t>
    <phoneticPr fontId="13" type="noConversion"/>
  </si>
  <si>
    <t>保养预约当天不能被预约，就不应该在预约时间里还能选择当天</t>
    <phoneticPr fontId="13" type="noConversion"/>
  </si>
  <si>
    <t>查看保养记录，上面的3个选项没有某个有高亮显示，只有用户点击了才会高亮显示，应该默认某一个高亮显示</t>
    <phoneticPr fontId="13" type="noConversion"/>
  </si>
  <si>
    <t>车辆充电时，pad一直被点亮</t>
    <phoneticPr fontId="13" type="noConversion"/>
  </si>
  <si>
    <t>原无定义逻辑</t>
    <phoneticPr fontId="13" type="noConversion"/>
  </si>
  <si>
    <t>车辆充电时，行车电脑显示未连接，但是可以显示电池信息和平均能耗</t>
    <phoneticPr fontId="13" type="noConversion"/>
  </si>
  <si>
    <t>充电过程中插入pad，pad一直在五菱logo重启，重新插拔还是重启，重复插拔多次以后恢复正常
再现性：出现一次</t>
    <phoneticPr fontId="13" type="noConversion"/>
  </si>
  <si>
    <t>可能是接插件问题，电压不稳导致重启</t>
    <phoneticPr fontId="13" type="noConversion"/>
  </si>
  <si>
    <t>2016-09-30：接插件整改</t>
    <phoneticPr fontId="13" type="noConversion"/>
  </si>
  <si>
    <t>状态：实车动态测试测试
操作：图吧导航主界面点击返回按键和菜单键返回按键
现象： 一个提示退出导航，一个直接退出无提示
期待值：最小化状态有语音提示
再现性：5/5</t>
    <phoneticPr fontId="13" type="noConversion"/>
  </si>
  <si>
    <t xml:space="preserve">菜单键返回按键为最小化导航，导航在后台运行，没有提示语 </t>
    <phoneticPr fontId="13" type="noConversion"/>
  </si>
  <si>
    <t>2016-09-30：导航最小化加入语音提醒：图吧持续为您导航
2016-10-10：四维反馈无法修改，问题冻结</t>
    <phoneticPr fontId="13" type="noConversion"/>
  </si>
  <si>
    <t>状态：实车动态测试测试
操作：图吧导航进入功能--系统--软件设置
现象：观察到当前城市先显示北京，然后跳回到当前城市柳州
期待值：应该始终显示当前城市
再现性：5/5</t>
    <phoneticPr fontId="13" type="noConversion"/>
  </si>
  <si>
    <t>2016-10-10：我方样机中出现该问题，但四维的样机并无复现</t>
    <phoneticPr fontId="13" type="noConversion"/>
  </si>
  <si>
    <t>状态：实车动态测试测试
操作：（1）图吧导航开始一个路线导航 （2）调节指南针显示，观察右边小地图
现象：
期待值：主地图可以在3种模式下切换，小地图始终显示北朝上
再现性：5/5</t>
    <phoneticPr fontId="13" type="noConversion"/>
  </si>
  <si>
    <t>状态：实车动态测试测试
操作：（1）图吧导航软件设置打开路口放大图 （2）开启一个路线导航
现象：实车测试发现到路口了没有放大图弹出
期待值：路口放大图弹出
再现性：5/5</t>
    <phoneticPr fontId="13" type="noConversion"/>
  </si>
  <si>
    <t>状态：实车动态测试测试
操作：（1）图吧导航主界面点击周边 （2）点击搜索商场超市
现象：搜到了北京的商铺，距离显示1800多km
期待值：搜索到当前位置周边的商铺
再现性：只出现一次</t>
    <phoneticPr fontId="13" type="noConversion"/>
  </si>
  <si>
    <t>状态：实车动态测试测试
操作：开车过程中使用语音导航
现象：每次都提示对不起，没有听清指令
期待值：可以正常使用
再现性：5/5</t>
    <phoneticPr fontId="13" type="noConversion"/>
  </si>
  <si>
    <t>暂未复现</t>
    <phoneticPr fontId="13" type="noConversion"/>
  </si>
  <si>
    <t>中</t>
    <phoneticPr fontId="13" type="noConversion"/>
  </si>
  <si>
    <t>安悦四维</t>
    <phoneticPr fontId="13" type="noConversion"/>
  </si>
  <si>
    <t>低</t>
    <phoneticPr fontId="13" type="noConversion"/>
  </si>
  <si>
    <t>总计</t>
    <phoneticPr fontId="13" type="noConversion"/>
  </si>
  <si>
    <t>状态分布分析_CW38</t>
    <phoneticPr fontId="13" type="noConversion"/>
  </si>
  <si>
    <t>问题状态分布</t>
    <phoneticPr fontId="13" type="noConversion"/>
  </si>
  <si>
    <t>问题来源分布</t>
    <phoneticPr fontId="13" type="noConversion"/>
  </si>
  <si>
    <t>问题严重度分布</t>
    <phoneticPr fontId="13" type="noConversion"/>
  </si>
  <si>
    <t>问题状态</t>
    <phoneticPr fontId="13" type="noConversion"/>
  </si>
  <si>
    <t>差值</t>
    <phoneticPr fontId="13" type="noConversion"/>
  </si>
  <si>
    <t>问题来源</t>
    <phoneticPr fontId="13" type="noConversion"/>
  </si>
  <si>
    <t>差值</t>
    <phoneticPr fontId="13" type="noConversion"/>
  </si>
  <si>
    <t>问题严重度</t>
    <phoneticPr fontId="13" type="noConversion"/>
  </si>
  <si>
    <t>CW37</t>
    <phoneticPr fontId="13" type="noConversion"/>
  </si>
  <si>
    <t>CW38</t>
    <phoneticPr fontId="13" type="noConversion"/>
  </si>
  <si>
    <t>高</t>
    <phoneticPr fontId="13" type="noConversion"/>
  </si>
  <si>
    <t>映台</t>
    <phoneticPr fontId="13" type="noConversion"/>
  </si>
  <si>
    <t>中</t>
    <phoneticPr fontId="13" type="noConversion"/>
  </si>
  <si>
    <t>安悦四维</t>
    <phoneticPr fontId="13" type="noConversion"/>
  </si>
  <si>
    <t>低</t>
    <phoneticPr fontId="13" type="noConversion"/>
  </si>
  <si>
    <t>状态分布分析_CW39</t>
    <phoneticPr fontId="13" type="noConversion"/>
  </si>
  <si>
    <t>问题严重度</t>
    <phoneticPr fontId="13" type="noConversion"/>
  </si>
  <si>
    <t>CW38</t>
    <phoneticPr fontId="13" type="noConversion"/>
  </si>
  <si>
    <t>CW39</t>
    <phoneticPr fontId="13" type="noConversion"/>
  </si>
  <si>
    <t>CW39</t>
    <phoneticPr fontId="13" type="noConversion"/>
  </si>
  <si>
    <t>SGMW</t>
    <phoneticPr fontId="13" type="noConversion"/>
  </si>
  <si>
    <t>高</t>
    <phoneticPr fontId="13" type="noConversion"/>
  </si>
  <si>
    <t>低</t>
    <phoneticPr fontId="13" type="noConversion"/>
  </si>
  <si>
    <t>总计</t>
    <phoneticPr fontId="13" type="noConversion"/>
  </si>
  <si>
    <t>状态分布分析_CW40</t>
    <phoneticPr fontId="13" type="noConversion"/>
  </si>
  <si>
    <t>问题状态分布</t>
    <phoneticPr fontId="13" type="noConversion"/>
  </si>
  <si>
    <t>问题严重度分布</t>
    <phoneticPr fontId="13" type="noConversion"/>
  </si>
  <si>
    <t>问题零部件分布</t>
    <phoneticPr fontId="13" type="noConversion"/>
  </si>
  <si>
    <t>问题类型分布</t>
    <phoneticPr fontId="13" type="noConversion"/>
  </si>
  <si>
    <t>问题来源分布</t>
    <phoneticPr fontId="13" type="noConversion"/>
  </si>
  <si>
    <t>日期</t>
    <phoneticPr fontId="13" type="noConversion"/>
  </si>
  <si>
    <t>高:无法接受</t>
    <phoneticPr fontId="13" type="noConversion"/>
  </si>
  <si>
    <t>中:影响体验</t>
    <phoneticPr fontId="13" type="noConversion"/>
  </si>
  <si>
    <t>低:稍影响体验</t>
    <phoneticPr fontId="13" type="noConversion"/>
  </si>
  <si>
    <t>Total</t>
    <phoneticPr fontId="13" type="noConversion"/>
  </si>
  <si>
    <t>安悦</t>
    <phoneticPr fontId="13" type="noConversion"/>
  </si>
  <si>
    <t>五菱</t>
    <phoneticPr fontId="13" type="noConversion"/>
  </si>
  <si>
    <t>CW40</t>
    <phoneticPr fontId="13" type="noConversion"/>
  </si>
  <si>
    <t>状态变化量</t>
    <phoneticPr fontId="13" type="noConversion"/>
  </si>
  <si>
    <t>状态分布分析_CW41</t>
    <phoneticPr fontId="13" type="noConversion"/>
  </si>
  <si>
    <t>问题状态周变化情况</t>
    <phoneticPr fontId="13" type="noConversion"/>
  </si>
  <si>
    <t>问题严重度周变化情况</t>
    <phoneticPr fontId="13" type="noConversion"/>
  </si>
  <si>
    <t>问题零部件周变化情况</t>
    <phoneticPr fontId="13" type="noConversion"/>
  </si>
  <si>
    <t>问题类型周变化情况</t>
    <phoneticPr fontId="13" type="noConversion"/>
  </si>
  <si>
    <t>问题来源周变化情况</t>
    <phoneticPr fontId="13" type="noConversion"/>
  </si>
  <si>
    <t>总计</t>
    <phoneticPr fontId="13" type="noConversion"/>
  </si>
  <si>
    <t>日期</t>
    <phoneticPr fontId="13" type="noConversion"/>
  </si>
  <si>
    <t>PAD</t>
    <phoneticPr fontId="13" type="noConversion"/>
  </si>
  <si>
    <t>CW41</t>
    <phoneticPr fontId="13" type="noConversion"/>
  </si>
  <si>
    <r>
      <t>CW</t>
    </r>
    <r>
      <rPr>
        <sz val="11"/>
        <color indexed="8"/>
        <rFont val="宋体"/>
        <family val="3"/>
        <charset val="134"/>
      </rPr>
      <t>35</t>
    </r>
    <phoneticPr fontId="13" type="noConversion"/>
  </si>
  <si>
    <r>
      <t>CW</t>
    </r>
    <r>
      <rPr>
        <sz val="11"/>
        <color indexed="8"/>
        <rFont val="宋体"/>
        <family val="3"/>
        <charset val="134"/>
      </rPr>
      <t>36</t>
    </r>
    <phoneticPr fontId="13" type="noConversion"/>
  </si>
  <si>
    <t>问题总计数</t>
    <phoneticPr fontId="13" type="noConversion"/>
  </si>
  <si>
    <t>总计</t>
    <phoneticPr fontId="13" type="noConversion"/>
  </si>
  <si>
    <t>PAD问题数</t>
    <phoneticPr fontId="13" type="noConversion"/>
  </si>
  <si>
    <t>支架问题数</t>
    <phoneticPr fontId="13" type="noConversion"/>
  </si>
  <si>
    <t>主机问题数</t>
    <phoneticPr fontId="13" type="noConversion"/>
  </si>
  <si>
    <t>CW42</t>
    <phoneticPr fontId="13" type="noConversion"/>
  </si>
  <si>
    <t>问题部件分布统计表</t>
    <phoneticPr fontId="13" type="noConversion"/>
  </si>
  <si>
    <t>OPEN问题数</t>
    <phoneticPr fontId="13" type="noConversion"/>
  </si>
  <si>
    <t>白天PAD屏幕反光无法看清</t>
    <phoneticPr fontId="13" type="noConversion"/>
  </si>
  <si>
    <t>车载模式显示耳机及电量图标不易理解；</t>
    <phoneticPr fontId="13" type="noConversion"/>
  </si>
  <si>
    <t>验证关闭</t>
    <phoneticPr fontId="13" type="noConversion"/>
  </si>
  <si>
    <t>状态冻结</t>
    <phoneticPr fontId="13" type="noConversion"/>
  </si>
  <si>
    <t>20160927:更改键盘输入样式
2016-10-14：OS式样无法更改，不更改问题冻结</t>
    <phoneticPr fontId="13" type="noConversion"/>
  </si>
  <si>
    <t>状态分布分析_CW42</t>
    <phoneticPr fontId="13" type="noConversion"/>
  </si>
  <si>
    <t>CW41</t>
    <phoneticPr fontId="13" type="noConversion"/>
  </si>
  <si>
    <t>CW42</t>
    <phoneticPr fontId="13" type="noConversion"/>
  </si>
  <si>
    <t>CW42</t>
    <phoneticPr fontId="13" type="noConversion"/>
  </si>
  <si>
    <t>CW43</t>
    <phoneticPr fontId="13" type="noConversion"/>
  </si>
  <si>
    <t>CLOSE问题数</t>
    <phoneticPr fontId="13" type="noConversion"/>
  </si>
  <si>
    <t>支架</t>
    <phoneticPr fontId="13" type="noConversion"/>
  </si>
  <si>
    <t>CW43</t>
    <phoneticPr fontId="13" type="noConversion"/>
  </si>
  <si>
    <t>部件问题严重度情况CW43</t>
    <phoneticPr fontId="13" type="noConversion"/>
  </si>
  <si>
    <t>部件问题状态CW43</t>
    <phoneticPr fontId="13" type="noConversion"/>
  </si>
  <si>
    <t>部件问题状态CW42</t>
    <phoneticPr fontId="13" type="noConversion"/>
  </si>
  <si>
    <t>部件问题严重度情况CW42</t>
    <phoneticPr fontId="13" type="noConversion"/>
  </si>
  <si>
    <t>状态分布分析_CW43</t>
    <phoneticPr fontId="13" type="noConversion"/>
  </si>
  <si>
    <t>Last date of change:2016/10/15</t>
    <phoneticPr fontId="13" type="noConversion"/>
  </si>
  <si>
    <t>2016-09-12：内测PAD 001和002号将寄回PAD供应商，供分析。
2016-09-20：001 002 已寄出，快递单号921799190408
2016-10-08:PAD供应商反馈在深圳测试无此问题，持续跟踪此问题。</t>
    <phoneticPr fontId="13" type="noConversion"/>
  </si>
  <si>
    <t>蓝牙模块有问题</t>
    <phoneticPr fontId="13" type="noConversion"/>
  </si>
  <si>
    <t>2016-09-12：内测PAD 001和002号将寄回PAD供应商，供分析。
2016-09-20：001 002 已寄出，快递单号921799190408
2016-10-14：蓝牙模块已调通，关闭此问题。</t>
    <phoneticPr fontId="13" type="noConversion"/>
  </si>
  <si>
    <t>20160926：后台导航功能
2016-10-10：按左上角退出按键为退出导航，如需要后台导航需要按下方返回按键，所以有此后台功能。冻结测问题。</t>
    <phoneticPr fontId="13" type="noConversion"/>
  </si>
  <si>
    <t>2016-10-14：映台反馈暂未复现此问题。</t>
    <phoneticPr fontId="13" type="noConversion"/>
  </si>
  <si>
    <t>支架部件振动有异响</t>
    <phoneticPr fontId="13" type="noConversion"/>
  </si>
  <si>
    <t>2016-10-14：已对支架转轴部位修模，待验证效果</t>
    <phoneticPr fontId="13" type="noConversion"/>
  </si>
  <si>
    <t>液晶屏物理特性，冻结此问题。</t>
    <phoneticPr fontId="13" type="noConversion"/>
  </si>
  <si>
    <t>此主机为手工样件，接口为牢固安装</t>
    <phoneticPr fontId="13" type="noConversion"/>
  </si>
  <si>
    <t>需和五菱确认</t>
    <phoneticPr fontId="13" type="noConversion"/>
  </si>
  <si>
    <t>MIC使用低端产品
已确认此MIC硬件不能满足后续语音控制的硬件要求</t>
    <phoneticPr fontId="13" type="noConversion"/>
  </si>
  <si>
    <t>2016-08-23：需要供应商给出解决方案。明天询问供应商解决方案。
2016-08-25：暂未得到供应商回复。
2016-09-02：未出现崩溃情况
2016-09-07：新PCBA已修复，待验证。
2016-10-18：台架单测验证通过，关闭此问题。</t>
    <phoneticPr fontId="13" type="noConversion"/>
  </si>
  <si>
    <t>2016-09-07：
1.修改了XML布局文件，设置安卓系统默认图标未APP的初始图标。
2.修改了当APP无法从本地包读取相应信息时，图标显示安卓系统的默认图标，直到从服务上读取完毕。
2016-10-18：台架单测验证通过，关闭此问题</t>
    <phoneticPr fontId="13" type="noConversion"/>
  </si>
  <si>
    <t>2016-09-07：修改为在关闭应用商店APP后取消APP的下载。待验证。
2016-10-18：台架单测验证通过，关闭此问题</t>
    <phoneticPr fontId="13" type="noConversion"/>
  </si>
  <si>
    <t>11月实车测试验证</t>
    <phoneticPr fontId="13" type="noConversion"/>
  </si>
  <si>
    <t>20160926：更改提示语内容：应用有新版本，是否要升级
10/19 修改为“缤悦车联有新版本，是否要升级”，下个新版本验证</t>
    <phoneticPr fontId="13" type="noConversion"/>
  </si>
  <si>
    <t>10月24日验证</t>
    <phoneticPr fontId="13" type="noConversion"/>
  </si>
  <si>
    <t>PAD硬件变更
2016-08-31：现场测试暂无改善。
2016-09-08：PAD支架整改，使音频地与电源地分离，CW38五菱实车验证。
2016-10-20:CW38实车验证时，没有拿到改善底噪问题的支架。映台陈士飞与五菱姜工确认过改善情况。</t>
    <phoneticPr fontId="13" type="noConversion"/>
  </si>
  <si>
    <t>WiFi热点名称不规范</t>
    <phoneticPr fontId="13" type="noConversion"/>
  </si>
  <si>
    <t>原设计考虑到主机总流量限制和保证监控数据流量需求，WiFi热点仅对PAD开放,同第76项合并</t>
    <phoneticPr fontId="13" type="noConversion"/>
  </si>
  <si>
    <t>NA
2016-08-26：同第76项合并，建议关闭此问题。
新外观PAD实施</t>
    <phoneticPr fontId="13" type="noConversion"/>
  </si>
  <si>
    <t>主机WIFI热点命名不易识别，连接密码过长（10位）；
WiFi热点名称不规范</t>
    <phoneticPr fontId="13" type="noConversion"/>
  </si>
  <si>
    <t>原设计考虑到主机总流量限制和保证监控数据流量需求，WiFi热点仅对PAD开放</t>
    <phoneticPr fontId="13" type="noConversion"/>
  </si>
  <si>
    <t>后续WiFi模块订单将热点名称固化为“WiFiAP_E100_XXX”，密码少8位，将固化为“12345678”
2016-08-25：wifi问题仅针对主机，新样件确认更改，新样件出货日期未知，暂无法完成验证。
2016-08-31：现场测试确认暂未修正，映台确认在下次出货时修改此问题。
2016-10-20：下周会拿到一台新主机，W44确认实施情况。</t>
    <phoneticPr fontId="13" type="noConversion"/>
  </si>
  <si>
    <t>2016-08-23：要求供应商调节一致。
2016-08-25：映台反馈增加PAD音量光从技术角度目前无法解决此问题，暂无解决方案。
2016-09-05：问题依旧存在，需要印台找PAD供应商协商解决
2016-09-06：软件更新，1khz，0db时输出至主机音频幅度为1Vpp
2016-10-20：软件更新已完成，但验证效果不理想，已向PAD供应商提出持续追踪。</t>
    <phoneticPr fontId="13" type="noConversion"/>
  </si>
  <si>
    <t>喜马拉雅,10月24日验证</t>
    <phoneticPr fontId="13" type="noConversion"/>
  </si>
  <si>
    <t>2016-08-23：需五菱提供方案，并需供应商评估实施成本。下周确认五菱提供时间。
2016-09-30：双系统对应
2016-10-21:取消双系统方案，此问题无法对应，冻结状态</t>
    <phoneticPr fontId="13" type="noConversion"/>
  </si>
  <si>
    <t>2016-08-25：问题提交映台，要求分析。
2016-10-20：个别样机质量问题，问题关闭。</t>
    <phoneticPr fontId="13" type="noConversion"/>
  </si>
  <si>
    <t>2台都带回上海，但姜工需要一台OTS封装样件，需要尽快修复寄往五菱，下周二之前
2016-9-6：下周更新新状态样机。
2016-10-20：个别样机质量问题，问题关闭。</t>
    <phoneticPr fontId="13" type="noConversion"/>
  </si>
  <si>
    <t>2016-09-07：在预装时由Pad供应商负责导入广西离线数据包
2016-09-27：已提供离线地图包，要求PAD供应商加入
2016-10-17：0.1.9版本没有导入离线地图包
2016-10-21:已实施，待验证</t>
    <phoneticPr fontId="13" type="noConversion"/>
  </si>
  <si>
    <t>需要五菱提供仪表的显示内容，再改动行车电脑显示数据
2016-10-21：五菱已提供仪表显示内容，问题冻结</t>
    <phoneticPr fontId="13" type="noConversion"/>
  </si>
  <si>
    <t>2016-09-07:已向印台发送问题，尚未收到答复
2016-09-08：电池是旧产品，有对电池模具整改。对新电池样件再次验证。
2016-10-20：现已使用模具整改后的新产品，问题关闭</t>
    <phoneticPr fontId="13" type="noConversion"/>
  </si>
  <si>
    <t>修改电路，并使用-36dB增益的MIC，新PCBA验证
2016-09-06：寻找新的MIC供应商，待送样
2016-10-17：使用硅型MIC可以满足语音控制需求，成本上升
2016-10-20：暂无app涉及到使用MIC，将有蓝牙电话涉及。目前不做对应，在新外观PAD使用新MIC</t>
    <phoneticPr fontId="13" type="noConversion"/>
  </si>
  <si>
    <t>持续优化
2016-09-06：软件优化加快启动时间1-2S</t>
    <phoneticPr fontId="13" type="noConversion"/>
  </si>
  <si>
    <t>1. 更换喇料本体物料更换
2. 软件优化（已经包入音频曲线）
3. 改OS的清脆按键音 （按键音替换为Android 4.4的按键音）
2016-10-20:10月20日后新批次PAD导入</t>
    <phoneticPr fontId="13" type="noConversion"/>
  </si>
  <si>
    <t>换Touch料，并机构核实有无挤压或其它问题
2016-09-06：待不良样机分析
2016-10-20：未见此问题再发生，关闭此问题。</t>
    <phoneticPr fontId="13" type="noConversion"/>
  </si>
  <si>
    <t>问题确认后修正
2016-09-06：1.待不良样机分析
2.TP软件参数更新，
目前新的机器采用新的供应商
2016-10-20：未见此问题再发生，关闭此问题。</t>
    <phoneticPr fontId="13" type="noConversion"/>
  </si>
  <si>
    <t>调整接插件位置，20/7给出对策，本批次生产修正（不能彻底修正则必须改善，下批次彻底修正）
160908：8月底的样机已不能插入，提供问题报告并解决
2016-10-20：接插件已更换供应商，最新30台机器为出现接插件问题，持续追踪</t>
    <phoneticPr fontId="13" type="noConversion"/>
  </si>
  <si>
    <t>车载模式下去除
2016-09-06：软件将电池图标去掉，双系统
2016-10-21：取消双系统方案，无法对应此问题，状态冻结</t>
    <phoneticPr fontId="13" type="noConversion"/>
  </si>
  <si>
    <t>2016/9/18：现只能带电池插入支架进行调试；但又引发另一问题，播放音乐时会自动暂停
2016-09-30:10月10日进行新PAD交叉测试，并提供报告
2016-10-20：映台已提供交叉验证报告，深圳方还未提供报告</t>
    <phoneticPr fontId="13" type="noConversion"/>
  </si>
  <si>
    <t>2016-09-30：五菱确认要求开机时间为20s内，现在启动时间25s左右。暂无改进方案。
2016-10-21:问题重复，冻结此问题。</t>
    <phoneticPr fontId="13" type="noConversion"/>
  </si>
  <si>
    <t>优化倒车视频转换参数
2016-09-30:PAD供应商10月8日给分析结果。
2016-10-20：新发现有滚动现象，与主机有关，正在验证解决问题</t>
    <phoneticPr fontId="13" type="noConversion"/>
  </si>
  <si>
    <t>2016-09-30：去除OS的电池提醒。
2016-10-21：方案实施，待验证</t>
    <phoneticPr fontId="13" type="noConversion"/>
  </si>
  <si>
    <t>20160926：商讨是否需要加入提示
2016-09-30：已添加提醒
2016-10-21：已实施，待验证</t>
    <phoneticPr fontId="13" type="noConversion"/>
  </si>
  <si>
    <t>9-27 已解决，改变原来按键按下后立马获取声音大小的方法，通过接收声音变化发出的广播，收到广播后更新音量进度条
2016-10-17：台架单测验证通过，关闭此问题</t>
    <phoneticPr fontId="13" type="noConversion"/>
  </si>
  <si>
    <t>pad无gps模块，故无法通过GPS校准</t>
    <phoneticPr fontId="13" type="noConversion"/>
  </si>
  <si>
    <t>2016-10-21：去除GPS校准时间功能</t>
    <phoneticPr fontId="13" type="noConversion"/>
  </si>
  <si>
    <t>2016-10-21：持续跟踪</t>
    <phoneticPr fontId="13" type="noConversion"/>
  </si>
  <si>
    <t>20160927：去除最新版本显示
2016-10-21：已实施，待验证</t>
    <phoneticPr fontId="13" type="noConversion"/>
  </si>
  <si>
    <t>2016-09-30：下线检查支架安装位置
2016-10-20：接插件已更换供应商，最新30台机器为出现接插件问题，关闭此问题</t>
    <phoneticPr fontId="13" type="noConversion"/>
  </si>
  <si>
    <t>2016-09-30：单台质量问题，加强生产质量管控
2016-10-20：最新30台机器为出现此问题，关闭此问题</t>
    <phoneticPr fontId="13" type="noConversion"/>
  </si>
  <si>
    <t>默认没有添加显示</t>
    <phoneticPr fontId="13" type="noConversion"/>
  </si>
  <si>
    <t>2016-10-21：添加显示，待验证</t>
    <phoneticPr fontId="13" type="noConversion"/>
  </si>
  <si>
    <t>2016-09-30：整改方案确认，主机修改软件控制逻辑。在充电池，钥匙档位OFF的状态下关闭PAD，钥匙档位在ACC开启PAD。</t>
    <phoneticPr fontId="13" type="noConversion"/>
  </si>
  <si>
    <t>Pad充电时，如此时启动行车电脑无法获取系统连接状态信息</t>
    <phoneticPr fontId="13" type="noConversion"/>
  </si>
  <si>
    <t>2016-10-21：需内部人员分析原因</t>
    <phoneticPr fontId="13" type="noConversion"/>
  </si>
  <si>
    <t>2016-10-21：确认式样如此，不做更改，冻结此问题</t>
    <phoneticPr fontId="13" type="noConversion"/>
  </si>
  <si>
    <t>式样原因，没有加入当前城市的离线地图时无法弹出</t>
    <phoneticPr fontId="13" type="noConversion"/>
  </si>
  <si>
    <t>2016-10-21：加入当前城市离线地图，不做更改，冻结此问题</t>
    <phoneticPr fontId="13" type="noConversion"/>
  </si>
  <si>
    <t>待分析，暂未复现</t>
    <phoneticPr fontId="13" type="noConversion"/>
  </si>
  <si>
    <t>使用方式有误</t>
    <phoneticPr fontId="13" type="noConversion"/>
  </si>
  <si>
    <t>2016-10-21：系统由默认语音输入格式要求，不满足则无法使用</t>
    <phoneticPr fontId="13" type="noConversion"/>
  </si>
  <si>
    <t>安悦四维/王旻</t>
    <phoneticPr fontId="13" type="noConversion"/>
  </si>
  <si>
    <t>状态：实车动态测试测试
操作：（1）打开图吧导航--功能--导航--常用地址 （2）点击某一个地址并进行设置 （3）设置完成后跳回到常用地址界面
现象：观察到新设定的地址不显示在常用地址里，重新退出再进一次就能显示
期待值：设定完立刻显示在常用地址里
再现性：5/5</t>
    <phoneticPr fontId="13" type="noConversion"/>
  </si>
  <si>
    <t>周青</t>
    <phoneticPr fontId="13" type="noConversion"/>
  </si>
  <si>
    <t>式样定义如此</t>
    <phoneticPr fontId="13" type="noConversion"/>
  </si>
  <si>
    <t>不修改</t>
    <phoneticPr fontId="13" type="noConversion"/>
  </si>
  <si>
    <t>安悦四维/王旻</t>
    <phoneticPr fontId="13" type="noConversion"/>
  </si>
  <si>
    <t>状态：实车动态测试测试
操作：（1）地图设为非北朝上，比例尺设为非200m （2）熄火等屏幕灭了以后重新点火 （3）等系统重启后再进入图吧导航
现象：观察到地图恢复成北朝上，比例尺为200m
期待值：保持熄火前状态
再现性：5/5</t>
    <phoneticPr fontId="13" type="noConversion"/>
  </si>
  <si>
    <t>周青</t>
    <phoneticPr fontId="13" type="noConversion"/>
  </si>
  <si>
    <t>式样定义正北朝上</t>
    <phoneticPr fontId="13" type="noConversion"/>
  </si>
  <si>
    <t>不修改</t>
    <phoneticPr fontId="13" type="noConversion"/>
  </si>
  <si>
    <t>安悦四维/王旻</t>
    <phoneticPr fontId="13" type="noConversion"/>
  </si>
  <si>
    <t>状态：实车动态测试测试
操作：（1）图吧导航设置为自动白天夜晚模式 （2）修改系统时间到夜晚时间 （3）重新进入图吧导航
现象：观察到图吧导航没有自动进入夜晚模式，进入设置里面重新点一下自动，回到主界面就变成夜晚模式
期待值：自动进入夜晚模式
再现性：5/5</t>
    <phoneticPr fontId="13" type="noConversion"/>
  </si>
  <si>
    <t>式样原因</t>
    <phoneticPr fontId="13" type="noConversion"/>
  </si>
  <si>
    <t>2016-10-10：已修改
2016-10-10：PAD单测验证通过，关闭此问题</t>
    <phoneticPr fontId="13" type="noConversion"/>
  </si>
  <si>
    <t>状态：实车动态测试测试
操作：（1）图吧导航进入功能--导航--历史目的地等选项 （2）选择一个目的地进入地图界面 （3）点击返回回到历史目的地 （4）再次点击返回
现象：回到地图主界面
期待值：回到上一个界面（功能-导航界面）
再现性：5/5</t>
    <phoneticPr fontId="13" type="noConversion"/>
  </si>
  <si>
    <t>周青</t>
    <phoneticPr fontId="13" type="noConversion"/>
  </si>
  <si>
    <t>待分析</t>
    <phoneticPr fontId="13" type="noConversion"/>
  </si>
  <si>
    <t>状态：实车动态测试测试
搜索别的省市的地址，搜索时间相对比较长，算路时间也长
再现性：5/5</t>
    <phoneticPr fontId="13" type="noConversion"/>
  </si>
  <si>
    <t>和网络状态有关</t>
    <phoneticPr fontId="13" type="noConversion"/>
  </si>
  <si>
    <t>2016-09-30：不对应，冻结此问题</t>
    <phoneticPr fontId="13" type="noConversion"/>
  </si>
  <si>
    <t>NA</t>
    <phoneticPr fontId="13" type="noConversion"/>
  </si>
  <si>
    <t>状态：实车动态测试测试
操作：（1）图吧导航进入功能--导航界面 （2）点击回家/去公司
现象：直接开始导航，不能选择路线规划或者模拟导航等
期待值：进入规划路线界面
再现性：5/5</t>
    <phoneticPr fontId="13" type="noConversion"/>
  </si>
  <si>
    <t>2016-10-21：不做对应，冻结此问题</t>
    <phoneticPr fontId="13" type="noConversion"/>
  </si>
  <si>
    <t>状态：实车动态测试测试
操作：（1）图吧导航规划一条路线并进行模拟导航 （2）修改模拟导航速度 （3）退出地图重新进入 （4）再次规划一条线路进行模拟导航
现象：模拟导航速度保持上一次设定值
期待值：恢复成默认速度1倍
再现性：5/5</t>
    <phoneticPr fontId="13" type="noConversion"/>
  </si>
  <si>
    <t>式样设计如此</t>
    <phoneticPr fontId="13" type="noConversion"/>
  </si>
  <si>
    <t>2016-09-30：不修改</t>
    <phoneticPr fontId="13" type="noConversion"/>
  </si>
  <si>
    <t>状态：实车静态测试测试
现象：道路救援，附近的4s店没有下拉条，用户不知道可以选择
期待值：增加下拉条
再现性：5/5</t>
    <phoneticPr fontId="13" type="noConversion"/>
  </si>
  <si>
    <t>五菱要求关闭道路救援功能</t>
    <phoneticPr fontId="13" type="noConversion"/>
  </si>
  <si>
    <t>状态：实车静态测试测试
现象：道路救援，编辑完当前地址以后点软键盘上开始，无响应（咨询建议的提问也有次问题）
期待值：点了开始以后就应该能提交
再现性：5/5</t>
    <phoneticPr fontId="13" type="noConversion"/>
  </si>
  <si>
    <t>状态：实车静态测试测试
现象：道路救援，点击编辑当前位置的时候字会往上移一下
期待值：不应该有移动
再现性：5/5</t>
    <phoneticPr fontId="13" type="noConversion"/>
  </si>
  <si>
    <t>状态：实车静态测试测试
现象：违章查询必须点击向右剪头才能打开城市列表
期待值：建议修改点击城市名字区域也能打开
再现性：5/5</t>
    <phoneticPr fontId="13" type="noConversion"/>
  </si>
  <si>
    <t>四维图新提供demo版不做问题对应</t>
    <phoneticPr fontId="13" type="noConversion"/>
  </si>
  <si>
    <t>2016-10-14：违章查询功能建议暂时取消此功能，延期至二期自主开发</t>
    <phoneticPr fontId="13" type="noConversion"/>
  </si>
  <si>
    <t>需和五菱确认</t>
    <phoneticPr fontId="13" type="noConversion"/>
  </si>
  <si>
    <t>状态：实车静态测试测试
现象：违章查询默认的车牌号省简称能被删除
期待值：固定省简称不能删除
再现性：5/5</t>
    <phoneticPr fontId="13" type="noConversion"/>
  </si>
  <si>
    <t>状态：实车静态测试测试
现象：违章查询默认的车牌号没有字符限制
期待值：建议增加字符限制
再现性：5/5</t>
    <phoneticPr fontId="13" type="noConversion"/>
  </si>
  <si>
    <t>状态：实车静态测试测试
现象：玩转E100，拖动视频进度有时候拖不动
期待值：拖动流畅
再现性：5/5</t>
    <phoneticPr fontId="13" type="noConversion"/>
  </si>
  <si>
    <t>安悦四维/陈仲勇</t>
    <phoneticPr fontId="13" type="noConversion"/>
  </si>
  <si>
    <t>状态：实车静态测试测试
现象：主机或者pad插拔以后，会出现wifi认不到的情况，熄火重新点火恢复正常
期待值：任何情况下wifi都能识别到
再现性：一天出现了3次</t>
    <phoneticPr fontId="13" type="noConversion"/>
  </si>
  <si>
    <t>映台电子/黄嘉俊</t>
    <phoneticPr fontId="13" type="noConversion"/>
  </si>
  <si>
    <t>状态：实车静态测试测试
现象：车辆启动状态下插拔pad,出现启动不了的情况，重新插拔恢复
期待值：正常启动
再现性：出现4次</t>
    <phoneticPr fontId="13" type="noConversion"/>
  </si>
  <si>
    <t>状态：实车静态测试测试
现象：长按方向盘音量按键，声音不会连续递增递减
期待值：+1/-1连续递增递减
再现性：5/5</t>
    <phoneticPr fontId="13" type="noConversion"/>
  </si>
  <si>
    <t>主机版本不是最新版</t>
    <phoneticPr fontId="13" type="noConversion"/>
  </si>
  <si>
    <t>2016-09-30：主机测试版本已增加此功能，更新主机版本。需确认下次出货是否能实现。</t>
    <phoneticPr fontId="13" type="noConversion"/>
  </si>
  <si>
    <t>状态：实车静态测试测试
现象：重启pad以后，车载音乐显示的是pad的音量不是主机的音量
期待值：应该显示主机音量
再现性：5/5</t>
    <phoneticPr fontId="13" type="noConversion"/>
  </si>
  <si>
    <t>待分析
10-8 pad连接上主机的时候，接收连接状态信息，音量信息暂时没有此参数，</t>
    <phoneticPr fontId="13" type="noConversion"/>
  </si>
  <si>
    <t>10-8 解决方案，pad连接主机后，发出命令获取音量信息，更新音量条，因为连接主机需要需要时间，约3秒左右才会音量条发生变化
2016-10-17：台架单测验证通过，关闭此问题</t>
    <phoneticPr fontId="13" type="noConversion"/>
  </si>
  <si>
    <t>安悦四维/周志安</t>
    <phoneticPr fontId="13" type="noConversion"/>
  </si>
  <si>
    <t>状态：实车静态测试测试
操作：打开某个app,按方向盘SRC切换source
现象：没有切换到之前打开的app，切换到QQ
期待值：应该切换到之前打开的app
再现性：出现2次，一次切到QQ，一次切到QQ音乐</t>
    <phoneticPr fontId="13" type="noConversion"/>
  </si>
  <si>
    <t>第三方存在自启动机制，变更了最近此应用的定义</t>
    <phoneticPr fontId="13" type="noConversion"/>
  </si>
  <si>
    <t>2016-09-30：五菱反馈SRC功能混乱，要求只要切换常用功能即可，现定义只切换FM→车载音乐→图吧导航→蓝牙电话，循环顺序切换</t>
    <phoneticPr fontId="13" type="noConversion"/>
  </si>
  <si>
    <t>状态：实车静态测试测试
操作：（1）按方向盘SRC切换source （2）在某个source下点退出
现象：返回到上一个source
期待值：应该退出到主界面
再现性：5/5</t>
    <phoneticPr fontId="13" type="noConversion"/>
  </si>
  <si>
    <t>回到上一个应用，正常的安卓系统机制</t>
    <phoneticPr fontId="13" type="noConversion"/>
  </si>
  <si>
    <t>不更改</t>
    <phoneticPr fontId="13" type="noConversion"/>
  </si>
  <si>
    <t>OS</t>
    <phoneticPr fontId="13" type="noConversion"/>
  </si>
  <si>
    <t>状态：实车静态测试测试
现象：（1）打开图吧导航特别慢，在宝骏logo停留很长时间 （2）在车载音乐模式下挂倒车档，倒车影像显示和退出特别慢
再现性：出现一次，两个现象在同一个工作状态下出现</t>
    <phoneticPr fontId="13" type="noConversion"/>
  </si>
  <si>
    <t>PAD系统内存数据冗余</t>
    <phoneticPr fontId="13" type="noConversion"/>
  </si>
  <si>
    <t>2016-09-30：PAD系统优化
2016-10-21：暂未复现，持续跟踪</t>
    <phoneticPr fontId="13" type="noConversion"/>
  </si>
  <si>
    <t>映台电子/王旻</t>
    <phoneticPr fontId="13" type="noConversion"/>
  </si>
  <si>
    <t>状态：实车静态测试测试
乐视投屏app名字有误，点进去看和手机端app都显示乐播投屏</t>
    <phoneticPr fontId="13" type="noConversion"/>
  </si>
  <si>
    <t>图标名字错误</t>
    <phoneticPr fontId="13" type="noConversion"/>
  </si>
  <si>
    <t>2016-09-30：修改图标名称
2016-10-10：PAD单测验证通过，关闭此问题</t>
    <phoneticPr fontId="13" type="noConversion"/>
  </si>
  <si>
    <t>安悦四维/陈最</t>
    <phoneticPr fontId="13" type="noConversion"/>
  </si>
  <si>
    <t>状态：实车静态测试测试
乐视投屏手机竖屏的时候，界面显示不完整</t>
    <phoneticPr fontId="13" type="noConversion"/>
  </si>
  <si>
    <t>2016-09-30：第三方app不做对应</t>
    <phoneticPr fontId="13" type="noConversion"/>
  </si>
  <si>
    <t>状态：实车静态测试测试
QQ注册界面反应迟钝，点了编辑各种信息没反应，登录进去以后使用体验差，界面不流畅，拖动很卡</t>
    <phoneticPr fontId="13" type="noConversion"/>
  </si>
  <si>
    <r>
      <t>P</t>
    </r>
    <r>
      <rPr>
        <sz val="11"/>
        <color indexed="8"/>
        <rFont val="宋体"/>
        <family val="3"/>
        <charset val="134"/>
      </rPr>
      <t>AD音量键不能控制收音机</t>
    </r>
    <phoneticPr fontId="13" type="noConversion"/>
  </si>
  <si>
    <t>SGMW</t>
    <phoneticPr fontId="13" type="noConversion"/>
  </si>
  <si>
    <t>原无定义，式样问题</t>
    <phoneticPr fontId="13" type="noConversion"/>
  </si>
  <si>
    <t>2016-09-30：同261问题，一起整改
2016-10-10：确认PAD音量按键无法控制收音机音量，不修改，问题冻结。</t>
    <phoneticPr fontId="13" type="noConversion"/>
  </si>
  <si>
    <t>车载模式界面坐下区域显示露底</t>
    <phoneticPr fontId="13" type="noConversion"/>
  </si>
  <si>
    <t>电池提示式样问题</t>
    <phoneticPr fontId="13" type="noConversion"/>
  </si>
  <si>
    <t>2016-09-30：去除电池提示语，下次出货导入</t>
    <phoneticPr fontId="13" type="noConversion"/>
  </si>
  <si>
    <t>车载开机时显示露底</t>
    <phoneticPr fontId="13" type="noConversion"/>
  </si>
  <si>
    <r>
      <t>S</t>
    </r>
    <r>
      <rPr>
        <sz val="11"/>
        <rFont val="宋体"/>
        <family val="3"/>
        <charset val="134"/>
      </rPr>
      <t>RC 按键与用户手册不一致（收音机、音乐，音量控制不一致）</t>
    </r>
    <phoneticPr fontId="13" type="noConversion"/>
  </si>
  <si>
    <t>同350问题</t>
    <phoneticPr fontId="13" type="noConversion"/>
  </si>
  <si>
    <t>2016-09-30：同350问题，并通知五菱更新用户手册</t>
    <phoneticPr fontId="13" type="noConversion"/>
  </si>
  <si>
    <t>PAD返回键，间歇性失效</t>
    <phoneticPr fontId="13" type="noConversion"/>
  </si>
  <si>
    <t>暂未复现</t>
    <phoneticPr fontId="13" type="noConversion"/>
  </si>
  <si>
    <t>播放视频时，音乐，收音机屏蔽</t>
    <phoneticPr fontId="13" type="noConversion"/>
  </si>
  <si>
    <t>投屏APP，打不开</t>
    <phoneticPr fontId="13" type="noConversion"/>
  </si>
  <si>
    <t>系统预装投屏app，签名未更换，无法使用</t>
    <phoneticPr fontId="13" type="noConversion"/>
  </si>
  <si>
    <t>2016-09-30：设置为非预装app
2016-10-21：已实施，10月24日发布新版软件，待验证</t>
    <phoneticPr fontId="13" type="noConversion"/>
  </si>
  <si>
    <t>PDA显示画面与显示框不匹配</t>
    <phoneticPr fontId="13" type="noConversion"/>
  </si>
  <si>
    <t>电池提示UI问题</t>
    <phoneticPr fontId="13" type="noConversion"/>
  </si>
  <si>
    <t>取消开机电池提示
2016-10-21：已实施，10月24日发布新版软件，待验证</t>
    <phoneticPr fontId="13" type="noConversion"/>
  </si>
  <si>
    <t>PAD自带电台收音机，收听效果差，杂音大，音质差</t>
    <phoneticPr fontId="13" type="noConversion"/>
  </si>
  <si>
    <t>自带收音机通过耳机天线收听</t>
    <phoneticPr fontId="13" type="noConversion"/>
  </si>
  <si>
    <t>2016-09-30：去除自带收音机
2016-10-21：已实施，10月24日发布新版软件，待验证</t>
    <phoneticPr fontId="13" type="noConversion"/>
  </si>
  <si>
    <t>PAD的喜马拉雅收音无法播放</t>
    <phoneticPr fontId="13" type="noConversion"/>
  </si>
  <si>
    <t>PDA转轴在行驶过程中由于振动产生异响</t>
    <phoneticPr fontId="13" type="noConversion"/>
  </si>
  <si>
    <t>与问题267合并，关闭此问题</t>
    <phoneticPr fontId="13" type="noConversion"/>
  </si>
  <si>
    <t>PAD在行驶过程中振动导致显示画面产生抖动。</t>
    <phoneticPr fontId="13" type="noConversion"/>
  </si>
  <si>
    <t>与问题208合并，关闭此问题</t>
    <phoneticPr fontId="13" type="noConversion"/>
  </si>
  <si>
    <t>PAD没有自带电池，没有充电接口和数据线，取下后无法使用</t>
    <phoneticPr fontId="13" type="noConversion"/>
  </si>
  <si>
    <t>样式定义如此</t>
    <phoneticPr fontId="13" type="noConversion"/>
  </si>
  <si>
    <t>2016-09-30：五菱已提出要求，问题在新造型PAD上实施</t>
    <phoneticPr fontId="13" type="noConversion"/>
  </si>
  <si>
    <t>PAD画面不能旋转方向</t>
    <phoneticPr fontId="13" type="noConversion"/>
  </si>
  <si>
    <t>微信默认启动竖屏</t>
    <phoneticPr fontId="13" type="noConversion"/>
  </si>
  <si>
    <t>2016-09-30：非预装
2016-10-10：第三方应用，无发修改，问题冻结</t>
    <phoneticPr fontId="13" type="noConversion"/>
  </si>
  <si>
    <t>PAD塑料感强，质感差，感觉低档</t>
    <phoneticPr fontId="13" type="noConversion"/>
  </si>
  <si>
    <t xml:space="preserve">原样式定义
</t>
    <phoneticPr fontId="13" type="noConversion"/>
  </si>
  <si>
    <t>新版PAD表面将采用金属拉丝质感，提供档次</t>
    <phoneticPr fontId="13" type="noConversion"/>
  </si>
  <si>
    <t>方向盘上的音量控制按钮没有按下按键不放就可持续变音的功能，只能按一次按钮变一格音量。</t>
    <phoneticPr fontId="13" type="noConversion"/>
  </si>
  <si>
    <t>同348问题</t>
    <phoneticPr fontId="13" type="noConversion"/>
  </si>
  <si>
    <t>2016-09-30：同348问题</t>
    <phoneticPr fontId="13" type="noConversion"/>
  </si>
  <si>
    <t>PAD支架不插PAD时异响</t>
    <phoneticPr fontId="13" type="noConversion"/>
  </si>
  <si>
    <t>与问题267合并</t>
    <phoneticPr fontId="13" type="noConversion"/>
  </si>
  <si>
    <t>充电枪插入充电后PAD启动工作</t>
    <phoneticPr fontId="13" type="noConversion"/>
  </si>
  <si>
    <t>与问题323合并</t>
    <phoneticPr fontId="13" type="noConversion"/>
  </si>
  <si>
    <t>无电池时连接USB口电源无法开机使用</t>
    <phoneticPr fontId="13" type="noConversion"/>
  </si>
  <si>
    <t>同368问题</t>
    <phoneticPr fontId="13" type="noConversion"/>
  </si>
  <si>
    <t>同368问题，关闭此问题</t>
    <phoneticPr fontId="13" type="noConversion"/>
  </si>
  <si>
    <t>透屏IOS10失效</t>
    <phoneticPr fontId="13" type="noConversion"/>
  </si>
  <si>
    <t>投屏APP版本问题</t>
    <phoneticPr fontId="13" type="noConversion"/>
  </si>
  <si>
    <t>更新APP版本后可以使用</t>
    <phoneticPr fontId="13" type="noConversion"/>
  </si>
  <si>
    <t>状态：实车静态测试测试
现象：刚充电时使用pad，各个数据都显示为连接，音频无输出，使用了10分钟左右恢复正常
期待值：正常使用</t>
    <phoneticPr fontId="13" type="noConversion"/>
  </si>
  <si>
    <t>状态：实车静态测试测试
现象：喜马拉雅FM有收藏的电台，打开喜马拉雅FM，收藏选项上面不显示小红点，点击收藏选项以后显示恢复正确
期待值：打开时就应该正常显示</t>
    <phoneticPr fontId="13" type="noConversion"/>
  </si>
  <si>
    <t>状态：实车静态测试测试
现象：喜马拉雅FM下载的时候进度显示不清楚，显示一串百分比的数字
期待值：显示的进度百分比应该清晰明了</t>
    <phoneticPr fontId="13" type="noConversion"/>
  </si>
  <si>
    <t>状态：实车静态测试测试
现象：喜马拉雅FM下载声音的时候点击下载进度区域，直接播放该歌曲
期待值：暂停下载</t>
    <phoneticPr fontId="13" type="noConversion"/>
  </si>
  <si>
    <t>状态：实车静态测试测试
操作：（1）喜马拉雅FM选择某个专辑点击进入声音列表 （2）选择某个声音文件播放 （3）退回到专辑列表
现象：专辑列表没有相应的提示，不知道正在播放哪个专辑里的声音
期待值：该专辑前有正在播放的提示</t>
    <phoneticPr fontId="13" type="noConversion"/>
  </si>
  <si>
    <t>状态：实车静态测试测试
操作：（1）喜马拉雅FM搜索声音（2）在搜索到的声音列表选择某一个播放 （3）退回到声音列表
现象：正在播放的声音没有相应的提示，不知道正在播放哪个的声音
期待值：该声音前有正在播放的提示</t>
    <phoneticPr fontId="13" type="noConversion"/>
  </si>
  <si>
    <t>状态：实车动态测试测试
操作：（1）进入车载收音机界面，点双箭头搜索下一个电台 （2）连续点击方向盘上音量按键
现象：自动调台功能紊乱
期待值：正常进行自动调台
再现性：1/5</t>
    <phoneticPr fontId="13" type="noConversion"/>
  </si>
  <si>
    <t xml:space="preserve">                                                                                                                                                                                                                                                                                                                                                                                                                                                                                                                                                                                                                                                                                                                                                                                                                                                                                                                                                                                                                                                                                                                                                                                                                                                                                                                                                                                                                                                                                                                                                                                                                                                                                                                                                                                                                                                                                                                                                                                                                                                                                                                                                                                                                                                                                                                                                                                                                                                                                                                                                                                                                                                                                                                                                                                                                                                                                                                                                                                   </t>
    <phoneticPr fontId="13" type="noConversion"/>
  </si>
  <si>
    <t>第三方app不做对应</t>
    <phoneticPr fontId="13" type="noConversion"/>
  </si>
  <si>
    <t>状态：实车动态测试测试
操作：车载收音机FM界面点击方向盘SRC
现象：界面保持在FM，但是收音机音频不输出，再次点击SRC直接进入导航，再次切回到车载收音机直接显示AM，不显示FM，下一个cycle恢复正常
期待值：正常切换
再现性：出现一次</t>
    <phoneticPr fontId="13" type="noConversion"/>
  </si>
  <si>
    <t>状态：实车动态测试测试
现象：大众点评定位不到柳州，显示网络不可用
再现性：低概率</t>
    <phoneticPr fontId="13" type="noConversion"/>
  </si>
  <si>
    <t>2016-09-30：自主开发大众点评</t>
    <phoneticPr fontId="13" type="noConversion"/>
  </si>
  <si>
    <t>状态：实车静态测试测试
操作：（1）播放QQ音乐，最小化后台播放（2）播放喜马拉雅FM，最小化后台播放 （3）然后播放本地音乐 （4）退出本地音乐
现象：自动播放QQ音乐而不是喜马拉雅FM
期待值：播放前一个音频喜马拉雅FM
再现性：5/5</t>
    <phoneticPr fontId="13" type="noConversion"/>
  </si>
  <si>
    <t>状态：实车静态测试测试
操作：（1）播放车载音乐，打开歌曲列表（2）点击功能按键
现象：歌曲列表不消失，该按键功能可被使用
期待值：点击所有歌曲列表外的区域都应该执行隐藏列表功能，其他功能不应该响应
再现性：5/5</t>
    <phoneticPr fontId="13" type="noConversion"/>
  </si>
  <si>
    <t>10-8 上次更新时候只添加了拖动进度条后隐藏播放列表的功能，如果播放、上一首、下一首、模式等按钮全部需要关闭播放列表也可以实现。</t>
    <phoneticPr fontId="13" type="noConversion"/>
  </si>
  <si>
    <t>10-8 继续添加点击按钮 关闭列表的功能
2016-10-11：PAD单测验证通过，关闭问题</t>
    <phoneticPr fontId="13" type="noConversion"/>
  </si>
  <si>
    <t>状态：实车静态测试测试
现象：车载音乐界面，拖拽音量条，改变的是pad的音量自身音量不是主机音量</t>
    <phoneticPr fontId="13" type="noConversion"/>
  </si>
  <si>
    <t>待分析
10-8 连上主机，未添加反馈pad音量条改变的信息给主机</t>
    <phoneticPr fontId="13" type="noConversion"/>
  </si>
  <si>
    <t>10-8 添加拖动，反馈音量信息给主机
2016-10-17：台架单测验证通过，关闭此问题</t>
    <phoneticPr fontId="13" type="noConversion"/>
  </si>
  <si>
    <t>状态：实车静态测试测试
操作：（1）车载音乐界面，打开歌曲列表 （2）插入带有歌曲的u盘 （3）刷新歌曲列表
现象：u盘中的歌曲不会显示在歌曲列表中，退出车载音乐重进一次就能显示
期待值：刷新以后能直接显示u盘中歌曲
再现性：5/5</t>
    <phoneticPr fontId="13" type="noConversion"/>
  </si>
  <si>
    <t>待分析
10-8 有主动下拉刷新功能，无被动接受广播然后自动更新的列表的功能</t>
    <phoneticPr fontId="13" type="noConversion"/>
  </si>
  <si>
    <t>10-8 实施方案，增加自动更新功能
2016-10-17：台架单测验证通过，关闭此问题</t>
    <phoneticPr fontId="13" type="noConversion"/>
  </si>
  <si>
    <t>状态：实车静态测试测试
现象：车载音乐，wma格式音频歌曲可以显示但是不能播放</t>
    <phoneticPr fontId="13" type="noConversion"/>
  </si>
  <si>
    <t>待分析
10-8 pad自身系统问题，底层代码没有对mwa解码，</t>
    <phoneticPr fontId="13" type="noConversion"/>
  </si>
  <si>
    <t>10-8 计划实施方案，计划屏蔽显示wma文件
2016-10-21：确认取消wma音频文件的播放支持，车载音乐做出相关更改</t>
    <phoneticPr fontId="13" type="noConversion"/>
  </si>
  <si>
    <t>状态：实车静态测试测试
操作：（1）pad插上带有歌曲的u盘 （2）进入车载音乐，播放pad自带音乐也不是u盘中的 （3）拔出u盘
现象：车载音乐当前播放的歌曲会重头播放
期待值：应该无影响继续播放
再现性：4/5</t>
    <phoneticPr fontId="13" type="noConversion"/>
  </si>
  <si>
    <t>当pad不为静音的时候，
拔下U盘，有个提示音。会临时抢下本地音乐的焦点，这时候本地音乐执行短暂的音乐</t>
    <phoneticPr fontId="13" type="noConversion"/>
  </si>
  <si>
    <t>预计10-10完成解决
10-13 实施，在拔出U盘，音量不为0的时候有提示音，短暂的音乐减弱后（2秒），音乐继续播放。
音量为0的时候，没有提示音，音乐继续播放
2016-10-17：台架单测验证通过，关闭此问题</t>
    <phoneticPr fontId="13" type="noConversion"/>
  </si>
  <si>
    <t>状态：实车动态测试测试
方向盘SRC切换source从FM到AM，AM不保持之前的频率，而是显示和FM一样的数字（比如FM92.3，AM显示923）
再现性：一共出现2次</t>
    <phoneticPr fontId="13" type="noConversion"/>
  </si>
  <si>
    <t>状态：实车动态测试测试
操作：（1）播放喜马拉雅FM，最小化后台播放 （2）播放车载音乐，然后退出车载音乐
现象：喜马拉雅FM不会自动后台进行播放（播放顺序相反同样问题）
期待值：应该自动继续播放
再现性：5/5</t>
    <phoneticPr fontId="13" type="noConversion"/>
  </si>
  <si>
    <t>状态：实车动态测试测试
操作：（1）后台播放音频（2）进入趣驾天气，语音播报天气
现象：语音播报中途有一小段后台音频能输出
期待值：语音播放的过程中，后台音频都不应该输出，应该被屏蔽
再现性：5/5</t>
    <phoneticPr fontId="13" type="noConversion"/>
  </si>
  <si>
    <t>状态：实车动态测试测试
操作：（1）不系安全带行驶 （2）打开行车电脑查看点击详情中的车辆异常情况
现象：安全带未系警告不显示
期待值：车辆异常中显示安全带未系
再现性：5/5
在行驶时系了安全带在摘掉，就能正确显示</t>
    <phoneticPr fontId="13" type="noConversion"/>
  </si>
  <si>
    <t>状态：实车动态测试测试
操作：（1）播放车载音乐，切换播放模式为单曲循环或者随机播放 （2）退出车载音乐在重进
现象：播放模式图标恢复成顺序播放，但是实际功能还是之前的模式
期待值：重进以后保持之前的播放模式图标
再现性：5/5</t>
    <phoneticPr fontId="13" type="noConversion"/>
  </si>
  <si>
    <t>10-8 静态变量回收销毁未做处理，导致模式信息还是上一次启动的常量</t>
    <phoneticPr fontId="13" type="noConversion"/>
  </si>
  <si>
    <t>10-8 取消播放的静态变量的赋值方法，改用全局变量，退出时候保存启动模式的常量信息，在重启app时候读取
2016-10-11：PAD单测验证通过，关闭问题</t>
    <phoneticPr fontId="13" type="noConversion"/>
  </si>
  <si>
    <t>AP</t>
    <phoneticPr fontId="13" type="noConversion"/>
  </si>
  <si>
    <t>状态：实车动态测试测试
现象：播放玩转E100的时候，后台的音频仍然在播放
期待值：屏蔽后台音频</t>
    <phoneticPr fontId="13" type="noConversion"/>
  </si>
  <si>
    <t>状态：实车动态测试测试
现象：大众点评更多美食中，点蒙古菜、陕西菜，显示网络不可用，其他都正常</t>
    <phoneticPr fontId="13" type="noConversion"/>
  </si>
  <si>
    <t>状态：实车动态测试测试
现象：大众点评更多分类布局有问题，第五项被遮挡了一半</t>
    <phoneticPr fontId="13" type="noConversion"/>
  </si>
  <si>
    <t>状态：实车动态测试测试
现象：大众点评搜索到的店铺按照人均消费从低到高排序，0元的在最贵的后面排列
期待值：0元的排在最前面</t>
    <phoneticPr fontId="13" type="noConversion"/>
  </si>
  <si>
    <t>状态：实车动态测试测试
现象：AM搜索全部电台一直一圈一圈循环下去，不停下来
期待值：搜索完一圈搜不到就应该停下来
再现性：只出现一次</t>
    <phoneticPr fontId="13" type="noConversion"/>
  </si>
  <si>
    <t>状态：实车静态测试测试
倒车影像线的宽度比实际宽度大很多</t>
    <phoneticPr fontId="13" type="noConversion"/>
  </si>
  <si>
    <t>状态：实车静态测试测试
现象：快速切换档位，倒车影像的界面会闪一下
期待值：界面不会闪现倒车影像界面</t>
    <phoneticPr fontId="13" type="noConversion"/>
  </si>
  <si>
    <t>状态：实车静态测试测试
现象：在倒车的时候，某些app的提示字会出现在倒车影像界面上（如软件更新、app停止等）
期待值：倒车影像界面应该保持最高优先级</t>
    <phoneticPr fontId="13" type="noConversion"/>
  </si>
  <si>
    <t>状态：实车静态测试测试
现象：在倒车界面，点击返回按键，后台app会退出
期待值：应该无效响应</t>
    <phoneticPr fontId="13" type="noConversion"/>
  </si>
  <si>
    <t>状态：实车静态测试测试
现象：某些app打开的时候最上端会出现pad状态栏，此时进倒车，倒车影像界面最上端也会有状态栏
期待值：倒车影像始终全屏显示</t>
    <phoneticPr fontId="13" type="noConversion"/>
  </si>
  <si>
    <t>状态：实车静态测试测试
现象：后台播放车载音乐，断开wifi,音乐重头开始重播
期待值：车载音乐播放不应该受到影响</t>
    <phoneticPr fontId="13" type="noConversion"/>
  </si>
  <si>
    <t>状态：实车静态测试测试
现象：车辆启动状态下拔出pad，快速的重新插入，出现服务未连接现象
再现性：高复现率，9/10</t>
    <phoneticPr fontId="13" type="noConversion"/>
  </si>
  <si>
    <t>待分析，是否有电池状态？</t>
    <phoneticPr fontId="13" type="noConversion"/>
  </si>
  <si>
    <t>屏幕亮度不随小灯状态变化</t>
    <phoneticPr fontId="13" type="noConversion"/>
  </si>
  <si>
    <t>原无此定义要求</t>
    <phoneticPr fontId="13" type="noConversion"/>
  </si>
  <si>
    <t>2016-10-10：五菱取消此功能需求，问题冻结。</t>
    <phoneticPr fontId="13" type="noConversion"/>
  </si>
  <si>
    <t>状态：Pad静态测试测试
操作：（1）外接u盘，打开车载音乐，播放u盘中的音乐 （2）拔出u盘
现象：退出当前歌曲播放，提示该歌曲不存在播放下一首，u盘中所有的歌曲都会提示一遍
期待值：只提示一次歌曲不存在
再现性：5/5</t>
    <phoneticPr fontId="13" type="noConversion"/>
  </si>
  <si>
    <t>当pad不为静音的时候，
拔下U盘，有个提示音。
正在播放的音乐有个短暂声音焦点变化。
约1秒时间音乐声音减弱，然后重新执行播放方法，播放进度未保存。导致重新播放，开始向下搜索到能播放的音乐。只提示一次歌曲不存在。
当静音的时候，就无提示音，音乐会暂停。</t>
    <phoneticPr fontId="13" type="noConversion"/>
  </si>
  <si>
    <t>定义为拔出U盘暂停音乐播放。</t>
    <phoneticPr fontId="13" type="noConversion"/>
  </si>
  <si>
    <t>状态：Pad静态测试测试
操作：（1）外接u盘，打开车载音乐，播放u盘中的音乐 （2）在歌曲播放前3秒内拔出u盘
现象：界面仍然显示播放该歌曲，没有音频输出，时间进度归零
期待值：提示歌曲不存在，自动播放本地音乐
再现性：5/5</t>
    <phoneticPr fontId="13" type="noConversion"/>
  </si>
  <si>
    <t>同问题411解决方案</t>
    <phoneticPr fontId="13" type="noConversion"/>
  </si>
  <si>
    <t>状态：Pad静态测试测试
操作：（1）打开账号管理编辑昵称 （2）昵称输入特殊符号（？！等等） （3）点击完成
现象：提示字有歧义，提示昵称格式不正确，不能以_结尾
期待值：提示昵称格式错误，请重新输入
再现性：5/5</t>
    <phoneticPr fontId="13" type="noConversion"/>
  </si>
  <si>
    <t>原无定义式样</t>
    <phoneticPr fontId="13" type="noConversion"/>
  </si>
  <si>
    <t>统一格式
2016-10-11：PAD单测验证通过，关闭问题</t>
    <phoneticPr fontId="13" type="noConversion"/>
  </si>
  <si>
    <t>状态：Pad静态测试测试
操作：（1）打开设置-关于 （2）点击左上角叉
现象：设置界面消失，但是设置图标仍然显示被选中的颜色
期待值：设置图标恢复成未被选中的颜色
再现性：5/5</t>
    <phoneticPr fontId="13" type="noConversion"/>
  </si>
  <si>
    <t>状态：Pad静态测试测试
操作：（1）图吧导航界面点击左上角返回按键，提示是否退出导航 （2）点确定退出导航 （3）重新进入导航
现象：没有欢迎进入导航的语音提示，实际情况是点了返回没有退出导航只是最小化了
期待值：退出导航以后重进个参数恢复默认值
再现性：5/5</t>
    <phoneticPr fontId="13" type="noConversion"/>
  </si>
  <si>
    <t>式样原因</t>
    <phoneticPr fontId="13" type="noConversion"/>
  </si>
  <si>
    <t>状态：Pad静态测试测试
现象：车载音乐列表中删除u盘中的音乐不能被删除（删除以后刷新一下又会出现）
期待值：u盘中的歌曲也能被彻底删除
再现性：5/5</t>
    <phoneticPr fontId="13" type="noConversion"/>
  </si>
  <si>
    <t>anroid 5.0之后为了安全方面考虑，关闭了外部存储SD卡的写的权限，导致无法执行删除动作。</t>
    <phoneticPr fontId="13" type="noConversion"/>
  </si>
  <si>
    <t>需要修改OS，建议关闭此问题。</t>
    <phoneticPr fontId="13" type="noConversion"/>
  </si>
  <si>
    <t>状态：Pad静态测试
现象：在进行其他app操作的时候，系统无故弹出“很抱歉，图吧导航已停止运行”，导航版本0.1.9
再现性：概率问题，高复现率</t>
    <phoneticPr fontId="13" type="noConversion"/>
  </si>
  <si>
    <t>状态：Pad实车静态测试
操作：（1）打开车况信息APP（2）观察显示电量（3）发现剩余电量/总电量的值为：12.9/10.0
现象：Pad显示剩余电量比总电量值大
再现性：3/5</t>
    <phoneticPr fontId="13" type="noConversion"/>
  </si>
  <si>
    <t>王旻</t>
    <phoneticPr fontId="13" type="noConversion"/>
  </si>
  <si>
    <t xml:space="preserve">车况信息APP显示的参数只通过CAN协议给出的数据进行显示，没有参与数据计算。此问题原因是车况信息APP未能获取有效的总电量数据，默认显示为总电量10kwh。
</t>
    <phoneticPr fontId="13" type="noConversion"/>
  </si>
  <si>
    <t xml:space="preserve">2016-10-14：
1、更改默认总电量值为额定电量15kwh.
2、主机提高总电量数据发送次数，PAD开机后由原先的只发送1次改为连续发送3次。
2016-10-21：方案实施，待验证
</t>
    <phoneticPr fontId="13" type="noConversion"/>
  </si>
  <si>
    <t>状态：Pad实车静态测试
操作：（1）打开车况信息APP（2）观察剩余里程数（3）观察仪表盘剩余里程数
现象：仪表盘与app的剩余里程数相差过大
再现性：5/5</t>
    <phoneticPr fontId="13" type="noConversion"/>
  </si>
  <si>
    <t>车况信息APP显示的参数是通过CAN协议给出的数据进行显示，判断CAN协议数据给出时可能有误</t>
    <phoneticPr fontId="13" type="noConversion"/>
  </si>
  <si>
    <t>2016-10-11：判断仪表盘与CAN协议给出数据的正确性</t>
    <phoneticPr fontId="13" type="noConversion"/>
  </si>
  <si>
    <t>状态：Pad静态测试
现象：用户注册时，手机号码可以随意输入，不需要验证码验证
期待值：手机号码需要进行验证</t>
    <phoneticPr fontId="13" type="noConversion"/>
  </si>
  <si>
    <t>安悦四维/史俊杰</t>
    <phoneticPr fontId="13" type="noConversion"/>
  </si>
  <si>
    <t>状态：Pad静态测试
现象：用户注册时，车架号和车牌号可以随意输入，不受限制
期待值：限制只能输入自车的信息</t>
    <phoneticPr fontId="13" type="noConversion"/>
  </si>
  <si>
    <t>倒车影像界面左边文字部分UI难看，要求加入五菱LOGO，优化UI</t>
    <phoneticPr fontId="13" type="noConversion"/>
  </si>
  <si>
    <t>原UI样式未指定</t>
    <phoneticPr fontId="13" type="noConversion"/>
  </si>
  <si>
    <t>2016-10-13：优化倒车影像界面左边文字UI，安悦提供素材。
2016-10-21：方案实施，10月24日发布新版软件，待验证</t>
    <phoneticPr fontId="13" type="noConversion"/>
  </si>
  <si>
    <t>状态：Pad静态测试
操作：（1）图吧导航路线规划界面修改规划条件 （2）不开始规划，退出此界面再重新进入
现象：（1）可多选的规避选项点一下界面就隐藏了 （2）修改的规避选项路线选项不能被保存
期待值：（1）可多选的规避选项点了界面不会自动隐藏 （2）修改的路线规划项即使不进行导航也不会被还原
再现性：5/5</t>
    <phoneticPr fontId="13" type="noConversion"/>
  </si>
  <si>
    <t>状态：Pad静态测试，内侧003
现象：图吧导航地图选点或者搜索目的地开始导航，不会进入路线规划界面，直接开始导航，版本0.1.9
期待值：开始导航前进行路线规划
再现性：5/5</t>
    <phoneticPr fontId="13" type="noConversion"/>
  </si>
  <si>
    <t>状态：Pad静态测试，内侧003
现象：图吧导航语音播报不完整，说着说着没声音了，版本0.1.9
期待值：语音播放完整说完每一段话
再现性：4/5</t>
    <phoneticPr fontId="13" type="noConversion"/>
  </si>
  <si>
    <t xml:space="preserve">状态：Pad静态测试，内侧003
操作：（1）进入图吧导航，开始一个导航 （2）在当前有导航路线的情况下再次搜索一个地址 （3）点击该地址进入地图查看地图位置 （4）点击左上角返回按键和下面系统返回按键做对比
现象：地图上返回按键点击提示结束导航，系统返回键直接返回上一层菜单
期待值：点击返回都应该回到上一层菜单
再现性：5/5
</t>
    <phoneticPr fontId="13" type="noConversion"/>
  </si>
  <si>
    <t xml:space="preserve">状态：台架测试
现象：将PAD插上支架打开ACC，PAD重启
期待值：PAD正常打开
</t>
    <phoneticPr fontId="13" type="noConversion"/>
  </si>
  <si>
    <t>黄嘉俊</t>
    <phoneticPr fontId="13" type="noConversion"/>
  </si>
  <si>
    <t>由于线束太长太细以及PAD内部电源电路产生压降，电压低于3.5v会导致重启</t>
    <phoneticPr fontId="13" type="noConversion"/>
  </si>
  <si>
    <t>2016-10-17：直接给PAD供12v电压。对策尚未实施，请张羿与供应商确认。</t>
    <phoneticPr fontId="13" type="noConversion"/>
  </si>
  <si>
    <t>安悦四维/黄嘉俊</t>
    <phoneticPr fontId="13" type="noConversion"/>
  </si>
  <si>
    <t xml:space="preserve">状态：Pad静态测试
插入u盘，播放车载音乐，拔了u盘以后重新插入，经常出现刷新不出来歌曲列表
再现性：1/5
</t>
    <phoneticPr fontId="13" type="noConversion"/>
  </si>
  <si>
    <t xml:space="preserve">状态：Pad静态测试
现象：趣驾新闻每次打开都提示GPS is ready
期待值：不应该显示提示
再现性：5/5
</t>
    <phoneticPr fontId="13" type="noConversion"/>
  </si>
  <si>
    <t>式样问题。</t>
    <phoneticPr fontId="13" type="noConversion"/>
  </si>
  <si>
    <t>屏蔽GPS状态的显示。</t>
    <phoneticPr fontId="13" type="noConversion"/>
  </si>
  <si>
    <t xml:space="preserve">状态：Pad静态测试
现象：趣驾新闻每次打开或者点击右上角刷新图标，都会loading很长时间（5分钟以上）
期待值：loading时间应该限制在一个较短的时间内
再现性：5/5
</t>
    <phoneticPr fontId="13" type="noConversion"/>
  </si>
  <si>
    <t xml:space="preserve">当请求服务器端数据超时，以及解析服务器端数据异常时，未做处理，所以当异常发生时，界面一直停留在Loading界面。
</t>
    <phoneticPr fontId="13" type="noConversion"/>
  </si>
  <si>
    <t xml:space="preserve">当请求服务器端数据超时，或者解析服务器端数据异常时，会关闭loading界面，并提示用户加载异常，用户可以通过右上角的刷新图标重新加载新闻。
</t>
    <phoneticPr fontId="13" type="noConversion"/>
  </si>
  <si>
    <t>状态：Pad静态测试
现象：趣驾新闻只能刷新5页20条新闻，数量太少（有时候能刷新出来更多页，但是5页以后的新闻都是和之前重复的）
期待值：应该增加刷新页数和新闻数量
再现性：5/5</t>
    <phoneticPr fontId="13" type="noConversion"/>
  </si>
  <si>
    <t>1.服务器端只返回20条数据，所以只有5页的内容
2.有时能刷出超过5页的数据，是因为重复加载了新闻内容。</t>
    <phoneticPr fontId="13" type="noConversion"/>
  </si>
  <si>
    <t>当加载新闻内容时，会把之前加载的内容清空。</t>
    <phoneticPr fontId="13" type="noConversion"/>
  </si>
  <si>
    <t>状态：Pad静态测试
现象：趣驾新闻的本地新闻数据和今日要闻是相同的，城市不会自动定位，一直是柳州，切换了城市以后本地新闻也不会变
期待值：本地新闻数据显示正确，城市能自动定位
再现性：5/5</t>
    <phoneticPr fontId="13" type="noConversion"/>
  </si>
  <si>
    <t>中</t>
    <phoneticPr fontId="13" type="noConversion"/>
  </si>
  <si>
    <t xml:space="preserve">（1）：部分城市的本地新闻和今日要闻相同是因为服务器端返回数据就是如此。部分城市的本地新闻服务器端可能没有相应的数据，所以返回的是今日要闻。
（2）：当前打开本地新闻默认设置的是为柳州当地的 新闻。
</t>
    <phoneticPr fontId="13" type="noConversion"/>
  </si>
  <si>
    <t xml:space="preserve">1.针对没有自动定位的问题，修改为当用户点击本地新闻时，会读取用户当前所在地的新闻，不再默认显示柳州的本地新闻。
2.对于部分城市的本地新闻和今日要闻相同的问题，需要后台服务器进行数据更新。
</t>
    <phoneticPr fontId="13" type="noConversion"/>
  </si>
  <si>
    <t>状态：Pad静态测试
现象：趣驾新闻显示剩余图片的页面布局不合理（4张图片的时候3上1下排列，而且下面的一张在中间）
期待值：应该2上2下排列
再现性：5/5</t>
    <phoneticPr fontId="13" type="noConversion"/>
  </si>
  <si>
    <t>当剩余4张图片时，修改为上下各显示两张图片。</t>
    <phoneticPr fontId="13" type="noConversion"/>
  </si>
  <si>
    <t>状态：Pad静态测试
现象：趣驾新闻点击刷新，在loading的时候，后台的新闻还是可以被选择观看
期待值：loading的时候后台不可选
再现性：5/5</t>
    <phoneticPr fontId="13" type="noConversion"/>
  </si>
  <si>
    <t>刷新时没有屏蔽新闻点击查看新闻的事件。</t>
    <phoneticPr fontId="13" type="noConversion"/>
  </si>
  <si>
    <t>当刷新时，会屏蔽用户的点击查看新闻的事件。</t>
    <phoneticPr fontId="13" type="noConversion"/>
  </si>
  <si>
    <t>状态：Pad静态测试
现象：趣驾新闻放大图片查看的时候在大图上不能左右滑动查看，且该大图在小图上没有相应的标注
期待值：左右滑动大图可以切换图片，且大图在小图栏上有相应的对应显示
再现性：5/5</t>
    <phoneticPr fontId="13" type="noConversion"/>
  </si>
  <si>
    <t>状态：Pad静态测试
现象：趣驾新闻选择放大某个图片，放大显示的是第一张图片
期待值：选择哪张就放大哪张
再现性：5/5</t>
    <phoneticPr fontId="13" type="noConversion"/>
  </si>
  <si>
    <t>当前软件中未添加此逻辑。</t>
    <phoneticPr fontId="13" type="noConversion"/>
  </si>
  <si>
    <t>增加放大显示的图片会直接跳转到用户所点击的图片，而不是新闻的第一张图片。</t>
    <phoneticPr fontId="13" type="noConversion"/>
  </si>
  <si>
    <t>"请不要将pad以遗忘在车上"提示字多余，建议删除</t>
    <phoneticPr fontId="13" type="noConversion"/>
  </si>
  <si>
    <t>车载系统service更新提示不应该显示在缤悦车联主界面</t>
    <phoneticPr fontId="13" type="noConversion"/>
  </si>
  <si>
    <t>安悦四维/陈忠勇</t>
    <phoneticPr fontId="13" type="noConversion"/>
  </si>
  <si>
    <t>应用商店有更新时，建议添加更新提示</t>
    <phoneticPr fontId="13" type="noConversion"/>
  </si>
  <si>
    <t>应用商店更新收音机从1.0.2-&gt;1.0.3，安装完成以后查看版本，版本仍然是1.0.2没有更新成功</t>
    <phoneticPr fontId="13" type="noConversion"/>
  </si>
  <si>
    <t>服务器版本实际信息为1.0.2，上传时版本信息录入错误</t>
    <phoneticPr fontId="13" type="noConversion"/>
  </si>
  <si>
    <t>2016-10-21：更改版本信息</t>
    <phoneticPr fontId="13" type="noConversion"/>
  </si>
  <si>
    <t>状态分布分析_CW44</t>
    <phoneticPr fontId="13" type="noConversion"/>
  </si>
  <si>
    <t>CW43</t>
    <phoneticPr fontId="13" type="noConversion"/>
  </si>
  <si>
    <t>CW44</t>
    <phoneticPr fontId="13" type="noConversion"/>
  </si>
  <si>
    <t>部件问题严重度情况CW44</t>
    <phoneticPr fontId="13" type="noConversion"/>
  </si>
  <si>
    <t>部件问题状态CW44</t>
    <phoneticPr fontId="13" type="noConversion"/>
  </si>
  <si>
    <t>CW44</t>
    <phoneticPr fontId="13" type="noConversion"/>
  </si>
  <si>
    <t>PAD显示剩余电量/总电量为12.9kwh/10.0kwh（剩余电量比总电量还大）</t>
  </si>
  <si>
    <t>平均能耗15.0kwh、100km计算得出的续航里程为86km，与仪表显示的152km差异过大</t>
  </si>
  <si>
    <t>调节车载音乐时，PAD无音量变化显示</t>
  </si>
  <si>
    <t>充电时，行车电脑显示“输出电流”，改为“输入电流”</t>
  </si>
  <si>
    <t>收音机接受电台少（3个左右）</t>
  </si>
  <si>
    <t>QQ音乐播放器联网播放音乐时，自动退出程序（播放本地音乐正常）</t>
  </si>
  <si>
    <t>SGMW</t>
    <phoneticPr fontId="13" type="noConversion"/>
  </si>
  <si>
    <t>车况信息APP显示的参数是通过CAN协议给出的数据进行显示，由于总电量只向协议请求一次，在第一次时可能协议的给出的数据有误，具体原因需要查看CAN数据后给出</t>
  </si>
  <si>
    <t>核查CAN数据，已经实施解决方案，10.28在SGMW实车验证</t>
  </si>
  <si>
    <t>车况信息APP显示的参数是通过CAN协议给出的数据进行显示，判断CAN协议数据给出时有误，具体原因需查看CAN数据后给出</t>
  </si>
  <si>
    <t>核查CAN数据，优化计算公式，已经与SGMW相关工程师沟通（陈昌建），但公式计算的结果的正确性仍需要10.28实车验证</t>
  </si>
  <si>
    <t>未实现相关显示界面</t>
  </si>
  <si>
    <t>实现相关显示界面</t>
  </si>
  <si>
    <t>更改显示式样</t>
  </si>
  <si>
    <t>天线可能没有接收到相关电台信号</t>
  </si>
  <si>
    <t>更换使用环境再进行验证</t>
  </si>
  <si>
    <t>暂未复现，可能是版本原因</t>
  </si>
  <si>
    <t>更新至最新版本</t>
  </si>
  <si>
    <t>状态：实车动态测试测试
现象：方向盘点SRC有时候不响应source切换，保持原界面
再现性：低概率</t>
    <phoneticPr fontId="13" type="noConversion"/>
  </si>
  <si>
    <t>状态：实车静态测试测试
操作：（1）播放QQ音乐，最小化后台播放（2）打开其他某个app （3）方向盘SRC切换source
现象：当切到最近打开的app的时候打开的是车载音乐
期待值：切换到最近打开的那个app
再现性：5/5</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</si>
</sst>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yyyy/m/d;@"/>
    <numFmt numFmtId="178" formatCode="\+0"/>
  </numFmts>
  <fonts count="19">
    <font>
      <sz val="11"/>
      <color indexed="8"/>
      <name val="宋体"/>
      <charset val="134"/>
    </font>
    <font>
      <b/>
      <sz val="11"/>
      <color indexed="8"/>
      <name val="宋体"/>
      <family val="3"/>
      <charset val="134"/>
    </font>
    <font>
      <sz val="10"/>
      <name val="宋体"/>
      <family val="3"/>
      <charset val="134"/>
    </font>
    <font>
      <b/>
      <sz val="12"/>
      <name val="宋体"/>
      <family val="3"/>
      <charset val="134"/>
    </font>
    <font>
      <b/>
      <sz val="10"/>
      <name val="宋体"/>
      <family val="3"/>
      <charset val="134"/>
    </font>
    <font>
      <sz val="11"/>
      <color theme="1"/>
      <name val="宋体"/>
      <family val="3"/>
      <charset val="134"/>
      <scheme val="minor"/>
    </font>
    <font>
      <sz val="10"/>
      <name val="CorpoS"/>
      <family val="1"/>
    </font>
    <font>
      <b/>
      <sz val="11"/>
      <name val="宋体"/>
      <family val="3"/>
      <charset val="134"/>
    </font>
    <font>
      <sz val="11"/>
      <name val="宋体"/>
      <family val="3"/>
      <charset val="134"/>
    </font>
    <font>
      <sz val="12"/>
      <name val="宋体"/>
      <family val="3"/>
      <charset val="134"/>
    </font>
    <font>
      <sz val="10"/>
      <name val="Arial"/>
      <family val="2"/>
    </font>
    <font>
      <sz val="11"/>
      <color indexed="8"/>
      <name val="新細明體"/>
      <family val="1"/>
    </font>
    <font>
      <sz val="11"/>
      <color indexed="8"/>
      <name val="宋体"/>
      <family val="3"/>
      <charset val="134"/>
    </font>
    <font>
      <sz val="9"/>
      <name val="宋体"/>
      <family val="3"/>
      <charset val="134"/>
    </font>
    <font>
      <b/>
      <sz val="11"/>
      <color indexed="8"/>
      <name val="宋体"/>
      <family val="3"/>
      <charset val="134"/>
      <scheme val="minor"/>
    </font>
    <font>
      <b/>
      <sz val="11"/>
      <name val="宋体"/>
      <family val="3"/>
      <charset val="134"/>
      <scheme val="minor"/>
    </font>
    <font>
      <sz val="11"/>
      <color indexed="8"/>
      <name val="宋体"/>
      <family val="3"/>
      <charset val="134"/>
      <scheme val="minor"/>
    </font>
    <font>
      <sz val="11"/>
      <name val="宋体"/>
      <family val="3"/>
      <charset val="134"/>
      <scheme val="minor"/>
    </font>
    <font>
      <b/>
      <sz val="12"/>
      <color indexed="8"/>
      <name val="宋体"/>
      <family val="3"/>
      <charset val="134"/>
    </font>
  </fonts>
  <fills count="21">
    <fill>
      <patternFill patternType="none"/>
    </fill>
    <fill>
      <patternFill patternType="gray125"/>
    </fill>
    <fill>
      <patternFill patternType="solid">
        <fgColor indexed="44"/>
        <bgColor indexed="64"/>
      </patternFill>
    </fill>
    <fill>
      <patternFill patternType="solid">
        <fgColor indexed="47"/>
        <bgColor indexed="64"/>
      </patternFill>
    </fill>
    <fill>
      <patternFill patternType="solid">
        <fgColor rgb="FFFFC000"/>
        <bgColor indexed="64"/>
      </patternFill>
    </fill>
    <fill>
      <patternFill patternType="solid">
        <fgColor theme="0" tint="-0.14996795556505021"/>
        <bgColor indexed="64"/>
      </patternFill>
    </fill>
    <fill>
      <patternFill patternType="solid">
        <fgColor indexed="11"/>
        <bgColor indexed="64"/>
      </patternFill>
    </fill>
    <fill>
      <patternFill patternType="solid">
        <fgColor rgb="FFFF0000"/>
        <bgColor indexed="64"/>
      </patternFill>
    </fill>
    <fill>
      <patternFill patternType="solid">
        <fgColor theme="9" tint="0.39994506668294322"/>
        <bgColor indexed="64"/>
      </patternFill>
    </fill>
    <fill>
      <patternFill patternType="solid">
        <fgColor rgb="FF00B0F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s>
  <borders count="4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
      <left style="medium">
        <color indexed="64"/>
      </left>
      <right/>
      <top/>
      <bottom/>
      <diagonal/>
    </border>
    <border>
      <left style="thin">
        <color auto="1"/>
      </left>
      <right/>
      <top/>
      <bottom style="thin">
        <color auto="1"/>
      </bottom>
      <diagonal/>
    </border>
    <border>
      <left/>
      <right style="thin">
        <color auto="1"/>
      </right>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right style="medium">
        <color indexed="64"/>
      </right>
      <top style="thin">
        <color auto="1"/>
      </top>
      <bottom style="medium">
        <color auto="1"/>
      </bottom>
      <diagonal/>
    </border>
    <border>
      <left/>
      <right style="thin">
        <color auto="1"/>
      </right>
      <top style="thin">
        <color auto="1"/>
      </top>
      <bottom/>
      <diagonal/>
    </border>
    <border>
      <left/>
      <right style="medium">
        <color indexed="64"/>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7">
    <xf numFmtId="0" fontId="0" fillId="0" borderId="0">
      <alignment vertical="center"/>
    </xf>
    <xf numFmtId="0" fontId="12" fillId="0" borderId="0">
      <alignment vertical="center"/>
    </xf>
    <xf numFmtId="0" fontId="9" fillId="0" borderId="0"/>
    <xf numFmtId="0" fontId="9" fillId="0" borderId="0"/>
    <xf numFmtId="0" fontId="9" fillId="0" borderId="0"/>
    <xf numFmtId="0" fontId="10" fillId="0" borderId="0"/>
    <xf numFmtId="0" fontId="12" fillId="0" borderId="0">
      <alignment vertical="center"/>
    </xf>
  </cellStyleXfs>
  <cellXfs count="276">
    <xf numFmtId="0" fontId="0" fillId="0" borderId="0" xfId="0">
      <alignment vertical="center"/>
    </xf>
    <xf numFmtId="0" fontId="12" fillId="0" borderId="0" xfId="1">
      <alignment vertical="center"/>
    </xf>
    <xf numFmtId="0" fontId="12" fillId="0" borderId="2" xfId="1" applyBorder="1">
      <alignment vertical="center"/>
    </xf>
    <xf numFmtId="0" fontId="0" fillId="0" borderId="2" xfId="1" applyFont="1" applyBorder="1" applyAlignment="1">
      <alignment horizontal="center" vertical="center" wrapText="1"/>
    </xf>
    <xf numFmtId="0" fontId="0" fillId="0" borderId="0" xfId="1" applyFont="1" applyBorder="1">
      <alignment vertical="center"/>
    </xf>
    <xf numFmtId="0" fontId="12" fillId="0" borderId="0" xfId="1" applyBorder="1">
      <alignment vertical="center"/>
    </xf>
    <xf numFmtId="0" fontId="12" fillId="0" borderId="0" xfId="1" applyBorder="1" applyAlignment="1">
      <alignment horizontal="center" vertical="center" wrapText="1"/>
    </xf>
    <xf numFmtId="0" fontId="12" fillId="0" borderId="4" xfId="1" applyBorder="1">
      <alignment vertical="center"/>
    </xf>
    <xf numFmtId="0" fontId="12" fillId="0" borderId="6" xfId="1" applyBorder="1">
      <alignment vertical="center"/>
    </xf>
    <xf numFmtId="0" fontId="12" fillId="0" borderId="7" xfId="1" applyBorder="1">
      <alignment vertical="center"/>
    </xf>
    <xf numFmtId="0" fontId="0" fillId="0" borderId="2" xfId="1" applyFont="1" applyBorder="1">
      <alignment vertical="center"/>
    </xf>
    <xf numFmtId="0" fontId="0" fillId="0" borderId="1" xfId="1" applyFont="1" applyBorder="1">
      <alignment vertical="center"/>
    </xf>
    <xf numFmtId="0" fontId="12" fillId="0" borderId="1" xfId="1" applyBorder="1">
      <alignment vertical="center"/>
    </xf>
    <xf numFmtId="0" fontId="0" fillId="0" borderId="2" xfId="1" applyFont="1" applyBorder="1" applyAlignment="1">
      <alignment vertical="center" wrapText="1"/>
    </xf>
    <xf numFmtId="0" fontId="0" fillId="0" borderId="0" xfId="1" applyFont="1" applyAlignment="1">
      <alignment horizontal="center" vertical="center" wrapText="1"/>
    </xf>
    <xf numFmtId="49" fontId="0" fillId="0" borderId="0" xfId="1" applyNumberFormat="1" applyFont="1" applyAlignment="1">
      <alignment horizontal="center" vertical="center" wrapText="1"/>
    </xf>
    <xf numFmtId="0" fontId="0" fillId="0" borderId="0" xfId="1" applyFont="1" applyAlignment="1">
      <alignment horizontal="left" vertical="center" wrapText="1"/>
    </xf>
    <xf numFmtId="0" fontId="3" fillId="0" borderId="0" xfId="1" applyFont="1" applyBorder="1" applyAlignment="1" applyProtection="1">
      <alignment vertical="center"/>
      <protection locked="0"/>
    </xf>
    <xf numFmtId="0" fontId="4" fillId="0" borderId="0" xfId="1" applyFont="1" applyBorder="1" applyAlignment="1" applyProtection="1">
      <alignment vertical="center"/>
      <protection locked="0"/>
    </xf>
    <xf numFmtId="0" fontId="4" fillId="0" borderId="0" xfId="1" applyFont="1" applyBorder="1" applyAlignment="1" applyProtection="1">
      <alignment horizontal="center" vertical="center"/>
      <protection locked="0"/>
    </xf>
    <xf numFmtId="0" fontId="2" fillId="0" borderId="0" xfId="1" applyFont="1" applyBorder="1" applyAlignment="1" applyProtection="1">
      <alignment vertical="center"/>
      <protection locked="0"/>
    </xf>
    <xf numFmtId="0" fontId="2" fillId="0" borderId="0" xfId="1" applyFont="1" applyBorder="1" applyAlignment="1" applyProtection="1">
      <alignment horizontal="center" vertical="center"/>
      <protection locked="0"/>
    </xf>
    <xf numFmtId="14" fontId="2" fillId="0" borderId="0" xfId="1" applyNumberFormat="1" applyFont="1" applyBorder="1" applyAlignment="1" applyProtection="1">
      <alignment horizontal="center" vertical="center"/>
      <protection locked="0"/>
    </xf>
    <xf numFmtId="0" fontId="4" fillId="0" borderId="1" xfId="1" applyFont="1" applyBorder="1" applyAlignment="1" applyProtection="1">
      <alignment vertical="center"/>
      <protection locked="0"/>
    </xf>
    <xf numFmtId="14" fontId="4" fillId="0" borderId="0" xfId="1" applyNumberFormat="1" applyFont="1" applyBorder="1" applyAlignment="1" applyProtection="1">
      <alignment horizontal="left" vertical="center"/>
      <protection locked="0"/>
    </xf>
    <xf numFmtId="176" fontId="2" fillId="0" borderId="0" xfId="1" applyNumberFormat="1" applyFont="1" applyBorder="1" applyAlignment="1" applyProtection="1">
      <alignment horizontal="center" vertical="center"/>
      <protection locked="0"/>
    </xf>
    <xf numFmtId="176" fontId="2" fillId="0" borderId="0" xfId="1" applyNumberFormat="1" applyFont="1" applyBorder="1" applyAlignment="1" applyProtection="1">
      <alignment vertical="center"/>
      <protection locked="0"/>
    </xf>
    <xf numFmtId="0" fontId="1" fillId="0" borderId="2" xfId="1" applyFont="1" applyBorder="1" applyAlignment="1">
      <alignment horizontal="center" vertical="center" wrapText="1"/>
    </xf>
    <xf numFmtId="0" fontId="0" fillId="0" borderId="2" xfId="1" applyFont="1" applyFill="1" applyBorder="1" applyAlignment="1">
      <alignment horizontal="center" vertical="center" wrapText="1"/>
    </xf>
    <xf numFmtId="0" fontId="1" fillId="0" borderId="2" xfId="1" applyFont="1" applyFill="1" applyBorder="1" applyAlignment="1">
      <alignment horizontal="center" vertical="center" wrapText="1"/>
    </xf>
    <xf numFmtId="0" fontId="5" fillId="0" borderId="2" xfId="4" applyFont="1" applyFill="1" applyBorder="1" applyAlignment="1">
      <alignment horizontal="left" vertical="center" wrapText="1"/>
    </xf>
    <xf numFmtId="0" fontId="2" fillId="5" borderId="2" xfId="1" applyFont="1" applyFill="1" applyBorder="1" applyAlignment="1" applyProtection="1">
      <alignment horizontal="left" vertical="center"/>
      <protection locked="0"/>
    </xf>
    <xf numFmtId="0" fontId="6" fillId="5" borderId="2" xfId="1" applyFont="1" applyFill="1" applyBorder="1" applyAlignment="1" applyProtection="1">
      <alignment horizontal="left" vertical="center"/>
      <protection locked="0"/>
    </xf>
    <xf numFmtId="0" fontId="2" fillId="6" borderId="2" xfId="1" applyFont="1" applyFill="1" applyBorder="1" applyAlignment="1" applyProtection="1">
      <alignment horizontal="left" vertical="center" wrapText="1"/>
      <protection locked="0"/>
    </xf>
    <xf numFmtId="0" fontId="6" fillId="7" borderId="2" xfId="1" applyFont="1" applyFill="1" applyBorder="1" applyAlignment="1" applyProtection="1">
      <alignment horizontal="left" vertical="center" wrapText="1"/>
      <protection locked="0"/>
    </xf>
    <xf numFmtId="0" fontId="0" fillId="0" borderId="2" xfId="1" applyFont="1" applyBorder="1" applyAlignment="1">
      <alignment horizontal="left" vertical="center" wrapText="1"/>
    </xf>
    <xf numFmtId="0" fontId="6" fillId="9" borderId="2" xfId="1" applyFont="1" applyFill="1" applyBorder="1" applyAlignment="1" applyProtection="1">
      <alignment horizontal="left" vertical="center" wrapText="1"/>
      <protection locked="0"/>
    </xf>
    <xf numFmtId="0" fontId="2" fillId="10" borderId="2" xfId="1" applyFont="1" applyFill="1" applyBorder="1" applyAlignment="1" applyProtection="1">
      <alignment horizontal="left" vertical="center" wrapText="1"/>
      <protection locked="0"/>
    </xf>
    <xf numFmtId="0" fontId="6" fillId="10" borderId="2" xfId="1" applyFont="1" applyFill="1" applyBorder="1" applyAlignment="1" applyProtection="1">
      <alignment horizontal="left" vertical="center" wrapText="1"/>
      <protection locked="0"/>
    </xf>
    <xf numFmtId="0" fontId="6" fillId="11" borderId="2" xfId="1" applyFont="1" applyFill="1" applyBorder="1" applyAlignment="1" applyProtection="1">
      <alignment horizontal="left" vertical="center" wrapText="1"/>
      <protection locked="0"/>
    </xf>
    <xf numFmtId="0" fontId="2" fillId="8" borderId="2" xfId="1" applyFont="1" applyFill="1" applyBorder="1" applyAlignment="1" applyProtection="1">
      <alignment horizontal="left" vertical="center" wrapText="1"/>
      <protection locked="0"/>
    </xf>
    <xf numFmtId="0" fontId="6" fillId="12" borderId="2" xfId="1" applyFont="1" applyFill="1" applyBorder="1" applyAlignment="1" applyProtection="1">
      <alignment horizontal="left" vertical="center" wrapText="1"/>
      <protection locked="0"/>
    </xf>
    <xf numFmtId="0" fontId="7" fillId="0" borderId="2" xfId="1" applyFont="1" applyBorder="1" applyAlignment="1">
      <alignment horizontal="left" vertical="center" wrapText="1"/>
    </xf>
    <xf numFmtId="49" fontId="0" fillId="0" borderId="2" xfId="1" applyNumberFormat="1" applyFont="1" applyBorder="1" applyAlignment="1">
      <alignment horizontal="center" vertical="center" wrapText="1"/>
    </xf>
    <xf numFmtId="49" fontId="0" fillId="0" borderId="2" xfId="1" applyNumberFormat="1" applyFont="1" applyFill="1" applyBorder="1" applyAlignment="1">
      <alignment horizontal="center" vertical="center" wrapText="1"/>
    </xf>
    <xf numFmtId="0" fontId="8" fillId="0" borderId="2" xfId="1" applyFont="1" applyFill="1" applyBorder="1" applyAlignment="1">
      <alignment horizontal="center" vertical="center" wrapText="1"/>
    </xf>
    <xf numFmtId="0" fontId="8" fillId="0" borderId="2" xfId="1" applyFont="1" applyBorder="1" applyAlignment="1">
      <alignment horizontal="left" vertical="center" wrapText="1"/>
    </xf>
    <xf numFmtId="14" fontId="0" fillId="0" borderId="2" xfId="1" applyNumberFormat="1" applyFont="1" applyBorder="1" applyAlignment="1">
      <alignment horizontal="center" vertical="center"/>
    </xf>
    <xf numFmtId="14" fontId="0" fillId="0" borderId="2" xfId="1" applyNumberFormat="1" applyFont="1" applyBorder="1" applyAlignment="1">
      <alignment horizontal="center" vertical="center" wrapText="1"/>
    </xf>
    <xf numFmtId="177" fontId="0" fillId="0" borderId="2" xfId="1" applyNumberFormat="1" applyFont="1" applyBorder="1" applyAlignment="1">
      <alignment horizontal="left" vertical="center" wrapText="1"/>
    </xf>
    <xf numFmtId="14" fontId="0" fillId="0" borderId="2" xfId="1" applyNumberFormat="1" applyFont="1" applyFill="1" applyBorder="1" applyAlignment="1">
      <alignment horizontal="center" vertical="center" wrapText="1"/>
    </xf>
    <xf numFmtId="0" fontId="0" fillId="0" borderId="2" xfId="1" applyFont="1" applyFill="1" applyBorder="1" applyAlignment="1">
      <alignment vertical="center" wrapText="1"/>
    </xf>
    <xf numFmtId="177" fontId="0" fillId="0" borderId="2" xfId="1" applyNumberFormat="1" applyFont="1" applyFill="1" applyBorder="1" applyAlignment="1">
      <alignment horizontal="left" vertical="center" wrapText="1"/>
    </xf>
    <xf numFmtId="0" fontId="0" fillId="0" borderId="2" xfId="1" applyFont="1" applyFill="1" applyBorder="1" applyAlignment="1">
      <alignment horizontal="left" vertical="center" wrapText="1"/>
    </xf>
    <xf numFmtId="0" fontId="0" fillId="0" borderId="0" xfId="1" applyFont="1" applyAlignment="1">
      <alignment horizontal="left" vertical="top" wrapText="1"/>
    </xf>
    <xf numFmtId="0" fontId="1" fillId="0" borderId="2" xfId="1" applyFont="1" applyFill="1" applyBorder="1" applyAlignment="1">
      <alignment horizontal="left" vertical="top" wrapText="1"/>
    </xf>
    <xf numFmtId="0" fontId="0" fillId="0" borderId="2" xfId="1" applyFont="1" applyFill="1" applyBorder="1" applyAlignment="1">
      <alignment horizontal="left" vertical="top" wrapText="1"/>
    </xf>
    <xf numFmtId="0" fontId="12" fillId="0" borderId="2" xfId="1" applyFont="1" applyFill="1" applyBorder="1" applyAlignment="1">
      <alignment horizontal="left" vertical="top" wrapText="1"/>
    </xf>
    <xf numFmtId="0" fontId="4" fillId="0" borderId="0" xfId="1" applyFont="1" applyBorder="1" applyAlignment="1" applyProtection="1">
      <alignment horizontal="left" vertical="center"/>
      <protection locked="0"/>
    </xf>
    <xf numFmtId="0" fontId="2" fillId="0" borderId="0" xfId="1" applyFont="1" applyBorder="1" applyAlignment="1" applyProtection="1">
      <alignment horizontal="left" vertical="center"/>
      <protection locked="0"/>
    </xf>
    <xf numFmtId="176" fontId="2" fillId="0" borderId="0" xfId="1" applyNumberFormat="1" applyFont="1" applyBorder="1" applyAlignment="1" applyProtection="1">
      <alignment horizontal="left" vertical="center"/>
      <protection locked="0"/>
    </xf>
    <xf numFmtId="0" fontId="6" fillId="4" borderId="2" xfId="1" applyFont="1" applyFill="1" applyBorder="1" applyAlignment="1" applyProtection="1">
      <alignment horizontal="left" vertical="center" wrapText="1"/>
      <protection locked="0"/>
    </xf>
    <xf numFmtId="0" fontId="14" fillId="0" borderId="2" xfId="1" applyFont="1" applyBorder="1" applyAlignment="1">
      <alignment horizontal="center" vertical="center" wrapText="1"/>
    </xf>
    <xf numFmtId="49" fontId="14" fillId="0" borderId="2" xfId="1" applyNumberFormat="1" applyFont="1" applyBorder="1" applyAlignment="1">
      <alignment horizontal="center" vertical="center" wrapText="1"/>
    </xf>
    <xf numFmtId="0" fontId="15" fillId="0" borderId="2" xfId="1" applyFont="1" applyBorder="1" applyAlignment="1">
      <alignment horizontal="center" vertical="center" wrapText="1"/>
    </xf>
    <xf numFmtId="0" fontId="15" fillId="0" borderId="2" xfId="1" applyFont="1" applyBorder="1" applyAlignment="1">
      <alignment horizontal="left" vertical="center" wrapText="1"/>
    </xf>
    <xf numFmtId="0" fontId="16" fillId="0" borderId="0" xfId="1" applyFont="1" applyAlignment="1">
      <alignment horizontal="center" vertical="center" wrapText="1"/>
    </xf>
    <xf numFmtId="0" fontId="16" fillId="0" borderId="2" xfId="1" applyFont="1" applyBorder="1" applyAlignment="1">
      <alignment horizontal="center" vertical="center" wrapText="1"/>
    </xf>
    <xf numFmtId="49" fontId="16" fillId="0" borderId="2" xfId="1" applyNumberFormat="1" applyFont="1" applyBorder="1" applyAlignment="1">
      <alignment horizontal="center" vertical="center" wrapText="1"/>
    </xf>
    <xf numFmtId="0" fontId="17" fillId="0" borderId="2" xfId="1" applyFont="1" applyBorder="1" applyAlignment="1">
      <alignment horizontal="center" vertical="center" wrapText="1"/>
    </xf>
    <xf numFmtId="0" fontId="16" fillId="0" borderId="2" xfId="1" applyFont="1" applyFill="1" applyBorder="1" applyAlignment="1">
      <alignment horizontal="center" vertical="center" wrapText="1"/>
    </xf>
    <xf numFmtId="0" fontId="14" fillId="0" borderId="2"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2" xfId="1" applyFont="1" applyBorder="1" applyAlignment="1">
      <alignment horizontal="left" vertical="center" wrapText="1"/>
    </xf>
    <xf numFmtId="49" fontId="16" fillId="0" borderId="2" xfId="1" applyNumberFormat="1" applyFont="1" applyFill="1" applyBorder="1" applyAlignment="1">
      <alignment horizontal="center" vertical="center" wrapText="1"/>
    </xf>
    <xf numFmtId="0" fontId="17" fillId="0" borderId="2" xfId="1" applyFont="1" applyFill="1" applyBorder="1" applyAlignment="1">
      <alignment horizontal="left" vertical="center" wrapText="1"/>
    </xf>
    <xf numFmtId="0" fontId="16" fillId="0" borderId="0" xfId="1" applyFont="1" applyFill="1" applyAlignment="1">
      <alignment horizontal="center" vertical="center" wrapText="1"/>
    </xf>
    <xf numFmtId="14" fontId="16" fillId="0" borderId="2" xfId="1" applyNumberFormat="1" applyFont="1" applyBorder="1" applyAlignment="1">
      <alignment horizontal="center" vertical="center" wrapText="1"/>
    </xf>
    <xf numFmtId="0" fontId="16" fillId="0" borderId="2" xfId="1" applyFont="1" applyBorder="1" applyAlignment="1">
      <alignment horizontal="left" vertical="center" wrapText="1"/>
    </xf>
    <xf numFmtId="0" fontId="16" fillId="0" borderId="2" xfId="1" applyFont="1" applyBorder="1" applyAlignment="1">
      <alignment horizontal="left" vertical="top" wrapText="1"/>
    </xf>
    <xf numFmtId="177" fontId="16" fillId="0" borderId="2" xfId="1" applyNumberFormat="1" applyFont="1" applyBorder="1" applyAlignment="1">
      <alignment horizontal="left" vertical="center" wrapText="1"/>
    </xf>
    <xf numFmtId="14" fontId="16" fillId="0" borderId="2" xfId="1" applyNumberFormat="1" applyFont="1" applyFill="1" applyBorder="1" applyAlignment="1">
      <alignment horizontal="center" vertical="center" wrapText="1"/>
    </xf>
    <xf numFmtId="0" fontId="16" fillId="0" borderId="2" xfId="1" applyFont="1" applyFill="1" applyBorder="1" applyAlignment="1">
      <alignment vertical="center" wrapText="1"/>
    </xf>
    <xf numFmtId="0" fontId="16" fillId="0" borderId="2" xfId="1" applyFont="1" applyFill="1" applyBorder="1" applyAlignment="1">
      <alignment horizontal="left" vertical="top" wrapText="1"/>
    </xf>
    <xf numFmtId="177" fontId="16" fillId="0" borderId="2" xfId="1" applyNumberFormat="1" applyFont="1" applyFill="1" applyBorder="1" applyAlignment="1">
      <alignment horizontal="left" vertical="center" wrapText="1"/>
    </xf>
    <xf numFmtId="0" fontId="16" fillId="0" borderId="2" xfId="1" applyFont="1" applyFill="1" applyBorder="1" applyAlignment="1">
      <alignment horizontal="left" vertical="center" wrapText="1"/>
    </xf>
    <xf numFmtId="0" fontId="17" fillId="0" borderId="2" xfId="1" applyFont="1" applyFill="1" applyBorder="1" applyAlignment="1">
      <alignment vertical="center" wrapText="1"/>
    </xf>
    <xf numFmtId="0" fontId="16" fillId="0" borderId="0" xfId="1" applyFont="1" applyAlignment="1">
      <alignment horizontal="left" vertical="center" wrapText="1"/>
    </xf>
    <xf numFmtId="49" fontId="16" fillId="0" borderId="0" xfId="1" applyNumberFormat="1" applyFont="1" applyAlignment="1">
      <alignment horizontal="center" vertical="center" wrapText="1"/>
    </xf>
    <xf numFmtId="0" fontId="16" fillId="0" borderId="0" xfId="1" applyFont="1" applyAlignment="1">
      <alignment horizontal="left" vertical="top" wrapText="1"/>
    </xf>
    <xf numFmtId="0" fontId="1" fillId="0" borderId="3" xfId="1" applyFont="1" applyBorder="1" applyAlignment="1">
      <alignment horizontal="center" vertical="center" wrapText="1"/>
    </xf>
    <xf numFmtId="0" fontId="1" fillId="0" borderId="5" xfId="1" applyFont="1" applyBorder="1" applyAlignment="1">
      <alignment horizontal="center" vertical="center"/>
    </xf>
    <xf numFmtId="0" fontId="12" fillId="0" borderId="2" xfId="1" applyBorder="1" applyAlignment="1">
      <alignment horizontal="right" vertical="center"/>
    </xf>
    <xf numFmtId="0" fontId="12" fillId="0" borderId="4" xfId="1" applyBorder="1" applyAlignment="1">
      <alignment horizontal="right" vertical="center"/>
    </xf>
    <xf numFmtId="0" fontId="12" fillId="0" borderId="7" xfId="1" applyBorder="1" applyAlignment="1">
      <alignment horizontal="right" vertical="center"/>
    </xf>
    <xf numFmtId="0" fontId="7" fillId="6" borderId="3" xfId="1" applyFont="1" applyFill="1" applyBorder="1" applyAlignment="1" applyProtection="1">
      <alignment horizontal="center" vertical="center" wrapText="1"/>
      <protection locked="0"/>
    </xf>
    <xf numFmtId="0" fontId="7" fillId="10" borderId="3" xfId="1" applyFont="1" applyFill="1" applyBorder="1" applyAlignment="1" applyProtection="1">
      <alignment horizontal="center" vertical="center" wrapText="1"/>
      <protection locked="0"/>
    </xf>
    <xf numFmtId="0" fontId="7" fillId="8" borderId="3" xfId="1" applyFont="1" applyFill="1" applyBorder="1" applyAlignment="1" applyProtection="1">
      <alignment horizontal="center" vertical="center" wrapText="1"/>
      <protection locked="0"/>
    </xf>
    <xf numFmtId="0" fontId="1" fillId="0" borderId="3" xfId="1" applyFont="1" applyBorder="1" applyAlignment="1">
      <alignment horizontal="center" vertical="center"/>
    </xf>
    <xf numFmtId="0" fontId="17" fillId="0" borderId="2" xfId="1" applyFont="1" applyFill="1" applyBorder="1" applyAlignment="1">
      <alignment horizontal="left" vertical="top" wrapText="1"/>
    </xf>
    <xf numFmtId="0" fontId="12" fillId="0" borderId="2" xfId="1" applyFont="1" applyBorder="1" applyAlignment="1">
      <alignment horizontal="left" vertical="top" wrapText="1"/>
    </xf>
    <xf numFmtId="0" fontId="12" fillId="0" borderId="2" xfId="1" applyFont="1" applyBorder="1" applyAlignment="1">
      <alignment horizontal="center" vertical="center" wrapText="1"/>
    </xf>
    <xf numFmtId="0" fontId="12" fillId="0" borderId="2" xfId="1" applyFont="1" applyFill="1" applyBorder="1" applyAlignment="1">
      <alignment horizontal="center" vertical="center" wrapText="1"/>
    </xf>
    <xf numFmtId="0" fontId="5" fillId="7" borderId="2" xfId="4" applyFont="1" applyFill="1" applyBorder="1" applyAlignment="1">
      <alignment horizontal="left" vertical="center" wrapText="1"/>
    </xf>
    <xf numFmtId="14" fontId="16" fillId="0" borderId="2" xfId="1" applyNumberFormat="1" applyFont="1" applyFill="1" applyBorder="1">
      <alignment vertical="center"/>
    </xf>
    <xf numFmtId="0" fontId="16" fillId="0" borderId="2" xfId="1" applyFont="1" applyFill="1" applyBorder="1" applyAlignment="1">
      <alignment horizontal="center" vertical="center"/>
    </xf>
    <xf numFmtId="0" fontId="16" fillId="0" borderId="2" xfId="1" applyFont="1" applyFill="1" applyBorder="1" applyAlignment="1">
      <alignment horizontal="left" vertical="center"/>
    </xf>
    <xf numFmtId="0" fontId="16" fillId="0" borderId="2" xfId="1" applyFont="1" applyFill="1" applyBorder="1" applyAlignment="1">
      <alignment horizontal="left" vertical="top"/>
    </xf>
    <xf numFmtId="14" fontId="16" fillId="0" borderId="2" xfId="1" applyNumberFormat="1" applyFont="1" applyFill="1" applyBorder="1" applyAlignment="1">
      <alignment horizontal="left" vertical="center"/>
    </xf>
    <xf numFmtId="14" fontId="12" fillId="0" borderId="2" xfId="1" applyNumberFormat="1" applyFill="1" applyBorder="1">
      <alignment vertical="center"/>
    </xf>
    <xf numFmtId="0" fontId="12" fillId="0" borderId="2" xfId="1" applyFill="1" applyBorder="1" applyAlignment="1">
      <alignment horizontal="center" vertical="center"/>
    </xf>
    <xf numFmtId="0" fontId="12" fillId="0" borderId="2" xfId="1" applyFill="1" applyBorder="1" applyAlignment="1">
      <alignment vertical="center" wrapText="1"/>
    </xf>
    <xf numFmtId="0" fontId="12" fillId="0" borderId="2" xfId="1" applyFill="1" applyBorder="1" applyAlignment="1">
      <alignment horizontal="left" vertical="center"/>
    </xf>
    <xf numFmtId="0" fontId="12" fillId="0" borderId="2" xfId="1" applyFill="1" applyBorder="1" applyAlignment="1">
      <alignment horizontal="left" vertical="top" wrapText="1"/>
    </xf>
    <xf numFmtId="14" fontId="12" fillId="0" borderId="2" xfId="1" applyNumberFormat="1" applyFill="1" applyBorder="1" applyAlignment="1">
      <alignment horizontal="left" vertical="center"/>
    </xf>
    <xf numFmtId="0" fontId="12" fillId="0" borderId="2" xfId="1" applyFont="1" applyFill="1" applyBorder="1" applyAlignment="1">
      <alignment horizontal="left" vertical="center" wrapText="1"/>
    </xf>
    <xf numFmtId="0" fontId="12" fillId="0" borderId="2" xfId="1" applyFill="1" applyBorder="1" applyAlignment="1">
      <alignment horizontal="left" vertical="top"/>
    </xf>
    <xf numFmtId="0" fontId="12" fillId="0" borderId="2" xfId="1" applyFont="1" applyFill="1" applyBorder="1" applyAlignment="1">
      <alignment horizontal="left" vertical="center"/>
    </xf>
    <xf numFmtId="0" fontId="5" fillId="0" borderId="2" xfId="1" applyFont="1" applyFill="1" applyBorder="1" applyAlignment="1">
      <alignment horizontal="left" vertical="center" wrapText="1"/>
    </xf>
    <xf numFmtId="0" fontId="12" fillId="0" borderId="2" xfId="1" applyFont="1" applyFill="1" applyBorder="1">
      <alignment vertical="center"/>
    </xf>
    <xf numFmtId="0" fontId="12" fillId="0" borderId="2" xfId="1" applyFont="1" applyFill="1" applyBorder="1" applyAlignment="1">
      <alignment horizontal="left" vertical="top"/>
    </xf>
    <xf numFmtId="14" fontId="12" fillId="0" borderId="2" xfId="1" applyNumberFormat="1" applyFont="1" applyFill="1" applyBorder="1" applyAlignment="1">
      <alignment horizontal="left" vertical="center"/>
    </xf>
    <xf numFmtId="58" fontId="5" fillId="0" borderId="2" xfId="1" applyNumberFormat="1" applyFont="1" applyFill="1" applyBorder="1" applyAlignment="1">
      <alignment horizontal="left" vertical="top" wrapText="1"/>
    </xf>
    <xf numFmtId="14" fontId="16" fillId="0" borderId="2" xfId="1" applyNumberFormat="1" applyFont="1" applyFill="1" applyBorder="1" applyAlignment="1">
      <alignment horizontal="left" vertical="center" wrapText="1"/>
    </xf>
    <xf numFmtId="0" fontId="5" fillId="0" borderId="2" xfId="1" applyFont="1" applyFill="1" applyBorder="1" applyAlignment="1">
      <alignment horizontal="left" vertical="top" wrapText="1"/>
    </xf>
    <xf numFmtId="14" fontId="12" fillId="0" borderId="2" xfId="1" applyNumberFormat="1" applyFill="1" applyBorder="1" applyAlignment="1">
      <alignment horizontal="center" vertical="center" wrapText="1"/>
    </xf>
    <xf numFmtId="0" fontId="12" fillId="0" borderId="2" xfId="1" applyFill="1" applyBorder="1" applyAlignment="1">
      <alignment horizontal="center" vertical="center" wrapText="1"/>
    </xf>
    <xf numFmtId="0" fontId="12" fillId="0" borderId="2" xfId="1" applyFill="1" applyBorder="1" applyAlignment="1">
      <alignment horizontal="left" vertical="center" wrapText="1"/>
    </xf>
    <xf numFmtId="0" fontId="12" fillId="0" borderId="2" xfId="1" applyFont="1" applyFill="1" applyBorder="1" applyAlignment="1">
      <alignment vertical="center" wrapText="1"/>
    </xf>
    <xf numFmtId="14" fontId="12" fillId="0" borderId="2" xfId="1" applyNumberFormat="1" applyFont="1" applyFill="1" applyBorder="1" applyAlignment="1">
      <alignment horizontal="left" vertical="center" wrapText="1"/>
    </xf>
    <xf numFmtId="14" fontId="12" fillId="0" borderId="2" xfId="1" applyNumberFormat="1" applyFill="1" applyBorder="1" applyAlignment="1">
      <alignment horizontal="left" vertical="center" wrapText="1"/>
    </xf>
    <xf numFmtId="14" fontId="12" fillId="0" borderId="2" xfId="1" applyNumberFormat="1" applyFont="1" applyFill="1" applyBorder="1" applyAlignment="1">
      <alignment horizontal="center" vertical="center" wrapText="1"/>
    </xf>
    <xf numFmtId="0" fontId="16" fillId="0" borderId="9" xfId="1" applyFont="1" applyFill="1" applyBorder="1" applyAlignment="1">
      <alignment horizontal="center" vertical="center" wrapText="1"/>
    </xf>
    <xf numFmtId="0" fontId="16" fillId="0" borderId="9" xfId="1" applyFont="1" applyFill="1" applyBorder="1" applyAlignment="1">
      <alignment horizontal="left" vertical="center" wrapText="1"/>
    </xf>
    <xf numFmtId="0" fontId="16" fillId="9" borderId="2" xfId="1" applyFont="1" applyFill="1" applyBorder="1" applyAlignment="1">
      <alignment horizontal="left" vertical="center" wrapText="1"/>
    </xf>
    <xf numFmtId="14" fontId="12" fillId="0" borderId="2" xfId="1" applyNumberFormat="1" applyFill="1" applyBorder="1" applyAlignment="1">
      <alignment horizontal="center" vertical="center"/>
    </xf>
    <xf numFmtId="14" fontId="16" fillId="0" borderId="2" xfId="1" applyNumberFormat="1" applyFont="1" applyFill="1" applyBorder="1" applyAlignment="1">
      <alignment horizontal="center" vertical="center"/>
    </xf>
    <xf numFmtId="14" fontId="17" fillId="0" borderId="2" xfId="1" applyNumberFormat="1" applyFont="1" applyFill="1" applyBorder="1" applyAlignment="1">
      <alignment horizontal="center" vertical="center" wrapText="1"/>
    </xf>
    <xf numFmtId="14" fontId="17" fillId="0" borderId="2" xfId="1" applyNumberFormat="1" applyFont="1" applyFill="1" applyBorder="1" applyAlignment="1">
      <alignment horizontal="left" vertical="center" wrapText="1"/>
    </xf>
    <xf numFmtId="14" fontId="16" fillId="0" borderId="2" xfId="1" applyNumberFormat="1" applyFont="1" applyFill="1" applyBorder="1" applyAlignment="1">
      <alignment vertical="center" wrapText="1"/>
    </xf>
    <xf numFmtId="0" fontId="16" fillId="15" borderId="2" xfId="1" applyFont="1" applyFill="1" applyBorder="1" applyAlignment="1">
      <alignment horizontal="center" vertical="center"/>
    </xf>
    <xf numFmtId="0" fontId="17" fillId="15" borderId="2" xfId="1" applyFont="1" applyFill="1" applyBorder="1" applyAlignment="1">
      <alignment horizontal="left" vertical="center" wrapText="1"/>
    </xf>
    <xf numFmtId="14" fontId="16" fillId="0" borderId="2" xfId="1" applyNumberFormat="1" applyFont="1" applyBorder="1" applyAlignment="1">
      <alignment horizontal="left" vertical="center" wrapText="1"/>
    </xf>
    <xf numFmtId="0" fontId="5" fillId="0" borderId="2" xfId="1" applyFont="1" applyFill="1" applyBorder="1" applyAlignment="1">
      <alignment vertical="center" wrapText="1"/>
    </xf>
    <xf numFmtId="0" fontId="12" fillId="13" borderId="3" xfId="1" applyFill="1" applyBorder="1" applyAlignment="1">
      <alignment horizontal="center" vertical="center"/>
    </xf>
    <xf numFmtId="0" fontId="12" fillId="4" borderId="2" xfId="1" applyFill="1" applyBorder="1" applyAlignment="1">
      <alignment horizontal="center" vertical="center"/>
    </xf>
    <xf numFmtId="0" fontId="12" fillId="11" borderId="2" xfId="1" applyFill="1" applyBorder="1" applyAlignment="1">
      <alignment horizontal="center" vertical="center"/>
    </xf>
    <xf numFmtId="0" fontId="12" fillId="9" borderId="2" xfId="1" applyFill="1" applyBorder="1" applyAlignment="1">
      <alignment horizontal="center" vertical="center"/>
    </xf>
    <xf numFmtId="0" fontId="12" fillId="16" borderId="4" xfId="1" applyFill="1" applyBorder="1" applyAlignment="1">
      <alignment horizontal="center" vertical="center"/>
    </xf>
    <xf numFmtId="0" fontId="12" fillId="14" borderId="2" xfId="1" applyFill="1" applyBorder="1" applyAlignment="1">
      <alignment horizontal="center" vertical="center"/>
    </xf>
    <xf numFmtId="0" fontId="12" fillId="12" borderId="2" xfId="1" applyFill="1" applyBorder="1" applyAlignment="1">
      <alignment horizontal="center" vertical="center"/>
    </xf>
    <xf numFmtId="0" fontId="12" fillId="17" borderId="2" xfId="1" applyFill="1" applyBorder="1" applyAlignment="1">
      <alignment horizontal="center" vertical="center"/>
    </xf>
    <xf numFmtId="0" fontId="12" fillId="17" borderId="20" xfId="1" applyFill="1" applyBorder="1" applyAlignment="1">
      <alignment horizontal="center" vertical="center"/>
    </xf>
    <xf numFmtId="58" fontId="12" fillId="13" borderId="21" xfId="1" applyNumberFormat="1" applyFill="1" applyBorder="1" applyAlignment="1">
      <alignment horizontal="center" vertical="center"/>
    </xf>
    <xf numFmtId="0" fontId="12" fillId="14" borderId="8" xfId="1" applyFill="1" applyBorder="1" applyAlignment="1">
      <alignment horizontal="center" vertical="center"/>
    </xf>
    <xf numFmtId="0" fontId="12" fillId="12" borderId="8" xfId="1" applyFill="1" applyBorder="1" applyAlignment="1">
      <alignment horizontal="center" vertical="center"/>
    </xf>
    <xf numFmtId="0" fontId="12" fillId="17" borderId="8" xfId="1" applyFill="1" applyBorder="1" applyAlignment="1">
      <alignment horizontal="center" vertical="center"/>
    </xf>
    <xf numFmtId="0" fontId="12" fillId="16" borderId="22" xfId="1" applyFill="1" applyBorder="1" applyAlignment="1">
      <alignment horizontal="center" vertical="center"/>
    </xf>
    <xf numFmtId="0" fontId="12" fillId="17" borderId="23" xfId="1" applyFill="1" applyBorder="1" applyAlignment="1">
      <alignment horizontal="center" vertical="center"/>
    </xf>
    <xf numFmtId="0" fontId="12" fillId="13" borderId="5" xfId="1" applyFill="1" applyBorder="1" applyAlignment="1">
      <alignment horizontal="center" vertical="center"/>
    </xf>
    <xf numFmtId="0" fontId="12" fillId="0" borderId="6" xfId="1" applyBorder="1" applyAlignment="1">
      <alignment horizontal="center" vertical="center"/>
    </xf>
    <xf numFmtId="0" fontId="12" fillId="0" borderId="7" xfId="1" applyFill="1" applyBorder="1" applyAlignment="1">
      <alignment horizontal="center" vertical="center"/>
    </xf>
    <xf numFmtId="0" fontId="12" fillId="0" borderId="7" xfId="1" applyBorder="1" applyAlignment="1">
      <alignment horizontal="center" vertical="center"/>
    </xf>
    <xf numFmtId="0" fontId="16" fillId="0" borderId="8" xfId="1" applyFont="1" applyBorder="1" applyAlignment="1">
      <alignment horizontal="left" vertical="top" wrapText="1"/>
    </xf>
    <xf numFmtId="0" fontId="16" fillId="0" borderId="8" xfId="1" applyFont="1" applyBorder="1" applyAlignment="1">
      <alignment horizontal="left" vertical="center" wrapText="1"/>
    </xf>
    <xf numFmtId="0" fontId="8" fillId="0" borderId="2" xfId="1" applyFont="1" applyFill="1" applyBorder="1" applyAlignment="1">
      <alignment vertical="center" wrapText="1"/>
    </xf>
    <xf numFmtId="0" fontId="12" fillId="0" borderId="0" xfId="6">
      <alignment vertical="center"/>
    </xf>
    <xf numFmtId="58" fontId="12" fillId="13" borderId="2" xfId="1" applyNumberFormat="1" applyFill="1" applyBorder="1" applyAlignment="1">
      <alignment horizontal="center" vertical="center"/>
    </xf>
    <xf numFmtId="0" fontId="12" fillId="0" borderId="2" xfId="1" applyBorder="1" applyAlignment="1">
      <alignment horizontal="center" vertical="center"/>
    </xf>
    <xf numFmtId="178" fontId="12" fillId="0" borderId="2" xfId="1" applyNumberFormat="1" applyBorder="1" applyAlignment="1">
      <alignment horizontal="center" vertical="center"/>
    </xf>
    <xf numFmtId="0" fontId="12" fillId="13" borderId="2" xfId="1" applyFill="1" applyBorder="1" applyAlignment="1">
      <alignment horizontal="center" vertical="center"/>
    </xf>
    <xf numFmtId="0" fontId="12" fillId="16" borderId="2" xfId="1" applyFill="1" applyBorder="1" applyAlignment="1">
      <alignment horizontal="center" vertical="center"/>
    </xf>
    <xf numFmtId="0" fontId="12" fillId="13" borderId="2" xfId="1" applyFont="1" applyFill="1" applyBorder="1" applyAlignment="1">
      <alignment horizontal="center" vertical="center"/>
    </xf>
    <xf numFmtId="0" fontId="8" fillId="6" borderId="2" xfId="1" applyFont="1" applyFill="1" applyBorder="1" applyAlignment="1" applyProtection="1">
      <alignment horizontal="center" vertical="center" wrapText="1"/>
      <protection locked="0"/>
    </xf>
    <xf numFmtId="0" fontId="8" fillId="10" borderId="2" xfId="1" applyFont="1" applyFill="1" applyBorder="1" applyAlignment="1" applyProtection="1">
      <alignment horizontal="center" vertical="center" wrapText="1"/>
      <protection locked="0"/>
    </xf>
    <xf numFmtId="0" fontId="8" fillId="8" borderId="2" xfId="1" applyFont="1" applyFill="1" applyBorder="1" applyAlignment="1" applyProtection="1">
      <alignment horizontal="center" vertical="center" wrapText="1"/>
      <protection locked="0"/>
    </xf>
    <xf numFmtId="0" fontId="12" fillId="16" borderId="4" xfId="1" applyFont="1" applyFill="1" applyBorder="1" applyAlignment="1">
      <alignment horizontal="center" vertical="center"/>
    </xf>
    <xf numFmtId="0" fontId="16" fillId="18" borderId="2" xfId="1" applyFont="1" applyFill="1" applyBorder="1" applyAlignment="1">
      <alignment horizontal="left" vertical="top" wrapText="1"/>
    </xf>
    <xf numFmtId="0" fontId="12" fillId="0" borderId="2" xfId="1" applyNumberFormat="1" applyBorder="1" applyAlignment="1">
      <alignment horizontal="center" vertical="center"/>
    </xf>
    <xf numFmtId="0" fontId="12" fillId="0" borderId="27" xfId="1" applyBorder="1">
      <alignment vertical="center"/>
    </xf>
    <xf numFmtId="0" fontId="12" fillId="13" borderId="3" xfId="1" applyFont="1" applyFill="1" applyBorder="1" applyAlignment="1">
      <alignment horizontal="center" vertical="center"/>
    </xf>
    <xf numFmtId="58" fontId="12" fillId="13" borderId="3" xfId="1" applyNumberFormat="1" applyFill="1" applyBorder="1" applyAlignment="1">
      <alignment horizontal="center" vertical="center"/>
    </xf>
    <xf numFmtId="0" fontId="12" fillId="0" borderId="24" xfId="1" applyBorder="1">
      <alignment vertical="center"/>
    </xf>
    <xf numFmtId="0" fontId="17" fillId="7" borderId="2" xfId="1" applyFont="1" applyFill="1" applyBorder="1" applyAlignment="1">
      <alignment horizontal="left" vertical="center" wrapText="1"/>
    </xf>
    <xf numFmtId="0" fontId="16" fillId="7" borderId="2" xfId="1" applyFont="1" applyFill="1" applyBorder="1" applyAlignment="1">
      <alignment horizontal="left" vertical="center" wrapText="1"/>
    </xf>
    <xf numFmtId="0" fontId="12" fillId="0" borderId="2" xfId="1" applyBorder="1" applyAlignment="1">
      <alignment horizontal="center" vertical="center" wrapText="1"/>
    </xf>
    <xf numFmtId="0" fontId="1" fillId="13" borderId="35" xfId="1" applyFont="1" applyFill="1" applyBorder="1" applyAlignment="1">
      <alignment vertical="center"/>
    </xf>
    <xf numFmtId="0" fontId="12" fillId="17" borderId="4" xfId="1" applyFill="1" applyBorder="1" applyAlignment="1">
      <alignment horizontal="center" vertical="center"/>
    </xf>
    <xf numFmtId="0" fontId="12" fillId="16" borderId="36" xfId="1" applyFill="1" applyBorder="1" applyAlignment="1">
      <alignment horizontal="center" vertical="center"/>
    </xf>
    <xf numFmtId="0" fontId="12" fillId="0" borderId="4" xfId="1" applyBorder="1" applyAlignment="1">
      <alignment horizontal="center" vertical="center"/>
    </xf>
    <xf numFmtId="0" fontId="12" fillId="0" borderId="36" xfId="1" applyBorder="1" applyAlignment="1">
      <alignment horizontal="center" vertical="center"/>
    </xf>
    <xf numFmtId="178" fontId="12" fillId="0" borderId="6" xfId="1" applyNumberFormat="1" applyBorder="1" applyAlignment="1">
      <alignment horizontal="center" vertical="center"/>
    </xf>
    <xf numFmtId="178" fontId="12" fillId="0" borderId="7" xfId="1" applyNumberFormat="1" applyBorder="1" applyAlignment="1">
      <alignment horizontal="center" vertical="center"/>
    </xf>
    <xf numFmtId="178" fontId="12" fillId="0" borderId="36" xfId="1" applyNumberFormat="1" applyBorder="1" applyAlignment="1">
      <alignment horizontal="center" vertical="center"/>
    </xf>
    <xf numFmtId="0" fontId="12" fillId="12" borderId="3" xfId="6" applyFont="1" applyFill="1" applyBorder="1">
      <alignment vertical="center"/>
    </xf>
    <xf numFmtId="0" fontId="12" fillId="12" borderId="2" xfId="6" applyFont="1" applyFill="1" applyBorder="1" applyAlignment="1">
      <alignment horizontal="center" vertical="center"/>
    </xf>
    <xf numFmtId="0" fontId="12" fillId="12" borderId="4" xfId="6" applyFont="1" applyFill="1" applyBorder="1" applyAlignment="1">
      <alignment horizontal="center" vertical="center"/>
    </xf>
    <xf numFmtId="0" fontId="12" fillId="0" borderId="2" xfId="6" applyBorder="1" applyAlignment="1">
      <alignment horizontal="center" vertical="center"/>
    </xf>
    <xf numFmtId="0" fontId="12" fillId="0" borderId="4" xfId="6" applyBorder="1" applyAlignment="1">
      <alignment horizontal="center" vertical="center"/>
    </xf>
    <xf numFmtId="0" fontId="12" fillId="13" borderId="5" xfId="6" applyFont="1" applyFill="1" applyBorder="1" applyAlignment="1">
      <alignment horizontal="left" vertical="center"/>
    </xf>
    <xf numFmtId="0" fontId="12" fillId="0" borderId="6" xfId="6" applyBorder="1" applyAlignment="1">
      <alignment horizontal="center" vertical="center"/>
    </xf>
    <xf numFmtId="0" fontId="12" fillId="4" borderId="3" xfId="6" applyFont="1" applyFill="1" applyBorder="1" applyAlignment="1">
      <alignment horizontal="left" vertical="center"/>
    </xf>
    <xf numFmtId="0" fontId="12" fillId="19" borderId="3" xfId="6" applyFont="1" applyFill="1" applyBorder="1" applyAlignment="1">
      <alignment horizontal="left" vertical="center"/>
    </xf>
    <xf numFmtId="0" fontId="12" fillId="12" borderId="37" xfId="6" applyFont="1" applyFill="1" applyBorder="1" applyAlignment="1">
      <alignment horizontal="center" vertical="center"/>
    </xf>
    <xf numFmtId="0" fontId="12" fillId="0" borderId="37" xfId="6" applyBorder="1" applyAlignment="1">
      <alignment horizontal="center" vertical="center"/>
    </xf>
    <xf numFmtId="0" fontId="12" fillId="15" borderId="16" xfId="6" applyFont="1" applyFill="1" applyBorder="1" applyAlignment="1">
      <alignment horizontal="left" vertical="center"/>
    </xf>
    <xf numFmtId="0" fontId="12" fillId="0" borderId="17" xfId="6" applyBorder="1" applyAlignment="1">
      <alignment horizontal="center" vertical="center"/>
    </xf>
    <xf numFmtId="0" fontId="12" fillId="0" borderId="18" xfId="6" applyBorder="1" applyAlignment="1">
      <alignment horizontal="center" vertical="center"/>
    </xf>
    <xf numFmtId="0" fontId="12" fillId="11" borderId="5" xfId="6" applyFont="1" applyFill="1" applyBorder="1" applyAlignment="1">
      <alignment horizontal="left" vertical="center"/>
    </xf>
    <xf numFmtId="0" fontId="12" fillId="0" borderId="7" xfId="6" applyBorder="1" applyAlignment="1">
      <alignment horizontal="center" vertical="center"/>
    </xf>
    <xf numFmtId="0" fontId="1" fillId="0" borderId="6" xfId="6" applyFont="1" applyBorder="1" applyAlignment="1">
      <alignment horizontal="center" vertical="center"/>
    </xf>
    <xf numFmtId="0" fontId="1" fillId="0" borderId="7" xfId="6" applyNumberFormat="1" applyFont="1" applyBorder="1" applyAlignment="1">
      <alignment horizontal="center" vertical="center"/>
    </xf>
    <xf numFmtId="0" fontId="12" fillId="0" borderId="6" xfId="1" applyNumberFormat="1" applyBorder="1" applyAlignment="1">
      <alignment horizontal="center" vertical="center"/>
    </xf>
    <xf numFmtId="49" fontId="12" fillId="0" borderId="38" xfId="6" applyNumberFormat="1" applyBorder="1" applyAlignment="1">
      <alignment horizontal="center" vertical="center"/>
    </xf>
    <xf numFmtId="0" fontId="1" fillId="0" borderId="38" xfId="6" applyFont="1" applyBorder="1" applyAlignment="1">
      <alignment horizontal="center" vertical="center"/>
    </xf>
    <xf numFmtId="0" fontId="12" fillId="13" borderId="21" xfId="1" applyFill="1" applyBorder="1" applyAlignment="1">
      <alignment horizontal="center" vertical="center"/>
    </xf>
    <xf numFmtId="0" fontId="12" fillId="0" borderId="8" xfId="1" applyBorder="1" applyAlignment="1">
      <alignment horizontal="center" vertical="center"/>
    </xf>
    <xf numFmtId="0" fontId="12" fillId="0" borderId="39" xfId="1" applyBorder="1" applyAlignment="1">
      <alignment horizontal="center" vertical="center"/>
    </xf>
    <xf numFmtId="0" fontId="16" fillId="15" borderId="2" xfId="1" applyFont="1" applyFill="1" applyBorder="1" applyAlignment="1">
      <alignment horizontal="left" vertical="center" wrapText="1"/>
    </xf>
    <xf numFmtId="0" fontId="0" fillId="0" borderId="2" xfId="1" applyFont="1" applyBorder="1" applyAlignment="1">
      <alignment horizontal="left" vertical="top" wrapText="1"/>
    </xf>
    <xf numFmtId="0" fontId="16" fillId="15" borderId="2" xfId="1" applyFont="1" applyFill="1" applyBorder="1" applyAlignment="1">
      <alignment horizontal="center" vertical="center" wrapText="1"/>
    </xf>
    <xf numFmtId="0" fontId="16" fillId="0" borderId="0" xfId="1" applyFont="1" applyBorder="1" applyAlignment="1">
      <alignment horizontal="left" vertical="center" wrapText="1"/>
    </xf>
    <xf numFmtId="0" fontId="1" fillId="13" borderId="26" xfId="1" applyFont="1" applyFill="1" applyBorder="1" applyAlignment="1">
      <alignment vertical="center"/>
    </xf>
    <xf numFmtId="0" fontId="12" fillId="20" borderId="3" xfId="6" applyFont="1" applyFill="1" applyBorder="1" applyAlignment="1">
      <alignment horizontal="left" vertical="center"/>
    </xf>
    <xf numFmtId="0" fontId="0" fillId="0" borderId="2" xfId="1" applyFont="1" applyBorder="1" applyAlignment="1">
      <alignment horizontal="left" vertical="top" wrapText="1"/>
    </xf>
    <xf numFmtId="0" fontId="8" fillId="0" borderId="8" xfId="1" applyFont="1" applyBorder="1" applyAlignment="1">
      <alignment horizontal="left" vertical="top" wrapText="1"/>
    </xf>
    <xf numFmtId="0" fontId="8" fillId="0" borderId="10" xfId="1" applyFont="1" applyBorder="1" applyAlignment="1">
      <alignment horizontal="left" vertical="top" wrapText="1"/>
    </xf>
    <xf numFmtId="0" fontId="1" fillId="13" borderId="32" xfId="1" applyFont="1" applyFill="1" applyBorder="1" applyAlignment="1">
      <alignment horizontal="center" vertical="center"/>
    </xf>
    <xf numFmtId="0" fontId="1" fillId="13" borderId="33" xfId="1" applyFont="1" applyFill="1" applyBorder="1" applyAlignment="1">
      <alignment horizontal="center" vertical="center"/>
    </xf>
    <xf numFmtId="0" fontId="1" fillId="13" borderId="34" xfId="1" applyFont="1" applyFill="1" applyBorder="1" applyAlignment="1">
      <alignment horizontal="center" vertical="center"/>
    </xf>
    <xf numFmtId="0" fontId="1" fillId="13" borderId="31" xfId="1" applyFont="1" applyFill="1" applyBorder="1" applyAlignment="1">
      <alignment horizontal="center" vertical="center"/>
    </xf>
    <xf numFmtId="0" fontId="1" fillId="13" borderId="1" xfId="1" applyFont="1" applyFill="1" applyBorder="1" applyAlignment="1">
      <alignment horizontal="center" vertical="center"/>
    </xf>
    <xf numFmtId="0" fontId="1" fillId="13" borderId="40" xfId="1" applyFont="1" applyFill="1" applyBorder="1" applyAlignment="1">
      <alignment horizontal="center" vertical="center"/>
    </xf>
    <xf numFmtId="0" fontId="12" fillId="2" borderId="41" xfId="1" applyFill="1" applyBorder="1" applyAlignment="1">
      <alignment horizontal="left" vertical="center"/>
    </xf>
    <xf numFmtId="0" fontId="12" fillId="2" borderId="42" xfId="1" applyFill="1" applyBorder="1" applyAlignment="1">
      <alignment horizontal="left" vertical="center"/>
    </xf>
    <xf numFmtId="0" fontId="12" fillId="2" borderId="43" xfId="1" applyFill="1" applyBorder="1" applyAlignment="1">
      <alignment horizontal="left" vertical="center"/>
    </xf>
    <xf numFmtId="0" fontId="12" fillId="2" borderId="11" xfId="1" applyFill="1" applyBorder="1" applyAlignment="1">
      <alignment horizontal="left" vertical="center"/>
    </xf>
    <xf numFmtId="0" fontId="12" fillId="2" borderId="12" xfId="1" applyFill="1" applyBorder="1" applyAlignment="1">
      <alignment horizontal="left" vertical="center"/>
    </xf>
    <xf numFmtId="0" fontId="12" fillId="2" borderId="13" xfId="1" applyFill="1" applyBorder="1" applyAlignment="1">
      <alignment horizontal="left" vertical="center"/>
    </xf>
    <xf numFmtId="0" fontId="1" fillId="13" borderId="16" xfId="1" applyFont="1" applyFill="1" applyBorder="1" applyAlignment="1">
      <alignment horizontal="center" vertical="center"/>
    </xf>
    <xf numFmtId="0" fontId="1" fillId="13" borderId="17" xfId="1" applyFont="1" applyFill="1" applyBorder="1" applyAlignment="1">
      <alignment horizontal="center" vertical="center"/>
    </xf>
    <xf numFmtId="0" fontId="1" fillId="13" borderId="18" xfId="1" applyFont="1" applyFill="1" applyBorder="1" applyAlignment="1">
      <alignment horizontal="center" vertical="center"/>
    </xf>
    <xf numFmtId="0" fontId="1" fillId="13" borderId="14" xfId="1" applyFont="1" applyFill="1" applyBorder="1" applyAlignment="1">
      <alignment horizontal="center" vertical="center"/>
    </xf>
    <xf numFmtId="0" fontId="1" fillId="13" borderId="10" xfId="1" applyFont="1" applyFill="1" applyBorder="1" applyAlignment="1">
      <alignment horizontal="center" vertical="center"/>
    </xf>
    <xf numFmtId="0" fontId="1" fillId="13" borderId="15" xfId="1" applyFont="1" applyFill="1" applyBorder="1" applyAlignment="1">
      <alignment horizontal="center" vertical="center"/>
    </xf>
    <xf numFmtId="0" fontId="12" fillId="0" borderId="10" xfId="1" applyBorder="1" applyAlignment="1">
      <alignment horizontal="center" vertical="center" wrapText="1"/>
    </xf>
    <xf numFmtId="0" fontId="12" fillId="0" borderId="2" xfId="1" applyBorder="1" applyAlignment="1">
      <alignment horizontal="center" vertical="center" wrapText="1"/>
    </xf>
    <xf numFmtId="0" fontId="0" fillId="3" borderId="10" xfId="1" applyFont="1" applyFill="1" applyBorder="1" applyAlignment="1">
      <alignment horizontal="center" vertical="center"/>
    </xf>
    <xf numFmtId="0" fontId="0" fillId="3" borderId="0" xfId="1" applyFont="1" applyFill="1" applyAlignment="1">
      <alignment horizontal="center" vertical="center"/>
    </xf>
    <xf numFmtId="0" fontId="0" fillId="3" borderId="1" xfId="1" applyFont="1" applyFill="1" applyBorder="1" applyAlignment="1">
      <alignment horizontal="center" vertical="center"/>
    </xf>
    <xf numFmtId="0" fontId="12" fillId="2" borderId="11" xfId="1" applyFill="1" applyBorder="1" applyAlignment="1">
      <alignment horizontal="center" vertical="center"/>
    </xf>
    <xf numFmtId="0" fontId="12" fillId="2" borderId="12" xfId="1" applyFill="1" applyBorder="1" applyAlignment="1">
      <alignment horizontal="center" vertical="center"/>
    </xf>
    <xf numFmtId="0" fontId="12" fillId="2" borderId="13" xfId="1" applyFill="1" applyBorder="1" applyAlignment="1">
      <alignment horizontal="center" vertical="center"/>
    </xf>
    <xf numFmtId="0" fontId="18" fillId="14" borderId="14" xfId="1" applyFont="1" applyFill="1" applyBorder="1" applyAlignment="1">
      <alignment horizontal="center" vertical="center" wrapText="1"/>
    </xf>
    <xf numFmtId="0" fontId="18" fillId="14" borderId="10" xfId="1" applyFont="1" applyFill="1" applyBorder="1" applyAlignment="1">
      <alignment horizontal="center" vertical="center" wrapText="1"/>
    </xf>
    <xf numFmtId="0" fontId="18" fillId="14" borderId="15" xfId="1" applyFont="1" applyFill="1" applyBorder="1" applyAlignment="1">
      <alignment horizontal="center" vertical="center" wrapText="1"/>
    </xf>
    <xf numFmtId="0" fontId="12" fillId="13" borderId="3" xfId="1" applyFill="1" applyBorder="1" applyAlignment="1">
      <alignment horizontal="center" vertical="center" wrapText="1"/>
    </xf>
    <xf numFmtId="0" fontId="0" fillId="13" borderId="2" xfId="1" applyFont="1" applyFill="1" applyBorder="1" applyAlignment="1">
      <alignment horizontal="center" vertical="center"/>
    </xf>
    <xf numFmtId="0" fontId="12" fillId="13" borderId="4" xfId="1" applyFill="1" applyBorder="1" applyAlignment="1">
      <alignment horizontal="center" vertical="center" wrapText="1"/>
    </xf>
    <xf numFmtId="0" fontId="1" fillId="14" borderId="31" xfId="1" applyFont="1" applyFill="1" applyBorder="1" applyAlignment="1">
      <alignment horizontal="center" vertical="center"/>
    </xf>
    <xf numFmtId="0" fontId="1" fillId="14" borderId="1" xfId="1" applyFont="1" applyFill="1" applyBorder="1" applyAlignment="1">
      <alignment horizontal="center" vertical="center"/>
    </xf>
    <xf numFmtId="0" fontId="1" fillId="14" borderId="26" xfId="1" applyFont="1" applyFill="1" applyBorder="1" applyAlignment="1">
      <alignment horizontal="center" vertical="center"/>
    </xf>
    <xf numFmtId="0" fontId="1" fillId="14" borderId="10" xfId="1" applyFont="1" applyFill="1" applyBorder="1" applyAlignment="1">
      <alignment horizontal="center" vertical="center"/>
    </xf>
    <xf numFmtId="0" fontId="12" fillId="2" borderId="28" xfId="1" applyFill="1" applyBorder="1" applyAlignment="1">
      <alignment horizontal="left" vertical="center"/>
    </xf>
    <xf numFmtId="0" fontId="12" fillId="2" borderId="29" xfId="1" applyFill="1" applyBorder="1" applyAlignment="1">
      <alignment horizontal="left" vertical="center"/>
    </xf>
    <xf numFmtId="0" fontId="12" fillId="2" borderId="0" xfId="1" applyFill="1" applyBorder="1" applyAlignment="1">
      <alignment horizontal="left" vertical="center"/>
    </xf>
    <xf numFmtId="0" fontId="12" fillId="2" borderId="30" xfId="1" applyFill="1" applyBorder="1" applyAlignment="1">
      <alignment horizontal="left" vertical="center"/>
    </xf>
    <xf numFmtId="0" fontId="1" fillId="13" borderId="25" xfId="1" applyFont="1" applyFill="1" applyBorder="1" applyAlignment="1">
      <alignment horizontal="center" vertical="center"/>
    </xf>
    <xf numFmtId="0" fontId="1" fillId="13" borderId="26" xfId="1" applyFont="1" applyFill="1" applyBorder="1" applyAlignment="1">
      <alignment horizontal="center" vertical="center"/>
    </xf>
    <xf numFmtId="0" fontId="18" fillId="13" borderId="31" xfId="6" applyFont="1" applyFill="1" applyBorder="1" applyAlignment="1">
      <alignment horizontal="center" vertical="center"/>
    </xf>
    <xf numFmtId="0" fontId="18" fillId="13" borderId="1" xfId="6" applyFont="1" applyFill="1" applyBorder="1" applyAlignment="1">
      <alignment horizontal="center" vertical="center"/>
    </xf>
    <xf numFmtId="0" fontId="12" fillId="13" borderId="16" xfId="1" applyFill="1" applyBorder="1" applyAlignment="1">
      <alignment horizontal="center" vertical="center"/>
    </xf>
    <xf numFmtId="0" fontId="12" fillId="13" borderId="17" xfId="1" applyFill="1" applyBorder="1" applyAlignment="1">
      <alignment horizontal="center" vertical="center"/>
    </xf>
    <xf numFmtId="0" fontId="12" fillId="13" borderId="18" xfId="1" applyFill="1" applyBorder="1" applyAlignment="1">
      <alignment horizontal="center" vertical="center"/>
    </xf>
    <xf numFmtId="0" fontId="12" fillId="13" borderId="19" xfId="1" applyFill="1" applyBorder="1" applyAlignment="1">
      <alignment horizontal="center" vertical="center"/>
    </xf>
    <xf numFmtId="0" fontId="16" fillId="7" borderId="2" xfId="1" applyFont="1" applyFill="1" applyBorder="1" applyAlignment="1">
      <alignment horizontal="center" vertical="center" wrapText="1"/>
    </xf>
  </cellXfs>
  <cellStyles count="7">
    <cellStyle name="Normal" xfId="0" builtinId="0"/>
    <cellStyle name="Normal 2" xfId="1"/>
    <cellStyle name="常规 2" xfId="4"/>
    <cellStyle name="常规 2 2" xfId="2"/>
    <cellStyle name="常规 2 3" xfId="3"/>
    <cellStyle name="常规 3" xfId="5"/>
    <cellStyle name="常规 4" xfId="6"/>
  </cellStyles>
  <dxfs count="3744">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ont>
        <color auto="1"/>
      </font>
      <fill>
        <patternFill patternType="solid">
          <bgColor rgb="FFFF0000"/>
        </patternFill>
      </fill>
    </dxf>
    <dxf>
      <fill>
        <patternFill patternType="solid">
          <bgColor rgb="FFFFC000"/>
        </patternFill>
      </fill>
    </dxf>
    <dxf>
      <fill>
        <patternFill patternType="solid">
          <bgColor rgb="FF00B0F0"/>
        </patternFill>
      </fill>
    </dxf>
    <dxf>
      <fill>
        <patternFill patternType="solid">
          <bgColor rgb="FF92D050"/>
        </patternFill>
      </fill>
    </dxf>
    <dxf>
      <fill>
        <patternFill patternType="solid">
          <bgColor theme="5" tint="0.59996337778862885"/>
        </patternFill>
      </fill>
    </dxf>
    <dxf>
      <fill>
        <patternFill patternType="solid">
          <bgColor theme="9" tint="0.59996337778862885"/>
        </patternFill>
      </fill>
    </dxf>
    <dxf>
      <fill>
        <patternFill patternType="solid">
          <bgColor indexed="51"/>
        </patternFill>
      </fill>
    </dxf>
    <dxf>
      <fill>
        <patternFill patternType="solid">
          <bgColor indexed="10"/>
        </patternFill>
      </fill>
    </dxf>
    <dxf>
      <fill>
        <patternFill patternType="solid">
          <bgColor indexed="53"/>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49185667752402"/>
          <c:y val="6.763285024154593E-2"/>
          <c:w val="0.84039087947882996"/>
          <c:h val="0.56521739130434756"/>
        </c:manualLayout>
      </c:layout>
      <c:barChart>
        <c:barDir val="col"/>
        <c:grouping val="clustered"/>
        <c:varyColors val="0"/>
        <c:ser>
          <c:idx val="0"/>
          <c:order val="0"/>
          <c:invertIfNegative val="0"/>
          <c:cat>
            <c:strLit>
              <c:ptCount val="5"/>
              <c:pt idx="0">
                <c:v>SGMW单测</c:v>
              </c:pt>
              <c:pt idx="1">
                <c:v>SGMW整车</c:v>
              </c:pt>
              <c:pt idx="2">
                <c:v>SGMW路测</c:v>
              </c:pt>
              <c:pt idx="3">
                <c:v>映台台架</c:v>
              </c:pt>
              <c:pt idx="4">
                <c:v>安悦四维</c:v>
              </c:pt>
            </c:strLit>
          </c:cat>
          <c:val>
            <c:numLit>
              <c:formatCode>General</c:formatCode>
              <c:ptCount val="5"/>
              <c:pt idx="0">
                <c:v>24</c:v>
              </c:pt>
              <c:pt idx="1">
                <c:v>13</c:v>
              </c:pt>
              <c:pt idx="2">
                <c:v>5</c:v>
              </c:pt>
              <c:pt idx="3">
                <c:v>1</c:v>
              </c:pt>
              <c:pt idx="4">
                <c:v>2</c:v>
              </c:pt>
            </c:numLit>
          </c:val>
        </c:ser>
        <c:dLbls>
          <c:showLegendKey val="0"/>
          <c:showVal val="0"/>
          <c:showCatName val="0"/>
          <c:showSerName val="0"/>
          <c:showPercent val="0"/>
          <c:showBubbleSize val="0"/>
        </c:dLbls>
        <c:gapWidth val="150"/>
        <c:axId val="128538112"/>
        <c:axId val="128539648"/>
      </c:barChart>
      <c:catAx>
        <c:axId val="128538112"/>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8539648"/>
        <c:crosses val="autoZero"/>
        <c:auto val="1"/>
        <c:lblAlgn val="ctr"/>
        <c:lblOffset val="100"/>
        <c:noMultiLvlLbl val="0"/>
      </c:catAx>
      <c:valAx>
        <c:axId val="12853964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28538112"/>
        <c:crosses val="autoZero"/>
        <c:crossBetween val="between"/>
      </c:valAx>
    </c:plotArea>
    <c:plotVisOnly val="1"/>
    <c:dispBlanksAs val="gap"/>
    <c:showDLblsOverMax val="0"/>
  </c:chart>
  <c:txPr>
    <a:bodyPr/>
    <a:lstStyle/>
    <a:p>
      <a:pPr>
        <a:defRPr lang="zh-CN"/>
      </a:pPr>
      <a:endParaRPr lang="zh-CN"/>
    </a:p>
  </c:txPr>
  <c:printSettings>
    <c:headerFooter/>
    <c:pageMargins b="0.75000000000000144" l="0.70000000000000062" r="0.70000000000000062" t="0.750000000000001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50967001360714"/>
          <c:y val="5.7045713196832826E-2"/>
          <c:w val="0.7032093224219208"/>
          <c:h val="0.81015213188134338"/>
        </c:manualLayout>
      </c:layout>
      <c:barChart>
        <c:barDir val="col"/>
        <c:grouping val="clustered"/>
        <c:varyColors val="0"/>
        <c:ser>
          <c:idx val="0"/>
          <c:order val="0"/>
          <c:tx>
            <c:v>日期 CW37</c:v>
          </c:tx>
          <c:invertIfNegative val="0"/>
          <c:dLbls>
            <c:showLegendKey val="0"/>
            <c:showVal val="1"/>
            <c:showCatName val="0"/>
            <c:showSerName val="0"/>
            <c:showPercent val="0"/>
            <c:showBubbleSize val="0"/>
            <c:showLeaderLines val="0"/>
          </c:dLbls>
          <c:cat>
            <c:strLit>
              <c:ptCount val="4"/>
              <c:pt idx="0">
                <c:v>SGMW</c:v>
              </c:pt>
              <c:pt idx="1">
                <c:v>映台</c:v>
              </c:pt>
              <c:pt idx="2">
                <c:v>安悦四维</c:v>
              </c:pt>
              <c:pt idx="3">
                <c:v>总计</c:v>
              </c:pt>
            </c:strLit>
          </c:cat>
          <c:val>
            <c:numLit>
              <c:formatCode>General</c:formatCode>
              <c:ptCount val="4"/>
              <c:pt idx="0">
                <c:v>115</c:v>
              </c:pt>
              <c:pt idx="1">
                <c:v>24</c:v>
              </c:pt>
              <c:pt idx="2">
                <c:v>56</c:v>
              </c:pt>
              <c:pt idx="3">
                <c:v>195</c:v>
              </c:pt>
            </c:numLit>
          </c:val>
        </c:ser>
        <c:ser>
          <c:idx val="1"/>
          <c:order val="1"/>
          <c:tx>
            <c:v>日期 CW38</c:v>
          </c:tx>
          <c:invertIfNegative val="0"/>
          <c:dLbls>
            <c:spPr>
              <a:noFill/>
              <a:effectLst/>
            </c:spPr>
            <c:txPr>
              <a:bodyPr rot="0" vert="horz" anchor="ctr" anchorCtr="1"/>
              <a:lstStyle/>
              <a:p>
                <a:pPr>
                  <a:defRPr/>
                </a:pPr>
                <a:endParaRPr lang="zh-CN"/>
              </a:p>
            </c:txPr>
            <c:showLegendKey val="0"/>
            <c:showVal val="1"/>
            <c:showCatName val="0"/>
            <c:showSerName val="0"/>
            <c:showPercent val="0"/>
            <c:showBubbleSize val="0"/>
            <c:separator>. </c:separator>
            <c:showLeaderLines val="0"/>
          </c:dLbls>
          <c:cat>
            <c:strLit>
              <c:ptCount val="4"/>
              <c:pt idx="0">
                <c:v>SGMW</c:v>
              </c:pt>
              <c:pt idx="1">
                <c:v>映台</c:v>
              </c:pt>
              <c:pt idx="2">
                <c:v>安悦四维</c:v>
              </c:pt>
              <c:pt idx="3">
                <c:v>总计</c:v>
              </c:pt>
            </c:strLit>
          </c:cat>
          <c:val>
            <c:numLit>
              <c:formatCode>General</c:formatCode>
              <c:ptCount val="4"/>
              <c:pt idx="0">
                <c:v>117</c:v>
              </c:pt>
              <c:pt idx="1">
                <c:v>24</c:v>
              </c:pt>
              <c:pt idx="2">
                <c:v>60</c:v>
              </c:pt>
              <c:pt idx="3">
                <c:v>201</c:v>
              </c:pt>
            </c:numLit>
          </c:val>
        </c:ser>
        <c:dLbls>
          <c:showLegendKey val="0"/>
          <c:showVal val="0"/>
          <c:showCatName val="0"/>
          <c:showSerName val="0"/>
          <c:showPercent val="0"/>
          <c:showBubbleSize val="0"/>
        </c:dLbls>
        <c:gapWidth val="150"/>
        <c:axId val="87303296"/>
        <c:axId val="87304832"/>
      </c:barChart>
      <c:catAx>
        <c:axId val="87303296"/>
        <c:scaling>
          <c:orientation val="minMax"/>
        </c:scaling>
        <c:delete val="0"/>
        <c:axPos val="b"/>
        <c:majorTickMark val="out"/>
        <c:minorTickMark val="none"/>
        <c:tickLblPos val="nextTo"/>
        <c:crossAx val="87304832"/>
        <c:crosses val="autoZero"/>
        <c:auto val="1"/>
        <c:lblAlgn val="ctr"/>
        <c:lblOffset val="100"/>
        <c:noMultiLvlLbl val="0"/>
      </c:catAx>
      <c:valAx>
        <c:axId val="87304832"/>
        <c:scaling>
          <c:orientation val="minMax"/>
        </c:scaling>
        <c:delete val="0"/>
        <c:axPos val="l"/>
        <c:majorGridlines>
          <c:spPr>
            <a:ln>
              <a:noFill/>
            </a:ln>
          </c:spPr>
        </c:majorGridlines>
        <c:numFmt formatCode="General" sourceLinked="1"/>
        <c:majorTickMark val="out"/>
        <c:minorTickMark val="none"/>
        <c:tickLblPos val="nextTo"/>
        <c:crossAx val="8730329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857159386399493E-2"/>
          <c:y val="5.3928460513452847E-2"/>
          <c:w val="0.72282953029943375"/>
          <c:h val="0.70163565377960591"/>
        </c:manualLayout>
      </c:layout>
      <c:barChart>
        <c:barDir val="col"/>
        <c:grouping val="clustered"/>
        <c:varyColors val="0"/>
        <c:ser>
          <c:idx val="0"/>
          <c:order val="0"/>
          <c:tx>
            <c:v>日期 CW37</c:v>
          </c:tx>
          <c:invertIfNegative val="0"/>
          <c:dLbls>
            <c:showLegendKey val="0"/>
            <c:showVal val="1"/>
            <c:showCatName val="0"/>
            <c:showSerName val="0"/>
            <c:showPercent val="0"/>
            <c:showBubbleSize val="0"/>
            <c:showLeaderLines val="0"/>
          </c:dLbls>
          <c:cat>
            <c:strLit>
              <c:ptCount val="7"/>
              <c:pt idx="0">
                <c:v>原因未定</c:v>
              </c:pt>
              <c:pt idx="1">
                <c:v>原因确认</c:v>
              </c:pt>
              <c:pt idx="2">
                <c:v>方案实施</c:v>
              </c:pt>
              <c:pt idx="3">
                <c:v>持续跟踪</c:v>
              </c:pt>
              <c:pt idx="4">
                <c:v>验证关闭</c:v>
              </c:pt>
              <c:pt idx="5">
                <c:v>状态冻结</c:v>
              </c:pt>
              <c:pt idx="6">
                <c:v>总计</c:v>
              </c:pt>
            </c:strLit>
          </c:cat>
          <c:val>
            <c:numLit>
              <c:formatCode>General</c:formatCode>
              <c:ptCount val="7"/>
              <c:pt idx="0">
                <c:v>18</c:v>
              </c:pt>
              <c:pt idx="1">
                <c:v>16</c:v>
              </c:pt>
              <c:pt idx="2">
                <c:v>26</c:v>
              </c:pt>
              <c:pt idx="3">
                <c:v>13</c:v>
              </c:pt>
              <c:pt idx="4">
                <c:v>102</c:v>
              </c:pt>
              <c:pt idx="5">
                <c:v>20</c:v>
              </c:pt>
              <c:pt idx="6">
                <c:v>195</c:v>
              </c:pt>
            </c:numLit>
          </c:val>
        </c:ser>
        <c:ser>
          <c:idx val="1"/>
          <c:order val="1"/>
          <c:tx>
            <c:v>日期 CW38</c:v>
          </c:tx>
          <c:invertIfNegative val="0"/>
          <c:dLbls>
            <c:showLegendKey val="0"/>
            <c:showVal val="1"/>
            <c:showCatName val="0"/>
            <c:showSerName val="0"/>
            <c:showPercent val="0"/>
            <c:showBubbleSize val="0"/>
            <c:showLeaderLines val="0"/>
          </c:dLbls>
          <c:cat>
            <c:strLit>
              <c:ptCount val="7"/>
              <c:pt idx="0">
                <c:v>原因未定</c:v>
              </c:pt>
              <c:pt idx="1">
                <c:v>原因确认</c:v>
              </c:pt>
              <c:pt idx="2">
                <c:v>方案实施</c:v>
              </c:pt>
              <c:pt idx="3">
                <c:v>持续跟踪</c:v>
              </c:pt>
              <c:pt idx="4">
                <c:v>验证关闭</c:v>
              </c:pt>
              <c:pt idx="5">
                <c:v>状态冻结</c:v>
              </c:pt>
              <c:pt idx="6">
                <c:v>总计</c:v>
              </c:pt>
            </c:strLit>
          </c:cat>
          <c:val>
            <c:numLit>
              <c:formatCode>General</c:formatCode>
              <c:ptCount val="7"/>
              <c:pt idx="0">
                <c:v>13</c:v>
              </c:pt>
              <c:pt idx="1">
                <c:v>17</c:v>
              </c:pt>
              <c:pt idx="2">
                <c:v>27</c:v>
              </c:pt>
              <c:pt idx="3">
                <c:v>9</c:v>
              </c:pt>
              <c:pt idx="4">
                <c:v>112</c:v>
              </c:pt>
              <c:pt idx="5">
                <c:v>23</c:v>
              </c:pt>
              <c:pt idx="6">
                <c:v>201</c:v>
              </c:pt>
            </c:numLit>
          </c:val>
        </c:ser>
        <c:dLbls>
          <c:showLegendKey val="0"/>
          <c:showVal val="0"/>
          <c:showCatName val="0"/>
          <c:showSerName val="0"/>
          <c:showPercent val="0"/>
          <c:showBubbleSize val="0"/>
        </c:dLbls>
        <c:gapWidth val="150"/>
        <c:axId val="87334912"/>
        <c:axId val="87336448"/>
      </c:barChart>
      <c:catAx>
        <c:axId val="87334912"/>
        <c:scaling>
          <c:orientation val="minMax"/>
        </c:scaling>
        <c:delete val="0"/>
        <c:axPos val="b"/>
        <c:majorTickMark val="out"/>
        <c:minorTickMark val="none"/>
        <c:tickLblPos val="nextTo"/>
        <c:crossAx val="87336448"/>
        <c:crosses val="autoZero"/>
        <c:auto val="1"/>
        <c:lblAlgn val="ctr"/>
        <c:lblOffset val="100"/>
        <c:noMultiLvlLbl val="0"/>
      </c:catAx>
      <c:valAx>
        <c:axId val="87336448"/>
        <c:scaling>
          <c:orientation val="minMax"/>
        </c:scaling>
        <c:delete val="0"/>
        <c:axPos val="l"/>
        <c:majorGridlines>
          <c:spPr>
            <a:ln>
              <a:noFill/>
            </a:ln>
          </c:spPr>
        </c:majorGridlines>
        <c:numFmt formatCode="General" sourceLinked="1"/>
        <c:majorTickMark val="out"/>
        <c:minorTickMark val="none"/>
        <c:tickLblPos val="nextTo"/>
        <c:crossAx val="87334912"/>
        <c:crosses val="autoZero"/>
        <c:crossBetween val="between"/>
      </c:valAx>
    </c:plotArea>
    <c:legend>
      <c:legendPos val="r"/>
      <c:layout>
        <c:manualLayout>
          <c:xMode val="edge"/>
          <c:yMode val="edge"/>
          <c:x val="0.80044069785394478"/>
          <c:y val="0.40690886612146543"/>
          <c:w val="0.19955930214605541"/>
          <c:h val="0.18618186240233509"/>
        </c:manualLayout>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444442020924668"/>
          <c:y val="5.7488763348619992E-2"/>
          <c:w val="0.65061734319221176"/>
          <c:h val="0.80867766303745114"/>
        </c:manualLayout>
      </c:layout>
      <c:barChart>
        <c:barDir val="col"/>
        <c:grouping val="clustered"/>
        <c:varyColors val="0"/>
        <c:ser>
          <c:idx val="0"/>
          <c:order val="0"/>
          <c:tx>
            <c:v>日期 CW37</c:v>
          </c:tx>
          <c:invertIfNegative val="0"/>
          <c:dLbls>
            <c:showLegendKey val="0"/>
            <c:showVal val="1"/>
            <c:showCatName val="0"/>
            <c:showSerName val="0"/>
            <c:showPercent val="0"/>
            <c:showBubbleSize val="0"/>
            <c:showLeaderLines val="0"/>
          </c:dLbls>
          <c:cat>
            <c:strLit>
              <c:ptCount val="4"/>
              <c:pt idx="0">
                <c:v>高</c:v>
              </c:pt>
              <c:pt idx="1">
                <c:v>中</c:v>
              </c:pt>
              <c:pt idx="2">
                <c:v>低</c:v>
              </c:pt>
              <c:pt idx="3">
                <c:v>总计</c:v>
              </c:pt>
            </c:strLit>
          </c:cat>
          <c:val>
            <c:numLit>
              <c:formatCode>General</c:formatCode>
              <c:ptCount val="4"/>
              <c:pt idx="0">
                <c:v>147</c:v>
              </c:pt>
              <c:pt idx="1">
                <c:v>38</c:v>
              </c:pt>
              <c:pt idx="2">
                <c:v>10</c:v>
              </c:pt>
              <c:pt idx="3">
                <c:v>195</c:v>
              </c:pt>
            </c:numLit>
          </c:val>
        </c:ser>
        <c:ser>
          <c:idx val="1"/>
          <c:order val="1"/>
          <c:tx>
            <c:v>日期 CW38</c:v>
          </c:tx>
          <c:invertIfNegative val="0"/>
          <c:dLbls>
            <c:showLegendKey val="0"/>
            <c:showVal val="1"/>
            <c:showCatName val="0"/>
            <c:showSerName val="0"/>
            <c:showPercent val="0"/>
            <c:showBubbleSize val="0"/>
            <c:showLeaderLines val="0"/>
          </c:dLbls>
          <c:cat>
            <c:strLit>
              <c:ptCount val="4"/>
              <c:pt idx="0">
                <c:v>高</c:v>
              </c:pt>
              <c:pt idx="1">
                <c:v>中</c:v>
              </c:pt>
              <c:pt idx="2">
                <c:v>低</c:v>
              </c:pt>
              <c:pt idx="3">
                <c:v>总计</c:v>
              </c:pt>
            </c:strLit>
          </c:cat>
          <c:val>
            <c:numLit>
              <c:formatCode>General</c:formatCode>
              <c:ptCount val="4"/>
              <c:pt idx="0">
                <c:v>153</c:v>
              </c:pt>
              <c:pt idx="1">
                <c:v>38</c:v>
              </c:pt>
              <c:pt idx="2">
                <c:v>10</c:v>
              </c:pt>
              <c:pt idx="3">
                <c:v>201</c:v>
              </c:pt>
            </c:numLit>
          </c:val>
        </c:ser>
        <c:dLbls>
          <c:showLegendKey val="0"/>
          <c:showVal val="0"/>
          <c:showCatName val="0"/>
          <c:showSerName val="0"/>
          <c:showPercent val="0"/>
          <c:showBubbleSize val="0"/>
        </c:dLbls>
        <c:gapWidth val="150"/>
        <c:axId val="87362176"/>
        <c:axId val="87368064"/>
      </c:barChart>
      <c:catAx>
        <c:axId val="87362176"/>
        <c:scaling>
          <c:orientation val="minMax"/>
        </c:scaling>
        <c:delete val="0"/>
        <c:axPos val="b"/>
        <c:majorTickMark val="out"/>
        <c:minorTickMark val="none"/>
        <c:tickLblPos val="nextTo"/>
        <c:crossAx val="87368064"/>
        <c:crosses val="autoZero"/>
        <c:auto val="1"/>
        <c:lblAlgn val="ctr"/>
        <c:lblOffset val="100"/>
        <c:noMultiLvlLbl val="0"/>
      </c:catAx>
      <c:valAx>
        <c:axId val="87368064"/>
        <c:scaling>
          <c:orientation val="minMax"/>
        </c:scaling>
        <c:delete val="0"/>
        <c:axPos val="l"/>
        <c:majorGridlines>
          <c:spPr>
            <a:ln>
              <a:noFill/>
            </a:ln>
          </c:spPr>
        </c:majorGridlines>
        <c:numFmt formatCode="General" sourceLinked="1"/>
        <c:majorTickMark val="out"/>
        <c:minorTickMark val="none"/>
        <c:tickLblPos val="nextTo"/>
        <c:crossAx val="8736217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50967001360714"/>
          <c:y val="5.7045713196832826E-2"/>
          <c:w val="0.7032093224219208"/>
          <c:h val="0.81015213188134338"/>
        </c:manualLayout>
      </c:layout>
      <c:barChart>
        <c:barDir val="col"/>
        <c:grouping val="clustered"/>
        <c:varyColors val="0"/>
        <c:ser>
          <c:idx val="0"/>
          <c:order val="0"/>
          <c:tx>
            <c:v>日期 CW38</c:v>
          </c:tx>
          <c:invertIfNegative val="0"/>
          <c:dLbls>
            <c:showLegendKey val="0"/>
            <c:showVal val="1"/>
            <c:showCatName val="0"/>
            <c:showSerName val="0"/>
            <c:showPercent val="0"/>
            <c:showBubbleSize val="0"/>
            <c:showLeaderLines val="0"/>
          </c:dLbls>
          <c:cat>
            <c:strLit>
              <c:ptCount val="4"/>
              <c:pt idx="0">
                <c:v>SGMW</c:v>
              </c:pt>
              <c:pt idx="1">
                <c:v>映台</c:v>
              </c:pt>
              <c:pt idx="2">
                <c:v>安悦四维</c:v>
              </c:pt>
              <c:pt idx="3">
                <c:v>总计</c:v>
              </c:pt>
            </c:strLit>
          </c:cat>
          <c:val>
            <c:numLit>
              <c:formatCode>General</c:formatCode>
              <c:ptCount val="4"/>
              <c:pt idx="0">
                <c:v>117</c:v>
              </c:pt>
              <c:pt idx="1">
                <c:v>24</c:v>
              </c:pt>
              <c:pt idx="2">
                <c:v>60</c:v>
              </c:pt>
              <c:pt idx="3">
                <c:v>201</c:v>
              </c:pt>
            </c:numLit>
          </c:val>
        </c:ser>
        <c:ser>
          <c:idx val="1"/>
          <c:order val="1"/>
          <c:tx>
            <c:v>日期 CW39</c:v>
          </c:tx>
          <c:invertIfNegative val="0"/>
          <c:dLbls>
            <c:spPr>
              <a:noFill/>
              <a:effectLst/>
            </c:spPr>
            <c:txPr>
              <a:bodyPr rot="0" vert="horz" anchor="ctr" anchorCtr="1"/>
              <a:lstStyle/>
              <a:p>
                <a:pPr>
                  <a:defRPr/>
                </a:pPr>
                <a:endParaRPr lang="zh-CN"/>
              </a:p>
            </c:txPr>
            <c:showLegendKey val="0"/>
            <c:showVal val="1"/>
            <c:showCatName val="0"/>
            <c:showSerName val="0"/>
            <c:showPercent val="0"/>
            <c:showBubbleSize val="0"/>
            <c:separator>. </c:separator>
            <c:showLeaderLines val="0"/>
          </c:dLbls>
          <c:cat>
            <c:strLit>
              <c:ptCount val="4"/>
              <c:pt idx="0">
                <c:v>SGMW</c:v>
              </c:pt>
              <c:pt idx="1">
                <c:v>映台</c:v>
              </c:pt>
              <c:pt idx="2">
                <c:v>安悦四维</c:v>
              </c:pt>
              <c:pt idx="3">
                <c:v>总计</c:v>
              </c:pt>
            </c:strLit>
          </c:cat>
          <c:val>
            <c:numLit>
              <c:formatCode>General</c:formatCode>
              <c:ptCount val="4"/>
              <c:pt idx="0">
                <c:v>127</c:v>
              </c:pt>
              <c:pt idx="1">
                <c:v>24</c:v>
              </c:pt>
              <c:pt idx="2">
                <c:v>97</c:v>
              </c:pt>
              <c:pt idx="3">
                <c:v>248</c:v>
              </c:pt>
            </c:numLit>
          </c:val>
        </c:ser>
        <c:dLbls>
          <c:showLegendKey val="0"/>
          <c:showVal val="0"/>
          <c:showCatName val="0"/>
          <c:showSerName val="0"/>
          <c:showPercent val="0"/>
          <c:showBubbleSize val="0"/>
        </c:dLbls>
        <c:gapWidth val="150"/>
        <c:axId val="87381504"/>
        <c:axId val="87383040"/>
      </c:barChart>
      <c:catAx>
        <c:axId val="87381504"/>
        <c:scaling>
          <c:orientation val="minMax"/>
        </c:scaling>
        <c:delete val="0"/>
        <c:axPos val="b"/>
        <c:majorTickMark val="out"/>
        <c:minorTickMark val="none"/>
        <c:tickLblPos val="nextTo"/>
        <c:crossAx val="87383040"/>
        <c:crosses val="autoZero"/>
        <c:auto val="1"/>
        <c:lblAlgn val="ctr"/>
        <c:lblOffset val="100"/>
        <c:noMultiLvlLbl val="0"/>
      </c:catAx>
      <c:valAx>
        <c:axId val="87383040"/>
        <c:scaling>
          <c:orientation val="minMax"/>
        </c:scaling>
        <c:delete val="0"/>
        <c:axPos val="l"/>
        <c:majorGridlines>
          <c:spPr>
            <a:ln>
              <a:noFill/>
            </a:ln>
          </c:spPr>
        </c:majorGridlines>
        <c:numFmt formatCode="General" sourceLinked="1"/>
        <c:majorTickMark val="out"/>
        <c:minorTickMark val="none"/>
        <c:tickLblPos val="nextTo"/>
        <c:crossAx val="8738150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857159386399493E-2"/>
          <c:y val="5.3928460513452847E-2"/>
          <c:w val="0.72282953029943375"/>
          <c:h val="0.70163565377960591"/>
        </c:manualLayout>
      </c:layout>
      <c:barChart>
        <c:barDir val="col"/>
        <c:grouping val="clustered"/>
        <c:varyColors val="0"/>
        <c:ser>
          <c:idx val="0"/>
          <c:order val="0"/>
          <c:tx>
            <c:v>日期 CW38</c:v>
          </c:tx>
          <c:invertIfNegative val="0"/>
          <c:dLbls>
            <c:showLegendKey val="0"/>
            <c:showVal val="1"/>
            <c:showCatName val="0"/>
            <c:showSerName val="0"/>
            <c:showPercent val="0"/>
            <c:showBubbleSize val="0"/>
            <c:showLeaderLines val="0"/>
          </c:dLbls>
          <c:cat>
            <c:strLit>
              <c:ptCount val="7"/>
              <c:pt idx="0">
                <c:v>原因未定</c:v>
              </c:pt>
              <c:pt idx="1">
                <c:v>原因确认</c:v>
              </c:pt>
              <c:pt idx="2">
                <c:v>方案实施</c:v>
              </c:pt>
              <c:pt idx="3">
                <c:v>持续跟踪</c:v>
              </c:pt>
              <c:pt idx="4">
                <c:v>验证关闭</c:v>
              </c:pt>
              <c:pt idx="5">
                <c:v>状态冻结</c:v>
              </c:pt>
              <c:pt idx="6">
                <c:v>总计</c:v>
              </c:pt>
            </c:strLit>
          </c:cat>
          <c:val>
            <c:numLit>
              <c:formatCode>General</c:formatCode>
              <c:ptCount val="7"/>
              <c:pt idx="0">
                <c:v>13</c:v>
              </c:pt>
              <c:pt idx="1">
                <c:v>17</c:v>
              </c:pt>
              <c:pt idx="2">
                <c:v>27</c:v>
              </c:pt>
              <c:pt idx="3">
                <c:v>9</c:v>
              </c:pt>
              <c:pt idx="4">
                <c:v>112</c:v>
              </c:pt>
              <c:pt idx="5">
                <c:v>23</c:v>
              </c:pt>
              <c:pt idx="6">
                <c:v>201</c:v>
              </c:pt>
            </c:numLit>
          </c:val>
        </c:ser>
        <c:ser>
          <c:idx val="1"/>
          <c:order val="1"/>
          <c:tx>
            <c:v>日期 CW39</c:v>
          </c:tx>
          <c:invertIfNegative val="0"/>
          <c:dLbls>
            <c:showLegendKey val="0"/>
            <c:showVal val="1"/>
            <c:showCatName val="0"/>
            <c:showSerName val="0"/>
            <c:showPercent val="0"/>
            <c:showBubbleSize val="0"/>
            <c:showLeaderLines val="0"/>
          </c:dLbls>
          <c:cat>
            <c:strLit>
              <c:ptCount val="7"/>
              <c:pt idx="0">
                <c:v>原因未定</c:v>
              </c:pt>
              <c:pt idx="1">
                <c:v>原因确认</c:v>
              </c:pt>
              <c:pt idx="2">
                <c:v>方案实施</c:v>
              </c:pt>
              <c:pt idx="3">
                <c:v>持续跟踪</c:v>
              </c:pt>
              <c:pt idx="4">
                <c:v>验证关闭</c:v>
              </c:pt>
              <c:pt idx="5">
                <c:v>状态冻结</c:v>
              </c:pt>
              <c:pt idx="6">
                <c:v>总计</c:v>
              </c:pt>
            </c:strLit>
          </c:cat>
          <c:val>
            <c:numLit>
              <c:formatCode>General</c:formatCode>
              <c:ptCount val="7"/>
              <c:pt idx="0">
                <c:v>45</c:v>
              </c:pt>
              <c:pt idx="1">
                <c:v>28</c:v>
              </c:pt>
              <c:pt idx="2">
                <c:v>27</c:v>
              </c:pt>
              <c:pt idx="3">
                <c:v>9</c:v>
              </c:pt>
              <c:pt idx="4">
                <c:v>115</c:v>
              </c:pt>
              <c:pt idx="5">
                <c:v>24</c:v>
              </c:pt>
              <c:pt idx="6">
                <c:v>248</c:v>
              </c:pt>
            </c:numLit>
          </c:val>
        </c:ser>
        <c:dLbls>
          <c:showLegendKey val="0"/>
          <c:showVal val="0"/>
          <c:showCatName val="0"/>
          <c:showSerName val="0"/>
          <c:showPercent val="0"/>
          <c:showBubbleSize val="0"/>
        </c:dLbls>
        <c:gapWidth val="150"/>
        <c:axId val="87417216"/>
        <c:axId val="87418752"/>
      </c:barChart>
      <c:catAx>
        <c:axId val="87417216"/>
        <c:scaling>
          <c:orientation val="minMax"/>
        </c:scaling>
        <c:delete val="0"/>
        <c:axPos val="b"/>
        <c:majorTickMark val="out"/>
        <c:minorTickMark val="none"/>
        <c:tickLblPos val="nextTo"/>
        <c:crossAx val="87418752"/>
        <c:crosses val="autoZero"/>
        <c:auto val="1"/>
        <c:lblAlgn val="ctr"/>
        <c:lblOffset val="100"/>
        <c:noMultiLvlLbl val="0"/>
      </c:catAx>
      <c:valAx>
        <c:axId val="87418752"/>
        <c:scaling>
          <c:orientation val="minMax"/>
        </c:scaling>
        <c:delete val="0"/>
        <c:axPos val="l"/>
        <c:majorGridlines>
          <c:spPr>
            <a:ln>
              <a:noFill/>
            </a:ln>
          </c:spPr>
        </c:majorGridlines>
        <c:numFmt formatCode="General" sourceLinked="1"/>
        <c:majorTickMark val="out"/>
        <c:minorTickMark val="none"/>
        <c:tickLblPos val="nextTo"/>
        <c:crossAx val="87417216"/>
        <c:crosses val="autoZero"/>
        <c:crossBetween val="between"/>
      </c:valAx>
    </c:plotArea>
    <c:legend>
      <c:legendPos val="r"/>
      <c:layout>
        <c:manualLayout>
          <c:xMode val="edge"/>
          <c:yMode val="edge"/>
          <c:x val="0.80044069785394478"/>
          <c:y val="0.40690886612146543"/>
          <c:w val="0.19955930214605541"/>
          <c:h val="0.18618186240233509"/>
        </c:manualLayout>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444442020924668"/>
          <c:y val="5.7488763348619992E-2"/>
          <c:w val="0.65061734319221176"/>
          <c:h val="0.80867766303745114"/>
        </c:manualLayout>
      </c:layout>
      <c:barChart>
        <c:barDir val="col"/>
        <c:grouping val="clustered"/>
        <c:varyColors val="0"/>
        <c:ser>
          <c:idx val="0"/>
          <c:order val="0"/>
          <c:tx>
            <c:v>日期 CW38</c:v>
          </c:tx>
          <c:invertIfNegative val="0"/>
          <c:dLbls>
            <c:showLegendKey val="0"/>
            <c:showVal val="1"/>
            <c:showCatName val="0"/>
            <c:showSerName val="0"/>
            <c:showPercent val="0"/>
            <c:showBubbleSize val="0"/>
            <c:showLeaderLines val="0"/>
          </c:dLbls>
          <c:cat>
            <c:strLit>
              <c:ptCount val="4"/>
              <c:pt idx="0">
                <c:v>高</c:v>
              </c:pt>
              <c:pt idx="1">
                <c:v>中</c:v>
              </c:pt>
              <c:pt idx="2">
                <c:v>低</c:v>
              </c:pt>
              <c:pt idx="3">
                <c:v>总计</c:v>
              </c:pt>
            </c:strLit>
          </c:cat>
          <c:val>
            <c:numLit>
              <c:formatCode>General</c:formatCode>
              <c:ptCount val="4"/>
              <c:pt idx="0">
                <c:v>153</c:v>
              </c:pt>
              <c:pt idx="1">
                <c:v>38</c:v>
              </c:pt>
              <c:pt idx="2">
                <c:v>10</c:v>
              </c:pt>
              <c:pt idx="3">
                <c:v>201</c:v>
              </c:pt>
            </c:numLit>
          </c:val>
        </c:ser>
        <c:ser>
          <c:idx val="1"/>
          <c:order val="1"/>
          <c:tx>
            <c:v>日期 CW39</c:v>
          </c:tx>
          <c:invertIfNegative val="0"/>
          <c:dLbls>
            <c:showLegendKey val="0"/>
            <c:showVal val="1"/>
            <c:showCatName val="0"/>
            <c:showSerName val="0"/>
            <c:showPercent val="0"/>
            <c:showBubbleSize val="0"/>
            <c:showLeaderLines val="0"/>
          </c:dLbls>
          <c:cat>
            <c:strLit>
              <c:ptCount val="4"/>
              <c:pt idx="0">
                <c:v>高</c:v>
              </c:pt>
              <c:pt idx="1">
                <c:v>中</c:v>
              </c:pt>
              <c:pt idx="2">
                <c:v>低</c:v>
              </c:pt>
              <c:pt idx="3">
                <c:v>总计</c:v>
              </c:pt>
            </c:strLit>
          </c:cat>
          <c:val>
            <c:numLit>
              <c:formatCode>General</c:formatCode>
              <c:ptCount val="4"/>
              <c:pt idx="0">
                <c:v>170</c:v>
              </c:pt>
              <c:pt idx="1">
                <c:v>60</c:v>
              </c:pt>
              <c:pt idx="2">
                <c:v>18</c:v>
              </c:pt>
              <c:pt idx="3">
                <c:v>248</c:v>
              </c:pt>
            </c:numLit>
          </c:val>
        </c:ser>
        <c:dLbls>
          <c:showLegendKey val="0"/>
          <c:showVal val="0"/>
          <c:showCatName val="0"/>
          <c:showSerName val="0"/>
          <c:showPercent val="0"/>
          <c:showBubbleSize val="0"/>
        </c:dLbls>
        <c:gapWidth val="150"/>
        <c:axId val="87444480"/>
        <c:axId val="87454464"/>
      </c:barChart>
      <c:catAx>
        <c:axId val="87444480"/>
        <c:scaling>
          <c:orientation val="minMax"/>
        </c:scaling>
        <c:delete val="0"/>
        <c:axPos val="b"/>
        <c:majorTickMark val="out"/>
        <c:minorTickMark val="none"/>
        <c:tickLblPos val="nextTo"/>
        <c:crossAx val="87454464"/>
        <c:crosses val="autoZero"/>
        <c:auto val="1"/>
        <c:lblAlgn val="ctr"/>
        <c:lblOffset val="100"/>
        <c:noMultiLvlLbl val="0"/>
      </c:catAx>
      <c:valAx>
        <c:axId val="87454464"/>
        <c:scaling>
          <c:orientation val="minMax"/>
        </c:scaling>
        <c:delete val="0"/>
        <c:axPos val="l"/>
        <c:majorGridlines>
          <c:spPr>
            <a:ln>
              <a:noFill/>
            </a:ln>
          </c:spPr>
        </c:majorGridlines>
        <c:numFmt formatCode="General" sourceLinked="1"/>
        <c:majorTickMark val="out"/>
        <c:minorTickMark val="none"/>
        <c:tickLblPos val="nextTo"/>
        <c:crossAx val="874444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问题状态分布</a:t>
            </a:r>
            <a:endParaRPr lang="en-US" altLang="en-US"/>
          </a:p>
        </c:rich>
      </c:tx>
      <c:overlay val="0"/>
    </c:title>
    <c:autoTitleDeleted val="0"/>
    <c:plotArea>
      <c:layout/>
      <c:barChart>
        <c:barDir val="col"/>
        <c:grouping val="clustered"/>
        <c:varyColors val="0"/>
        <c:ser>
          <c:idx val="0"/>
          <c:order val="0"/>
          <c:tx>
            <c:v>CW39</c:v>
          </c:tx>
          <c:invertIfNegative val="0"/>
          <c:cat>
            <c:strLit>
              <c:ptCount val="7"/>
              <c:pt idx="0">
                <c:v>原因未定</c:v>
              </c:pt>
              <c:pt idx="1">
                <c:v>原因确认</c:v>
              </c:pt>
              <c:pt idx="2">
                <c:v>方案实施</c:v>
              </c:pt>
              <c:pt idx="3">
                <c:v>持续跟踪</c:v>
              </c:pt>
              <c:pt idx="4">
                <c:v>验证关闭</c:v>
              </c:pt>
              <c:pt idx="5">
                <c:v>状态冻结</c:v>
              </c:pt>
              <c:pt idx="6">
                <c:v>总计</c:v>
              </c:pt>
            </c:strLit>
          </c:cat>
          <c:val>
            <c:numLit>
              <c:formatCode>General</c:formatCode>
              <c:ptCount val="7"/>
              <c:pt idx="0">
                <c:v>45</c:v>
              </c:pt>
              <c:pt idx="1">
                <c:v>28</c:v>
              </c:pt>
              <c:pt idx="2">
                <c:v>27</c:v>
              </c:pt>
              <c:pt idx="3">
                <c:v>9</c:v>
              </c:pt>
              <c:pt idx="4">
                <c:v>115</c:v>
              </c:pt>
              <c:pt idx="5">
                <c:v>24</c:v>
              </c:pt>
              <c:pt idx="6">
                <c:v>248</c:v>
              </c:pt>
            </c:numLit>
          </c:val>
        </c:ser>
        <c:ser>
          <c:idx val="1"/>
          <c:order val="1"/>
          <c:tx>
            <c:v>CW40</c:v>
          </c:tx>
          <c:invertIfNegative val="0"/>
          <c:cat>
            <c:strLit>
              <c:ptCount val="7"/>
              <c:pt idx="0">
                <c:v>原因未定</c:v>
              </c:pt>
              <c:pt idx="1">
                <c:v>原因确认</c:v>
              </c:pt>
              <c:pt idx="2">
                <c:v>方案实施</c:v>
              </c:pt>
              <c:pt idx="3">
                <c:v>持续跟踪</c:v>
              </c:pt>
              <c:pt idx="4">
                <c:v>验证关闭</c:v>
              </c:pt>
              <c:pt idx="5">
                <c:v>状态冻结</c:v>
              </c:pt>
              <c:pt idx="6">
                <c:v>总计</c:v>
              </c:pt>
            </c:strLit>
          </c:cat>
          <c:val>
            <c:numLit>
              <c:formatCode>General</c:formatCode>
              <c:ptCount val="7"/>
              <c:pt idx="0">
                <c:v>86</c:v>
              </c:pt>
              <c:pt idx="1">
                <c:v>54</c:v>
              </c:pt>
              <c:pt idx="2">
                <c:v>36</c:v>
              </c:pt>
              <c:pt idx="3">
                <c:v>11</c:v>
              </c:pt>
              <c:pt idx="4">
                <c:v>151</c:v>
              </c:pt>
              <c:pt idx="5">
                <c:v>72</c:v>
              </c:pt>
              <c:pt idx="6">
                <c:v>410</c:v>
              </c:pt>
            </c:numLit>
          </c:val>
        </c:ser>
        <c:dLbls>
          <c:showLegendKey val="0"/>
          <c:showVal val="1"/>
          <c:showCatName val="0"/>
          <c:showSerName val="0"/>
          <c:showPercent val="0"/>
          <c:showBubbleSize val="0"/>
        </c:dLbls>
        <c:gapWidth val="150"/>
        <c:overlap val="-25"/>
        <c:axId val="87468288"/>
        <c:axId val="87486464"/>
      </c:barChart>
      <c:catAx>
        <c:axId val="87468288"/>
        <c:scaling>
          <c:orientation val="minMax"/>
        </c:scaling>
        <c:delete val="0"/>
        <c:axPos val="b"/>
        <c:majorTickMark val="none"/>
        <c:minorTickMark val="none"/>
        <c:tickLblPos val="nextTo"/>
        <c:crossAx val="87486464"/>
        <c:crosses val="autoZero"/>
        <c:auto val="1"/>
        <c:lblAlgn val="ctr"/>
        <c:lblOffset val="100"/>
        <c:noMultiLvlLbl val="0"/>
      </c:catAx>
      <c:valAx>
        <c:axId val="87486464"/>
        <c:scaling>
          <c:orientation val="minMax"/>
        </c:scaling>
        <c:delete val="1"/>
        <c:axPos val="l"/>
        <c:numFmt formatCode="General" sourceLinked="1"/>
        <c:majorTickMark val="none"/>
        <c:minorTickMark val="none"/>
        <c:tickLblPos val="none"/>
        <c:crossAx val="8746828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问题严重度分布</a:t>
            </a:r>
            <a:endParaRPr lang="en-US" altLang="en-US"/>
          </a:p>
        </c:rich>
      </c:tx>
      <c:overlay val="0"/>
    </c:title>
    <c:autoTitleDeleted val="0"/>
    <c:plotArea>
      <c:layout/>
      <c:barChart>
        <c:barDir val="col"/>
        <c:grouping val="clustered"/>
        <c:varyColors val="0"/>
        <c:ser>
          <c:idx val="0"/>
          <c:order val="0"/>
          <c:tx>
            <c:v>CW39</c:v>
          </c:tx>
          <c:invertIfNegative val="0"/>
          <c:cat>
            <c:strLit>
              <c:ptCount val="4"/>
              <c:pt idx="0">
                <c:v>高:无法接受</c:v>
              </c:pt>
              <c:pt idx="1">
                <c:v>中:影响体验</c:v>
              </c:pt>
              <c:pt idx="2">
                <c:v>低:稍影响体验</c:v>
              </c:pt>
              <c:pt idx="3">
                <c:v>总计</c:v>
              </c:pt>
            </c:strLit>
          </c:cat>
          <c:val>
            <c:numLit>
              <c:formatCode>General</c:formatCode>
              <c:ptCount val="4"/>
              <c:pt idx="0">
                <c:v>170</c:v>
              </c:pt>
              <c:pt idx="1">
                <c:v>60</c:v>
              </c:pt>
              <c:pt idx="2">
                <c:v>18</c:v>
              </c:pt>
              <c:pt idx="3">
                <c:v>248</c:v>
              </c:pt>
            </c:numLit>
          </c:val>
        </c:ser>
        <c:ser>
          <c:idx val="1"/>
          <c:order val="1"/>
          <c:tx>
            <c:v>CW40</c:v>
          </c:tx>
          <c:invertIfNegative val="0"/>
          <c:cat>
            <c:strLit>
              <c:ptCount val="4"/>
              <c:pt idx="0">
                <c:v>高:无法接受</c:v>
              </c:pt>
              <c:pt idx="1">
                <c:v>中:影响体验</c:v>
              </c:pt>
              <c:pt idx="2">
                <c:v>低:稍影响体验</c:v>
              </c:pt>
              <c:pt idx="3">
                <c:v>总计</c:v>
              </c:pt>
            </c:strLit>
          </c:cat>
          <c:val>
            <c:numLit>
              <c:formatCode>General</c:formatCode>
              <c:ptCount val="4"/>
              <c:pt idx="0">
                <c:v>237</c:v>
              </c:pt>
              <c:pt idx="1">
                <c:v>122</c:v>
              </c:pt>
              <c:pt idx="2">
                <c:v>51</c:v>
              </c:pt>
              <c:pt idx="3">
                <c:v>410</c:v>
              </c:pt>
            </c:numLit>
          </c:val>
        </c:ser>
        <c:dLbls>
          <c:showLegendKey val="0"/>
          <c:showVal val="1"/>
          <c:showCatName val="0"/>
          <c:showSerName val="0"/>
          <c:showPercent val="0"/>
          <c:showBubbleSize val="0"/>
        </c:dLbls>
        <c:gapWidth val="150"/>
        <c:overlap val="-25"/>
        <c:axId val="88684416"/>
        <c:axId val="88685952"/>
      </c:barChart>
      <c:catAx>
        <c:axId val="88684416"/>
        <c:scaling>
          <c:orientation val="minMax"/>
        </c:scaling>
        <c:delete val="0"/>
        <c:axPos val="b"/>
        <c:majorTickMark val="none"/>
        <c:minorTickMark val="none"/>
        <c:tickLblPos val="nextTo"/>
        <c:crossAx val="88685952"/>
        <c:crosses val="autoZero"/>
        <c:auto val="1"/>
        <c:lblAlgn val="ctr"/>
        <c:lblOffset val="100"/>
        <c:noMultiLvlLbl val="0"/>
      </c:catAx>
      <c:valAx>
        <c:axId val="88685952"/>
        <c:scaling>
          <c:orientation val="minMax"/>
        </c:scaling>
        <c:delete val="1"/>
        <c:axPos val="l"/>
        <c:numFmt formatCode="General" sourceLinked="1"/>
        <c:majorTickMark val="none"/>
        <c:minorTickMark val="none"/>
        <c:tickLblPos val="none"/>
        <c:crossAx val="8868441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问题零部件分布</a:t>
            </a:r>
            <a:endParaRPr lang="en-US" altLang="en-US"/>
          </a:p>
        </c:rich>
      </c:tx>
      <c:overlay val="0"/>
    </c:title>
    <c:autoTitleDeleted val="0"/>
    <c:plotArea>
      <c:layout/>
      <c:barChart>
        <c:barDir val="col"/>
        <c:grouping val="clustered"/>
        <c:varyColors val="0"/>
        <c:ser>
          <c:idx val="0"/>
          <c:order val="0"/>
          <c:tx>
            <c:v>CW39</c:v>
          </c:tx>
          <c:invertIfNegative val="0"/>
          <c:cat>
            <c:strLit>
              <c:ptCount val="4"/>
              <c:pt idx="0">
                <c:v>PAD</c:v>
              </c:pt>
              <c:pt idx="1">
                <c:v>PAD支架</c:v>
              </c:pt>
              <c:pt idx="2">
                <c:v>主机</c:v>
              </c:pt>
              <c:pt idx="3">
                <c:v>总计</c:v>
              </c:pt>
            </c:strLit>
          </c:cat>
          <c:val>
            <c:numLit>
              <c:formatCode>General</c:formatCode>
              <c:ptCount val="4"/>
              <c:pt idx="0">
                <c:v>221</c:v>
              </c:pt>
              <c:pt idx="1">
                <c:v>9</c:v>
              </c:pt>
              <c:pt idx="2">
                <c:v>18</c:v>
              </c:pt>
              <c:pt idx="3">
                <c:v>248</c:v>
              </c:pt>
            </c:numLit>
          </c:val>
        </c:ser>
        <c:ser>
          <c:idx val="1"/>
          <c:order val="1"/>
          <c:tx>
            <c:v>CW40</c:v>
          </c:tx>
          <c:invertIfNegative val="0"/>
          <c:cat>
            <c:strLit>
              <c:ptCount val="4"/>
              <c:pt idx="0">
                <c:v>PAD</c:v>
              </c:pt>
              <c:pt idx="1">
                <c:v>PAD支架</c:v>
              </c:pt>
              <c:pt idx="2">
                <c:v>主机</c:v>
              </c:pt>
              <c:pt idx="3">
                <c:v>总计</c:v>
              </c:pt>
            </c:strLit>
          </c:cat>
          <c:val>
            <c:numLit>
              <c:formatCode>General</c:formatCode>
              <c:ptCount val="4"/>
              <c:pt idx="0">
                <c:v>374</c:v>
              </c:pt>
              <c:pt idx="1">
                <c:v>13</c:v>
              </c:pt>
              <c:pt idx="2">
                <c:v>23</c:v>
              </c:pt>
              <c:pt idx="3">
                <c:v>410</c:v>
              </c:pt>
            </c:numLit>
          </c:val>
        </c:ser>
        <c:dLbls>
          <c:showLegendKey val="0"/>
          <c:showVal val="1"/>
          <c:showCatName val="0"/>
          <c:showSerName val="0"/>
          <c:showPercent val="0"/>
          <c:showBubbleSize val="0"/>
        </c:dLbls>
        <c:gapWidth val="150"/>
        <c:overlap val="-25"/>
        <c:axId val="88720896"/>
        <c:axId val="88722432"/>
      </c:barChart>
      <c:catAx>
        <c:axId val="88720896"/>
        <c:scaling>
          <c:orientation val="minMax"/>
        </c:scaling>
        <c:delete val="0"/>
        <c:axPos val="b"/>
        <c:majorTickMark val="none"/>
        <c:minorTickMark val="none"/>
        <c:tickLblPos val="nextTo"/>
        <c:crossAx val="88722432"/>
        <c:crosses val="autoZero"/>
        <c:auto val="1"/>
        <c:lblAlgn val="ctr"/>
        <c:lblOffset val="100"/>
        <c:noMultiLvlLbl val="0"/>
      </c:catAx>
      <c:valAx>
        <c:axId val="88722432"/>
        <c:scaling>
          <c:orientation val="minMax"/>
        </c:scaling>
        <c:delete val="1"/>
        <c:axPos val="l"/>
        <c:numFmt formatCode="General" sourceLinked="1"/>
        <c:majorTickMark val="none"/>
        <c:minorTickMark val="none"/>
        <c:tickLblPos val="none"/>
        <c:crossAx val="8872089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问题类型分布</a:t>
            </a:r>
            <a:endParaRPr lang="en-US" altLang="en-US"/>
          </a:p>
        </c:rich>
      </c:tx>
      <c:overlay val="0"/>
    </c:title>
    <c:autoTitleDeleted val="0"/>
    <c:plotArea>
      <c:layout/>
      <c:barChart>
        <c:barDir val="col"/>
        <c:grouping val="clustered"/>
        <c:varyColors val="0"/>
        <c:ser>
          <c:idx val="0"/>
          <c:order val="0"/>
          <c:tx>
            <c:v>CW39</c:v>
          </c:tx>
          <c:invertIfNegative val="0"/>
          <c:cat>
            <c:strLit>
              <c:ptCount val="6"/>
              <c:pt idx="0">
                <c:v>AP</c:v>
              </c:pt>
              <c:pt idx="1">
                <c:v>OS</c:v>
              </c:pt>
              <c:pt idx="2">
                <c:v>HW</c:v>
              </c:pt>
              <c:pt idx="3">
                <c:v>SW</c:v>
              </c:pt>
              <c:pt idx="4">
                <c:v>ME</c:v>
              </c:pt>
              <c:pt idx="5">
                <c:v>Total</c:v>
              </c:pt>
            </c:strLit>
          </c:cat>
          <c:val>
            <c:numLit>
              <c:formatCode>General</c:formatCode>
              <c:ptCount val="6"/>
              <c:pt idx="0">
                <c:v>123</c:v>
              </c:pt>
              <c:pt idx="1">
                <c:v>61</c:v>
              </c:pt>
              <c:pt idx="2">
                <c:v>35</c:v>
              </c:pt>
              <c:pt idx="3">
                <c:v>15</c:v>
              </c:pt>
              <c:pt idx="4">
                <c:v>14</c:v>
              </c:pt>
              <c:pt idx="5">
                <c:v>248</c:v>
              </c:pt>
            </c:numLit>
          </c:val>
        </c:ser>
        <c:ser>
          <c:idx val="1"/>
          <c:order val="1"/>
          <c:tx>
            <c:v>CW40</c:v>
          </c:tx>
          <c:invertIfNegative val="0"/>
          <c:cat>
            <c:strLit>
              <c:ptCount val="6"/>
              <c:pt idx="0">
                <c:v>AP</c:v>
              </c:pt>
              <c:pt idx="1">
                <c:v>OS</c:v>
              </c:pt>
              <c:pt idx="2">
                <c:v>HW</c:v>
              </c:pt>
              <c:pt idx="3">
                <c:v>SW</c:v>
              </c:pt>
              <c:pt idx="4">
                <c:v>ME</c:v>
              </c:pt>
              <c:pt idx="5">
                <c:v>Total</c:v>
              </c:pt>
            </c:strLit>
          </c:cat>
          <c:val>
            <c:numLit>
              <c:formatCode>General</c:formatCode>
              <c:ptCount val="6"/>
              <c:pt idx="0">
                <c:v>237</c:v>
              </c:pt>
              <c:pt idx="1">
                <c:v>90</c:v>
              </c:pt>
              <c:pt idx="2">
                <c:v>45</c:v>
              </c:pt>
              <c:pt idx="3">
                <c:v>20</c:v>
              </c:pt>
              <c:pt idx="4">
                <c:v>18</c:v>
              </c:pt>
              <c:pt idx="5">
                <c:v>410</c:v>
              </c:pt>
            </c:numLit>
          </c:val>
        </c:ser>
        <c:dLbls>
          <c:showLegendKey val="0"/>
          <c:showVal val="1"/>
          <c:showCatName val="0"/>
          <c:showSerName val="0"/>
          <c:showPercent val="0"/>
          <c:showBubbleSize val="0"/>
        </c:dLbls>
        <c:gapWidth val="150"/>
        <c:overlap val="-25"/>
        <c:axId val="88753280"/>
        <c:axId val="88754816"/>
      </c:barChart>
      <c:catAx>
        <c:axId val="88753280"/>
        <c:scaling>
          <c:orientation val="minMax"/>
        </c:scaling>
        <c:delete val="0"/>
        <c:axPos val="b"/>
        <c:majorTickMark val="none"/>
        <c:minorTickMark val="none"/>
        <c:tickLblPos val="nextTo"/>
        <c:crossAx val="88754816"/>
        <c:crosses val="autoZero"/>
        <c:auto val="1"/>
        <c:lblAlgn val="ctr"/>
        <c:lblOffset val="100"/>
        <c:noMultiLvlLbl val="0"/>
      </c:catAx>
      <c:valAx>
        <c:axId val="88754816"/>
        <c:scaling>
          <c:orientation val="minMax"/>
        </c:scaling>
        <c:delete val="1"/>
        <c:axPos val="l"/>
        <c:numFmt formatCode="General" sourceLinked="1"/>
        <c:majorTickMark val="none"/>
        <c:minorTickMark val="none"/>
        <c:tickLblPos val="none"/>
        <c:crossAx val="8875328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90313390313421"/>
          <c:y val="6.763285024154593E-2"/>
          <c:w val="0.82336182336182462"/>
          <c:h val="0.44927536231884191"/>
        </c:manualLayout>
      </c:layout>
      <c:barChart>
        <c:barDir val="col"/>
        <c:grouping val="clustered"/>
        <c:varyColors val="0"/>
        <c:ser>
          <c:idx val="0"/>
          <c:order val="0"/>
          <c:invertIfNegative val="0"/>
          <c:cat>
            <c:strLit>
              <c:ptCount val="5"/>
              <c:pt idx="0">
                <c:v>待确认/原因未定</c:v>
              </c:pt>
              <c:pt idx="1">
                <c:v>确认</c:v>
              </c:pt>
              <c:pt idx="2">
                <c:v>方案实施</c:v>
              </c:pt>
              <c:pt idx="3">
                <c:v>持续跟踪</c:v>
              </c:pt>
              <c:pt idx="4">
                <c:v>验证关闭</c:v>
              </c:pt>
            </c:strLit>
          </c:cat>
          <c:val>
            <c:numLit>
              <c:formatCode>General</c:formatCode>
              <c:ptCount val="5"/>
              <c:pt idx="0">
                <c:v>3</c:v>
              </c:pt>
              <c:pt idx="1">
                <c:v>8</c:v>
              </c:pt>
              <c:pt idx="2">
                <c:v>8</c:v>
              </c:pt>
              <c:pt idx="3">
                <c:v>4</c:v>
              </c:pt>
              <c:pt idx="4">
                <c:v>22</c:v>
              </c:pt>
            </c:numLit>
          </c:val>
        </c:ser>
        <c:dLbls>
          <c:showLegendKey val="0"/>
          <c:showVal val="0"/>
          <c:showCatName val="0"/>
          <c:showSerName val="0"/>
          <c:showPercent val="0"/>
          <c:showBubbleSize val="0"/>
        </c:dLbls>
        <c:gapWidth val="150"/>
        <c:axId val="265333760"/>
        <c:axId val="84665088"/>
      </c:barChart>
      <c:catAx>
        <c:axId val="265333760"/>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84665088"/>
        <c:crosses val="autoZero"/>
        <c:auto val="1"/>
        <c:lblAlgn val="ctr"/>
        <c:lblOffset val="100"/>
        <c:noMultiLvlLbl val="0"/>
      </c:catAx>
      <c:valAx>
        <c:axId val="8466508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265333760"/>
        <c:crosses val="autoZero"/>
        <c:crossBetween val="between"/>
      </c:valAx>
    </c:plotArea>
    <c:plotVisOnly val="1"/>
    <c:dispBlanksAs val="gap"/>
    <c:showDLblsOverMax val="0"/>
  </c:chart>
  <c:txPr>
    <a:bodyPr/>
    <a:lstStyle/>
    <a:p>
      <a:pPr>
        <a:defRPr lang="zh-CN"/>
      </a:pPr>
      <a:endParaRPr lang="zh-CN"/>
    </a:p>
  </c:txPr>
  <c:printSettings>
    <c:headerFooter/>
    <c:pageMargins b="0.75000000000000144" l="0.70000000000000062" r="0.70000000000000062" t="0.7500000000000014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问题来源分布</a:t>
            </a:r>
            <a:endParaRPr lang="en-US" altLang="en-US"/>
          </a:p>
        </c:rich>
      </c:tx>
      <c:overlay val="0"/>
    </c:title>
    <c:autoTitleDeleted val="0"/>
    <c:plotArea>
      <c:layout/>
      <c:barChart>
        <c:barDir val="col"/>
        <c:grouping val="clustered"/>
        <c:varyColors val="0"/>
        <c:ser>
          <c:idx val="0"/>
          <c:order val="0"/>
          <c:tx>
            <c:v>CW39</c:v>
          </c:tx>
          <c:invertIfNegative val="0"/>
          <c:cat>
            <c:strLit>
              <c:ptCount val="4"/>
              <c:pt idx="0">
                <c:v>安悦</c:v>
              </c:pt>
              <c:pt idx="1">
                <c:v>映台</c:v>
              </c:pt>
              <c:pt idx="2">
                <c:v>五菱</c:v>
              </c:pt>
              <c:pt idx="3">
                <c:v>总计</c:v>
              </c:pt>
            </c:strLit>
          </c:cat>
          <c:val>
            <c:numLit>
              <c:formatCode>General</c:formatCode>
              <c:ptCount val="4"/>
              <c:pt idx="0">
                <c:v>97</c:v>
              </c:pt>
              <c:pt idx="1">
                <c:v>24</c:v>
              </c:pt>
              <c:pt idx="2">
                <c:v>127</c:v>
              </c:pt>
              <c:pt idx="3">
                <c:v>248</c:v>
              </c:pt>
            </c:numLit>
          </c:val>
        </c:ser>
        <c:ser>
          <c:idx val="1"/>
          <c:order val="1"/>
          <c:tx>
            <c:v>CW40</c:v>
          </c:tx>
          <c:invertIfNegative val="0"/>
          <c:cat>
            <c:strLit>
              <c:ptCount val="4"/>
              <c:pt idx="0">
                <c:v>安悦</c:v>
              </c:pt>
              <c:pt idx="1">
                <c:v>映台</c:v>
              </c:pt>
              <c:pt idx="2">
                <c:v>五菱</c:v>
              </c:pt>
              <c:pt idx="3">
                <c:v>总计</c:v>
              </c:pt>
            </c:strLit>
          </c:cat>
          <c:val>
            <c:numLit>
              <c:formatCode>General</c:formatCode>
              <c:ptCount val="4"/>
              <c:pt idx="0">
                <c:v>238</c:v>
              </c:pt>
              <c:pt idx="1">
                <c:v>24</c:v>
              </c:pt>
              <c:pt idx="2">
                <c:v>148</c:v>
              </c:pt>
              <c:pt idx="3">
                <c:v>410</c:v>
              </c:pt>
            </c:numLit>
          </c:val>
        </c:ser>
        <c:dLbls>
          <c:showLegendKey val="0"/>
          <c:showVal val="1"/>
          <c:showCatName val="0"/>
          <c:showSerName val="0"/>
          <c:showPercent val="0"/>
          <c:showBubbleSize val="0"/>
        </c:dLbls>
        <c:gapWidth val="150"/>
        <c:overlap val="-25"/>
        <c:axId val="88785664"/>
        <c:axId val="88787200"/>
      </c:barChart>
      <c:catAx>
        <c:axId val="88785664"/>
        <c:scaling>
          <c:orientation val="minMax"/>
        </c:scaling>
        <c:delete val="0"/>
        <c:axPos val="b"/>
        <c:majorTickMark val="none"/>
        <c:minorTickMark val="none"/>
        <c:tickLblPos val="nextTo"/>
        <c:crossAx val="88787200"/>
        <c:crosses val="autoZero"/>
        <c:auto val="1"/>
        <c:lblAlgn val="ctr"/>
        <c:lblOffset val="100"/>
        <c:noMultiLvlLbl val="0"/>
      </c:catAx>
      <c:valAx>
        <c:axId val="88787200"/>
        <c:scaling>
          <c:orientation val="minMax"/>
        </c:scaling>
        <c:delete val="1"/>
        <c:axPos val="l"/>
        <c:numFmt formatCode="General" sourceLinked="1"/>
        <c:majorTickMark val="none"/>
        <c:minorTickMark val="none"/>
        <c:tickLblPos val="none"/>
        <c:crossAx val="8878566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问题状态分布</a:t>
            </a:r>
            <a:endParaRPr lang="en-US" altLang="en-US"/>
          </a:p>
        </c:rich>
      </c:tx>
      <c:overlay val="0"/>
    </c:title>
    <c:autoTitleDeleted val="0"/>
    <c:plotArea>
      <c:layout/>
      <c:barChart>
        <c:barDir val="col"/>
        <c:grouping val="clustered"/>
        <c:varyColors val="0"/>
        <c:ser>
          <c:idx val="0"/>
          <c:order val="0"/>
          <c:tx>
            <c:strRef>
              <c:f>状态分布分析!$A$155</c:f>
              <c:strCache>
                <c:ptCount val="1"/>
                <c:pt idx="0">
                  <c:v>CW40</c:v>
                </c:pt>
              </c:strCache>
            </c:strRef>
          </c:tx>
          <c:invertIfNegative val="0"/>
          <c:dLbls>
            <c:showLegendKey val="0"/>
            <c:showVal val="1"/>
            <c:showCatName val="0"/>
            <c:showSerName val="0"/>
            <c:showPercent val="0"/>
            <c:showBubbleSize val="0"/>
            <c:showLeaderLines val="0"/>
          </c:dLbls>
          <c:cat>
            <c:multiLvlStrRef>
              <c:f>状态分布分析!$B$154:$H$154</c:f>
            </c:multiLvlStrRef>
          </c:cat>
          <c:val>
            <c:numRef>
              <c:f>状态分布分析!$B$155:$H$155</c:f>
            </c:numRef>
          </c:val>
        </c:ser>
        <c:ser>
          <c:idx val="1"/>
          <c:order val="1"/>
          <c:tx>
            <c:strRef>
              <c:f>状态分布分析!$A$156</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状态分布分析!$B$154:$H$154</c:f>
            </c:multiLvlStrRef>
          </c:cat>
          <c:val>
            <c:numRef>
              <c:f>状态分布分析!$B$156:$H$156</c:f>
            </c:numRef>
          </c:val>
        </c:ser>
        <c:dLbls>
          <c:showLegendKey val="0"/>
          <c:showVal val="0"/>
          <c:showCatName val="0"/>
          <c:showSerName val="0"/>
          <c:showPercent val="0"/>
          <c:showBubbleSize val="0"/>
        </c:dLbls>
        <c:gapWidth val="75"/>
        <c:overlap val="-25"/>
        <c:axId val="93143040"/>
        <c:axId val="93144576"/>
      </c:barChart>
      <c:catAx>
        <c:axId val="93143040"/>
        <c:scaling>
          <c:orientation val="minMax"/>
        </c:scaling>
        <c:delete val="0"/>
        <c:axPos val="b"/>
        <c:majorTickMark val="none"/>
        <c:minorTickMark val="none"/>
        <c:tickLblPos val="nextTo"/>
        <c:crossAx val="93144576"/>
        <c:crosses val="autoZero"/>
        <c:auto val="1"/>
        <c:lblAlgn val="ctr"/>
        <c:lblOffset val="100"/>
        <c:noMultiLvlLbl val="0"/>
      </c:catAx>
      <c:valAx>
        <c:axId val="93144576"/>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143040"/>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问题严重度分布</a:t>
            </a:r>
            <a:endParaRPr lang="en-US" altLang="en-US"/>
          </a:p>
        </c:rich>
      </c:tx>
      <c:overlay val="0"/>
    </c:title>
    <c:autoTitleDeleted val="0"/>
    <c:plotArea>
      <c:layout/>
      <c:barChart>
        <c:barDir val="col"/>
        <c:grouping val="clustered"/>
        <c:varyColors val="0"/>
        <c:ser>
          <c:idx val="0"/>
          <c:order val="0"/>
          <c:tx>
            <c:strRef>
              <c:f>状态分布分析!$J$155</c:f>
              <c:strCache>
                <c:ptCount val="1"/>
                <c:pt idx="0">
                  <c:v>CW40</c:v>
                </c:pt>
              </c:strCache>
            </c:strRef>
          </c:tx>
          <c:invertIfNegative val="0"/>
          <c:dLbls>
            <c:showLegendKey val="0"/>
            <c:showVal val="1"/>
            <c:showCatName val="0"/>
            <c:showSerName val="0"/>
            <c:showPercent val="0"/>
            <c:showBubbleSize val="0"/>
            <c:showLeaderLines val="0"/>
          </c:dLbls>
          <c:cat>
            <c:multiLvlStrRef>
              <c:f>状态分布分析!$K$154:$M$154</c:f>
            </c:multiLvlStrRef>
          </c:cat>
          <c:val>
            <c:numRef>
              <c:f>状态分布分析!$K$155:$M$155</c:f>
            </c:numRef>
          </c:val>
        </c:ser>
        <c:ser>
          <c:idx val="1"/>
          <c:order val="1"/>
          <c:tx>
            <c:strRef>
              <c:f>状态分布分析!$J$156</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状态分布分析!$K$154:$M$154</c:f>
            </c:multiLvlStrRef>
          </c:cat>
          <c:val>
            <c:numRef>
              <c:f>状态分布分析!$K$156:$M$156</c:f>
            </c:numRef>
          </c:val>
        </c:ser>
        <c:dLbls>
          <c:showLegendKey val="0"/>
          <c:showVal val="0"/>
          <c:showCatName val="0"/>
          <c:showSerName val="0"/>
          <c:showPercent val="0"/>
          <c:showBubbleSize val="0"/>
        </c:dLbls>
        <c:gapWidth val="75"/>
        <c:overlap val="-25"/>
        <c:axId val="93182976"/>
        <c:axId val="93197056"/>
      </c:barChart>
      <c:catAx>
        <c:axId val="93182976"/>
        <c:scaling>
          <c:orientation val="minMax"/>
        </c:scaling>
        <c:delete val="0"/>
        <c:axPos val="b"/>
        <c:majorTickMark val="none"/>
        <c:minorTickMark val="none"/>
        <c:tickLblPos val="nextTo"/>
        <c:crossAx val="93197056"/>
        <c:crosses val="autoZero"/>
        <c:auto val="1"/>
        <c:lblAlgn val="ctr"/>
        <c:lblOffset val="100"/>
        <c:noMultiLvlLbl val="0"/>
      </c:catAx>
      <c:valAx>
        <c:axId val="93197056"/>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182976"/>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问题零部件分布</a:t>
            </a:r>
            <a:endParaRPr lang="en-US" altLang="en-US"/>
          </a:p>
        </c:rich>
      </c:tx>
      <c:overlay val="0"/>
    </c:title>
    <c:autoTitleDeleted val="0"/>
    <c:plotArea>
      <c:layout/>
      <c:barChart>
        <c:barDir val="col"/>
        <c:grouping val="clustered"/>
        <c:varyColors val="0"/>
        <c:ser>
          <c:idx val="0"/>
          <c:order val="0"/>
          <c:tx>
            <c:strRef>
              <c:f>状态分布分析!$P$155</c:f>
              <c:strCache>
                <c:ptCount val="1"/>
                <c:pt idx="0">
                  <c:v>CW40</c:v>
                </c:pt>
              </c:strCache>
            </c:strRef>
          </c:tx>
          <c:invertIfNegative val="0"/>
          <c:dLbls>
            <c:showLegendKey val="0"/>
            <c:showVal val="1"/>
            <c:showCatName val="0"/>
            <c:showSerName val="0"/>
            <c:showPercent val="0"/>
            <c:showBubbleSize val="0"/>
            <c:showLeaderLines val="0"/>
          </c:dLbls>
          <c:cat>
            <c:multiLvlStrRef>
              <c:f>状态分布分析!$Q$154:$S$154</c:f>
            </c:multiLvlStrRef>
          </c:cat>
          <c:val>
            <c:numRef>
              <c:f>状态分布分析!$Q$155:$S$155</c:f>
            </c:numRef>
          </c:val>
        </c:ser>
        <c:ser>
          <c:idx val="1"/>
          <c:order val="1"/>
          <c:tx>
            <c:strRef>
              <c:f>状态分布分析!$P$156</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状态分布分析!$Q$154:$S$154</c:f>
            </c:multiLvlStrRef>
          </c:cat>
          <c:val>
            <c:numRef>
              <c:f>状态分布分析!$Q$156:$S$156</c:f>
            </c:numRef>
          </c:val>
        </c:ser>
        <c:dLbls>
          <c:showLegendKey val="0"/>
          <c:showVal val="0"/>
          <c:showCatName val="0"/>
          <c:showSerName val="0"/>
          <c:showPercent val="0"/>
          <c:showBubbleSize val="0"/>
        </c:dLbls>
        <c:gapWidth val="75"/>
        <c:overlap val="-25"/>
        <c:axId val="93214976"/>
        <c:axId val="93229056"/>
      </c:barChart>
      <c:catAx>
        <c:axId val="93214976"/>
        <c:scaling>
          <c:orientation val="minMax"/>
        </c:scaling>
        <c:delete val="0"/>
        <c:axPos val="b"/>
        <c:majorTickMark val="none"/>
        <c:minorTickMark val="none"/>
        <c:tickLblPos val="nextTo"/>
        <c:crossAx val="93229056"/>
        <c:crosses val="autoZero"/>
        <c:auto val="1"/>
        <c:lblAlgn val="ctr"/>
        <c:lblOffset val="100"/>
        <c:noMultiLvlLbl val="0"/>
      </c:catAx>
      <c:valAx>
        <c:axId val="93229056"/>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214976"/>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问题类型分布</a:t>
            </a:r>
            <a:endParaRPr lang="en-US" altLang="en-US"/>
          </a:p>
        </c:rich>
      </c:tx>
      <c:overlay val="0"/>
    </c:title>
    <c:autoTitleDeleted val="0"/>
    <c:plotArea>
      <c:layout/>
      <c:barChart>
        <c:barDir val="col"/>
        <c:grouping val="clustered"/>
        <c:varyColors val="0"/>
        <c:ser>
          <c:idx val="0"/>
          <c:order val="0"/>
          <c:tx>
            <c:strRef>
              <c:f>状态分布分析!$V$155</c:f>
              <c:strCache>
                <c:ptCount val="1"/>
                <c:pt idx="0">
                  <c:v>CW40</c:v>
                </c:pt>
              </c:strCache>
            </c:strRef>
          </c:tx>
          <c:invertIfNegative val="0"/>
          <c:dLbls>
            <c:showLegendKey val="0"/>
            <c:showVal val="1"/>
            <c:showCatName val="0"/>
            <c:showSerName val="0"/>
            <c:showPercent val="0"/>
            <c:showBubbleSize val="0"/>
            <c:showLeaderLines val="0"/>
          </c:dLbls>
          <c:cat>
            <c:multiLvlStrRef>
              <c:f>状态分布分析!$W$154:$AA$154</c:f>
            </c:multiLvlStrRef>
          </c:cat>
          <c:val>
            <c:numRef>
              <c:f>状态分布分析!$W$155:$AA$155</c:f>
            </c:numRef>
          </c:val>
        </c:ser>
        <c:ser>
          <c:idx val="1"/>
          <c:order val="1"/>
          <c:tx>
            <c:strRef>
              <c:f>状态分布分析!$V$156</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状态分布分析!$W$154:$AA$154</c:f>
            </c:multiLvlStrRef>
          </c:cat>
          <c:val>
            <c:numRef>
              <c:f>状态分布分析!$W$156:$AA$156</c:f>
            </c:numRef>
          </c:val>
        </c:ser>
        <c:dLbls>
          <c:showLegendKey val="0"/>
          <c:showVal val="0"/>
          <c:showCatName val="0"/>
          <c:showSerName val="0"/>
          <c:showPercent val="0"/>
          <c:showBubbleSize val="0"/>
        </c:dLbls>
        <c:gapWidth val="75"/>
        <c:overlap val="-25"/>
        <c:axId val="93251072"/>
        <c:axId val="93252608"/>
      </c:barChart>
      <c:catAx>
        <c:axId val="93251072"/>
        <c:scaling>
          <c:orientation val="minMax"/>
        </c:scaling>
        <c:delete val="0"/>
        <c:axPos val="b"/>
        <c:majorTickMark val="none"/>
        <c:minorTickMark val="none"/>
        <c:tickLblPos val="nextTo"/>
        <c:crossAx val="93252608"/>
        <c:crosses val="autoZero"/>
        <c:auto val="1"/>
        <c:lblAlgn val="ctr"/>
        <c:lblOffset val="100"/>
        <c:noMultiLvlLbl val="0"/>
      </c:catAx>
      <c:valAx>
        <c:axId val="93252608"/>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251072"/>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问题来源分布</a:t>
            </a:r>
            <a:endParaRPr lang="en-US" altLang="en-US"/>
          </a:p>
        </c:rich>
      </c:tx>
      <c:overlay val="0"/>
    </c:title>
    <c:autoTitleDeleted val="0"/>
    <c:plotArea>
      <c:layout/>
      <c:barChart>
        <c:barDir val="col"/>
        <c:grouping val="clustered"/>
        <c:varyColors val="0"/>
        <c:ser>
          <c:idx val="0"/>
          <c:order val="0"/>
          <c:tx>
            <c:strRef>
              <c:f>状态分布分析!$AD$155</c:f>
              <c:strCache>
                <c:ptCount val="1"/>
                <c:pt idx="0">
                  <c:v>CW40</c:v>
                </c:pt>
              </c:strCache>
            </c:strRef>
          </c:tx>
          <c:invertIfNegative val="0"/>
          <c:dLbls>
            <c:showLegendKey val="0"/>
            <c:showVal val="1"/>
            <c:showCatName val="0"/>
            <c:showSerName val="0"/>
            <c:showPercent val="0"/>
            <c:showBubbleSize val="0"/>
            <c:showLeaderLines val="0"/>
          </c:dLbls>
          <c:cat>
            <c:multiLvlStrRef>
              <c:f>状态分布分析!$AE$154:$AG$154</c:f>
            </c:multiLvlStrRef>
          </c:cat>
          <c:val>
            <c:numRef>
              <c:f>状态分布分析!$AE$155:$AG$155</c:f>
            </c:numRef>
          </c:val>
        </c:ser>
        <c:ser>
          <c:idx val="1"/>
          <c:order val="1"/>
          <c:tx>
            <c:strRef>
              <c:f>状态分布分析!$AD$156</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状态分布分析!$AE$154:$AG$154</c:f>
            </c:multiLvlStrRef>
          </c:cat>
          <c:val>
            <c:numRef>
              <c:f>状态分布分析!$AE$156:$AG$156</c:f>
            </c:numRef>
          </c:val>
        </c:ser>
        <c:dLbls>
          <c:showLegendKey val="0"/>
          <c:showVal val="0"/>
          <c:showCatName val="0"/>
          <c:showSerName val="0"/>
          <c:showPercent val="0"/>
          <c:showBubbleSize val="0"/>
        </c:dLbls>
        <c:gapWidth val="75"/>
        <c:overlap val="-25"/>
        <c:axId val="93344896"/>
        <c:axId val="93346432"/>
      </c:barChart>
      <c:catAx>
        <c:axId val="93344896"/>
        <c:scaling>
          <c:orientation val="minMax"/>
        </c:scaling>
        <c:delete val="0"/>
        <c:axPos val="b"/>
        <c:majorTickMark val="none"/>
        <c:minorTickMark val="none"/>
        <c:tickLblPos val="nextTo"/>
        <c:crossAx val="93346432"/>
        <c:crosses val="autoZero"/>
        <c:auto val="1"/>
        <c:lblAlgn val="ctr"/>
        <c:lblOffset val="100"/>
        <c:noMultiLvlLbl val="0"/>
      </c:catAx>
      <c:valAx>
        <c:axId val="9334643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344896"/>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问题状态分布</a:t>
            </a:r>
            <a:endParaRPr lang="en-US" altLang="en-US"/>
          </a:p>
        </c:rich>
      </c:tx>
      <c:overlay val="0"/>
    </c:title>
    <c:autoTitleDeleted val="0"/>
    <c:plotArea>
      <c:layout/>
      <c:barChart>
        <c:barDir val="col"/>
        <c:grouping val="clustered"/>
        <c:varyColors val="0"/>
        <c:ser>
          <c:idx val="0"/>
          <c:order val="0"/>
          <c:tx>
            <c:strRef>
              <c:f>状态分布分析!$A$179</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状态分布分析!$B$178:$H$178</c:f>
            </c:multiLvlStrRef>
          </c:cat>
          <c:val>
            <c:numRef>
              <c:f>状态分布分析!$B$179:$H$179</c:f>
            </c:numRef>
          </c:val>
        </c:ser>
        <c:ser>
          <c:idx val="1"/>
          <c:order val="1"/>
          <c:tx>
            <c:strRef>
              <c:f>状态分布分析!$A$180</c:f>
              <c:strCache>
                <c:ptCount val="1"/>
                <c:pt idx="0">
                  <c:v>CW42</c:v>
                </c:pt>
              </c:strCache>
            </c:strRef>
          </c:tx>
          <c:invertIfNegative val="0"/>
          <c:dLbls>
            <c:showLegendKey val="0"/>
            <c:showVal val="1"/>
            <c:showCatName val="0"/>
            <c:showSerName val="0"/>
            <c:showPercent val="0"/>
            <c:showBubbleSize val="0"/>
            <c:showLeaderLines val="0"/>
          </c:dLbls>
          <c:cat>
            <c:multiLvlStrRef>
              <c:f>状态分布分析!$B$178:$H$178</c:f>
            </c:multiLvlStrRef>
          </c:cat>
          <c:val>
            <c:numRef>
              <c:f>状态分布分析!$B$180:$H$180</c:f>
            </c:numRef>
          </c:val>
        </c:ser>
        <c:dLbls>
          <c:showLegendKey val="0"/>
          <c:showVal val="0"/>
          <c:showCatName val="0"/>
          <c:showSerName val="0"/>
          <c:showPercent val="0"/>
          <c:showBubbleSize val="0"/>
        </c:dLbls>
        <c:gapWidth val="75"/>
        <c:overlap val="-25"/>
        <c:axId val="93462528"/>
        <c:axId val="93464064"/>
      </c:barChart>
      <c:catAx>
        <c:axId val="93462528"/>
        <c:scaling>
          <c:orientation val="minMax"/>
        </c:scaling>
        <c:delete val="0"/>
        <c:axPos val="b"/>
        <c:majorTickMark val="none"/>
        <c:minorTickMark val="none"/>
        <c:tickLblPos val="nextTo"/>
        <c:crossAx val="93464064"/>
        <c:crosses val="autoZero"/>
        <c:auto val="1"/>
        <c:lblAlgn val="ctr"/>
        <c:lblOffset val="100"/>
        <c:noMultiLvlLbl val="0"/>
      </c:catAx>
      <c:valAx>
        <c:axId val="93464064"/>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462528"/>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问题严重度分布</a:t>
            </a:r>
            <a:endParaRPr lang="en-US" altLang="en-US"/>
          </a:p>
        </c:rich>
      </c:tx>
      <c:overlay val="0"/>
    </c:title>
    <c:autoTitleDeleted val="0"/>
    <c:plotArea>
      <c:layout/>
      <c:barChart>
        <c:barDir val="col"/>
        <c:grouping val="clustered"/>
        <c:varyColors val="0"/>
        <c:ser>
          <c:idx val="0"/>
          <c:order val="0"/>
          <c:tx>
            <c:strRef>
              <c:f>状态分布分析!$J$179</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状态分布分析!$K$178:$M$178</c:f>
            </c:multiLvlStrRef>
          </c:cat>
          <c:val>
            <c:numRef>
              <c:f>状态分布分析!$K$179:$M$179</c:f>
            </c:numRef>
          </c:val>
        </c:ser>
        <c:ser>
          <c:idx val="1"/>
          <c:order val="1"/>
          <c:tx>
            <c:strRef>
              <c:f>状态分布分析!$J$180</c:f>
              <c:strCache>
                <c:ptCount val="1"/>
                <c:pt idx="0">
                  <c:v>CW42</c:v>
                </c:pt>
              </c:strCache>
            </c:strRef>
          </c:tx>
          <c:invertIfNegative val="0"/>
          <c:dLbls>
            <c:showLegendKey val="0"/>
            <c:showVal val="1"/>
            <c:showCatName val="0"/>
            <c:showSerName val="0"/>
            <c:showPercent val="0"/>
            <c:showBubbleSize val="0"/>
            <c:showLeaderLines val="0"/>
          </c:dLbls>
          <c:cat>
            <c:multiLvlStrRef>
              <c:f>状态分布分析!$K$178:$M$178</c:f>
            </c:multiLvlStrRef>
          </c:cat>
          <c:val>
            <c:numRef>
              <c:f>状态分布分析!$K$180:$M$180</c:f>
            </c:numRef>
          </c:val>
        </c:ser>
        <c:dLbls>
          <c:showLegendKey val="0"/>
          <c:showVal val="0"/>
          <c:showCatName val="0"/>
          <c:showSerName val="0"/>
          <c:showPercent val="0"/>
          <c:showBubbleSize val="0"/>
        </c:dLbls>
        <c:gapWidth val="75"/>
        <c:overlap val="-25"/>
        <c:axId val="93486080"/>
        <c:axId val="93487872"/>
      </c:barChart>
      <c:catAx>
        <c:axId val="93486080"/>
        <c:scaling>
          <c:orientation val="minMax"/>
        </c:scaling>
        <c:delete val="0"/>
        <c:axPos val="b"/>
        <c:majorTickMark val="none"/>
        <c:minorTickMark val="none"/>
        <c:tickLblPos val="nextTo"/>
        <c:crossAx val="93487872"/>
        <c:crosses val="autoZero"/>
        <c:auto val="1"/>
        <c:lblAlgn val="ctr"/>
        <c:lblOffset val="100"/>
        <c:noMultiLvlLbl val="0"/>
      </c:catAx>
      <c:valAx>
        <c:axId val="9348787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486080"/>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问题零部件分布</a:t>
            </a:r>
            <a:endParaRPr lang="en-US" altLang="en-US"/>
          </a:p>
        </c:rich>
      </c:tx>
      <c:overlay val="0"/>
    </c:title>
    <c:autoTitleDeleted val="0"/>
    <c:plotArea>
      <c:layout/>
      <c:barChart>
        <c:barDir val="col"/>
        <c:grouping val="clustered"/>
        <c:varyColors val="0"/>
        <c:ser>
          <c:idx val="0"/>
          <c:order val="0"/>
          <c:tx>
            <c:strRef>
              <c:f>状态分布分析!$P$179</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状态分布分析!$Q$178:$S$178</c:f>
            </c:multiLvlStrRef>
          </c:cat>
          <c:val>
            <c:numRef>
              <c:f>状态分布分析!$Q$179:$S$179</c:f>
            </c:numRef>
          </c:val>
        </c:ser>
        <c:ser>
          <c:idx val="1"/>
          <c:order val="1"/>
          <c:tx>
            <c:strRef>
              <c:f>状态分布分析!$P$180</c:f>
              <c:strCache>
                <c:ptCount val="1"/>
                <c:pt idx="0">
                  <c:v>CW42</c:v>
                </c:pt>
              </c:strCache>
            </c:strRef>
          </c:tx>
          <c:invertIfNegative val="0"/>
          <c:dLbls>
            <c:showLegendKey val="0"/>
            <c:showVal val="1"/>
            <c:showCatName val="0"/>
            <c:showSerName val="0"/>
            <c:showPercent val="0"/>
            <c:showBubbleSize val="0"/>
            <c:showLeaderLines val="0"/>
          </c:dLbls>
          <c:cat>
            <c:multiLvlStrRef>
              <c:f>状态分布分析!$Q$178:$S$178</c:f>
            </c:multiLvlStrRef>
          </c:cat>
          <c:val>
            <c:numRef>
              <c:f>状态分布分析!$Q$180:$S$180</c:f>
            </c:numRef>
          </c:val>
        </c:ser>
        <c:dLbls>
          <c:showLegendKey val="0"/>
          <c:showVal val="0"/>
          <c:showCatName val="0"/>
          <c:showSerName val="0"/>
          <c:showPercent val="0"/>
          <c:showBubbleSize val="0"/>
        </c:dLbls>
        <c:gapWidth val="75"/>
        <c:overlap val="-25"/>
        <c:axId val="93723264"/>
        <c:axId val="93729152"/>
      </c:barChart>
      <c:catAx>
        <c:axId val="93723264"/>
        <c:scaling>
          <c:orientation val="minMax"/>
        </c:scaling>
        <c:delete val="0"/>
        <c:axPos val="b"/>
        <c:majorTickMark val="none"/>
        <c:minorTickMark val="none"/>
        <c:tickLblPos val="nextTo"/>
        <c:crossAx val="93729152"/>
        <c:crosses val="autoZero"/>
        <c:auto val="1"/>
        <c:lblAlgn val="ctr"/>
        <c:lblOffset val="100"/>
        <c:noMultiLvlLbl val="0"/>
      </c:catAx>
      <c:valAx>
        <c:axId val="9372915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723264"/>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问题类型分布</a:t>
            </a:r>
            <a:endParaRPr lang="en-US" altLang="en-US"/>
          </a:p>
        </c:rich>
      </c:tx>
      <c:overlay val="0"/>
    </c:title>
    <c:autoTitleDeleted val="0"/>
    <c:plotArea>
      <c:layout/>
      <c:barChart>
        <c:barDir val="col"/>
        <c:grouping val="clustered"/>
        <c:varyColors val="0"/>
        <c:ser>
          <c:idx val="0"/>
          <c:order val="0"/>
          <c:tx>
            <c:strRef>
              <c:f>状态分布分析!$V$179</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状态分布分析!$W$178:$AA$178</c:f>
            </c:multiLvlStrRef>
          </c:cat>
          <c:val>
            <c:numRef>
              <c:f>状态分布分析!$W$179:$AA$179</c:f>
            </c:numRef>
          </c:val>
        </c:ser>
        <c:ser>
          <c:idx val="1"/>
          <c:order val="1"/>
          <c:tx>
            <c:strRef>
              <c:f>状态分布分析!$V$180</c:f>
              <c:strCache>
                <c:ptCount val="1"/>
                <c:pt idx="0">
                  <c:v>CW42</c:v>
                </c:pt>
              </c:strCache>
            </c:strRef>
          </c:tx>
          <c:invertIfNegative val="0"/>
          <c:dLbls>
            <c:showLegendKey val="0"/>
            <c:showVal val="1"/>
            <c:showCatName val="0"/>
            <c:showSerName val="0"/>
            <c:showPercent val="0"/>
            <c:showBubbleSize val="0"/>
            <c:showLeaderLines val="0"/>
          </c:dLbls>
          <c:cat>
            <c:multiLvlStrRef>
              <c:f>状态分布分析!$W$178:$AA$178</c:f>
            </c:multiLvlStrRef>
          </c:cat>
          <c:val>
            <c:numRef>
              <c:f>状态分布分析!$W$180:$AA$180</c:f>
            </c:numRef>
          </c:val>
        </c:ser>
        <c:dLbls>
          <c:showLegendKey val="0"/>
          <c:showVal val="0"/>
          <c:showCatName val="0"/>
          <c:showSerName val="0"/>
          <c:showPercent val="0"/>
          <c:showBubbleSize val="0"/>
        </c:dLbls>
        <c:gapWidth val="75"/>
        <c:overlap val="-25"/>
        <c:axId val="93755264"/>
        <c:axId val="93756800"/>
      </c:barChart>
      <c:catAx>
        <c:axId val="93755264"/>
        <c:scaling>
          <c:orientation val="minMax"/>
        </c:scaling>
        <c:delete val="0"/>
        <c:axPos val="b"/>
        <c:majorTickMark val="none"/>
        <c:minorTickMark val="none"/>
        <c:tickLblPos val="nextTo"/>
        <c:crossAx val="93756800"/>
        <c:crosses val="autoZero"/>
        <c:auto val="1"/>
        <c:lblAlgn val="ctr"/>
        <c:lblOffset val="100"/>
        <c:noMultiLvlLbl val="0"/>
      </c:catAx>
      <c:valAx>
        <c:axId val="93756800"/>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755264"/>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42857142857128E-2"/>
          <c:y val="6.9651741293532424E-2"/>
          <c:w val="0.86000000000000065"/>
          <c:h val="0.75124378109452805"/>
        </c:manualLayout>
      </c:layout>
      <c:barChart>
        <c:barDir val="col"/>
        <c:grouping val="clustered"/>
        <c:varyColors val="0"/>
        <c:ser>
          <c:idx val="0"/>
          <c:order val="0"/>
          <c:invertIfNegative val="0"/>
          <c:cat>
            <c:strLit>
              <c:ptCount val="3"/>
              <c:pt idx="0">
                <c:v>严重度-高</c:v>
              </c:pt>
              <c:pt idx="1">
                <c:v>严重度-中</c:v>
              </c:pt>
              <c:pt idx="2">
                <c:v>严重度-低</c:v>
              </c:pt>
            </c:strLit>
          </c:cat>
          <c:val>
            <c:numLit>
              <c:formatCode>General</c:formatCode>
              <c:ptCount val="3"/>
              <c:pt idx="0">
                <c:v>11</c:v>
              </c:pt>
              <c:pt idx="1">
                <c:v>28</c:v>
              </c:pt>
              <c:pt idx="2">
                <c:v>6</c:v>
              </c:pt>
            </c:numLit>
          </c:val>
        </c:ser>
        <c:dLbls>
          <c:showLegendKey val="0"/>
          <c:showVal val="0"/>
          <c:showCatName val="0"/>
          <c:showSerName val="0"/>
          <c:showPercent val="0"/>
          <c:showBubbleSize val="0"/>
        </c:dLbls>
        <c:gapWidth val="150"/>
        <c:axId val="52887552"/>
        <c:axId val="52889088"/>
      </c:barChart>
      <c:catAx>
        <c:axId val="52887552"/>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52889088"/>
        <c:crosses val="autoZero"/>
        <c:auto val="1"/>
        <c:lblAlgn val="ctr"/>
        <c:lblOffset val="100"/>
        <c:noMultiLvlLbl val="0"/>
      </c:catAx>
      <c:valAx>
        <c:axId val="5288908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52887552"/>
        <c:crosses val="autoZero"/>
        <c:crossBetween val="between"/>
      </c:valAx>
    </c:plotArea>
    <c:plotVisOnly val="1"/>
    <c:dispBlanksAs val="gap"/>
    <c:showDLblsOverMax val="0"/>
  </c:chart>
  <c:txPr>
    <a:bodyPr/>
    <a:lstStyle/>
    <a:p>
      <a:pPr>
        <a:defRPr lang="zh-CN"/>
      </a:pPr>
      <a:endParaRPr lang="zh-CN"/>
    </a:p>
  </c:txPr>
  <c:printSettings>
    <c:headerFooter/>
    <c:pageMargins b="0.75000000000000144" l="0.70000000000000062" r="0.70000000000000062" t="0.75000000000000144"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问题来源分布</a:t>
            </a:r>
            <a:endParaRPr lang="en-US" altLang="en-US"/>
          </a:p>
        </c:rich>
      </c:tx>
      <c:overlay val="0"/>
    </c:title>
    <c:autoTitleDeleted val="0"/>
    <c:plotArea>
      <c:layout/>
      <c:barChart>
        <c:barDir val="col"/>
        <c:grouping val="clustered"/>
        <c:varyColors val="0"/>
        <c:ser>
          <c:idx val="0"/>
          <c:order val="0"/>
          <c:tx>
            <c:strRef>
              <c:f>状态分布分析!$AD$179</c:f>
              <c:strCache>
                <c:ptCount val="1"/>
                <c:pt idx="0">
                  <c:v>CW41</c:v>
                </c:pt>
              </c:strCache>
            </c:strRef>
          </c:tx>
          <c:invertIfNegative val="0"/>
          <c:dLbls>
            <c:showLegendKey val="0"/>
            <c:showVal val="1"/>
            <c:showCatName val="0"/>
            <c:showSerName val="0"/>
            <c:showPercent val="0"/>
            <c:showBubbleSize val="0"/>
            <c:showLeaderLines val="0"/>
          </c:dLbls>
          <c:cat>
            <c:multiLvlStrRef>
              <c:f>状态分布分析!$AE$178:$AG$178</c:f>
            </c:multiLvlStrRef>
          </c:cat>
          <c:val>
            <c:numRef>
              <c:f>状态分布分析!$AE$179:$AG$179</c:f>
            </c:numRef>
          </c:val>
        </c:ser>
        <c:ser>
          <c:idx val="1"/>
          <c:order val="1"/>
          <c:tx>
            <c:strRef>
              <c:f>状态分布分析!$AD$180</c:f>
              <c:strCache>
                <c:ptCount val="1"/>
                <c:pt idx="0">
                  <c:v>CW42</c:v>
                </c:pt>
              </c:strCache>
            </c:strRef>
          </c:tx>
          <c:invertIfNegative val="0"/>
          <c:dLbls>
            <c:showLegendKey val="0"/>
            <c:showVal val="1"/>
            <c:showCatName val="0"/>
            <c:showSerName val="0"/>
            <c:showPercent val="0"/>
            <c:showBubbleSize val="0"/>
            <c:showLeaderLines val="0"/>
          </c:dLbls>
          <c:cat>
            <c:multiLvlStrRef>
              <c:f>状态分布分析!$AE$178:$AG$178</c:f>
            </c:multiLvlStrRef>
          </c:cat>
          <c:val>
            <c:numRef>
              <c:f>状态分布分析!$AE$180:$AG$180</c:f>
            </c:numRef>
          </c:val>
        </c:ser>
        <c:dLbls>
          <c:showLegendKey val="0"/>
          <c:showVal val="0"/>
          <c:showCatName val="0"/>
          <c:showSerName val="0"/>
          <c:showPercent val="0"/>
          <c:showBubbleSize val="0"/>
        </c:dLbls>
        <c:gapWidth val="75"/>
        <c:overlap val="-25"/>
        <c:axId val="93856896"/>
        <c:axId val="93858432"/>
      </c:barChart>
      <c:catAx>
        <c:axId val="93856896"/>
        <c:scaling>
          <c:orientation val="minMax"/>
        </c:scaling>
        <c:delete val="0"/>
        <c:axPos val="b"/>
        <c:majorTickMark val="none"/>
        <c:minorTickMark val="none"/>
        <c:tickLblPos val="nextTo"/>
        <c:crossAx val="93858432"/>
        <c:crosses val="autoZero"/>
        <c:auto val="1"/>
        <c:lblAlgn val="ctr"/>
        <c:lblOffset val="100"/>
        <c:noMultiLvlLbl val="0"/>
      </c:catAx>
      <c:valAx>
        <c:axId val="9385843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856896"/>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问题状态分布</a:t>
            </a:r>
            <a:endParaRPr lang="en-US" altLang="en-US"/>
          </a:p>
        </c:rich>
      </c:tx>
      <c:overlay val="0"/>
    </c:title>
    <c:autoTitleDeleted val="0"/>
    <c:plotArea>
      <c:layout/>
      <c:barChart>
        <c:barDir val="col"/>
        <c:grouping val="clustered"/>
        <c:varyColors val="0"/>
        <c:ser>
          <c:idx val="0"/>
          <c:order val="0"/>
          <c:tx>
            <c:strRef>
              <c:f>状态分布分析!$A$203</c:f>
              <c:strCache>
                <c:ptCount val="1"/>
                <c:pt idx="0">
                  <c:v>CW42</c:v>
                </c:pt>
              </c:strCache>
            </c:strRef>
          </c:tx>
          <c:invertIfNegative val="0"/>
          <c:dLbls>
            <c:showLegendKey val="0"/>
            <c:showVal val="1"/>
            <c:showCatName val="0"/>
            <c:showSerName val="0"/>
            <c:showPercent val="0"/>
            <c:showBubbleSize val="0"/>
            <c:showLeaderLines val="0"/>
          </c:dLbls>
          <c:cat>
            <c:strRef>
              <c:f>状态分布分析!$B$202:$H$202</c:f>
              <c:strCache>
                <c:ptCount val="7"/>
                <c:pt idx="0">
                  <c:v>原因未定</c:v>
                </c:pt>
                <c:pt idx="1">
                  <c:v>原因确认</c:v>
                </c:pt>
                <c:pt idx="2">
                  <c:v>方案实施</c:v>
                </c:pt>
                <c:pt idx="3">
                  <c:v>持续跟踪</c:v>
                </c:pt>
                <c:pt idx="4">
                  <c:v>验证关闭</c:v>
                </c:pt>
                <c:pt idx="5">
                  <c:v>状态冻结</c:v>
                </c:pt>
                <c:pt idx="6">
                  <c:v>总计</c:v>
                </c:pt>
              </c:strCache>
            </c:strRef>
          </c:cat>
          <c:val>
            <c:numRef>
              <c:f>状态分布分析!$B$203:$H$203</c:f>
              <c:numCache>
                <c:formatCode>General</c:formatCode>
                <c:ptCount val="7"/>
                <c:pt idx="0">
                  <c:v>65</c:v>
                </c:pt>
                <c:pt idx="1">
                  <c:v>56</c:v>
                </c:pt>
                <c:pt idx="2">
                  <c:v>35</c:v>
                </c:pt>
                <c:pt idx="3">
                  <c:v>22</c:v>
                </c:pt>
                <c:pt idx="4">
                  <c:v>171</c:v>
                </c:pt>
                <c:pt idx="5">
                  <c:v>80</c:v>
                </c:pt>
                <c:pt idx="6">
                  <c:v>429</c:v>
                </c:pt>
              </c:numCache>
            </c:numRef>
          </c:val>
        </c:ser>
        <c:ser>
          <c:idx val="1"/>
          <c:order val="1"/>
          <c:tx>
            <c:strRef>
              <c:f>状态分布分析!$A$204</c:f>
              <c:strCache>
                <c:ptCount val="1"/>
                <c:pt idx="0">
                  <c:v>CW43</c:v>
                </c:pt>
              </c:strCache>
            </c:strRef>
          </c:tx>
          <c:invertIfNegative val="0"/>
          <c:dLbls>
            <c:showLegendKey val="0"/>
            <c:showVal val="1"/>
            <c:showCatName val="0"/>
            <c:showSerName val="0"/>
            <c:showPercent val="0"/>
            <c:showBubbleSize val="0"/>
            <c:showLeaderLines val="0"/>
          </c:dLbls>
          <c:cat>
            <c:strRef>
              <c:f>状态分布分析!$B$202:$H$202</c:f>
              <c:strCache>
                <c:ptCount val="7"/>
                <c:pt idx="0">
                  <c:v>原因未定</c:v>
                </c:pt>
                <c:pt idx="1">
                  <c:v>原因确认</c:v>
                </c:pt>
                <c:pt idx="2">
                  <c:v>方案实施</c:v>
                </c:pt>
                <c:pt idx="3">
                  <c:v>持续跟踪</c:v>
                </c:pt>
                <c:pt idx="4">
                  <c:v>验证关闭</c:v>
                </c:pt>
                <c:pt idx="5">
                  <c:v>状态冻结</c:v>
                </c:pt>
                <c:pt idx="6">
                  <c:v>总计</c:v>
                </c:pt>
              </c:strCache>
            </c:strRef>
          </c:cat>
          <c:val>
            <c:numRef>
              <c:f>状态分布分析!$B$204:$H$204</c:f>
              <c:numCache>
                <c:formatCode>General</c:formatCode>
                <c:ptCount val="7"/>
                <c:pt idx="0">
                  <c:v>54</c:v>
                </c:pt>
                <c:pt idx="1">
                  <c:v>60</c:v>
                </c:pt>
                <c:pt idx="2">
                  <c:v>39</c:v>
                </c:pt>
                <c:pt idx="3">
                  <c:v>26</c:v>
                </c:pt>
                <c:pt idx="4">
                  <c:v>193</c:v>
                </c:pt>
                <c:pt idx="5">
                  <c:v>77</c:v>
                </c:pt>
                <c:pt idx="6">
                  <c:v>449</c:v>
                </c:pt>
              </c:numCache>
            </c:numRef>
          </c:val>
        </c:ser>
        <c:dLbls>
          <c:showLegendKey val="0"/>
          <c:showVal val="0"/>
          <c:showCatName val="0"/>
          <c:showSerName val="0"/>
          <c:showPercent val="0"/>
          <c:showBubbleSize val="0"/>
        </c:dLbls>
        <c:gapWidth val="75"/>
        <c:overlap val="-25"/>
        <c:axId val="93897088"/>
        <c:axId val="93898624"/>
      </c:barChart>
      <c:catAx>
        <c:axId val="93897088"/>
        <c:scaling>
          <c:orientation val="minMax"/>
        </c:scaling>
        <c:delete val="0"/>
        <c:axPos val="b"/>
        <c:majorTickMark val="none"/>
        <c:minorTickMark val="none"/>
        <c:tickLblPos val="nextTo"/>
        <c:crossAx val="93898624"/>
        <c:crosses val="autoZero"/>
        <c:auto val="1"/>
        <c:lblAlgn val="ctr"/>
        <c:lblOffset val="100"/>
        <c:noMultiLvlLbl val="0"/>
      </c:catAx>
      <c:valAx>
        <c:axId val="93898624"/>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3897088"/>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问题严重度分布</a:t>
            </a:r>
            <a:endParaRPr lang="en-US" altLang="en-US"/>
          </a:p>
        </c:rich>
      </c:tx>
      <c:overlay val="0"/>
    </c:title>
    <c:autoTitleDeleted val="0"/>
    <c:plotArea>
      <c:layout/>
      <c:barChart>
        <c:barDir val="col"/>
        <c:grouping val="clustered"/>
        <c:varyColors val="0"/>
        <c:ser>
          <c:idx val="0"/>
          <c:order val="0"/>
          <c:tx>
            <c:strRef>
              <c:f>状态分布分析!$J$203</c:f>
              <c:strCache>
                <c:ptCount val="1"/>
                <c:pt idx="0">
                  <c:v>CW42</c:v>
                </c:pt>
              </c:strCache>
            </c:strRef>
          </c:tx>
          <c:invertIfNegative val="0"/>
          <c:dLbls>
            <c:showLegendKey val="0"/>
            <c:showVal val="1"/>
            <c:showCatName val="0"/>
            <c:showSerName val="0"/>
            <c:showPercent val="0"/>
            <c:showBubbleSize val="0"/>
            <c:showLeaderLines val="0"/>
          </c:dLbls>
          <c:cat>
            <c:strRef>
              <c:f>状态分布分析!$K$202:$M$202</c:f>
              <c:strCache>
                <c:ptCount val="3"/>
                <c:pt idx="0">
                  <c:v>高</c:v>
                </c:pt>
                <c:pt idx="1">
                  <c:v>中</c:v>
                </c:pt>
                <c:pt idx="2">
                  <c:v>低</c:v>
                </c:pt>
              </c:strCache>
            </c:strRef>
          </c:cat>
          <c:val>
            <c:numRef>
              <c:f>状态分布分析!$K$203:$M$203</c:f>
              <c:numCache>
                <c:formatCode>General</c:formatCode>
                <c:ptCount val="3"/>
                <c:pt idx="0">
                  <c:v>241</c:v>
                </c:pt>
                <c:pt idx="1">
                  <c:v>131</c:v>
                </c:pt>
                <c:pt idx="2">
                  <c:v>57</c:v>
                </c:pt>
              </c:numCache>
            </c:numRef>
          </c:val>
        </c:ser>
        <c:ser>
          <c:idx val="1"/>
          <c:order val="1"/>
          <c:tx>
            <c:strRef>
              <c:f>状态分布分析!$J$204</c:f>
              <c:strCache>
                <c:ptCount val="1"/>
                <c:pt idx="0">
                  <c:v>CW43</c:v>
                </c:pt>
              </c:strCache>
            </c:strRef>
          </c:tx>
          <c:invertIfNegative val="0"/>
          <c:dLbls>
            <c:showLegendKey val="0"/>
            <c:showVal val="1"/>
            <c:showCatName val="0"/>
            <c:showSerName val="0"/>
            <c:showPercent val="0"/>
            <c:showBubbleSize val="0"/>
            <c:showLeaderLines val="0"/>
          </c:dLbls>
          <c:cat>
            <c:strRef>
              <c:f>状态分布分析!$K$202:$M$202</c:f>
              <c:strCache>
                <c:ptCount val="3"/>
                <c:pt idx="0">
                  <c:v>高</c:v>
                </c:pt>
                <c:pt idx="1">
                  <c:v>中</c:v>
                </c:pt>
                <c:pt idx="2">
                  <c:v>低</c:v>
                </c:pt>
              </c:strCache>
            </c:strRef>
          </c:cat>
          <c:val>
            <c:numRef>
              <c:f>状态分布分析!$K$204:$M$204</c:f>
              <c:numCache>
                <c:formatCode>General</c:formatCode>
                <c:ptCount val="3"/>
                <c:pt idx="0">
                  <c:v>243</c:v>
                </c:pt>
                <c:pt idx="1">
                  <c:v>138</c:v>
                </c:pt>
                <c:pt idx="2">
                  <c:v>68</c:v>
                </c:pt>
              </c:numCache>
            </c:numRef>
          </c:val>
        </c:ser>
        <c:dLbls>
          <c:showLegendKey val="0"/>
          <c:showVal val="0"/>
          <c:showCatName val="0"/>
          <c:showSerName val="0"/>
          <c:showPercent val="0"/>
          <c:showBubbleSize val="0"/>
        </c:dLbls>
        <c:gapWidth val="75"/>
        <c:overlap val="-25"/>
        <c:axId val="94322048"/>
        <c:axId val="94332032"/>
      </c:barChart>
      <c:catAx>
        <c:axId val="94322048"/>
        <c:scaling>
          <c:orientation val="minMax"/>
        </c:scaling>
        <c:delete val="0"/>
        <c:axPos val="b"/>
        <c:majorTickMark val="none"/>
        <c:minorTickMark val="none"/>
        <c:tickLblPos val="nextTo"/>
        <c:crossAx val="94332032"/>
        <c:crosses val="autoZero"/>
        <c:auto val="1"/>
        <c:lblAlgn val="ctr"/>
        <c:lblOffset val="100"/>
        <c:noMultiLvlLbl val="0"/>
      </c:catAx>
      <c:valAx>
        <c:axId val="9433203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4322048"/>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问题零部件分布</a:t>
            </a:r>
            <a:endParaRPr lang="en-US" altLang="en-US"/>
          </a:p>
        </c:rich>
      </c:tx>
      <c:overlay val="0"/>
    </c:title>
    <c:autoTitleDeleted val="0"/>
    <c:plotArea>
      <c:layout/>
      <c:barChart>
        <c:barDir val="col"/>
        <c:grouping val="clustered"/>
        <c:varyColors val="0"/>
        <c:ser>
          <c:idx val="0"/>
          <c:order val="0"/>
          <c:tx>
            <c:strRef>
              <c:f>状态分布分析!$P$203</c:f>
              <c:strCache>
                <c:ptCount val="1"/>
                <c:pt idx="0">
                  <c:v>CW42</c:v>
                </c:pt>
              </c:strCache>
            </c:strRef>
          </c:tx>
          <c:invertIfNegative val="0"/>
          <c:dLbls>
            <c:showLegendKey val="0"/>
            <c:showVal val="1"/>
            <c:showCatName val="0"/>
            <c:showSerName val="0"/>
            <c:showPercent val="0"/>
            <c:showBubbleSize val="0"/>
            <c:showLeaderLines val="0"/>
          </c:dLbls>
          <c:cat>
            <c:strRef>
              <c:f>状态分布分析!$Q$202:$S$202</c:f>
              <c:strCache>
                <c:ptCount val="3"/>
                <c:pt idx="0">
                  <c:v>PAD</c:v>
                </c:pt>
                <c:pt idx="1">
                  <c:v>PAD支架</c:v>
                </c:pt>
                <c:pt idx="2">
                  <c:v>主机</c:v>
                </c:pt>
              </c:strCache>
            </c:strRef>
          </c:cat>
          <c:val>
            <c:numRef>
              <c:f>状态分布分析!$Q$203:$S$203</c:f>
              <c:numCache>
                <c:formatCode>General</c:formatCode>
                <c:ptCount val="3"/>
                <c:pt idx="0">
                  <c:v>393</c:v>
                </c:pt>
                <c:pt idx="1">
                  <c:v>13</c:v>
                </c:pt>
                <c:pt idx="2">
                  <c:v>23</c:v>
                </c:pt>
              </c:numCache>
            </c:numRef>
          </c:val>
        </c:ser>
        <c:ser>
          <c:idx val="1"/>
          <c:order val="1"/>
          <c:tx>
            <c:strRef>
              <c:f>状态分布分析!$P$204</c:f>
              <c:strCache>
                <c:ptCount val="1"/>
                <c:pt idx="0">
                  <c:v>CW43</c:v>
                </c:pt>
              </c:strCache>
            </c:strRef>
          </c:tx>
          <c:invertIfNegative val="0"/>
          <c:dLbls>
            <c:showLegendKey val="0"/>
            <c:showVal val="1"/>
            <c:showCatName val="0"/>
            <c:showSerName val="0"/>
            <c:showPercent val="0"/>
            <c:showBubbleSize val="0"/>
            <c:showLeaderLines val="0"/>
          </c:dLbls>
          <c:cat>
            <c:strRef>
              <c:f>状态分布分析!$Q$202:$S$202</c:f>
              <c:strCache>
                <c:ptCount val="3"/>
                <c:pt idx="0">
                  <c:v>PAD</c:v>
                </c:pt>
                <c:pt idx="1">
                  <c:v>PAD支架</c:v>
                </c:pt>
                <c:pt idx="2">
                  <c:v>主机</c:v>
                </c:pt>
              </c:strCache>
            </c:strRef>
          </c:cat>
          <c:val>
            <c:numRef>
              <c:f>状态分布分析!$Q$204:$S$204</c:f>
              <c:numCache>
                <c:formatCode>General</c:formatCode>
                <c:ptCount val="3"/>
                <c:pt idx="0">
                  <c:v>413</c:v>
                </c:pt>
                <c:pt idx="1">
                  <c:v>13</c:v>
                </c:pt>
                <c:pt idx="2">
                  <c:v>23</c:v>
                </c:pt>
              </c:numCache>
            </c:numRef>
          </c:val>
        </c:ser>
        <c:dLbls>
          <c:showLegendKey val="0"/>
          <c:showVal val="0"/>
          <c:showCatName val="0"/>
          <c:showSerName val="0"/>
          <c:showPercent val="0"/>
          <c:showBubbleSize val="0"/>
        </c:dLbls>
        <c:gapWidth val="75"/>
        <c:overlap val="-25"/>
        <c:axId val="94358144"/>
        <c:axId val="94364032"/>
      </c:barChart>
      <c:catAx>
        <c:axId val="94358144"/>
        <c:scaling>
          <c:orientation val="minMax"/>
        </c:scaling>
        <c:delete val="0"/>
        <c:axPos val="b"/>
        <c:majorTickMark val="none"/>
        <c:minorTickMark val="none"/>
        <c:tickLblPos val="nextTo"/>
        <c:crossAx val="94364032"/>
        <c:crosses val="autoZero"/>
        <c:auto val="1"/>
        <c:lblAlgn val="ctr"/>
        <c:lblOffset val="100"/>
        <c:noMultiLvlLbl val="0"/>
      </c:catAx>
      <c:valAx>
        <c:axId val="9436403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4358144"/>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问题类型分布</a:t>
            </a:r>
            <a:endParaRPr lang="en-US" altLang="en-US"/>
          </a:p>
        </c:rich>
      </c:tx>
      <c:overlay val="0"/>
    </c:title>
    <c:autoTitleDeleted val="0"/>
    <c:plotArea>
      <c:layout/>
      <c:barChart>
        <c:barDir val="col"/>
        <c:grouping val="clustered"/>
        <c:varyColors val="0"/>
        <c:ser>
          <c:idx val="0"/>
          <c:order val="0"/>
          <c:tx>
            <c:strRef>
              <c:f>状态分布分析!$V$203</c:f>
              <c:strCache>
                <c:ptCount val="1"/>
                <c:pt idx="0">
                  <c:v>CW42</c:v>
                </c:pt>
              </c:strCache>
            </c:strRef>
          </c:tx>
          <c:invertIfNegative val="0"/>
          <c:dLbls>
            <c:showLegendKey val="0"/>
            <c:showVal val="1"/>
            <c:showCatName val="0"/>
            <c:showSerName val="0"/>
            <c:showPercent val="0"/>
            <c:showBubbleSize val="0"/>
            <c:showLeaderLines val="0"/>
          </c:dLbls>
          <c:cat>
            <c:strRef>
              <c:f>状态分布分析!$W$202:$AA$202</c:f>
              <c:strCache>
                <c:ptCount val="5"/>
                <c:pt idx="0">
                  <c:v>AP</c:v>
                </c:pt>
                <c:pt idx="1">
                  <c:v>OS</c:v>
                </c:pt>
                <c:pt idx="2">
                  <c:v>HW</c:v>
                </c:pt>
                <c:pt idx="3">
                  <c:v>SW</c:v>
                </c:pt>
                <c:pt idx="4">
                  <c:v>ME</c:v>
                </c:pt>
              </c:strCache>
            </c:strRef>
          </c:cat>
          <c:val>
            <c:numRef>
              <c:f>状态分布分析!$W$203:$AA$203</c:f>
              <c:numCache>
                <c:formatCode>General</c:formatCode>
                <c:ptCount val="5"/>
                <c:pt idx="0">
                  <c:v>255</c:v>
                </c:pt>
                <c:pt idx="1">
                  <c:v>91</c:v>
                </c:pt>
                <c:pt idx="2">
                  <c:v>44</c:v>
                </c:pt>
                <c:pt idx="3">
                  <c:v>20</c:v>
                </c:pt>
                <c:pt idx="4">
                  <c:v>19</c:v>
                </c:pt>
              </c:numCache>
            </c:numRef>
          </c:val>
        </c:ser>
        <c:ser>
          <c:idx val="1"/>
          <c:order val="1"/>
          <c:tx>
            <c:strRef>
              <c:f>状态分布分析!$V$204</c:f>
              <c:strCache>
                <c:ptCount val="1"/>
                <c:pt idx="0">
                  <c:v>CW43</c:v>
                </c:pt>
              </c:strCache>
            </c:strRef>
          </c:tx>
          <c:invertIfNegative val="0"/>
          <c:dLbls>
            <c:showLegendKey val="0"/>
            <c:showVal val="1"/>
            <c:showCatName val="0"/>
            <c:showSerName val="0"/>
            <c:showPercent val="0"/>
            <c:showBubbleSize val="0"/>
            <c:showLeaderLines val="0"/>
          </c:dLbls>
          <c:cat>
            <c:strRef>
              <c:f>状态分布分析!$W$202:$AA$202</c:f>
              <c:strCache>
                <c:ptCount val="5"/>
                <c:pt idx="0">
                  <c:v>AP</c:v>
                </c:pt>
                <c:pt idx="1">
                  <c:v>OS</c:v>
                </c:pt>
                <c:pt idx="2">
                  <c:v>HW</c:v>
                </c:pt>
                <c:pt idx="3">
                  <c:v>SW</c:v>
                </c:pt>
                <c:pt idx="4">
                  <c:v>ME</c:v>
                </c:pt>
              </c:strCache>
            </c:strRef>
          </c:cat>
          <c:val>
            <c:numRef>
              <c:f>状态分布分析!$W$204:$AA$204</c:f>
              <c:numCache>
                <c:formatCode>General</c:formatCode>
                <c:ptCount val="5"/>
                <c:pt idx="0">
                  <c:v>274</c:v>
                </c:pt>
                <c:pt idx="1">
                  <c:v>91</c:v>
                </c:pt>
                <c:pt idx="2">
                  <c:v>45</c:v>
                </c:pt>
                <c:pt idx="3">
                  <c:v>20</c:v>
                </c:pt>
                <c:pt idx="4">
                  <c:v>19</c:v>
                </c:pt>
              </c:numCache>
            </c:numRef>
          </c:val>
        </c:ser>
        <c:dLbls>
          <c:showLegendKey val="0"/>
          <c:showVal val="0"/>
          <c:showCatName val="0"/>
          <c:showSerName val="0"/>
          <c:showPercent val="0"/>
          <c:showBubbleSize val="0"/>
        </c:dLbls>
        <c:gapWidth val="75"/>
        <c:overlap val="-25"/>
        <c:axId val="94398336"/>
        <c:axId val="94399872"/>
      </c:barChart>
      <c:catAx>
        <c:axId val="94398336"/>
        <c:scaling>
          <c:orientation val="minMax"/>
        </c:scaling>
        <c:delete val="0"/>
        <c:axPos val="b"/>
        <c:majorTickMark val="none"/>
        <c:minorTickMark val="none"/>
        <c:tickLblPos val="nextTo"/>
        <c:crossAx val="94399872"/>
        <c:crosses val="autoZero"/>
        <c:auto val="1"/>
        <c:lblAlgn val="ctr"/>
        <c:lblOffset val="100"/>
        <c:noMultiLvlLbl val="0"/>
      </c:catAx>
      <c:valAx>
        <c:axId val="9439987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4398336"/>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问题来源分布</a:t>
            </a:r>
            <a:endParaRPr lang="en-US" altLang="en-US"/>
          </a:p>
        </c:rich>
      </c:tx>
      <c:overlay val="0"/>
    </c:title>
    <c:autoTitleDeleted val="0"/>
    <c:plotArea>
      <c:layout/>
      <c:barChart>
        <c:barDir val="col"/>
        <c:grouping val="clustered"/>
        <c:varyColors val="0"/>
        <c:ser>
          <c:idx val="0"/>
          <c:order val="0"/>
          <c:tx>
            <c:strRef>
              <c:f>状态分布分析!$AD$203</c:f>
              <c:strCache>
                <c:ptCount val="1"/>
                <c:pt idx="0">
                  <c:v>CW42</c:v>
                </c:pt>
              </c:strCache>
            </c:strRef>
          </c:tx>
          <c:invertIfNegative val="0"/>
          <c:dLbls>
            <c:showLegendKey val="0"/>
            <c:showVal val="1"/>
            <c:showCatName val="0"/>
            <c:showSerName val="0"/>
            <c:showPercent val="0"/>
            <c:showBubbleSize val="0"/>
            <c:showLeaderLines val="0"/>
          </c:dLbls>
          <c:cat>
            <c:strRef>
              <c:f>状态分布分析!$AE$202:$AG$202</c:f>
              <c:strCache>
                <c:ptCount val="3"/>
                <c:pt idx="0">
                  <c:v>安悦</c:v>
                </c:pt>
                <c:pt idx="1">
                  <c:v>映台</c:v>
                </c:pt>
                <c:pt idx="2">
                  <c:v>五菱</c:v>
                </c:pt>
              </c:strCache>
            </c:strRef>
          </c:cat>
          <c:val>
            <c:numRef>
              <c:f>状态分布分析!$AE$203:$AG$203</c:f>
              <c:numCache>
                <c:formatCode>General</c:formatCode>
                <c:ptCount val="3"/>
                <c:pt idx="0">
                  <c:v>254</c:v>
                </c:pt>
                <c:pt idx="1">
                  <c:v>24</c:v>
                </c:pt>
                <c:pt idx="2">
                  <c:v>151</c:v>
                </c:pt>
              </c:numCache>
            </c:numRef>
          </c:val>
        </c:ser>
        <c:ser>
          <c:idx val="1"/>
          <c:order val="1"/>
          <c:tx>
            <c:strRef>
              <c:f>状态分布分析!$AD$204</c:f>
              <c:strCache>
                <c:ptCount val="1"/>
                <c:pt idx="0">
                  <c:v>CW43</c:v>
                </c:pt>
              </c:strCache>
            </c:strRef>
          </c:tx>
          <c:invertIfNegative val="0"/>
          <c:dLbls>
            <c:showLegendKey val="0"/>
            <c:showVal val="1"/>
            <c:showCatName val="0"/>
            <c:showSerName val="0"/>
            <c:showPercent val="0"/>
            <c:showBubbleSize val="0"/>
            <c:showLeaderLines val="0"/>
          </c:dLbls>
          <c:cat>
            <c:strRef>
              <c:f>状态分布分析!$AE$202:$AG$202</c:f>
              <c:strCache>
                <c:ptCount val="3"/>
                <c:pt idx="0">
                  <c:v>安悦</c:v>
                </c:pt>
                <c:pt idx="1">
                  <c:v>映台</c:v>
                </c:pt>
                <c:pt idx="2">
                  <c:v>五菱</c:v>
                </c:pt>
              </c:strCache>
            </c:strRef>
          </c:cat>
          <c:val>
            <c:numRef>
              <c:f>状态分布分析!$AE$204:$AG$204</c:f>
              <c:numCache>
                <c:formatCode>General</c:formatCode>
                <c:ptCount val="3"/>
                <c:pt idx="0">
                  <c:v>267</c:v>
                </c:pt>
                <c:pt idx="1">
                  <c:v>24</c:v>
                </c:pt>
                <c:pt idx="2">
                  <c:v>158</c:v>
                </c:pt>
              </c:numCache>
            </c:numRef>
          </c:val>
        </c:ser>
        <c:dLbls>
          <c:showLegendKey val="0"/>
          <c:showVal val="0"/>
          <c:showCatName val="0"/>
          <c:showSerName val="0"/>
          <c:showPercent val="0"/>
          <c:showBubbleSize val="0"/>
        </c:dLbls>
        <c:gapWidth val="75"/>
        <c:overlap val="-25"/>
        <c:axId val="94426240"/>
        <c:axId val="94427776"/>
      </c:barChart>
      <c:catAx>
        <c:axId val="94426240"/>
        <c:scaling>
          <c:orientation val="minMax"/>
        </c:scaling>
        <c:delete val="0"/>
        <c:axPos val="b"/>
        <c:majorTickMark val="none"/>
        <c:minorTickMark val="none"/>
        <c:tickLblPos val="nextTo"/>
        <c:crossAx val="94427776"/>
        <c:crosses val="autoZero"/>
        <c:auto val="1"/>
        <c:lblAlgn val="ctr"/>
        <c:lblOffset val="100"/>
        <c:noMultiLvlLbl val="0"/>
      </c:catAx>
      <c:valAx>
        <c:axId val="94427776"/>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4426240"/>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问题严重度分布</a:t>
            </a:r>
            <a:endParaRPr lang="en-US" altLang="en-US"/>
          </a:p>
        </c:rich>
      </c:tx>
      <c:overlay val="0"/>
    </c:title>
    <c:autoTitleDeleted val="0"/>
    <c:plotArea>
      <c:layout/>
      <c:barChart>
        <c:barDir val="col"/>
        <c:grouping val="stacked"/>
        <c:varyColors val="0"/>
        <c:ser>
          <c:idx val="0"/>
          <c:order val="0"/>
          <c:tx>
            <c:strRef>
              <c:f>状态分布分析!$AK$179</c:f>
              <c:strCache>
                <c:ptCount val="1"/>
                <c:pt idx="0">
                  <c:v>PAD</c:v>
                </c:pt>
              </c:strCache>
            </c:strRef>
          </c:tx>
          <c:invertIfNegative val="0"/>
          <c:dLbls>
            <c:showLegendKey val="0"/>
            <c:showVal val="1"/>
            <c:showCatName val="0"/>
            <c:showSerName val="0"/>
            <c:showPercent val="0"/>
            <c:showBubbleSize val="0"/>
            <c:showLeaderLines val="0"/>
          </c:dLbls>
          <c:cat>
            <c:multiLvlStrRef>
              <c:f>状态分布分析!$AL$178:$AN$178</c:f>
            </c:multiLvlStrRef>
          </c:cat>
          <c:val>
            <c:numRef>
              <c:f>状态分布分析!$AL$179:$AN$179</c:f>
            </c:numRef>
          </c:val>
        </c:ser>
        <c:ser>
          <c:idx val="1"/>
          <c:order val="1"/>
          <c:tx>
            <c:strRef>
              <c:f>状态分布分析!$AK$180</c:f>
              <c:strCache>
                <c:ptCount val="1"/>
                <c:pt idx="0">
                  <c:v>支架</c:v>
                </c:pt>
              </c:strCache>
            </c:strRef>
          </c:tx>
          <c:spPr>
            <a:solidFill>
              <a:srgbClr val="FFC000"/>
            </a:solidFill>
          </c:spPr>
          <c:invertIfNegative val="0"/>
          <c:dLbls>
            <c:showLegendKey val="0"/>
            <c:showVal val="1"/>
            <c:showCatName val="0"/>
            <c:showSerName val="0"/>
            <c:showPercent val="0"/>
            <c:showBubbleSize val="0"/>
            <c:showLeaderLines val="0"/>
          </c:dLbls>
          <c:cat>
            <c:multiLvlStrRef>
              <c:f>状态分布分析!$AL$178:$AN$178</c:f>
            </c:multiLvlStrRef>
          </c:cat>
          <c:val>
            <c:numRef>
              <c:f>状态分布分析!$AL$180:$AN$180</c:f>
            </c:numRef>
          </c:val>
        </c:ser>
        <c:ser>
          <c:idx val="2"/>
          <c:order val="2"/>
          <c:tx>
            <c:strRef>
              <c:f>状态分布分析!$AK$181</c:f>
              <c:strCache>
                <c:ptCount val="1"/>
                <c:pt idx="0">
                  <c:v>主机</c:v>
                </c:pt>
              </c:strCache>
            </c:strRef>
          </c:tx>
          <c:spPr>
            <a:solidFill>
              <a:schemeClr val="accent4">
                <a:lumMod val="60000"/>
                <a:lumOff val="40000"/>
              </a:schemeClr>
            </a:solidFill>
          </c:spPr>
          <c:invertIfNegative val="0"/>
          <c:dLbls>
            <c:dLbl>
              <c:idx val="0"/>
              <c:layout>
                <c:manualLayout>
                  <c:x val="0"/>
                  <c:y val="-1.8518518518518524E-2"/>
                </c:manualLayout>
              </c:layout>
              <c:showLegendKey val="0"/>
              <c:showVal val="1"/>
              <c:showCatName val="0"/>
              <c:showSerName val="0"/>
              <c:showPercent val="0"/>
              <c:showBubbleSize val="0"/>
            </c:dLbl>
            <c:dLbl>
              <c:idx val="1"/>
              <c:layout>
                <c:manualLayout>
                  <c:x val="0"/>
                  <c:y val="-2.3148148148148147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multiLvlStrRef>
              <c:f>状态分布分析!$AL$178:$AN$178</c:f>
            </c:multiLvlStrRef>
          </c:cat>
          <c:val>
            <c:numRef>
              <c:f>状态分布分析!$AL$181:$AN$181</c:f>
            </c:numRef>
          </c:val>
        </c:ser>
        <c:dLbls>
          <c:showLegendKey val="0"/>
          <c:showVal val="0"/>
          <c:showCatName val="0"/>
          <c:showSerName val="0"/>
          <c:showPercent val="0"/>
          <c:showBubbleSize val="0"/>
        </c:dLbls>
        <c:gapWidth val="75"/>
        <c:overlap val="100"/>
        <c:axId val="94737920"/>
        <c:axId val="94739456"/>
      </c:barChart>
      <c:catAx>
        <c:axId val="94737920"/>
        <c:scaling>
          <c:orientation val="minMax"/>
        </c:scaling>
        <c:delete val="0"/>
        <c:axPos val="b"/>
        <c:majorTickMark val="none"/>
        <c:minorTickMark val="none"/>
        <c:tickLblPos val="nextTo"/>
        <c:crossAx val="94739456"/>
        <c:crosses val="autoZero"/>
        <c:auto val="1"/>
        <c:lblAlgn val="ctr"/>
        <c:lblOffset val="100"/>
        <c:noMultiLvlLbl val="0"/>
      </c:catAx>
      <c:valAx>
        <c:axId val="94739456"/>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4737920"/>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问题零部件分布</a:t>
            </a:r>
            <a:endParaRPr lang="en-US" altLang="en-US"/>
          </a:p>
        </c:rich>
      </c:tx>
      <c:overlay val="0"/>
    </c:title>
    <c:autoTitleDeleted val="0"/>
    <c:plotArea>
      <c:layout/>
      <c:barChart>
        <c:barDir val="col"/>
        <c:grouping val="stacked"/>
        <c:varyColors val="0"/>
        <c:ser>
          <c:idx val="1"/>
          <c:order val="0"/>
          <c:tx>
            <c:strRef>
              <c:f>状态分布分析!$AQ$180</c:f>
              <c:strCache>
                <c:ptCount val="1"/>
                <c:pt idx="0">
                  <c:v>CLOSE问题数</c:v>
                </c:pt>
              </c:strCache>
            </c:strRef>
          </c:tx>
          <c:spPr>
            <a:solidFill>
              <a:srgbClr val="00B050"/>
            </a:solidFill>
          </c:spPr>
          <c:invertIfNegative val="0"/>
          <c:dLbls>
            <c:showLegendKey val="0"/>
            <c:showVal val="1"/>
            <c:showCatName val="0"/>
            <c:showSerName val="0"/>
            <c:showPercent val="0"/>
            <c:showBubbleSize val="0"/>
            <c:showLeaderLines val="0"/>
          </c:dLbls>
          <c:cat>
            <c:multiLvlStrRef>
              <c:f>状态分布分析!$AR$178:$AT$178</c:f>
            </c:multiLvlStrRef>
          </c:cat>
          <c:val>
            <c:numRef>
              <c:f>状态分布分析!$AR$180:$AT$180</c:f>
            </c:numRef>
          </c:val>
        </c:ser>
        <c:ser>
          <c:idx val="0"/>
          <c:order val="1"/>
          <c:tx>
            <c:strRef>
              <c:f>状态分布分析!$AQ$179</c:f>
              <c:strCache>
                <c:ptCount val="1"/>
                <c:pt idx="0">
                  <c:v>OPEN问题数</c:v>
                </c:pt>
              </c:strCache>
            </c:strRef>
          </c:tx>
          <c:spPr>
            <a:solidFill>
              <a:srgbClr val="FFC000"/>
            </a:solidFill>
          </c:spPr>
          <c:invertIfNegative val="0"/>
          <c:dLbls>
            <c:dLbl>
              <c:idx val="1"/>
              <c:layout>
                <c:manualLayout>
                  <c:x val="0"/>
                  <c:y val="-3.2407407407407419E-2"/>
                </c:manualLayout>
              </c:layout>
              <c:showLegendKey val="0"/>
              <c:showVal val="1"/>
              <c:showCatName val="0"/>
              <c:showSerName val="0"/>
              <c:showPercent val="0"/>
              <c:showBubbleSize val="0"/>
            </c:dLbl>
            <c:dLbl>
              <c:idx val="2"/>
              <c:layout>
                <c:manualLayout>
                  <c:x val="0"/>
                  <c:y val="-2.3148148148148064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multiLvlStrRef>
              <c:f>状态分布分析!$AR$178:$AT$178</c:f>
            </c:multiLvlStrRef>
          </c:cat>
          <c:val>
            <c:numRef>
              <c:f>状态分布分析!$AR$179:$AT$179</c:f>
            </c:numRef>
          </c:val>
        </c:ser>
        <c:dLbls>
          <c:showLegendKey val="0"/>
          <c:showVal val="0"/>
          <c:showCatName val="0"/>
          <c:showSerName val="0"/>
          <c:showPercent val="0"/>
          <c:showBubbleSize val="0"/>
        </c:dLbls>
        <c:gapWidth val="75"/>
        <c:overlap val="100"/>
        <c:axId val="94905472"/>
        <c:axId val="94907008"/>
      </c:barChart>
      <c:catAx>
        <c:axId val="94905472"/>
        <c:scaling>
          <c:orientation val="minMax"/>
        </c:scaling>
        <c:delete val="0"/>
        <c:axPos val="b"/>
        <c:majorTickMark val="none"/>
        <c:minorTickMark val="none"/>
        <c:tickLblPos val="nextTo"/>
        <c:crossAx val="94907008"/>
        <c:crosses val="autoZero"/>
        <c:auto val="1"/>
        <c:lblAlgn val="ctr"/>
        <c:lblOffset val="100"/>
        <c:noMultiLvlLbl val="0"/>
      </c:catAx>
      <c:valAx>
        <c:axId val="94907008"/>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4905472"/>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PAD</a:t>
            </a:r>
            <a:r>
              <a:rPr lang="zh-CN" altLang="en-US"/>
              <a:t>问题状态</a:t>
            </a:r>
            <a:endParaRPr lang="en-US" altLang="en-US"/>
          </a:p>
        </c:rich>
      </c:tx>
      <c:layout>
        <c:manualLayout>
          <c:xMode val="edge"/>
          <c:yMode val="edge"/>
          <c:x val="0.21531833520809904"/>
          <c:y val="5.8490859189977651E-2"/>
        </c:manualLayout>
      </c:layout>
      <c:overlay val="0"/>
    </c:title>
    <c:autoTitleDeleted val="0"/>
    <c:plotArea>
      <c:layout/>
      <c:pieChart>
        <c:varyColors val="1"/>
        <c:ser>
          <c:idx val="0"/>
          <c:order val="0"/>
          <c:tx>
            <c:strRef>
              <c:f>状态分布分析!$AR$178</c:f>
              <c:strCache>
                <c:ptCount val="1"/>
                <c:pt idx="0">
                  <c:v>PAD</c:v>
                </c:pt>
              </c:strCache>
            </c:strRef>
          </c:tx>
          <c:dLbls>
            <c:showLegendKey val="0"/>
            <c:showVal val="1"/>
            <c:showCatName val="0"/>
            <c:showSerName val="0"/>
            <c:showPercent val="1"/>
            <c:showBubbleSize val="0"/>
            <c:separator>
</c:separator>
            <c:showLeaderLines val="1"/>
          </c:dLbls>
          <c:cat>
            <c:multiLvlStrRef>
              <c:f>状态分布分析!$AQ$179:$AQ$180</c:f>
            </c:multiLvlStrRef>
          </c:cat>
          <c:val>
            <c:numRef>
              <c:f>状态分布分析!$AR$179:$AR$180</c:f>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PAD</a:t>
            </a:r>
            <a:r>
              <a:rPr lang="zh-CN" altLang="en-US"/>
              <a:t>支架问题状态</a:t>
            </a:r>
          </a:p>
        </c:rich>
      </c:tx>
      <c:overlay val="0"/>
    </c:title>
    <c:autoTitleDeleted val="0"/>
    <c:plotArea>
      <c:layout/>
      <c:pieChart>
        <c:varyColors val="1"/>
        <c:ser>
          <c:idx val="0"/>
          <c:order val="0"/>
          <c:tx>
            <c:strRef>
              <c:f>状态分布分析!$AS$178</c:f>
              <c:strCache>
                <c:ptCount val="1"/>
                <c:pt idx="0">
                  <c:v>PAD支架</c:v>
                </c:pt>
              </c:strCache>
            </c:strRef>
          </c:tx>
          <c:dLbls>
            <c:showLegendKey val="0"/>
            <c:showVal val="1"/>
            <c:showCatName val="0"/>
            <c:showSerName val="0"/>
            <c:showPercent val="1"/>
            <c:showBubbleSize val="0"/>
            <c:separator>
</c:separator>
            <c:showLeaderLines val="1"/>
          </c:dLbls>
          <c:cat>
            <c:multiLvlStrRef>
              <c:f>状态分布分析!$AQ$179:$AQ$180</c:f>
            </c:multiLvlStrRef>
          </c:cat>
          <c:val>
            <c:numRef>
              <c:f>状态分布分析!$AS$179:$AS$180</c:f>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49185667752402"/>
          <c:y val="6.763285024154593E-2"/>
          <c:w val="0.84039087947882996"/>
          <c:h val="0.56521739130434756"/>
        </c:manualLayout>
      </c:layout>
      <c:barChart>
        <c:barDir val="col"/>
        <c:grouping val="clustered"/>
        <c:varyColors val="0"/>
        <c:ser>
          <c:idx val="0"/>
          <c:order val="0"/>
          <c:invertIfNegative val="0"/>
          <c:cat>
            <c:strLit>
              <c:ptCount val="5"/>
              <c:pt idx="0">
                <c:v>SGMW单测</c:v>
              </c:pt>
              <c:pt idx="1">
                <c:v>SGMW整车</c:v>
              </c:pt>
              <c:pt idx="2">
                <c:v>SGMW路测</c:v>
              </c:pt>
              <c:pt idx="3">
                <c:v>映台台架</c:v>
              </c:pt>
              <c:pt idx="4">
                <c:v>安悦四维</c:v>
              </c:pt>
            </c:strLit>
          </c:cat>
          <c:val>
            <c:numLit>
              <c:formatCode>General</c:formatCode>
              <c:ptCount val="5"/>
              <c:pt idx="0">
                <c:v>54</c:v>
              </c:pt>
              <c:pt idx="1">
                <c:v>13</c:v>
              </c:pt>
              <c:pt idx="2">
                <c:v>5</c:v>
              </c:pt>
              <c:pt idx="3">
                <c:v>1</c:v>
              </c:pt>
              <c:pt idx="4">
                <c:v>2</c:v>
              </c:pt>
            </c:numLit>
          </c:val>
        </c:ser>
        <c:dLbls>
          <c:showLegendKey val="0"/>
          <c:showVal val="0"/>
          <c:showCatName val="0"/>
          <c:showSerName val="0"/>
          <c:showPercent val="0"/>
          <c:showBubbleSize val="0"/>
        </c:dLbls>
        <c:gapWidth val="150"/>
        <c:axId val="52904704"/>
        <c:axId val="52906240"/>
      </c:barChart>
      <c:catAx>
        <c:axId val="5290470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52906240"/>
        <c:crosses val="autoZero"/>
        <c:auto val="1"/>
        <c:lblAlgn val="ctr"/>
        <c:lblOffset val="100"/>
        <c:noMultiLvlLbl val="0"/>
      </c:catAx>
      <c:valAx>
        <c:axId val="52906240"/>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52904704"/>
        <c:crosses val="autoZero"/>
        <c:crossBetween val="between"/>
      </c:valAx>
    </c:plotArea>
    <c:plotVisOnly val="1"/>
    <c:dispBlanksAs val="gap"/>
    <c:showDLblsOverMax val="0"/>
  </c:chart>
  <c:txPr>
    <a:bodyPr/>
    <a:lstStyle/>
    <a:p>
      <a:pPr>
        <a:defRPr lang="zh-CN"/>
      </a:pPr>
      <a:endParaRPr lang="zh-CN"/>
    </a:p>
  </c:txPr>
  <c:printSettings>
    <c:headerFooter/>
    <c:pageMargins b="0.75000000000000144" l="0.70000000000000062" r="0.70000000000000062" t="0.75000000000000144"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主机问题状态</a:t>
            </a:r>
          </a:p>
        </c:rich>
      </c:tx>
      <c:overlay val="0"/>
    </c:title>
    <c:autoTitleDeleted val="0"/>
    <c:plotArea>
      <c:layout/>
      <c:pieChart>
        <c:varyColors val="1"/>
        <c:ser>
          <c:idx val="0"/>
          <c:order val="0"/>
          <c:tx>
            <c:strRef>
              <c:f>状态分布分析!$AT$178</c:f>
              <c:strCache>
                <c:ptCount val="1"/>
                <c:pt idx="0">
                  <c:v>主机</c:v>
                </c:pt>
              </c:strCache>
            </c:strRef>
          </c:tx>
          <c:dLbls>
            <c:showLegendKey val="0"/>
            <c:showVal val="1"/>
            <c:showCatName val="0"/>
            <c:showSerName val="0"/>
            <c:showPercent val="1"/>
            <c:showBubbleSize val="0"/>
            <c:separator>
</c:separator>
            <c:showLeaderLines val="1"/>
          </c:dLbls>
          <c:cat>
            <c:multiLvlStrRef>
              <c:f>状态分布分析!$AQ$179:$AQ$180</c:f>
            </c:multiLvlStrRef>
          </c:cat>
          <c:val>
            <c:numRef>
              <c:f>状态分布分析!$AT$179:$AT$180</c:f>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问题严重度分布</a:t>
            </a:r>
            <a:endParaRPr lang="en-US" altLang="en-US"/>
          </a:p>
        </c:rich>
      </c:tx>
      <c:overlay val="0"/>
    </c:title>
    <c:autoTitleDeleted val="0"/>
    <c:plotArea>
      <c:layout/>
      <c:barChart>
        <c:barDir val="col"/>
        <c:grouping val="stacked"/>
        <c:varyColors val="0"/>
        <c:ser>
          <c:idx val="0"/>
          <c:order val="0"/>
          <c:tx>
            <c:strRef>
              <c:f>状态分布分析!$AK$203</c:f>
              <c:strCache>
                <c:ptCount val="1"/>
                <c:pt idx="0">
                  <c:v>PAD</c:v>
                </c:pt>
              </c:strCache>
            </c:strRef>
          </c:tx>
          <c:invertIfNegative val="0"/>
          <c:dLbls>
            <c:showLegendKey val="0"/>
            <c:showVal val="1"/>
            <c:showCatName val="0"/>
            <c:showSerName val="0"/>
            <c:showPercent val="0"/>
            <c:showBubbleSize val="0"/>
            <c:showLeaderLines val="0"/>
          </c:dLbls>
          <c:cat>
            <c:strRef>
              <c:f>状态分布分析!$AL$202:$AN$202</c:f>
              <c:strCache>
                <c:ptCount val="3"/>
                <c:pt idx="0">
                  <c:v>高</c:v>
                </c:pt>
                <c:pt idx="1">
                  <c:v>中</c:v>
                </c:pt>
                <c:pt idx="2">
                  <c:v>低</c:v>
                </c:pt>
              </c:strCache>
            </c:strRef>
          </c:cat>
          <c:val>
            <c:numRef>
              <c:f>状态分布分析!$AL$203:$AN$203</c:f>
              <c:numCache>
                <c:formatCode>General</c:formatCode>
                <c:ptCount val="3"/>
                <c:pt idx="0">
                  <c:v>214</c:v>
                </c:pt>
                <c:pt idx="1">
                  <c:v>131</c:v>
                </c:pt>
                <c:pt idx="2">
                  <c:v>68</c:v>
                </c:pt>
              </c:numCache>
            </c:numRef>
          </c:val>
        </c:ser>
        <c:ser>
          <c:idx val="1"/>
          <c:order val="1"/>
          <c:tx>
            <c:strRef>
              <c:f>状态分布分析!$AK$204</c:f>
              <c:strCache>
                <c:ptCount val="1"/>
                <c:pt idx="0">
                  <c:v>支架</c:v>
                </c:pt>
              </c:strCache>
            </c:strRef>
          </c:tx>
          <c:spPr>
            <a:solidFill>
              <a:srgbClr val="FFC000"/>
            </a:solidFill>
          </c:spPr>
          <c:invertIfNegative val="0"/>
          <c:dLbls>
            <c:showLegendKey val="0"/>
            <c:showVal val="1"/>
            <c:showCatName val="0"/>
            <c:showSerName val="0"/>
            <c:showPercent val="0"/>
            <c:showBubbleSize val="0"/>
            <c:showLeaderLines val="0"/>
          </c:dLbls>
          <c:cat>
            <c:strRef>
              <c:f>状态分布分析!$AL$202:$AN$202</c:f>
              <c:strCache>
                <c:ptCount val="3"/>
                <c:pt idx="0">
                  <c:v>高</c:v>
                </c:pt>
                <c:pt idx="1">
                  <c:v>中</c:v>
                </c:pt>
                <c:pt idx="2">
                  <c:v>低</c:v>
                </c:pt>
              </c:strCache>
            </c:strRef>
          </c:cat>
          <c:val>
            <c:numRef>
              <c:f>状态分布分析!$AL$204:$AN$204</c:f>
              <c:numCache>
                <c:formatCode>General</c:formatCode>
                <c:ptCount val="3"/>
                <c:pt idx="0">
                  <c:v>13</c:v>
                </c:pt>
                <c:pt idx="1">
                  <c:v>0</c:v>
                </c:pt>
                <c:pt idx="2">
                  <c:v>0</c:v>
                </c:pt>
              </c:numCache>
            </c:numRef>
          </c:val>
        </c:ser>
        <c:ser>
          <c:idx val="2"/>
          <c:order val="2"/>
          <c:tx>
            <c:strRef>
              <c:f>状态分布分析!$AK$205</c:f>
              <c:strCache>
                <c:ptCount val="1"/>
                <c:pt idx="0">
                  <c:v>主机</c:v>
                </c:pt>
              </c:strCache>
            </c:strRef>
          </c:tx>
          <c:spPr>
            <a:solidFill>
              <a:schemeClr val="accent4">
                <a:lumMod val="60000"/>
                <a:lumOff val="40000"/>
              </a:schemeClr>
            </a:solidFill>
          </c:spPr>
          <c:invertIfNegative val="0"/>
          <c:dLbls>
            <c:dLbl>
              <c:idx val="0"/>
              <c:layout>
                <c:manualLayout>
                  <c:x val="0"/>
                  <c:y val="-1.8518518518518524E-2"/>
                </c:manualLayout>
              </c:layout>
              <c:showLegendKey val="0"/>
              <c:showVal val="1"/>
              <c:showCatName val="0"/>
              <c:showSerName val="0"/>
              <c:showPercent val="0"/>
              <c:showBubbleSize val="0"/>
            </c:dLbl>
            <c:dLbl>
              <c:idx val="1"/>
              <c:layout>
                <c:manualLayout>
                  <c:x val="0"/>
                  <c:y val="-2.3148148148148147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状态分布分析!$AL$202:$AN$202</c:f>
              <c:strCache>
                <c:ptCount val="3"/>
                <c:pt idx="0">
                  <c:v>高</c:v>
                </c:pt>
                <c:pt idx="1">
                  <c:v>中</c:v>
                </c:pt>
                <c:pt idx="2">
                  <c:v>低</c:v>
                </c:pt>
              </c:strCache>
            </c:strRef>
          </c:cat>
          <c:val>
            <c:numRef>
              <c:f>状态分布分析!$AL$205:$AN$205</c:f>
              <c:numCache>
                <c:formatCode>General</c:formatCode>
                <c:ptCount val="3"/>
                <c:pt idx="0">
                  <c:v>16</c:v>
                </c:pt>
                <c:pt idx="1">
                  <c:v>7</c:v>
                </c:pt>
                <c:pt idx="2">
                  <c:v>0</c:v>
                </c:pt>
              </c:numCache>
            </c:numRef>
          </c:val>
        </c:ser>
        <c:dLbls>
          <c:showLegendKey val="0"/>
          <c:showVal val="0"/>
          <c:showCatName val="0"/>
          <c:showSerName val="0"/>
          <c:showPercent val="0"/>
          <c:showBubbleSize val="0"/>
        </c:dLbls>
        <c:gapWidth val="75"/>
        <c:overlap val="100"/>
        <c:axId val="95025024"/>
        <c:axId val="95026560"/>
      </c:barChart>
      <c:catAx>
        <c:axId val="95025024"/>
        <c:scaling>
          <c:orientation val="minMax"/>
        </c:scaling>
        <c:delete val="0"/>
        <c:axPos val="b"/>
        <c:majorTickMark val="none"/>
        <c:minorTickMark val="none"/>
        <c:tickLblPos val="nextTo"/>
        <c:crossAx val="95026560"/>
        <c:crosses val="autoZero"/>
        <c:auto val="1"/>
        <c:lblAlgn val="ctr"/>
        <c:lblOffset val="100"/>
        <c:noMultiLvlLbl val="0"/>
      </c:catAx>
      <c:valAx>
        <c:axId val="95026560"/>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5025024"/>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问题零部件分布</a:t>
            </a:r>
            <a:endParaRPr lang="en-US" altLang="en-US"/>
          </a:p>
        </c:rich>
      </c:tx>
      <c:overlay val="0"/>
    </c:title>
    <c:autoTitleDeleted val="0"/>
    <c:plotArea>
      <c:layout/>
      <c:barChart>
        <c:barDir val="col"/>
        <c:grouping val="stacked"/>
        <c:varyColors val="0"/>
        <c:ser>
          <c:idx val="1"/>
          <c:order val="0"/>
          <c:tx>
            <c:strRef>
              <c:f>状态分布分析!$AQ$203</c:f>
              <c:strCache>
                <c:ptCount val="1"/>
                <c:pt idx="0">
                  <c:v>OPEN问题数</c:v>
                </c:pt>
              </c:strCache>
            </c:strRef>
          </c:tx>
          <c:spPr>
            <a:solidFill>
              <a:srgbClr val="00B050"/>
            </a:solidFill>
          </c:spPr>
          <c:invertIfNegative val="0"/>
          <c:dLbls>
            <c:showLegendKey val="0"/>
            <c:showVal val="1"/>
            <c:showCatName val="0"/>
            <c:showSerName val="0"/>
            <c:showPercent val="0"/>
            <c:showBubbleSize val="0"/>
            <c:showLeaderLines val="0"/>
          </c:dLbls>
          <c:cat>
            <c:strRef>
              <c:f>状态分布分析!$AR$202:$AT$202</c:f>
              <c:strCache>
                <c:ptCount val="3"/>
                <c:pt idx="0">
                  <c:v>PAD</c:v>
                </c:pt>
                <c:pt idx="1">
                  <c:v>PAD支架</c:v>
                </c:pt>
                <c:pt idx="2">
                  <c:v>主机</c:v>
                </c:pt>
              </c:strCache>
            </c:strRef>
          </c:cat>
          <c:val>
            <c:numRef>
              <c:f>状态分布分析!$AR$203:$AT$203</c:f>
              <c:numCache>
                <c:formatCode>General</c:formatCode>
                <c:ptCount val="3"/>
                <c:pt idx="0">
                  <c:v>135</c:v>
                </c:pt>
                <c:pt idx="1">
                  <c:v>1</c:v>
                </c:pt>
                <c:pt idx="2">
                  <c:v>4</c:v>
                </c:pt>
              </c:numCache>
            </c:numRef>
          </c:val>
        </c:ser>
        <c:ser>
          <c:idx val="0"/>
          <c:order val="1"/>
          <c:tx>
            <c:strRef>
              <c:f>状态分布分析!$AQ$204</c:f>
              <c:strCache>
                <c:ptCount val="1"/>
                <c:pt idx="0">
                  <c:v>CLOSE问题数</c:v>
                </c:pt>
              </c:strCache>
            </c:strRef>
          </c:tx>
          <c:spPr>
            <a:solidFill>
              <a:srgbClr val="FFC000"/>
            </a:solidFill>
          </c:spPr>
          <c:invertIfNegative val="0"/>
          <c:dLbls>
            <c:dLbl>
              <c:idx val="1"/>
              <c:layout>
                <c:manualLayout>
                  <c:x val="0"/>
                  <c:y val="-3.2407407407407419E-2"/>
                </c:manualLayout>
              </c:layout>
              <c:showLegendKey val="0"/>
              <c:showVal val="1"/>
              <c:showCatName val="0"/>
              <c:showSerName val="0"/>
              <c:showPercent val="0"/>
              <c:showBubbleSize val="0"/>
            </c:dLbl>
            <c:dLbl>
              <c:idx val="2"/>
              <c:layout>
                <c:manualLayout>
                  <c:x val="0"/>
                  <c:y val="-2.3148148148148064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状态分布分析!$AR$202:$AT$202</c:f>
              <c:strCache>
                <c:ptCount val="3"/>
                <c:pt idx="0">
                  <c:v>PAD</c:v>
                </c:pt>
                <c:pt idx="1">
                  <c:v>PAD支架</c:v>
                </c:pt>
                <c:pt idx="2">
                  <c:v>主机</c:v>
                </c:pt>
              </c:strCache>
            </c:strRef>
          </c:cat>
          <c:val>
            <c:numRef>
              <c:f>状态分布分析!$AR$204:$AT$204</c:f>
              <c:numCache>
                <c:formatCode>General</c:formatCode>
                <c:ptCount val="3"/>
                <c:pt idx="0">
                  <c:v>278</c:v>
                </c:pt>
                <c:pt idx="1">
                  <c:v>12</c:v>
                </c:pt>
                <c:pt idx="2">
                  <c:v>19</c:v>
                </c:pt>
              </c:numCache>
            </c:numRef>
          </c:val>
        </c:ser>
        <c:dLbls>
          <c:showLegendKey val="0"/>
          <c:showVal val="0"/>
          <c:showCatName val="0"/>
          <c:showSerName val="0"/>
          <c:showPercent val="0"/>
          <c:showBubbleSize val="0"/>
        </c:dLbls>
        <c:gapWidth val="75"/>
        <c:overlap val="100"/>
        <c:axId val="95061120"/>
        <c:axId val="95062656"/>
      </c:barChart>
      <c:catAx>
        <c:axId val="95061120"/>
        <c:scaling>
          <c:orientation val="minMax"/>
        </c:scaling>
        <c:delete val="0"/>
        <c:axPos val="b"/>
        <c:majorTickMark val="none"/>
        <c:minorTickMark val="none"/>
        <c:tickLblPos val="nextTo"/>
        <c:crossAx val="95062656"/>
        <c:crosses val="autoZero"/>
        <c:auto val="1"/>
        <c:lblAlgn val="ctr"/>
        <c:lblOffset val="100"/>
        <c:noMultiLvlLbl val="0"/>
      </c:catAx>
      <c:valAx>
        <c:axId val="95062656"/>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5061120"/>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PAD</a:t>
            </a:r>
            <a:r>
              <a:rPr lang="zh-CN" altLang="en-US"/>
              <a:t>问题状态</a:t>
            </a:r>
            <a:endParaRPr lang="en-US" altLang="en-US"/>
          </a:p>
        </c:rich>
      </c:tx>
      <c:layout>
        <c:manualLayout>
          <c:xMode val="edge"/>
          <c:yMode val="edge"/>
          <c:x val="0.21531833520809904"/>
          <c:y val="5.8490859189977651E-2"/>
        </c:manualLayout>
      </c:layout>
      <c:overlay val="0"/>
    </c:title>
    <c:autoTitleDeleted val="0"/>
    <c:plotArea>
      <c:layout/>
      <c:pieChart>
        <c:varyColors val="1"/>
        <c:ser>
          <c:idx val="0"/>
          <c:order val="0"/>
          <c:tx>
            <c:strRef>
              <c:f>状态分布分析!$AR$202</c:f>
              <c:strCache>
                <c:ptCount val="1"/>
                <c:pt idx="0">
                  <c:v>PAD</c:v>
                </c:pt>
              </c:strCache>
            </c:strRef>
          </c:tx>
          <c:dPt>
            <c:idx val="0"/>
            <c:bubble3D val="0"/>
            <c:spPr>
              <a:solidFill>
                <a:srgbClr val="FFC000"/>
              </a:solidFill>
            </c:spPr>
          </c:dPt>
          <c:dPt>
            <c:idx val="1"/>
            <c:bubble3D val="0"/>
            <c:spPr>
              <a:solidFill>
                <a:srgbClr val="00B050"/>
              </a:solidFill>
            </c:spPr>
          </c:dPt>
          <c:dLbls>
            <c:showLegendKey val="0"/>
            <c:showVal val="1"/>
            <c:showCatName val="0"/>
            <c:showSerName val="0"/>
            <c:showPercent val="1"/>
            <c:showBubbleSize val="0"/>
            <c:separator>
</c:separator>
            <c:showLeaderLines val="1"/>
          </c:dLbls>
          <c:cat>
            <c:strRef>
              <c:f>状态分布分析!$AQ$203:$AQ$204</c:f>
              <c:strCache>
                <c:ptCount val="2"/>
                <c:pt idx="0">
                  <c:v>OPEN问题数</c:v>
                </c:pt>
                <c:pt idx="1">
                  <c:v>CLOSE问题数</c:v>
                </c:pt>
              </c:strCache>
            </c:strRef>
          </c:cat>
          <c:val>
            <c:numRef>
              <c:f>状态分布分析!$AR$203:$AR$204</c:f>
              <c:numCache>
                <c:formatCode>General</c:formatCode>
                <c:ptCount val="2"/>
                <c:pt idx="0">
                  <c:v>135</c:v>
                </c:pt>
                <c:pt idx="1">
                  <c:v>278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PAD</a:t>
            </a:r>
            <a:r>
              <a:rPr lang="zh-CN" altLang="en-US"/>
              <a:t>支架问题状态</a:t>
            </a:r>
          </a:p>
        </c:rich>
      </c:tx>
      <c:overlay val="0"/>
    </c:title>
    <c:autoTitleDeleted val="0"/>
    <c:plotArea>
      <c:layout/>
      <c:pieChart>
        <c:varyColors val="1"/>
        <c:ser>
          <c:idx val="0"/>
          <c:order val="0"/>
          <c:tx>
            <c:strRef>
              <c:f>状态分布分析!$AS$202</c:f>
              <c:strCache>
                <c:ptCount val="1"/>
                <c:pt idx="0">
                  <c:v>PAD支架</c:v>
                </c:pt>
              </c:strCache>
            </c:strRef>
          </c:tx>
          <c:dPt>
            <c:idx val="0"/>
            <c:bubble3D val="0"/>
            <c:spPr>
              <a:solidFill>
                <a:srgbClr val="FFC000"/>
              </a:solidFill>
            </c:spPr>
          </c:dPt>
          <c:dPt>
            <c:idx val="1"/>
            <c:bubble3D val="0"/>
            <c:spPr>
              <a:solidFill>
                <a:srgbClr val="00B050"/>
              </a:solidFill>
            </c:spPr>
          </c:dPt>
          <c:dLbls>
            <c:dLbl>
              <c:idx val="0"/>
              <c:layout>
                <c:manualLayout>
                  <c:x val="-3.1190747729555983E-2"/>
                  <c:y val="5.8549749560476205E-2"/>
                </c:manualLayout>
              </c:layout>
              <c:showLegendKey val="0"/>
              <c:showVal val="1"/>
              <c:showCatName val="0"/>
              <c:showSerName val="0"/>
              <c:showPercent val="1"/>
              <c:showBubbleSize val="0"/>
              <c:separator>
</c:separator>
            </c:dLbl>
            <c:showLegendKey val="0"/>
            <c:showVal val="1"/>
            <c:showCatName val="0"/>
            <c:showSerName val="0"/>
            <c:showPercent val="1"/>
            <c:showBubbleSize val="0"/>
            <c:separator>
</c:separator>
            <c:showLeaderLines val="1"/>
          </c:dLbls>
          <c:cat>
            <c:strRef>
              <c:f>状态分布分析!$AQ$203:$AQ$204</c:f>
              <c:strCache>
                <c:ptCount val="2"/>
                <c:pt idx="0">
                  <c:v>OPEN问题数</c:v>
                </c:pt>
                <c:pt idx="1">
                  <c:v>CLOSE问题数</c:v>
                </c:pt>
              </c:strCache>
            </c:strRef>
          </c:cat>
          <c:val>
            <c:numRef>
              <c:f>状态分布分析!$AS$203:$AS$204</c:f>
              <c:numCache>
                <c:formatCode>General</c:formatCode>
                <c:ptCount val="2"/>
                <c:pt idx="0">
                  <c:v>1</c:v>
                </c:pt>
                <c:pt idx="1">
                  <c:v>12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主机问题状态</a:t>
            </a:r>
          </a:p>
        </c:rich>
      </c:tx>
      <c:overlay val="0"/>
    </c:title>
    <c:autoTitleDeleted val="0"/>
    <c:plotArea>
      <c:layout/>
      <c:pieChart>
        <c:varyColors val="1"/>
        <c:ser>
          <c:idx val="0"/>
          <c:order val="0"/>
          <c:tx>
            <c:strRef>
              <c:f>状态分布分析!$AT$202</c:f>
              <c:strCache>
                <c:ptCount val="1"/>
                <c:pt idx="0">
                  <c:v>主机</c:v>
                </c:pt>
              </c:strCache>
            </c:strRef>
          </c:tx>
          <c:dPt>
            <c:idx val="0"/>
            <c:bubble3D val="0"/>
            <c:spPr>
              <a:solidFill>
                <a:srgbClr val="FFC000"/>
              </a:solidFill>
            </c:spPr>
          </c:dPt>
          <c:dPt>
            <c:idx val="1"/>
            <c:bubble3D val="0"/>
            <c:spPr>
              <a:solidFill>
                <a:srgbClr val="00B050"/>
              </a:solidFill>
            </c:spPr>
          </c:dPt>
          <c:dLbls>
            <c:showLegendKey val="0"/>
            <c:showVal val="1"/>
            <c:showCatName val="0"/>
            <c:showSerName val="0"/>
            <c:showPercent val="1"/>
            <c:showBubbleSize val="0"/>
            <c:separator>
</c:separator>
            <c:showLeaderLines val="1"/>
          </c:dLbls>
          <c:cat>
            <c:strRef>
              <c:f>状态分布分析!$AQ$203:$AQ$204</c:f>
              <c:strCache>
                <c:ptCount val="2"/>
                <c:pt idx="0">
                  <c:v>OPEN问题数</c:v>
                </c:pt>
                <c:pt idx="1">
                  <c:v>CLOSE问题数</c:v>
                </c:pt>
              </c:strCache>
            </c:strRef>
          </c:cat>
          <c:val>
            <c:numRef>
              <c:f>状态分布分析!$AT$203:$AT$204</c:f>
              <c:numCache>
                <c:formatCode>General</c:formatCode>
                <c:ptCount val="2"/>
                <c:pt idx="0">
                  <c:v>4</c:v>
                </c:pt>
                <c:pt idx="1">
                  <c:v>19</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问题状态分布</a:t>
            </a:r>
            <a:endParaRPr lang="en-US" altLang="en-US"/>
          </a:p>
        </c:rich>
      </c:tx>
      <c:overlay val="0"/>
    </c:title>
    <c:autoTitleDeleted val="0"/>
    <c:plotArea>
      <c:layout/>
      <c:barChart>
        <c:barDir val="col"/>
        <c:grouping val="clustered"/>
        <c:varyColors val="0"/>
        <c:ser>
          <c:idx val="0"/>
          <c:order val="0"/>
          <c:tx>
            <c:strRef>
              <c:f>状态分布分析!$A$227</c:f>
              <c:strCache>
                <c:ptCount val="1"/>
                <c:pt idx="0">
                  <c:v>CW43</c:v>
                </c:pt>
              </c:strCache>
            </c:strRef>
          </c:tx>
          <c:invertIfNegative val="0"/>
          <c:dLbls>
            <c:showLegendKey val="0"/>
            <c:showVal val="1"/>
            <c:showCatName val="0"/>
            <c:showSerName val="0"/>
            <c:showPercent val="0"/>
            <c:showBubbleSize val="0"/>
            <c:showLeaderLines val="0"/>
          </c:dLbls>
          <c:cat>
            <c:multiLvlStrRef>
              <c:f>状态分布分析!$B$226:$H$226</c:f>
            </c:multiLvlStrRef>
          </c:cat>
          <c:val>
            <c:numRef>
              <c:f>状态分布分析!$B$227:$H$227</c:f>
            </c:numRef>
          </c:val>
        </c:ser>
        <c:ser>
          <c:idx val="1"/>
          <c:order val="1"/>
          <c:tx>
            <c:strRef>
              <c:f>状态分布分析!$A$228</c:f>
              <c:strCache>
                <c:ptCount val="1"/>
                <c:pt idx="0">
                  <c:v>CW44</c:v>
                </c:pt>
              </c:strCache>
            </c:strRef>
          </c:tx>
          <c:invertIfNegative val="0"/>
          <c:dLbls>
            <c:showLegendKey val="0"/>
            <c:showVal val="1"/>
            <c:showCatName val="0"/>
            <c:showSerName val="0"/>
            <c:showPercent val="0"/>
            <c:showBubbleSize val="0"/>
            <c:showLeaderLines val="0"/>
          </c:dLbls>
          <c:cat>
            <c:multiLvlStrRef>
              <c:f>状态分布分析!$B$226:$H$226</c:f>
            </c:multiLvlStrRef>
          </c:cat>
          <c:val>
            <c:numRef>
              <c:f>状态分布分析!$B$228:$H$228</c:f>
            </c:numRef>
          </c:val>
        </c:ser>
        <c:dLbls>
          <c:showLegendKey val="0"/>
          <c:showVal val="0"/>
          <c:showCatName val="0"/>
          <c:showSerName val="0"/>
          <c:showPercent val="0"/>
          <c:showBubbleSize val="0"/>
        </c:dLbls>
        <c:gapWidth val="75"/>
        <c:overlap val="-25"/>
        <c:axId val="95181440"/>
        <c:axId val="95191424"/>
      </c:barChart>
      <c:catAx>
        <c:axId val="95181440"/>
        <c:scaling>
          <c:orientation val="minMax"/>
        </c:scaling>
        <c:delete val="0"/>
        <c:axPos val="b"/>
        <c:majorTickMark val="none"/>
        <c:minorTickMark val="none"/>
        <c:tickLblPos val="nextTo"/>
        <c:crossAx val="95191424"/>
        <c:crosses val="autoZero"/>
        <c:auto val="1"/>
        <c:lblAlgn val="ctr"/>
        <c:lblOffset val="100"/>
        <c:noMultiLvlLbl val="0"/>
      </c:catAx>
      <c:valAx>
        <c:axId val="95191424"/>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5181440"/>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问题严重度分布</a:t>
            </a:r>
            <a:endParaRPr lang="en-US" altLang="en-US"/>
          </a:p>
        </c:rich>
      </c:tx>
      <c:overlay val="0"/>
    </c:title>
    <c:autoTitleDeleted val="0"/>
    <c:plotArea>
      <c:layout/>
      <c:barChart>
        <c:barDir val="col"/>
        <c:grouping val="clustered"/>
        <c:varyColors val="0"/>
        <c:ser>
          <c:idx val="0"/>
          <c:order val="0"/>
          <c:tx>
            <c:strRef>
              <c:f>状态分布分析!$J$227</c:f>
              <c:strCache>
                <c:ptCount val="1"/>
                <c:pt idx="0">
                  <c:v>CW43</c:v>
                </c:pt>
              </c:strCache>
            </c:strRef>
          </c:tx>
          <c:invertIfNegative val="0"/>
          <c:dLbls>
            <c:showLegendKey val="0"/>
            <c:showVal val="1"/>
            <c:showCatName val="0"/>
            <c:showSerName val="0"/>
            <c:showPercent val="0"/>
            <c:showBubbleSize val="0"/>
            <c:showLeaderLines val="0"/>
          </c:dLbls>
          <c:cat>
            <c:multiLvlStrRef>
              <c:f>状态分布分析!$K$226:$M$226</c:f>
            </c:multiLvlStrRef>
          </c:cat>
          <c:val>
            <c:numRef>
              <c:f>状态分布分析!$K$227:$M$227</c:f>
            </c:numRef>
          </c:val>
        </c:ser>
        <c:ser>
          <c:idx val="1"/>
          <c:order val="1"/>
          <c:tx>
            <c:strRef>
              <c:f>状态分布分析!$J$228</c:f>
              <c:strCache>
                <c:ptCount val="1"/>
                <c:pt idx="0">
                  <c:v>CW44</c:v>
                </c:pt>
              </c:strCache>
            </c:strRef>
          </c:tx>
          <c:invertIfNegative val="0"/>
          <c:dLbls>
            <c:showLegendKey val="0"/>
            <c:showVal val="1"/>
            <c:showCatName val="0"/>
            <c:showSerName val="0"/>
            <c:showPercent val="0"/>
            <c:showBubbleSize val="0"/>
            <c:showLeaderLines val="0"/>
          </c:dLbls>
          <c:cat>
            <c:multiLvlStrRef>
              <c:f>状态分布分析!$K$226:$M$226</c:f>
            </c:multiLvlStrRef>
          </c:cat>
          <c:val>
            <c:numRef>
              <c:f>状态分布分析!$K$228:$M$228</c:f>
            </c:numRef>
          </c:val>
        </c:ser>
        <c:dLbls>
          <c:showLegendKey val="0"/>
          <c:showVal val="0"/>
          <c:showCatName val="0"/>
          <c:showSerName val="0"/>
          <c:showPercent val="0"/>
          <c:showBubbleSize val="0"/>
        </c:dLbls>
        <c:gapWidth val="75"/>
        <c:overlap val="-25"/>
        <c:axId val="95221248"/>
        <c:axId val="95222784"/>
      </c:barChart>
      <c:catAx>
        <c:axId val="95221248"/>
        <c:scaling>
          <c:orientation val="minMax"/>
        </c:scaling>
        <c:delete val="0"/>
        <c:axPos val="b"/>
        <c:majorTickMark val="none"/>
        <c:minorTickMark val="none"/>
        <c:tickLblPos val="nextTo"/>
        <c:crossAx val="95222784"/>
        <c:crosses val="autoZero"/>
        <c:auto val="1"/>
        <c:lblAlgn val="ctr"/>
        <c:lblOffset val="100"/>
        <c:noMultiLvlLbl val="0"/>
      </c:catAx>
      <c:valAx>
        <c:axId val="95222784"/>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5221248"/>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问题零部件分布</a:t>
            </a:r>
            <a:endParaRPr lang="en-US" altLang="en-US"/>
          </a:p>
        </c:rich>
      </c:tx>
      <c:overlay val="0"/>
    </c:title>
    <c:autoTitleDeleted val="0"/>
    <c:plotArea>
      <c:layout/>
      <c:barChart>
        <c:barDir val="col"/>
        <c:grouping val="clustered"/>
        <c:varyColors val="0"/>
        <c:ser>
          <c:idx val="0"/>
          <c:order val="0"/>
          <c:tx>
            <c:strRef>
              <c:f>状态分布分析!$P$203</c:f>
              <c:strCache>
                <c:ptCount val="1"/>
                <c:pt idx="0">
                  <c:v>CW42</c:v>
                </c:pt>
              </c:strCache>
            </c:strRef>
          </c:tx>
          <c:invertIfNegative val="0"/>
          <c:dLbls>
            <c:showLegendKey val="0"/>
            <c:showVal val="1"/>
            <c:showCatName val="0"/>
            <c:showSerName val="0"/>
            <c:showPercent val="0"/>
            <c:showBubbleSize val="0"/>
            <c:showLeaderLines val="0"/>
          </c:dLbls>
          <c:cat>
            <c:strRef>
              <c:f>状态分布分析!$Q$202:$S$202</c:f>
              <c:strCache>
                <c:ptCount val="3"/>
                <c:pt idx="0">
                  <c:v>PAD</c:v>
                </c:pt>
                <c:pt idx="1">
                  <c:v>PAD支架</c:v>
                </c:pt>
                <c:pt idx="2">
                  <c:v>主机</c:v>
                </c:pt>
              </c:strCache>
            </c:strRef>
          </c:cat>
          <c:val>
            <c:numRef>
              <c:f>状态分布分析!$Q$203:$S$203</c:f>
              <c:numCache>
                <c:formatCode>General</c:formatCode>
                <c:ptCount val="3"/>
                <c:pt idx="0">
                  <c:v>393</c:v>
                </c:pt>
                <c:pt idx="1">
                  <c:v>13</c:v>
                </c:pt>
                <c:pt idx="2">
                  <c:v>23</c:v>
                </c:pt>
              </c:numCache>
            </c:numRef>
          </c:val>
        </c:ser>
        <c:ser>
          <c:idx val="1"/>
          <c:order val="1"/>
          <c:tx>
            <c:strRef>
              <c:f>状态分布分析!$P$204</c:f>
              <c:strCache>
                <c:ptCount val="1"/>
                <c:pt idx="0">
                  <c:v>CW43</c:v>
                </c:pt>
              </c:strCache>
            </c:strRef>
          </c:tx>
          <c:invertIfNegative val="0"/>
          <c:dLbls>
            <c:showLegendKey val="0"/>
            <c:showVal val="1"/>
            <c:showCatName val="0"/>
            <c:showSerName val="0"/>
            <c:showPercent val="0"/>
            <c:showBubbleSize val="0"/>
            <c:showLeaderLines val="0"/>
          </c:dLbls>
          <c:cat>
            <c:strRef>
              <c:f>状态分布分析!$Q$202:$S$202</c:f>
              <c:strCache>
                <c:ptCount val="3"/>
                <c:pt idx="0">
                  <c:v>PAD</c:v>
                </c:pt>
                <c:pt idx="1">
                  <c:v>PAD支架</c:v>
                </c:pt>
                <c:pt idx="2">
                  <c:v>主机</c:v>
                </c:pt>
              </c:strCache>
            </c:strRef>
          </c:cat>
          <c:val>
            <c:numRef>
              <c:f>状态分布分析!$Q$204:$S$204</c:f>
              <c:numCache>
                <c:formatCode>General</c:formatCode>
                <c:ptCount val="3"/>
                <c:pt idx="0">
                  <c:v>413</c:v>
                </c:pt>
                <c:pt idx="1">
                  <c:v>13</c:v>
                </c:pt>
                <c:pt idx="2">
                  <c:v>23</c:v>
                </c:pt>
              </c:numCache>
            </c:numRef>
          </c:val>
        </c:ser>
        <c:dLbls>
          <c:showLegendKey val="0"/>
          <c:showVal val="0"/>
          <c:showCatName val="0"/>
          <c:showSerName val="0"/>
          <c:showPercent val="0"/>
          <c:showBubbleSize val="0"/>
        </c:dLbls>
        <c:gapWidth val="75"/>
        <c:overlap val="-25"/>
        <c:axId val="95331072"/>
        <c:axId val="95332608"/>
      </c:barChart>
      <c:catAx>
        <c:axId val="95331072"/>
        <c:scaling>
          <c:orientation val="minMax"/>
        </c:scaling>
        <c:delete val="0"/>
        <c:axPos val="b"/>
        <c:majorTickMark val="none"/>
        <c:minorTickMark val="none"/>
        <c:tickLblPos val="nextTo"/>
        <c:crossAx val="95332608"/>
        <c:crosses val="autoZero"/>
        <c:auto val="1"/>
        <c:lblAlgn val="ctr"/>
        <c:lblOffset val="100"/>
        <c:noMultiLvlLbl val="0"/>
      </c:catAx>
      <c:valAx>
        <c:axId val="95332608"/>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5331072"/>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问题类型分布</a:t>
            </a:r>
            <a:endParaRPr lang="en-US" altLang="en-US"/>
          </a:p>
        </c:rich>
      </c:tx>
      <c:overlay val="0"/>
    </c:title>
    <c:autoTitleDeleted val="0"/>
    <c:plotArea>
      <c:layout/>
      <c:barChart>
        <c:barDir val="col"/>
        <c:grouping val="clustered"/>
        <c:varyColors val="0"/>
        <c:ser>
          <c:idx val="0"/>
          <c:order val="0"/>
          <c:tx>
            <c:strRef>
              <c:f>状态分布分析!$V$227</c:f>
              <c:strCache>
                <c:ptCount val="1"/>
                <c:pt idx="0">
                  <c:v>CW43</c:v>
                </c:pt>
              </c:strCache>
            </c:strRef>
          </c:tx>
          <c:invertIfNegative val="0"/>
          <c:dLbls>
            <c:showLegendKey val="0"/>
            <c:showVal val="1"/>
            <c:showCatName val="0"/>
            <c:showSerName val="0"/>
            <c:showPercent val="0"/>
            <c:showBubbleSize val="0"/>
            <c:showLeaderLines val="0"/>
          </c:dLbls>
          <c:cat>
            <c:multiLvlStrRef>
              <c:f>状态分布分析!$W$226:$AA$226</c:f>
            </c:multiLvlStrRef>
          </c:cat>
          <c:val>
            <c:numRef>
              <c:f>状态分布分析!$W$227:$AA$227</c:f>
            </c:numRef>
          </c:val>
        </c:ser>
        <c:ser>
          <c:idx val="1"/>
          <c:order val="1"/>
          <c:tx>
            <c:strRef>
              <c:f>状态分布分析!$V$228</c:f>
              <c:strCache>
                <c:ptCount val="1"/>
                <c:pt idx="0">
                  <c:v>CW44</c:v>
                </c:pt>
              </c:strCache>
            </c:strRef>
          </c:tx>
          <c:invertIfNegative val="0"/>
          <c:dLbls>
            <c:showLegendKey val="0"/>
            <c:showVal val="1"/>
            <c:showCatName val="0"/>
            <c:showSerName val="0"/>
            <c:showPercent val="0"/>
            <c:showBubbleSize val="0"/>
            <c:showLeaderLines val="0"/>
          </c:dLbls>
          <c:cat>
            <c:multiLvlStrRef>
              <c:f>状态分布分析!$W$226:$AA$226</c:f>
            </c:multiLvlStrRef>
          </c:cat>
          <c:val>
            <c:numRef>
              <c:f>状态分布分析!$W$228:$AA$228</c:f>
            </c:numRef>
          </c:val>
        </c:ser>
        <c:dLbls>
          <c:showLegendKey val="0"/>
          <c:showVal val="0"/>
          <c:showCatName val="0"/>
          <c:showSerName val="0"/>
          <c:showPercent val="0"/>
          <c:showBubbleSize val="0"/>
        </c:dLbls>
        <c:gapWidth val="75"/>
        <c:overlap val="-25"/>
        <c:axId val="95358976"/>
        <c:axId val="95360512"/>
      </c:barChart>
      <c:catAx>
        <c:axId val="95358976"/>
        <c:scaling>
          <c:orientation val="minMax"/>
        </c:scaling>
        <c:delete val="0"/>
        <c:axPos val="b"/>
        <c:majorTickMark val="none"/>
        <c:minorTickMark val="none"/>
        <c:tickLblPos val="nextTo"/>
        <c:crossAx val="95360512"/>
        <c:crosses val="autoZero"/>
        <c:auto val="1"/>
        <c:lblAlgn val="ctr"/>
        <c:lblOffset val="100"/>
        <c:noMultiLvlLbl val="0"/>
      </c:catAx>
      <c:valAx>
        <c:axId val="9536051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5358976"/>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11111111111102"/>
          <c:y val="6.763285024154593E-2"/>
          <c:w val="0.84615384615384881"/>
          <c:h val="0.44927536231884191"/>
        </c:manualLayout>
      </c:layout>
      <c:barChart>
        <c:barDir val="col"/>
        <c:grouping val="clustered"/>
        <c:varyColors val="0"/>
        <c:ser>
          <c:idx val="0"/>
          <c:order val="0"/>
          <c:invertIfNegative val="0"/>
          <c:cat>
            <c:strLit>
              <c:ptCount val="5"/>
              <c:pt idx="0">
                <c:v>待确认/原因未定</c:v>
              </c:pt>
              <c:pt idx="1">
                <c:v>确认</c:v>
              </c:pt>
              <c:pt idx="2">
                <c:v>方案实施</c:v>
              </c:pt>
              <c:pt idx="3">
                <c:v>持续跟踪</c:v>
              </c:pt>
              <c:pt idx="4">
                <c:v>验证关闭</c:v>
              </c:pt>
            </c:strLit>
          </c:cat>
          <c:val>
            <c:numLit>
              <c:formatCode>General</c:formatCode>
              <c:ptCount val="5"/>
              <c:pt idx="0">
                <c:v>24</c:v>
              </c:pt>
              <c:pt idx="1">
                <c:v>14</c:v>
              </c:pt>
              <c:pt idx="2">
                <c:v>8</c:v>
              </c:pt>
              <c:pt idx="3">
                <c:v>4</c:v>
              </c:pt>
              <c:pt idx="4">
                <c:v>25</c:v>
              </c:pt>
            </c:numLit>
          </c:val>
        </c:ser>
        <c:dLbls>
          <c:showLegendKey val="0"/>
          <c:showVal val="0"/>
          <c:showCatName val="0"/>
          <c:showSerName val="0"/>
          <c:showPercent val="0"/>
          <c:showBubbleSize val="0"/>
        </c:dLbls>
        <c:gapWidth val="150"/>
        <c:axId val="52913664"/>
        <c:axId val="52915200"/>
      </c:barChart>
      <c:catAx>
        <c:axId val="5291366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52915200"/>
        <c:crosses val="autoZero"/>
        <c:auto val="1"/>
        <c:lblAlgn val="ctr"/>
        <c:lblOffset val="100"/>
        <c:noMultiLvlLbl val="0"/>
      </c:catAx>
      <c:valAx>
        <c:axId val="52915200"/>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52913664"/>
        <c:crosses val="autoZero"/>
        <c:crossBetween val="between"/>
      </c:valAx>
    </c:plotArea>
    <c:plotVisOnly val="1"/>
    <c:dispBlanksAs val="gap"/>
    <c:showDLblsOverMax val="0"/>
  </c:chart>
  <c:txPr>
    <a:bodyPr/>
    <a:lstStyle/>
    <a:p>
      <a:pPr>
        <a:defRPr lang="zh-CN"/>
      </a:pPr>
      <a:endParaRPr lang="zh-CN"/>
    </a:p>
  </c:txPr>
  <c:printSettings>
    <c:headerFooter/>
    <c:pageMargins b="0.75000000000000144" l="0.70000000000000062" r="0.70000000000000062" t="0.75000000000000144"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问题来源分布</a:t>
            </a:r>
            <a:endParaRPr lang="en-US" altLang="en-US"/>
          </a:p>
        </c:rich>
      </c:tx>
      <c:overlay val="0"/>
    </c:title>
    <c:autoTitleDeleted val="0"/>
    <c:plotArea>
      <c:layout/>
      <c:barChart>
        <c:barDir val="col"/>
        <c:grouping val="clustered"/>
        <c:varyColors val="0"/>
        <c:ser>
          <c:idx val="0"/>
          <c:order val="0"/>
          <c:tx>
            <c:strRef>
              <c:f>状态分布分析!$AD$227</c:f>
              <c:strCache>
                <c:ptCount val="1"/>
                <c:pt idx="0">
                  <c:v>CW43</c:v>
                </c:pt>
              </c:strCache>
            </c:strRef>
          </c:tx>
          <c:invertIfNegative val="0"/>
          <c:dLbls>
            <c:showLegendKey val="0"/>
            <c:showVal val="1"/>
            <c:showCatName val="0"/>
            <c:showSerName val="0"/>
            <c:showPercent val="0"/>
            <c:showBubbleSize val="0"/>
            <c:showLeaderLines val="0"/>
          </c:dLbls>
          <c:cat>
            <c:multiLvlStrRef>
              <c:f>状态分布分析!$AE$226:$AG$226</c:f>
            </c:multiLvlStrRef>
          </c:cat>
          <c:val>
            <c:numRef>
              <c:f>状态分布分析!$AE$227:$AG$227</c:f>
            </c:numRef>
          </c:val>
        </c:ser>
        <c:ser>
          <c:idx val="1"/>
          <c:order val="1"/>
          <c:tx>
            <c:strRef>
              <c:f>状态分布分析!$AD$228</c:f>
              <c:strCache>
                <c:ptCount val="1"/>
                <c:pt idx="0">
                  <c:v>CW44</c:v>
                </c:pt>
              </c:strCache>
            </c:strRef>
          </c:tx>
          <c:invertIfNegative val="0"/>
          <c:dLbls>
            <c:showLegendKey val="0"/>
            <c:showVal val="1"/>
            <c:showCatName val="0"/>
            <c:showSerName val="0"/>
            <c:showPercent val="0"/>
            <c:showBubbleSize val="0"/>
            <c:showLeaderLines val="0"/>
          </c:dLbls>
          <c:cat>
            <c:multiLvlStrRef>
              <c:f>状态分布分析!$AE$226:$AG$226</c:f>
            </c:multiLvlStrRef>
          </c:cat>
          <c:val>
            <c:numRef>
              <c:f>状态分布分析!$AE$228:$AG$228</c:f>
            </c:numRef>
          </c:val>
        </c:ser>
        <c:dLbls>
          <c:showLegendKey val="0"/>
          <c:showVal val="0"/>
          <c:showCatName val="0"/>
          <c:showSerName val="0"/>
          <c:showPercent val="0"/>
          <c:showBubbleSize val="0"/>
        </c:dLbls>
        <c:gapWidth val="75"/>
        <c:overlap val="-25"/>
        <c:axId val="95407104"/>
        <c:axId val="95412992"/>
      </c:barChart>
      <c:catAx>
        <c:axId val="95407104"/>
        <c:scaling>
          <c:orientation val="minMax"/>
        </c:scaling>
        <c:delete val="0"/>
        <c:axPos val="b"/>
        <c:majorTickMark val="none"/>
        <c:minorTickMark val="none"/>
        <c:tickLblPos val="nextTo"/>
        <c:crossAx val="95412992"/>
        <c:crosses val="autoZero"/>
        <c:auto val="1"/>
        <c:lblAlgn val="ctr"/>
        <c:lblOffset val="100"/>
        <c:noMultiLvlLbl val="0"/>
      </c:catAx>
      <c:valAx>
        <c:axId val="9541299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5407104"/>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问题严重度分布</a:t>
            </a:r>
            <a:endParaRPr lang="en-US" altLang="en-US"/>
          </a:p>
        </c:rich>
      </c:tx>
      <c:overlay val="0"/>
    </c:title>
    <c:autoTitleDeleted val="0"/>
    <c:plotArea>
      <c:layout/>
      <c:barChart>
        <c:barDir val="col"/>
        <c:grouping val="stacked"/>
        <c:varyColors val="0"/>
        <c:ser>
          <c:idx val="0"/>
          <c:order val="0"/>
          <c:tx>
            <c:strRef>
              <c:f>状态分布分析!$AK$227</c:f>
              <c:strCache>
                <c:ptCount val="1"/>
                <c:pt idx="0">
                  <c:v>PAD</c:v>
                </c:pt>
              </c:strCache>
            </c:strRef>
          </c:tx>
          <c:invertIfNegative val="0"/>
          <c:dLbls>
            <c:showLegendKey val="0"/>
            <c:showVal val="1"/>
            <c:showCatName val="0"/>
            <c:showSerName val="0"/>
            <c:showPercent val="0"/>
            <c:showBubbleSize val="0"/>
            <c:showLeaderLines val="0"/>
          </c:dLbls>
          <c:cat>
            <c:multiLvlStrRef>
              <c:f>状态分布分析!$AL$226:$AN$226</c:f>
            </c:multiLvlStrRef>
          </c:cat>
          <c:val>
            <c:numRef>
              <c:f>状态分布分析!$AL$227:$AN$227</c:f>
            </c:numRef>
          </c:val>
        </c:ser>
        <c:ser>
          <c:idx val="1"/>
          <c:order val="1"/>
          <c:tx>
            <c:strRef>
              <c:f>状态分布分析!$AK$228</c:f>
              <c:strCache>
                <c:ptCount val="1"/>
                <c:pt idx="0">
                  <c:v>支架</c:v>
                </c:pt>
              </c:strCache>
            </c:strRef>
          </c:tx>
          <c:spPr>
            <a:solidFill>
              <a:srgbClr val="FFC000"/>
            </a:solidFill>
          </c:spPr>
          <c:invertIfNegative val="0"/>
          <c:dLbls>
            <c:showLegendKey val="0"/>
            <c:showVal val="1"/>
            <c:showCatName val="0"/>
            <c:showSerName val="0"/>
            <c:showPercent val="0"/>
            <c:showBubbleSize val="0"/>
            <c:showLeaderLines val="0"/>
          </c:dLbls>
          <c:cat>
            <c:multiLvlStrRef>
              <c:f>状态分布分析!$AL$226:$AN$226</c:f>
            </c:multiLvlStrRef>
          </c:cat>
          <c:val>
            <c:numRef>
              <c:f>状态分布分析!$AL$228:$AN$228</c:f>
            </c:numRef>
          </c:val>
        </c:ser>
        <c:ser>
          <c:idx val="2"/>
          <c:order val="2"/>
          <c:tx>
            <c:strRef>
              <c:f>状态分布分析!$AK$229</c:f>
              <c:strCache>
                <c:ptCount val="1"/>
                <c:pt idx="0">
                  <c:v>主机</c:v>
                </c:pt>
              </c:strCache>
            </c:strRef>
          </c:tx>
          <c:spPr>
            <a:solidFill>
              <a:schemeClr val="accent4">
                <a:lumMod val="60000"/>
                <a:lumOff val="40000"/>
              </a:schemeClr>
            </a:solidFill>
          </c:spPr>
          <c:invertIfNegative val="0"/>
          <c:dLbls>
            <c:dLbl>
              <c:idx val="0"/>
              <c:layout>
                <c:manualLayout>
                  <c:x val="0"/>
                  <c:y val="-1.8518518518518524E-2"/>
                </c:manualLayout>
              </c:layout>
              <c:showLegendKey val="0"/>
              <c:showVal val="1"/>
              <c:showCatName val="0"/>
              <c:showSerName val="0"/>
              <c:showPercent val="0"/>
              <c:showBubbleSize val="0"/>
            </c:dLbl>
            <c:dLbl>
              <c:idx val="1"/>
              <c:layout>
                <c:manualLayout>
                  <c:x val="0"/>
                  <c:y val="-2.3148148148148147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multiLvlStrRef>
              <c:f>状态分布分析!$AL$226:$AN$226</c:f>
            </c:multiLvlStrRef>
          </c:cat>
          <c:val>
            <c:numRef>
              <c:f>状态分布分析!$AL$229:$AN$229</c:f>
            </c:numRef>
          </c:val>
        </c:ser>
        <c:dLbls>
          <c:showLegendKey val="0"/>
          <c:showVal val="0"/>
          <c:showCatName val="0"/>
          <c:showSerName val="0"/>
          <c:showPercent val="0"/>
          <c:showBubbleSize val="0"/>
        </c:dLbls>
        <c:gapWidth val="75"/>
        <c:overlap val="100"/>
        <c:axId val="95440256"/>
        <c:axId val="95450240"/>
      </c:barChart>
      <c:catAx>
        <c:axId val="95440256"/>
        <c:scaling>
          <c:orientation val="minMax"/>
        </c:scaling>
        <c:delete val="0"/>
        <c:axPos val="b"/>
        <c:majorTickMark val="none"/>
        <c:minorTickMark val="none"/>
        <c:tickLblPos val="nextTo"/>
        <c:crossAx val="95450240"/>
        <c:crosses val="autoZero"/>
        <c:auto val="1"/>
        <c:lblAlgn val="ctr"/>
        <c:lblOffset val="100"/>
        <c:noMultiLvlLbl val="0"/>
      </c:catAx>
      <c:valAx>
        <c:axId val="95450240"/>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5440256"/>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问题零部件分布</a:t>
            </a:r>
            <a:endParaRPr lang="en-US" altLang="en-US"/>
          </a:p>
        </c:rich>
      </c:tx>
      <c:overlay val="0"/>
    </c:title>
    <c:autoTitleDeleted val="0"/>
    <c:plotArea>
      <c:layout/>
      <c:barChart>
        <c:barDir val="col"/>
        <c:grouping val="stacked"/>
        <c:varyColors val="0"/>
        <c:ser>
          <c:idx val="1"/>
          <c:order val="0"/>
          <c:tx>
            <c:strRef>
              <c:f>状态分布分析!$AQ$227</c:f>
              <c:strCache>
                <c:ptCount val="1"/>
                <c:pt idx="0">
                  <c:v>OPEN问题数</c:v>
                </c:pt>
              </c:strCache>
            </c:strRef>
          </c:tx>
          <c:spPr>
            <a:solidFill>
              <a:srgbClr val="00B050"/>
            </a:solidFill>
          </c:spPr>
          <c:invertIfNegative val="0"/>
          <c:dLbls>
            <c:showLegendKey val="0"/>
            <c:showVal val="1"/>
            <c:showCatName val="0"/>
            <c:showSerName val="0"/>
            <c:showPercent val="0"/>
            <c:showBubbleSize val="0"/>
            <c:showLeaderLines val="0"/>
          </c:dLbls>
          <c:cat>
            <c:multiLvlStrRef>
              <c:f>状态分布分析!$AR$226:$AT$226</c:f>
            </c:multiLvlStrRef>
          </c:cat>
          <c:val>
            <c:numRef>
              <c:f>状态分布分析!$AR$227:$AT$227</c:f>
            </c:numRef>
          </c:val>
        </c:ser>
        <c:ser>
          <c:idx val="0"/>
          <c:order val="1"/>
          <c:tx>
            <c:strRef>
              <c:f>状态分布分析!$AQ$228</c:f>
              <c:strCache>
                <c:ptCount val="1"/>
                <c:pt idx="0">
                  <c:v>CLOSE问题数</c:v>
                </c:pt>
              </c:strCache>
            </c:strRef>
          </c:tx>
          <c:spPr>
            <a:solidFill>
              <a:srgbClr val="FFC000"/>
            </a:solidFill>
          </c:spPr>
          <c:invertIfNegative val="0"/>
          <c:dLbls>
            <c:dLbl>
              <c:idx val="1"/>
              <c:layout>
                <c:manualLayout>
                  <c:x val="0"/>
                  <c:y val="-3.2407407407407419E-2"/>
                </c:manualLayout>
              </c:layout>
              <c:showLegendKey val="0"/>
              <c:showVal val="1"/>
              <c:showCatName val="0"/>
              <c:showSerName val="0"/>
              <c:showPercent val="0"/>
              <c:showBubbleSize val="0"/>
            </c:dLbl>
            <c:dLbl>
              <c:idx val="2"/>
              <c:layout>
                <c:manualLayout>
                  <c:x val="0"/>
                  <c:y val="-2.3148148148148064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multiLvlStrRef>
              <c:f>状态分布分析!$AR$226:$AT$226</c:f>
            </c:multiLvlStrRef>
          </c:cat>
          <c:val>
            <c:numRef>
              <c:f>状态分布分析!$AR$228:$AT$228</c:f>
            </c:numRef>
          </c:val>
        </c:ser>
        <c:dLbls>
          <c:showLegendKey val="0"/>
          <c:showVal val="0"/>
          <c:showCatName val="0"/>
          <c:showSerName val="0"/>
          <c:showPercent val="0"/>
          <c:showBubbleSize val="0"/>
        </c:dLbls>
        <c:gapWidth val="75"/>
        <c:overlap val="100"/>
        <c:axId val="95476352"/>
        <c:axId val="100340096"/>
      </c:barChart>
      <c:catAx>
        <c:axId val="95476352"/>
        <c:scaling>
          <c:orientation val="minMax"/>
        </c:scaling>
        <c:delete val="0"/>
        <c:axPos val="b"/>
        <c:majorTickMark val="none"/>
        <c:minorTickMark val="none"/>
        <c:tickLblPos val="nextTo"/>
        <c:crossAx val="100340096"/>
        <c:crosses val="autoZero"/>
        <c:auto val="1"/>
        <c:lblAlgn val="ctr"/>
        <c:lblOffset val="100"/>
        <c:noMultiLvlLbl val="0"/>
      </c:catAx>
      <c:valAx>
        <c:axId val="100340096"/>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w="9525">
            <a:noFill/>
          </a:ln>
        </c:spPr>
        <c:crossAx val="95476352"/>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PAD</a:t>
            </a:r>
            <a:r>
              <a:rPr lang="zh-CN" altLang="en-US"/>
              <a:t>问题状态</a:t>
            </a:r>
            <a:endParaRPr lang="en-US" altLang="en-US"/>
          </a:p>
        </c:rich>
      </c:tx>
      <c:layout>
        <c:manualLayout>
          <c:xMode val="edge"/>
          <c:yMode val="edge"/>
          <c:x val="0.21531833520809904"/>
          <c:y val="5.8490859189977651E-2"/>
        </c:manualLayout>
      </c:layout>
      <c:overlay val="0"/>
    </c:title>
    <c:autoTitleDeleted val="0"/>
    <c:plotArea>
      <c:layout/>
      <c:pieChart>
        <c:varyColors val="1"/>
        <c:ser>
          <c:idx val="0"/>
          <c:order val="0"/>
          <c:tx>
            <c:strRef>
              <c:f>状态分布分析!$AR$226</c:f>
              <c:strCache>
                <c:ptCount val="1"/>
                <c:pt idx="0">
                  <c:v>PAD</c:v>
                </c:pt>
              </c:strCache>
            </c:strRef>
          </c:tx>
          <c:dLbls>
            <c:showLegendKey val="0"/>
            <c:showVal val="1"/>
            <c:showCatName val="0"/>
            <c:showSerName val="0"/>
            <c:showPercent val="1"/>
            <c:showBubbleSize val="0"/>
            <c:separator>
</c:separator>
            <c:showLeaderLines val="1"/>
          </c:dLbls>
          <c:cat>
            <c:multiLvlStrRef>
              <c:f>状态分布分析!$AQ$227:$AQ$228</c:f>
            </c:multiLvlStrRef>
          </c:cat>
          <c:val>
            <c:numRef>
              <c:f>状态分布分析!$AR$227:$AR$228</c:f>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PAD</a:t>
            </a:r>
            <a:r>
              <a:rPr lang="zh-CN" altLang="en-US"/>
              <a:t>支架问题状态</a:t>
            </a:r>
          </a:p>
        </c:rich>
      </c:tx>
      <c:overlay val="0"/>
    </c:title>
    <c:autoTitleDeleted val="0"/>
    <c:plotArea>
      <c:layout/>
      <c:pieChart>
        <c:varyColors val="1"/>
        <c:ser>
          <c:idx val="0"/>
          <c:order val="0"/>
          <c:tx>
            <c:strRef>
              <c:f>状态分布分析!$AS$226</c:f>
              <c:strCache>
                <c:ptCount val="1"/>
                <c:pt idx="0">
                  <c:v>PAD支架</c:v>
                </c:pt>
              </c:strCache>
            </c:strRef>
          </c:tx>
          <c:dLbls>
            <c:dLbl>
              <c:idx val="0"/>
              <c:layout>
                <c:manualLayout>
                  <c:x val="-3.1190747729555983E-2"/>
                  <c:y val="5.8549749560476205E-2"/>
                </c:manualLayout>
              </c:layout>
              <c:showLegendKey val="0"/>
              <c:showVal val="1"/>
              <c:showCatName val="0"/>
              <c:showSerName val="0"/>
              <c:showPercent val="1"/>
              <c:showBubbleSize val="0"/>
              <c:separator>
</c:separator>
            </c:dLbl>
            <c:showLegendKey val="0"/>
            <c:showVal val="1"/>
            <c:showCatName val="0"/>
            <c:showSerName val="0"/>
            <c:showPercent val="1"/>
            <c:showBubbleSize val="0"/>
            <c:separator>
</c:separator>
            <c:showLeaderLines val="1"/>
          </c:dLbls>
          <c:cat>
            <c:multiLvlStrRef>
              <c:f>状态分布分析!$AQ$227:$AQ$228</c:f>
            </c:multiLvlStrRef>
          </c:cat>
          <c:val>
            <c:numRef>
              <c:f>状态分布分析!$AS$227:$AS$228</c:f>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主机问题状态</a:t>
            </a:r>
          </a:p>
        </c:rich>
      </c:tx>
      <c:overlay val="0"/>
    </c:title>
    <c:autoTitleDeleted val="0"/>
    <c:plotArea>
      <c:layout/>
      <c:pieChart>
        <c:varyColors val="1"/>
        <c:ser>
          <c:idx val="0"/>
          <c:order val="0"/>
          <c:tx>
            <c:strRef>
              <c:f>状态分布分析!$AT$226</c:f>
              <c:strCache>
                <c:ptCount val="1"/>
                <c:pt idx="0">
                  <c:v>主机</c:v>
                </c:pt>
              </c:strCache>
            </c:strRef>
          </c:tx>
          <c:dLbls>
            <c:showLegendKey val="0"/>
            <c:showVal val="1"/>
            <c:showCatName val="0"/>
            <c:showSerName val="0"/>
            <c:showPercent val="1"/>
            <c:showBubbleSize val="0"/>
            <c:separator>
</c:separator>
            <c:showLeaderLines val="1"/>
          </c:dLbls>
          <c:cat>
            <c:multiLvlStrRef>
              <c:f>状态分布分析!$AQ$227:$AQ$228</c:f>
            </c:multiLvlStrRef>
          </c:cat>
          <c:val>
            <c:numRef>
              <c:f>状态分布分析!$AT$227:$AT$228</c:f>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zh-CN"/>
        </a:p>
      </c:txPr>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问题部件分布统计图</a:t>
            </a:r>
            <a:endParaRPr lang="en-US" altLang="en-US"/>
          </a:p>
        </c:rich>
      </c:tx>
      <c:overlay val="0"/>
    </c:title>
    <c:autoTitleDeleted val="0"/>
    <c:plotArea>
      <c:layout/>
      <c:barChart>
        <c:barDir val="col"/>
        <c:grouping val="stacked"/>
        <c:varyColors val="0"/>
        <c:ser>
          <c:idx val="1"/>
          <c:order val="0"/>
          <c:tx>
            <c:strRef>
              <c:f>问题趋势图!$B$5</c:f>
              <c:strCache>
                <c:ptCount val="1"/>
                <c:pt idx="0">
                  <c:v>支架问题数</c:v>
                </c:pt>
              </c:strCache>
            </c:strRef>
          </c:tx>
          <c:spPr>
            <a:solidFill>
              <a:schemeClr val="tx2">
                <a:lumMod val="60000"/>
                <a:lumOff val="40000"/>
              </a:schemeClr>
            </a:solidFill>
          </c:spPr>
          <c:invertIfNegative val="0"/>
          <c:dLbls>
            <c:dLblPos val="ctr"/>
            <c:showLegendKey val="0"/>
            <c:showVal val="1"/>
            <c:showCatName val="0"/>
            <c:showSerName val="0"/>
            <c:showPercent val="0"/>
            <c:showBubbleSize val="0"/>
            <c:showLeaderLines val="0"/>
          </c:dLbls>
          <c:cat>
            <c:strRef>
              <c:f>问题趋势图!$C$3:$N$3</c:f>
              <c:strCache>
                <c:ptCount val="12"/>
                <c:pt idx="0">
                  <c:v>CW32</c:v>
                </c:pt>
                <c:pt idx="1">
                  <c:v>CW33</c:v>
                </c:pt>
                <c:pt idx="2">
                  <c:v>CW34</c:v>
                </c:pt>
                <c:pt idx="3">
                  <c:v>CW35</c:v>
                </c:pt>
                <c:pt idx="4">
                  <c:v>CW36</c:v>
                </c:pt>
                <c:pt idx="5">
                  <c:v>CW37</c:v>
                </c:pt>
                <c:pt idx="6">
                  <c:v>CW38</c:v>
                </c:pt>
                <c:pt idx="7">
                  <c:v>CW39</c:v>
                </c:pt>
                <c:pt idx="8">
                  <c:v>CW40</c:v>
                </c:pt>
                <c:pt idx="9">
                  <c:v>CW41</c:v>
                </c:pt>
                <c:pt idx="10">
                  <c:v>CW42</c:v>
                </c:pt>
                <c:pt idx="11">
                  <c:v>CW43</c:v>
                </c:pt>
              </c:strCache>
            </c:strRef>
          </c:cat>
          <c:val>
            <c:numRef>
              <c:f>问题趋势图!$C$5:$N$5</c:f>
              <c:numCache>
                <c:formatCode>General</c:formatCode>
                <c:ptCount val="12"/>
                <c:pt idx="0">
                  <c:v>8</c:v>
                </c:pt>
                <c:pt idx="1">
                  <c:v>8</c:v>
                </c:pt>
                <c:pt idx="2">
                  <c:v>9</c:v>
                </c:pt>
                <c:pt idx="3">
                  <c:v>9</c:v>
                </c:pt>
                <c:pt idx="4">
                  <c:v>9</c:v>
                </c:pt>
                <c:pt idx="5">
                  <c:v>9</c:v>
                </c:pt>
                <c:pt idx="6">
                  <c:v>9</c:v>
                </c:pt>
                <c:pt idx="7">
                  <c:v>9</c:v>
                </c:pt>
                <c:pt idx="8">
                  <c:v>13</c:v>
                </c:pt>
                <c:pt idx="9">
                  <c:v>13</c:v>
                </c:pt>
                <c:pt idx="10">
                  <c:v>13</c:v>
                </c:pt>
                <c:pt idx="11">
                  <c:v>13</c:v>
                </c:pt>
              </c:numCache>
            </c:numRef>
          </c:val>
        </c:ser>
        <c:ser>
          <c:idx val="0"/>
          <c:order val="1"/>
          <c:tx>
            <c:strRef>
              <c:f>问题趋势图!$B$4</c:f>
              <c:strCache>
                <c:ptCount val="1"/>
                <c:pt idx="0">
                  <c:v>PAD问题数</c:v>
                </c:pt>
              </c:strCache>
            </c:strRef>
          </c:tx>
          <c:spPr>
            <a:solidFill>
              <a:schemeClr val="accent6">
                <a:lumMod val="75000"/>
              </a:schemeClr>
            </a:solidFill>
          </c:spPr>
          <c:invertIfNegative val="0"/>
          <c:dLbls>
            <c:dLblPos val="ctr"/>
            <c:showLegendKey val="0"/>
            <c:showVal val="1"/>
            <c:showCatName val="0"/>
            <c:showSerName val="0"/>
            <c:showPercent val="0"/>
            <c:showBubbleSize val="0"/>
            <c:separator>, </c:separator>
            <c:showLeaderLines val="0"/>
          </c:dLbls>
          <c:cat>
            <c:strRef>
              <c:f>问题趋势图!$C$3:$N$3</c:f>
              <c:strCache>
                <c:ptCount val="12"/>
                <c:pt idx="0">
                  <c:v>CW32</c:v>
                </c:pt>
                <c:pt idx="1">
                  <c:v>CW33</c:v>
                </c:pt>
                <c:pt idx="2">
                  <c:v>CW34</c:v>
                </c:pt>
                <c:pt idx="3">
                  <c:v>CW35</c:v>
                </c:pt>
                <c:pt idx="4">
                  <c:v>CW36</c:v>
                </c:pt>
                <c:pt idx="5">
                  <c:v>CW37</c:v>
                </c:pt>
                <c:pt idx="6">
                  <c:v>CW38</c:v>
                </c:pt>
                <c:pt idx="7">
                  <c:v>CW39</c:v>
                </c:pt>
                <c:pt idx="8">
                  <c:v>CW40</c:v>
                </c:pt>
                <c:pt idx="9">
                  <c:v>CW41</c:v>
                </c:pt>
                <c:pt idx="10">
                  <c:v>CW42</c:v>
                </c:pt>
                <c:pt idx="11">
                  <c:v>CW43</c:v>
                </c:pt>
              </c:strCache>
            </c:strRef>
          </c:cat>
          <c:val>
            <c:numRef>
              <c:f>问题趋势图!$C$4:$N$4</c:f>
              <c:numCache>
                <c:formatCode>General</c:formatCode>
                <c:ptCount val="12"/>
                <c:pt idx="0">
                  <c:v>22</c:v>
                </c:pt>
                <c:pt idx="1">
                  <c:v>32</c:v>
                </c:pt>
                <c:pt idx="2">
                  <c:v>56</c:v>
                </c:pt>
                <c:pt idx="3">
                  <c:v>89</c:v>
                </c:pt>
                <c:pt idx="4">
                  <c:v>146</c:v>
                </c:pt>
                <c:pt idx="5">
                  <c:v>168</c:v>
                </c:pt>
                <c:pt idx="6">
                  <c:v>174</c:v>
                </c:pt>
                <c:pt idx="7">
                  <c:v>221</c:v>
                </c:pt>
                <c:pt idx="8">
                  <c:v>374</c:v>
                </c:pt>
                <c:pt idx="9">
                  <c:v>383</c:v>
                </c:pt>
                <c:pt idx="10">
                  <c:v>393</c:v>
                </c:pt>
                <c:pt idx="11">
                  <c:v>413</c:v>
                </c:pt>
              </c:numCache>
            </c:numRef>
          </c:val>
        </c:ser>
        <c:ser>
          <c:idx val="2"/>
          <c:order val="2"/>
          <c:tx>
            <c:strRef>
              <c:f>问题趋势图!$B$6</c:f>
              <c:strCache>
                <c:ptCount val="1"/>
                <c:pt idx="0">
                  <c:v>主机问题数</c:v>
                </c:pt>
              </c:strCache>
            </c:strRef>
          </c:tx>
          <c:spPr>
            <a:solidFill>
              <a:schemeClr val="accent4">
                <a:lumMod val="60000"/>
                <a:lumOff val="40000"/>
              </a:schemeClr>
            </a:solidFill>
          </c:spPr>
          <c:invertIfNegative val="0"/>
          <c:dLbls>
            <c:dLblPos val="ctr"/>
            <c:showLegendKey val="0"/>
            <c:showVal val="1"/>
            <c:showCatName val="0"/>
            <c:showSerName val="0"/>
            <c:showPercent val="0"/>
            <c:showBubbleSize val="0"/>
            <c:showLeaderLines val="0"/>
          </c:dLbls>
          <c:cat>
            <c:strRef>
              <c:f>问题趋势图!$C$3:$N$3</c:f>
              <c:strCache>
                <c:ptCount val="12"/>
                <c:pt idx="0">
                  <c:v>CW32</c:v>
                </c:pt>
                <c:pt idx="1">
                  <c:v>CW33</c:v>
                </c:pt>
                <c:pt idx="2">
                  <c:v>CW34</c:v>
                </c:pt>
                <c:pt idx="3">
                  <c:v>CW35</c:v>
                </c:pt>
                <c:pt idx="4">
                  <c:v>CW36</c:v>
                </c:pt>
                <c:pt idx="5">
                  <c:v>CW37</c:v>
                </c:pt>
                <c:pt idx="6">
                  <c:v>CW38</c:v>
                </c:pt>
                <c:pt idx="7">
                  <c:v>CW39</c:v>
                </c:pt>
                <c:pt idx="8">
                  <c:v>CW40</c:v>
                </c:pt>
                <c:pt idx="9">
                  <c:v>CW41</c:v>
                </c:pt>
                <c:pt idx="10">
                  <c:v>CW42</c:v>
                </c:pt>
                <c:pt idx="11">
                  <c:v>CW43</c:v>
                </c:pt>
              </c:strCache>
            </c:strRef>
          </c:cat>
          <c:val>
            <c:numRef>
              <c:f>问题趋势图!$C$6:$N$6</c:f>
              <c:numCache>
                <c:formatCode>General</c:formatCode>
                <c:ptCount val="12"/>
                <c:pt idx="0">
                  <c:v>5</c:v>
                </c:pt>
                <c:pt idx="1">
                  <c:v>8</c:v>
                </c:pt>
                <c:pt idx="2">
                  <c:v>12</c:v>
                </c:pt>
                <c:pt idx="3">
                  <c:v>14</c:v>
                </c:pt>
                <c:pt idx="4">
                  <c:v>18</c:v>
                </c:pt>
                <c:pt idx="5">
                  <c:v>18</c:v>
                </c:pt>
                <c:pt idx="6">
                  <c:v>18</c:v>
                </c:pt>
                <c:pt idx="7">
                  <c:v>18</c:v>
                </c:pt>
                <c:pt idx="8">
                  <c:v>23</c:v>
                </c:pt>
                <c:pt idx="9">
                  <c:v>23</c:v>
                </c:pt>
                <c:pt idx="10">
                  <c:v>23</c:v>
                </c:pt>
                <c:pt idx="11">
                  <c:v>23</c:v>
                </c:pt>
              </c:numCache>
            </c:numRef>
          </c:val>
        </c:ser>
        <c:dLbls>
          <c:showLegendKey val="0"/>
          <c:showVal val="0"/>
          <c:showCatName val="0"/>
          <c:showSerName val="0"/>
          <c:showPercent val="0"/>
          <c:showBubbleSize val="0"/>
        </c:dLbls>
        <c:gapWidth val="75"/>
        <c:overlap val="100"/>
        <c:axId val="100508416"/>
        <c:axId val="100509952"/>
      </c:barChart>
      <c:lineChart>
        <c:grouping val="standard"/>
        <c:varyColors val="0"/>
        <c:ser>
          <c:idx val="3"/>
          <c:order val="3"/>
          <c:tx>
            <c:strRef>
              <c:f>问题趋势图!$B$9</c:f>
              <c:strCache>
                <c:ptCount val="1"/>
                <c:pt idx="0">
                  <c:v>CLOSE问题数</c:v>
                </c:pt>
              </c:strCache>
            </c:strRef>
          </c:tx>
          <c:spPr>
            <a:ln>
              <a:solidFill>
                <a:srgbClr val="00B050"/>
              </a:solidFill>
            </a:ln>
          </c:spPr>
          <c:marker>
            <c:symbol val="none"/>
          </c:marker>
          <c:cat>
            <c:strRef>
              <c:f>问题趋势图!$C$3:$N$3</c:f>
              <c:strCache>
                <c:ptCount val="12"/>
                <c:pt idx="0">
                  <c:v>CW32</c:v>
                </c:pt>
                <c:pt idx="1">
                  <c:v>CW33</c:v>
                </c:pt>
                <c:pt idx="2">
                  <c:v>CW34</c:v>
                </c:pt>
                <c:pt idx="3">
                  <c:v>CW35</c:v>
                </c:pt>
                <c:pt idx="4">
                  <c:v>CW36</c:v>
                </c:pt>
                <c:pt idx="5">
                  <c:v>CW37</c:v>
                </c:pt>
                <c:pt idx="6">
                  <c:v>CW38</c:v>
                </c:pt>
                <c:pt idx="7">
                  <c:v>CW39</c:v>
                </c:pt>
                <c:pt idx="8">
                  <c:v>CW40</c:v>
                </c:pt>
                <c:pt idx="9">
                  <c:v>CW41</c:v>
                </c:pt>
                <c:pt idx="10">
                  <c:v>CW42</c:v>
                </c:pt>
                <c:pt idx="11">
                  <c:v>CW43</c:v>
                </c:pt>
              </c:strCache>
            </c:strRef>
          </c:cat>
          <c:val>
            <c:numRef>
              <c:f>问题趋势图!$C$9:$N$9</c:f>
              <c:numCache>
                <c:formatCode>General</c:formatCode>
                <c:ptCount val="12"/>
                <c:pt idx="0">
                  <c:v>19</c:v>
                </c:pt>
                <c:pt idx="1">
                  <c:v>25</c:v>
                </c:pt>
                <c:pt idx="2">
                  <c:v>39</c:v>
                </c:pt>
                <c:pt idx="3">
                  <c:v>53</c:v>
                </c:pt>
                <c:pt idx="4">
                  <c:v>95</c:v>
                </c:pt>
                <c:pt idx="5">
                  <c:v>102</c:v>
                </c:pt>
                <c:pt idx="6">
                  <c:v>112</c:v>
                </c:pt>
                <c:pt idx="7">
                  <c:v>115</c:v>
                </c:pt>
                <c:pt idx="8">
                  <c:v>259</c:v>
                </c:pt>
                <c:pt idx="9">
                  <c:v>284</c:v>
                </c:pt>
                <c:pt idx="10" formatCode="@">
                  <c:v>286</c:v>
                </c:pt>
                <c:pt idx="11" formatCode="@">
                  <c:v>309</c:v>
                </c:pt>
              </c:numCache>
            </c:numRef>
          </c:val>
          <c:smooth val="0"/>
        </c:ser>
        <c:dLbls>
          <c:showLegendKey val="0"/>
          <c:showVal val="0"/>
          <c:showCatName val="0"/>
          <c:showSerName val="0"/>
          <c:showPercent val="0"/>
          <c:showBubbleSize val="0"/>
        </c:dLbls>
        <c:marker val="1"/>
        <c:smooth val="0"/>
        <c:axId val="100508416"/>
        <c:axId val="100509952"/>
      </c:lineChart>
      <c:catAx>
        <c:axId val="100508416"/>
        <c:scaling>
          <c:orientation val="minMax"/>
        </c:scaling>
        <c:delete val="0"/>
        <c:axPos val="b"/>
        <c:majorTickMark val="none"/>
        <c:minorTickMark val="none"/>
        <c:tickLblPos val="nextTo"/>
        <c:crossAx val="100509952"/>
        <c:crosses val="autoZero"/>
        <c:auto val="1"/>
        <c:lblAlgn val="ctr"/>
        <c:lblOffset val="100"/>
        <c:noMultiLvlLbl val="0"/>
      </c:catAx>
      <c:valAx>
        <c:axId val="10050995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high"/>
        <c:spPr>
          <a:ln w="9525">
            <a:noFill/>
          </a:ln>
        </c:spPr>
        <c:crossAx val="100508416"/>
        <c:crosses val="autoZero"/>
        <c:crossBetween val="between"/>
      </c:valAx>
      <c:spPr>
        <a:ln>
          <a:solidFill>
            <a:schemeClr val="bg1">
              <a:lumMod val="85000"/>
            </a:schemeClr>
          </a:solidFill>
        </a:ln>
      </c:spPr>
    </c:plotArea>
    <c:legend>
      <c:legendPos val="b"/>
      <c:overlay val="0"/>
    </c:legend>
    <c:plotVisOnly val="1"/>
    <c:dispBlanksAs val="gap"/>
    <c:showDLblsOverMax val="0"/>
  </c:chart>
  <c:spPr>
    <a:ln>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问题状态统计图</a:t>
            </a:r>
            <a:endParaRPr lang="en-US" altLang="en-US"/>
          </a:p>
        </c:rich>
      </c:tx>
      <c:overlay val="0"/>
    </c:title>
    <c:autoTitleDeleted val="0"/>
    <c:plotArea>
      <c:layout/>
      <c:barChart>
        <c:barDir val="col"/>
        <c:grouping val="stacked"/>
        <c:varyColors val="0"/>
        <c:ser>
          <c:idx val="0"/>
          <c:order val="0"/>
          <c:tx>
            <c:strRef>
              <c:f>问题趋势图!$B$9</c:f>
              <c:strCache>
                <c:ptCount val="1"/>
                <c:pt idx="0">
                  <c:v>CLOSE问题数</c:v>
                </c:pt>
              </c:strCache>
            </c:strRef>
          </c:tx>
          <c:spPr>
            <a:solidFill>
              <a:srgbClr val="00B050"/>
            </a:solidFill>
          </c:spPr>
          <c:invertIfNegative val="0"/>
          <c:dLbls>
            <c:showLegendKey val="0"/>
            <c:showVal val="1"/>
            <c:showCatName val="0"/>
            <c:showSerName val="0"/>
            <c:showPercent val="0"/>
            <c:showBubbleSize val="0"/>
            <c:showLeaderLines val="0"/>
          </c:dLbls>
          <c:cat>
            <c:strRef>
              <c:f>问题趋势图!$C$3:$N$3</c:f>
              <c:strCache>
                <c:ptCount val="12"/>
                <c:pt idx="0">
                  <c:v>CW32</c:v>
                </c:pt>
                <c:pt idx="1">
                  <c:v>CW33</c:v>
                </c:pt>
                <c:pt idx="2">
                  <c:v>CW34</c:v>
                </c:pt>
                <c:pt idx="3">
                  <c:v>CW35</c:v>
                </c:pt>
                <c:pt idx="4">
                  <c:v>CW36</c:v>
                </c:pt>
                <c:pt idx="5">
                  <c:v>CW37</c:v>
                </c:pt>
                <c:pt idx="6">
                  <c:v>CW38</c:v>
                </c:pt>
                <c:pt idx="7">
                  <c:v>CW39</c:v>
                </c:pt>
                <c:pt idx="8">
                  <c:v>CW40</c:v>
                </c:pt>
                <c:pt idx="9">
                  <c:v>CW41</c:v>
                </c:pt>
                <c:pt idx="10">
                  <c:v>CW42</c:v>
                </c:pt>
                <c:pt idx="11">
                  <c:v>CW43</c:v>
                </c:pt>
              </c:strCache>
            </c:strRef>
          </c:cat>
          <c:val>
            <c:numRef>
              <c:f>问题趋势图!$C$9:$N$9</c:f>
              <c:numCache>
                <c:formatCode>General</c:formatCode>
                <c:ptCount val="12"/>
                <c:pt idx="0">
                  <c:v>19</c:v>
                </c:pt>
                <c:pt idx="1">
                  <c:v>25</c:v>
                </c:pt>
                <c:pt idx="2">
                  <c:v>39</c:v>
                </c:pt>
                <c:pt idx="3">
                  <c:v>53</c:v>
                </c:pt>
                <c:pt idx="4">
                  <c:v>95</c:v>
                </c:pt>
                <c:pt idx="5">
                  <c:v>102</c:v>
                </c:pt>
                <c:pt idx="6">
                  <c:v>112</c:v>
                </c:pt>
                <c:pt idx="7">
                  <c:v>115</c:v>
                </c:pt>
                <c:pt idx="8">
                  <c:v>259</c:v>
                </c:pt>
                <c:pt idx="9">
                  <c:v>284</c:v>
                </c:pt>
                <c:pt idx="10" formatCode="@">
                  <c:v>286</c:v>
                </c:pt>
                <c:pt idx="11" formatCode="@">
                  <c:v>309</c:v>
                </c:pt>
              </c:numCache>
            </c:numRef>
          </c:val>
        </c:ser>
        <c:ser>
          <c:idx val="5"/>
          <c:order val="1"/>
          <c:tx>
            <c:strRef>
              <c:f>问题趋势图!$B$8</c:f>
              <c:strCache>
                <c:ptCount val="1"/>
                <c:pt idx="0">
                  <c:v>OPEN问题数</c:v>
                </c:pt>
              </c:strCache>
            </c:strRef>
          </c:tx>
          <c:spPr>
            <a:solidFill>
              <a:srgbClr val="FFFF00"/>
            </a:solidFill>
          </c:spPr>
          <c:invertIfNegative val="0"/>
          <c:dLbls>
            <c:showLegendKey val="0"/>
            <c:showVal val="1"/>
            <c:showCatName val="0"/>
            <c:showSerName val="0"/>
            <c:showPercent val="0"/>
            <c:showBubbleSize val="0"/>
            <c:showLeaderLines val="0"/>
          </c:dLbls>
          <c:cat>
            <c:strRef>
              <c:f>问题趋势图!$C$3:$N$3</c:f>
              <c:strCache>
                <c:ptCount val="12"/>
                <c:pt idx="0">
                  <c:v>CW32</c:v>
                </c:pt>
                <c:pt idx="1">
                  <c:v>CW33</c:v>
                </c:pt>
                <c:pt idx="2">
                  <c:v>CW34</c:v>
                </c:pt>
                <c:pt idx="3">
                  <c:v>CW35</c:v>
                </c:pt>
                <c:pt idx="4">
                  <c:v>CW36</c:v>
                </c:pt>
                <c:pt idx="5">
                  <c:v>CW37</c:v>
                </c:pt>
                <c:pt idx="6">
                  <c:v>CW38</c:v>
                </c:pt>
                <c:pt idx="7">
                  <c:v>CW39</c:v>
                </c:pt>
                <c:pt idx="8">
                  <c:v>CW40</c:v>
                </c:pt>
                <c:pt idx="9">
                  <c:v>CW41</c:v>
                </c:pt>
                <c:pt idx="10">
                  <c:v>CW42</c:v>
                </c:pt>
                <c:pt idx="11">
                  <c:v>CW43</c:v>
                </c:pt>
              </c:strCache>
            </c:strRef>
          </c:cat>
          <c:val>
            <c:numRef>
              <c:f>问题趋势图!$C$8:$N$8</c:f>
              <c:numCache>
                <c:formatCode>General</c:formatCode>
                <c:ptCount val="12"/>
                <c:pt idx="0">
                  <c:v>16</c:v>
                </c:pt>
                <c:pt idx="1">
                  <c:v>23</c:v>
                </c:pt>
                <c:pt idx="2">
                  <c:v>38</c:v>
                </c:pt>
                <c:pt idx="3">
                  <c:v>59</c:v>
                </c:pt>
                <c:pt idx="4">
                  <c:v>78</c:v>
                </c:pt>
                <c:pt idx="5">
                  <c:v>93</c:v>
                </c:pt>
                <c:pt idx="6">
                  <c:v>89</c:v>
                </c:pt>
                <c:pt idx="7">
                  <c:v>133</c:v>
                </c:pt>
                <c:pt idx="8">
                  <c:v>151</c:v>
                </c:pt>
                <c:pt idx="9">
                  <c:v>135</c:v>
                </c:pt>
                <c:pt idx="10">
                  <c:v>143</c:v>
                </c:pt>
                <c:pt idx="11">
                  <c:v>140</c:v>
                </c:pt>
              </c:numCache>
            </c:numRef>
          </c:val>
        </c:ser>
        <c:dLbls>
          <c:showLegendKey val="0"/>
          <c:showVal val="0"/>
          <c:showCatName val="0"/>
          <c:showSerName val="0"/>
          <c:showPercent val="0"/>
          <c:showBubbleSize val="0"/>
        </c:dLbls>
        <c:gapWidth val="75"/>
        <c:overlap val="100"/>
        <c:axId val="87121920"/>
        <c:axId val="87123456"/>
      </c:barChart>
      <c:catAx>
        <c:axId val="87121920"/>
        <c:scaling>
          <c:orientation val="minMax"/>
        </c:scaling>
        <c:delete val="0"/>
        <c:axPos val="b"/>
        <c:majorTickMark val="none"/>
        <c:minorTickMark val="none"/>
        <c:tickLblPos val="nextTo"/>
        <c:crossAx val="87123456"/>
        <c:crosses val="autoZero"/>
        <c:auto val="1"/>
        <c:lblAlgn val="ctr"/>
        <c:lblOffset val="100"/>
        <c:noMultiLvlLbl val="0"/>
      </c:catAx>
      <c:valAx>
        <c:axId val="87123456"/>
        <c:scaling>
          <c:orientation val="minMax"/>
        </c:scaling>
        <c:delete val="0"/>
        <c:axPos val="l"/>
        <c:majorGridlines>
          <c:spPr>
            <a:ln>
              <a:solidFill>
                <a:schemeClr val="bg1">
                  <a:lumMod val="75000"/>
                </a:schemeClr>
              </a:solidFill>
            </a:ln>
          </c:spPr>
        </c:majorGridlines>
        <c:numFmt formatCode="General" sourceLinked="1"/>
        <c:majorTickMark val="none"/>
        <c:minorTickMark val="none"/>
        <c:tickLblPos val="high"/>
        <c:spPr>
          <a:ln w="9525">
            <a:noFill/>
          </a:ln>
        </c:spPr>
        <c:crossAx val="87121920"/>
        <c:crosses val="autoZero"/>
        <c:crossBetween val="between"/>
        <c:majorUnit val="50"/>
      </c:valAx>
      <c:spPr>
        <a:ln>
          <a:solidFill>
            <a:schemeClr val="bg1">
              <a:lumMod val="75000"/>
            </a:schemeClr>
          </a:solidFill>
        </a:ln>
      </c:spPr>
    </c:plotArea>
    <c:legend>
      <c:legendPos val="b"/>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问题严重度</a:t>
            </a:r>
          </a:p>
        </c:rich>
      </c:tx>
      <c:overlay val="0"/>
    </c:title>
    <c:autoTitleDeleted val="0"/>
    <c:plotArea>
      <c:layout/>
      <c:barChart>
        <c:barDir val="col"/>
        <c:grouping val="clustered"/>
        <c:varyColors val="1"/>
        <c:ser>
          <c:idx val="0"/>
          <c:order val="0"/>
          <c:tx>
            <c:strRef>
              <c:f>CW40实车测试统计!$H$3</c:f>
              <c:strCache>
                <c:ptCount val="1"/>
                <c:pt idx="0">
                  <c:v>9月26日</c:v>
                </c:pt>
              </c:strCache>
            </c:strRef>
          </c:tx>
          <c:spPr>
            <a:solidFill>
              <a:schemeClr val="tx2">
                <a:lumMod val="60000"/>
                <a:lumOff val="40000"/>
              </a:schemeClr>
            </a:solidFill>
          </c:spPr>
          <c:invertIfNegative val="0"/>
          <c:cat>
            <c:strRef>
              <c:f>CW40实车测试统计!$I$2:$L$2</c:f>
              <c:strCache>
                <c:ptCount val="4"/>
                <c:pt idx="0">
                  <c:v>A:无法接受</c:v>
                </c:pt>
                <c:pt idx="1">
                  <c:v>B:影响体验</c:v>
                </c:pt>
                <c:pt idx="2">
                  <c:v>C:稍影响体验</c:v>
                </c:pt>
                <c:pt idx="3">
                  <c:v>总计</c:v>
                </c:pt>
              </c:strCache>
            </c:strRef>
          </c:cat>
          <c:val>
            <c:numRef>
              <c:f>CW40实车测试统计!$I$3:$L$3</c:f>
              <c:numCache>
                <c:formatCode>General</c:formatCode>
                <c:ptCount val="4"/>
                <c:pt idx="0">
                  <c:v>21</c:v>
                </c:pt>
                <c:pt idx="1">
                  <c:v>22</c:v>
                </c:pt>
                <c:pt idx="2">
                  <c:v>4</c:v>
                </c:pt>
                <c:pt idx="3">
                  <c:v>47</c:v>
                </c:pt>
              </c:numCache>
            </c:numRef>
          </c:val>
        </c:ser>
        <c:ser>
          <c:idx val="1"/>
          <c:order val="1"/>
          <c:tx>
            <c:strRef>
              <c:f>CW40实车测试统计!$H$4</c:f>
              <c:strCache>
                <c:ptCount val="1"/>
                <c:pt idx="0">
                  <c:v>9月27日</c:v>
                </c:pt>
              </c:strCache>
            </c:strRef>
          </c:tx>
          <c:invertIfNegative val="0"/>
          <c:cat>
            <c:strRef>
              <c:f>CW40实车测试统计!$I$2:$L$2</c:f>
              <c:strCache>
                <c:ptCount val="4"/>
                <c:pt idx="0">
                  <c:v>A:无法接受</c:v>
                </c:pt>
                <c:pt idx="1">
                  <c:v>B:影响体验</c:v>
                </c:pt>
                <c:pt idx="2">
                  <c:v>C:稍影响体验</c:v>
                </c:pt>
                <c:pt idx="3">
                  <c:v>总计</c:v>
                </c:pt>
              </c:strCache>
            </c:strRef>
          </c:cat>
          <c:val>
            <c:numRef>
              <c:f>CW40实车测试统计!$I$4:$L$4</c:f>
              <c:numCache>
                <c:formatCode>General</c:formatCode>
                <c:ptCount val="4"/>
                <c:pt idx="0">
                  <c:v>10</c:v>
                </c:pt>
                <c:pt idx="1">
                  <c:v>13</c:v>
                </c:pt>
                <c:pt idx="2">
                  <c:v>8</c:v>
                </c:pt>
                <c:pt idx="3">
                  <c:v>31</c:v>
                </c:pt>
              </c:numCache>
            </c:numRef>
          </c:val>
        </c:ser>
        <c:ser>
          <c:idx val="2"/>
          <c:order val="2"/>
          <c:tx>
            <c:strRef>
              <c:f>CW40实车测试统计!$H$5</c:f>
              <c:strCache>
                <c:ptCount val="1"/>
                <c:pt idx="0">
                  <c:v>9月28日</c:v>
                </c:pt>
              </c:strCache>
            </c:strRef>
          </c:tx>
          <c:invertIfNegative val="0"/>
          <c:cat>
            <c:strRef>
              <c:f>CW40实车测试统计!$I$2:$L$2</c:f>
              <c:strCache>
                <c:ptCount val="4"/>
                <c:pt idx="0">
                  <c:v>A:无法接受</c:v>
                </c:pt>
                <c:pt idx="1">
                  <c:v>B:影响体验</c:v>
                </c:pt>
                <c:pt idx="2">
                  <c:v>C:稍影响体验</c:v>
                </c:pt>
                <c:pt idx="3">
                  <c:v>总计</c:v>
                </c:pt>
              </c:strCache>
            </c:strRef>
          </c:cat>
          <c:val>
            <c:numRef>
              <c:f>CW40实车测试统计!$I$5:$L$5</c:f>
              <c:numCache>
                <c:formatCode>General</c:formatCode>
                <c:ptCount val="4"/>
                <c:pt idx="0">
                  <c:v>10</c:v>
                </c:pt>
                <c:pt idx="1">
                  <c:v>8</c:v>
                </c:pt>
                <c:pt idx="2">
                  <c:v>12</c:v>
                </c:pt>
                <c:pt idx="3">
                  <c:v>30</c:v>
                </c:pt>
              </c:numCache>
            </c:numRef>
          </c:val>
        </c:ser>
        <c:ser>
          <c:idx val="3"/>
          <c:order val="3"/>
          <c:tx>
            <c:strRef>
              <c:f>CW40实车测试统计!$H$6</c:f>
              <c:strCache>
                <c:ptCount val="1"/>
                <c:pt idx="0">
                  <c:v>9月29日</c:v>
                </c:pt>
              </c:strCache>
            </c:strRef>
          </c:tx>
          <c:invertIfNegative val="0"/>
          <c:cat>
            <c:strRef>
              <c:f>CW40实车测试统计!$I$2:$L$2</c:f>
              <c:strCache>
                <c:ptCount val="4"/>
                <c:pt idx="0">
                  <c:v>A:无法接受</c:v>
                </c:pt>
                <c:pt idx="1">
                  <c:v>B:影响体验</c:v>
                </c:pt>
                <c:pt idx="2">
                  <c:v>C:稍影响体验</c:v>
                </c:pt>
                <c:pt idx="3">
                  <c:v>总计</c:v>
                </c:pt>
              </c:strCache>
            </c:strRef>
          </c:cat>
          <c:val>
            <c:numRef>
              <c:f>CW40实车测试统计!$I$6:$L$6</c:f>
              <c:numCache>
                <c:formatCode>General</c:formatCode>
                <c:ptCount val="4"/>
                <c:pt idx="0">
                  <c:v>6</c:v>
                </c:pt>
                <c:pt idx="1">
                  <c:v>12</c:v>
                </c:pt>
                <c:pt idx="2">
                  <c:v>9</c:v>
                </c:pt>
                <c:pt idx="3">
                  <c:v>27</c:v>
                </c:pt>
              </c:numCache>
            </c:numRef>
          </c:val>
        </c:ser>
        <c:ser>
          <c:idx val="4"/>
          <c:order val="4"/>
          <c:tx>
            <c:strRef>
              <c:f>CW40实车测试统计!$H$7</c:f>
              <c:strCache>
                <c:ptCount val="1"/>
                <c:pt idx="0">
                  <c:v>9月30日</c:v>
                </c:pt>
              </c:strCache>
            </c:strRef>
          </c:tx>
          <c:invertIfNegative val="0"/>
          <c:cat>
            <c:strRef>
              <c:f>CW40实车测试统计!$I$2:$L$2</c:f>
              <c:strCache>
                <c:ptCount val="4"/>
                <c:pt idx="0">
                  <c:v>A:无法接受</c:v>
                </c:pt>
                <c:pt idx="1">
                  <c:v>B:影响体验</c:v>
                </c:pt>
                <c:pt idx="2">
                  <c:v>C:稍影响体验</c:v>
                </c:pt>
                <c:pt idx="3">
                  <c:v>总计</c:v>
                </c:pt>
              </c:strCache>
            </c:strRef>
          </c:cat>
          <c:val>
            <c:numRef>
              <c:f>CW40实车测试统计!$I$7:$L$7</c:f>
              <c:numCache>
                <c:formatCode>General</c:formatCode>
                <c:ptCount val="4"/>
                <c:pt idx="0">
                  <c:v>1</c:v>
                </c:pt>
                <c:pt idx="1">
                  <c:v>6</c:v>
                </c:pt>
                <c:pt idx="2">
                  <c:v>0</c:v>
                </c:pt>
                <c:pt idx="3">
                  <c:v>7</c:v>
                </c:pt>
              </c:numCache>
            </c:numRef>
          </c:val>
        </c:ser>
        <c:dLbls>
          <c:showLegendKey val="0"/>
          <c:showVal val="1"/>
          <c:showCatName val="0"/>
          <c:showSerName val="0"/>
          <c:showPercent val="0"/>
          <c:showBubbleSize val="0"/>
        </c:dLbls>
        <c:gapWidth val="150"/>
        <c:overlap val="-25"/>
        <c:axId val="87268736"/>
        <c:axId val="87291008"/>
      </c:barChart>
      <c:catAx>
        <c:axId val="87268736"/>
        <c:scaling>
          <c:orientation val="minMax"/>
        </c:scaling>
        <c:delete val="0"/>
        <c:axPos val="b"/>
        <c:numFmt formatCode="General" sourceLinked="1"/>
        <c:majorTickMark val="none"/>
        <c:minorTickMark val="none"/>
        <c:tickLblPos val="nextTo"/>
        <c:crossAx val="87291008"/>
        <c:crosses val="autoZero"/>
        <c:auto val="1"/>
        <c:lblAlgn val="ctr"/>
        <c:lblOffset val="100"/>
        <c:noMultiLvlLbl val="0"/>
      </c:catAx>
      <c:valAx>
        <c:axId val="87291008"/>
        <c:scaling>
          <c:orientation val="minMax"/>
        </c:scaling>
        <c:delete val="1"/>
        <c:axPos val="l"/>
        <c:numFmt formatCode="General" sourceLinked="1"/>
        <c:majorTickMark val="out"/>
        <c:minorTickMark val="none"/>
        <c:tickLblPos val="none"/>
        <c:crossAx val="87268736"/>
        <c:crosses val="autoZero"/>
        <c:crossBetween val="between"/>
      </c:valAx>
      <c:spPr>
        <a:noFill/>
        <a:ln w="25400">
          <a:noFill/>
        </a:ln>
      </c:spPr>
    </c:plotArea>
    <c:legend>
      <c:legendPos val="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问题零部件分布</a:t>
            </a:r>
          </a:p>
        </c:rich>
      </c:tx>
      <c:overlay val="0"/>
    </c:title>
    <c:autoTitleDeleted val="0"/>
    <c:plotArea>
      <c:layout/>
      <c:barChart>
        <c:barDir val="col"/>
        <c:grouping val="clustered"/>
        <c:varyColors val="1"/>
        <c:ser>
          <c:idx val="0"/>
          <c:order val="0"/>
          <c:tx>
            <c:strRef>
              <c:f>CW40实车测试统计!$O$3</c:f>
              <c:strCache>
                <c:ptCount val="1"/>
                <c:pt idx="0">
                  <c:v>9月26日</c:v>
                </c:pt>
              </c:strCache>
            </c:strRef>
          </c:tx>
          <c:spPr>
            <a:solidFill>
              <a:schemeClr val="tx2">
                <a:lumMod val="60000"/>
                <a:lumOff val="40000"/>
              </a:schemeClr>
            </a:solidFill>
          </c:spPr>
          <c:invertIfNegative val="0"/>
          <c:cat>
            <c:strRef>
              <c:f>CW40实车测试统计!$P$2:$S$2</c:f>
              <c:strCache>
                <c:ptCount val="4"/>
                <c:pt idx="0">
                  <c:v>PAD</c:v>
                </c:pt>
                <c:pt idx="1">
                  <c:v>PAD支架</c:v>
                </c:pt>
                <c:pt idx="2">
                  <c:v>主机</c:v>
                </c:pt>
                <c:pt idx="3">
                  <c:v>总计</c:v>
                </c:pt>
              </c:strCache>
            </c:strRef>
          </c:cat>
          <c:val>
            <c:numRef>
              <c:f>CW40实车测试统计!$P$3:$S$3</c:f>
              <c:numCache>
                <c:formatCode>General</c:formatCode>
                <c:ptCount val="4"/>
                <c:pt idx="0">
                  <c:v>44</c:v>
                </c:pt>
                <c:pt idx="1">
                  <c:v>1</c:v>
                </c:pt>
                <c:pt idx="2">
                  <c:v>2</c:v>
                </c:pt>
                <c:pt idx="3">
                  <c:v>47</c:v>
                </c:pt>
              </c:numCache>
            </c:numRef>
          </c:val>
        </c:ser>
        <c:ser>
          <c:idx val="1"/>
          <c:order val="1"/>
          <c:tx>
            <c:strRef>
              <c:f>CW40实车测试统计!$O$4</c:f>
              <c:strCache>
                <c:ptCount val="1"/>
                <c:pt idx="0">
                  <c:v>9月27日</c:v>
                </c:pt>
              </c:strCache>
            </c:strRef>
          </c:tx>
          <c:invertIfNegative val="0"/>
          <c:cat>
            <c:strRef>
              <c:f>CW40实车测试统计!$P$2:$S$2</c:f>
              <c:strCache>
                <c:ptCount val="4"/>
                <c:pt idx="0">
                  <c:v>PAD</c:v>
                </c:pt>
                <c:pt idx="1">
                  <c:v>PAD支架</c:v>
                </c:pt>
                <c:pt idx="2">
                  <c:v>主机</c:v>
                </c:pt>
                <c:pt idx="3">
                  <c:v>总计</c:v>
                </c:pt>
              </c:strCache>
            </c:strRef>
          </c:cat>
          <c:val>
            <c:numRef>
              <c:f>CW40实车测试统计!$P$4:$S$4</c:f>
              <c:numCache>
                <c:formatCode>General</c:formatCode>
                <c:ptCount val="4"/>
                <c:pt idx="0">
                  <c:v>30</c:v>
                </c:pt>
                <c:pt idx="1">
                  <c:v>0</c:v>
                </c:pt>
                <c:pt idx="2">
                  <c:v>1</c:v>
                </c:pt>
                <c:pt idx="3">
                  <c:v>31</c:v>
                </c:pt>
              </c:numCache>
            </c:numRef>
          </c:val>
        </c:ser>
        <c:ser>
          <c:idx val="2"/>
          <c:order val="2"/>
          <c:tx>
            <c:strRef>
              <c:f>CW40实车测试统计!$O$5</c:f>
              <c:strCache>
                <c:ptCount val="1"/>
                <c:pt idx="0">
                  <c:v>9月28日</c:v>
                </c:pt>
              </c:strCache>
            </c:strRef>
          </c:tx>
          <c:invertIfNegative val="0"/>
          <c:cat>
            <c:strRef>
              <c:f>CW40实车测试统计!$P$2:$S$2</c:f>
              <c:strCache>
                <c:ptCount val="4"/>
                <c:pt idx="0">
                  <c:v>PAD</c:v>
                </c:pt>
                <c:pt idx="1">
                  <c:v>PAD支架</c:v>
                </c:pt>
                <c:pt idx="2">
                  <c:v>主机</c:v>
                </c:pt>
                <c:pt idx="3">
                  <c:v>总计</c:v>
                </c:pt>
              </c:strCache>
            </c:strRef>
          </c:cat>
          <c:val>
            <c:numRef>
              <c:f>CW40实车测试统计!$P$5:$S$5</c:f>
              <c:numCache>
                <c:formatCode>General</c:formatCode>
                <c:ptCount val="4"/>
                <c:pt idx="0">
                  <c:v>29</c:v>
                </c:pt>
                <c:pt idx="1">
                  <c:v>0</c:v>
                </c:pt>
                <c:pt idx="2">
                  <c:v>1</c:v>
                </c:pt>
                <c:pt idx="3">
                  <c:v>30</c:v>
                </c:pt>
              </c:numCache>
            </c:numRef>
          </c:val>
        </c:ser>
        <c:ser>
          <c:idx val="3"/>
          <c:order val="3"/>
          <c:tx>
            <c:strRef>
              <c:f>CW40实车测试统计!$O$6</c:f>
              <c:strCache>
                <c:ptCount val="1"/>
                <c:pt idx="0">
                  <c:v>9月29日</c:v>
                </c:pt>
              </c:strCache>
            </c:strRef>
          </c:tx>
          <c:invertIfNegative val="0"/>
          <c:cat>
            <c:strRef>
              <c:f>CW40实车测试统计!$P$2:$S$2</c:f>
              <c:strCache>
                <c:ptCount val="4"/>
                <c:pt idx="0">
                  <c:v>PAD</c:v>
                </c:pt>
                <c:pt idx="1">
                  <c:v>PAD支架</c:v>
                </c:pt>
                <c:pt idx="2">
                  <c:v>主机</c:v>
                </c:pt>
                <c:pt idx="3">
                  <c:v>总计</c:v>
                </c:pt>
              </c:strCache>
            </c:strRef>
          </c:cat>
          <c:val>
            <c:numRef>
              <c:f>CW40实车测试统计!$P$6:$S$6</c:f>
              <c:numCache>
                <c:formatCode>General</c:formatCode>
                <c:ptCount val="4"/>
                <c:pt idx="0">
                  <c:v>27</c:v>
                </c:pt>
                <c:pt idx="1">
                  <c:v>0</c:v>
                </c:pt>
                <c:pt idx="2">
                  <c:v>0</c:v>
                </c:pt>
                <c:pt idx="3">
                  <c:v>27</c:v>
                </c:pt>
              </c:numCache>
            </c:numRef>
          </c:val>
        </c:ser>
        <c:ser>
          <c:idx val="4"/>
          <c:order val="4"/>
          <c:tx>
            <c:strRef>
              <c:f>CW40实车测试统计!$O$7</c:f>
              <c:strCache>
                <c:ptCount val="1"/>
                <c:pt idx="0">
                  <c:v>9月30日</c:v>
                </c:pt>
              </c:strCache>
            </c:strRef>
          </c:tx>
          <c:invertIfNegative val="0"/>
          <c:cat>
            <c:strRef>
              <c:f>CW40实车测试统计!$P$2:$S$2</c:f>
              <c:strCache>
                <c:ptCount val="4"/>
                <c:pt idx="0">
                  <c:v>PAD</c:v>
                </c:pt>
                <c:pt idx="1">
                  <c:v>PAD支架</c:v>
                </c:pt>
                <c:pt idx="2">
                  <c:v>主机</c:v>
                </c:pt>
                <c:pt idx="3">
                  <c:v>总计</c:v>
                </c:pt>
              </c:strCache>
            </c:strRef>
          </c:cat>
          <c:val>
            <c:numRef>
              <c:f>CW40实车测试统计!$P$7:$S$7</c:f>
              <c:numCache>
                <c:formatCode>General</c:formatCode>
                <c:ptCount val="4"/>
                <c:pt idx="0">
                  <c:v>7</c:v>
                </c:pt>
                <c:pt idx="1">
                  <c:v>0</c:v>
                </c:pt>
                <c:pt idx="2">
                  <c:v>0</c:v>
                </c:pt>
                <c:pt idx="3">
                  <c:v>7</c:v>
                </c:pt>
              </c:numCache>
            </c:numRef>
          </c:val>
        </c:ser>
        <c:dLbls>
          <c:showLegendKey val="0"/>
          <c:showVal val="1"/>
          <c:showCatName val="0"/>
          <c:showSerName val="0"/>
          <c:showPercent val="0"/>
          <c:showBubbleSize val="0"/>
        </c:dLbls>
        <c:gapWidth val="150"/>
        <c:overlap val="-25"/>
        <c:axId val="87194240"/>
        <c:axId val="87216512"/>
      </c:barChart>
      <c:catAx>
        <c:axId val="87194240"/>
        <c:scaling>
          <c:orientation val="minMax"/>
        </c:scaling>
        <c:delete val="0"/>
        <c:axPos val="b"/>
        <c:numFmt formatCode="General" sourceLinked="1"/>
        <c:majorTickMark val="none"/>
        <c:minorTickMark val="none"/>
        <c:tickLblPos val="nextTo"/>
        <c:crossAx val="87216512"/>
        <c:crosses val="autoZero"/>
        <c:auto val="1"/>
        <c:lblAlgn val="ctr"/>
        <c:lblOffset val="100"/>
        <c:noMultiLvlLbl val="0"/>
      </c:catAx>
      <c:valAx>
        <c:axId val="87216512"/>
        <c:scaling>
          <c:orientation val="minMax"/>
        </c:scaling>
        <c:delete val="1"/>
        <c:axPos val="l"/>
        <c:numFmt formatCode="General" sourceLinked="1"/>
        <c:majorTickMark val="out"/>
        <c:minorTickMark val="none"/>
        <c:tickLblPos val="none"/>
        <c:crossAx val="87194240"/>
        <c:crosses val="autoZero"/>
        <c:crossBetween val="between"/>
      </c:valAx>
      <c:spPr>
        <a:noFill/>
        <a:ln w="25400">
          <a:noFill/>
        </a:ln>
      </c:spPr>
    </c:plotArea>
    <c:legend>
      <c:legendPos val="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42857142857128E-2"/>
          <c:y val="6.9651741293532424E-2"/>
          <c:w val="0.86000000000000165"/>
          <c:h val="0.75124378109452805"/>
        </c:manualLayout>
      </c:layout>
      <c:barChart>
        <c:barDir val="col"/>
        <c:grouping val="clustered"/>
        <c:varyColors val="0"/>
        <c:ser>
          <c:idx val="0"/>
          <c:order val="0"/>
          <c:invertIfNegative val="0"/>
          <c:cat>
            <c:strLit>
              <c:ptCount val="3"/>
              <c:pt idx="0">
                <c:v>严重度-高</c:v>
              </c:pt>
              <c:pt idx="1">
                <c:v>严重度-中</c:v>
              </c:pt>
              <c:pt idx="2">
                <c:v>严重度-低</c:v>
              </c:pt>
            </c:strLit>
          </c:cat>
          <c:val>
            <c:numLit>
              <c:formatCode>General</c:formatCode>
              <c:ptCount val="3"/>
              <c:pt idx="0">
                <c:v>21</c:v>
              </c:pt>
              <c:pt idx="1">
                <c:v>40</c:v>
              </c:pt>
              <c:pt idx="2">
                <c:v>14</c:v>
              </c:pt>
            </c:numLit>
          </c:val>
        </c:ser>
        <c:dLbls>
          <c:showLegendKey val="0"/>
          <c:showVal val="0"/>
          <c:showCatName val="0"/>
          <c:showSerName val="0"/>
          <c:showPercent val="0"/>
          <c:showBubbleSize val="0"/>
        </c:dLbls>
        <c:gapWidth val="150"/>
        <c:axId val="52935296"/>
        <c:axId val="52937088"/>
      </c:barChart>
      <c:catAx>
        <c:axId val="52935296"/>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52937088"/>
        <c:crosses val="autoZero"/>
        <c:auto val="1"/>
        <c:lblAlgn val="ctr"/>
        <c:lblOffset val="100"/>
        <c:noMultiLvlLbl val="0"/>
      </c:catAx>
      <c:valAx>
        <c:axId val="5293708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52935296"/>
        <c:crosses val="autoZero"/>
        <c:crossBetween val="between"/>
      </c:valAx>
    </c:plotArea>
    <c:plotVisOnly val="1"/>
    <c:dispBlanksAs val="gap"/>
    <c:showDLblsOverMax val="0"/>
  </c:chart>
  <c:txPr>
    <a:bodyPr/>
    <a:lstStyle/>
    <a:p>
      <a:pPr>
        <a:defRPr lang="zh-CN"/>
      </a:pPr>
      <a:endParaRPr lang="zh-CN"/>
    </a:p>
  </c:txPr>
  <c:printSettings>
    <c:headerFooter/>
    <c:pageMargins b="0.75000000000000144" l="0.70000000000000062" r="0.70000000000000062" t="0.75000000000000144"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问题分类状态</a:t>
            </a:r>
          </a:p>
        </c:rich>
      </c:tx>
      <c:overlay val="0"/>
    </c:title>
    <c:autoTitleDeleted val="0"/>
    <c:plotArea>
      <c:layout/>
      <c:barChart>
        <c:barDir val="col"/>
        <c:grouping val="clustered"/>
        <c:varyColors val="1"/>
        <c:ser>
          <c:idx val="0"/>
          <c:order val="0"/>
          <c:tx>
            <c:strRef>
              <c:f>CW40实车测试统计!$V$3</c:f>
              <c:strCache>
                <c:ptCount val="1"/>
                <c:pt idx="0">
                  <c:v>9月26日</c:v>
                </c:pt>
              </c:strCache>
            </c:strRef>
          </c:tx>
          <c:spPr>
            <a:solidFill>
              <a:schemeClr val="tx2">
                <a:lumMod val="60000"/>
                <a:lumOff val="40000"/>
              </a:schemeClr>
            </a:solidFill>
          </c:spPr>
          <c:invertIfNegative val="0"/>
          <c:cat>
            <c:strRef>
              <c:f>CW40实车测试统计!$W$2:$AB$2</c:f>
              <c:strCache>
                <c:ptCount val="6"/>
                <c:pt idx="0">
                  <c:v>AP</c:v>
                </c:pt>
                <c:pt idx="1">
                  <c:v>OS</c:v>
                </c:pt>
                <c:pt idx="2">
                  <c:v>HW</c:v>
                </c:pt>
                <c:pt idx="3">
                  <c:v>SW</c:v>
                </c:pt>
                <c:pt idx="4">
                  <c:v>ME</c:v>
                </c:pt>
                <c:pt idx="5">
                  <c:v>总计</c:v>
                </c:pt>
              </c:strCache>
            </c:strRef>
          </c:cat>
          <c:val>
            <c:numRef>
              <c:f>CW40实车测试统计!$W$3:$AB$3</c:f>
              <c:numCache>
                <c:formatCode>General</c:formatCode>
                <c:ptCount val="6"/>
                <c:pt idx="0">
                  <c:v>28</c:v>
                </c:pt>
                <c:pt idx="1">
                  <c:v>13</c:v>
                </c:pt>
                <c:pt idx="2">
                  <c:v>3</c:v>
                </c:pt>
                <c:pt idx="3">
                  <c:v>2</c:v>
                </c:pt>
                <c:pt idx="4">
                  <c:v>1</c:v>
                </c:pt>
                <c:pt idx="5">
                  <c:v>47</c:v>
                </c:pt>
              </c:numCache>
            </c:numRef>
          </c:val>
        </c:ser>
        <c:ser>
          <c:idx val="1"/>
          <c:order val="1"/>
          <c:tx>
            <c:strRef>
              <c:f>CW40实车测试统计!$V$4</c:f>
              <c:strCache>
                <c:ptCount val="1"/>
                <c:pt idx="0">
                  <c:v>9月27日</c:v>
                </c:pt>
              </c:strCache>
            </c:strRef>
          </c:tx>
          <c:invertIfNegative val="0"/>
          <c:cat>
            <c:strRef>
              <c:f>CW40实车测试统计!$W$2:$AB$2</c:f>
              <c:strCache>
                <c:ptCount val="6"/>
                <c:pt idx="0">
                  <c:v>AP</c:v>
                </c:pt>
                <c:pt idx="1">
                  <c:v>OS</c:v>
                </c:pt>
                <c:pt idx="2">
                  <c:v>HW</c:v>
                </c:pt>
                <c:pt idx="3">
                  <c:v>SW</c:v>
                </c:pt>
                <c:pt idx="4">
                  <c:v>ME</c:v>
                </c:pt>
                <c:pt idx="5">
                  <c:v>总计</c:v>
                </c:pt>
              </c:strCache>
            </c:strRef>
          </c:cat>
          <c:val>
            <c:numRef>
              <c:f>CW40实车测试统计!$W$4:$AB$4</c:f>
              <c:numCache>
                <c:formatCode>General</c:formatCode>
                <c:ptCount val="6"/>
                <c:pt idx="0">
                  <c:v>24</c:v>
                </c:pt>
                <c:pt idx="1">
                  <c:v>3</c:v>
                </c:pt>
                <c:pt idx="2">
                  <c:v>3</c:v>
                </c:pt>
                <c:pt idx="3">
                  <c:v>1</c:v>
                </c:pt>
                <c:pt idx="4">
                  <c:v>0</c:v>
                </c:pt>
                <c:pt idx="5">
                  <c:v>31</c:v>
                </c:pt>
              </c:numCache>
            </c:numRef>
          </c:val>
        </c:ser>
        <c:ser>
          <c:idx val="2"/>
          <c:order val="2"/>
          <c:tx>
            <c:strRef>
              <c:f>CW40实车测试统计!$V$5</c:f>
              <c:strCache>
                <c:ptCount val="1"/>
                <c:pt idx="0">
                  <c:v>9月28日</c:v>
                </c:pt>
              </c:strCache>
            </c:strRef>
          </c:tx>
          <c:invertIfNegative val="0"/>
          <c:cat>
            <c:strRef>
              <c:f>CW40实车测试统计!$W$2:$AB$2</c:f>
              <c:strCache>
                <c:ptCount val="6"/>
                <c:pt idx="0">
                  <c:v>AP</c:v>
                </c:pt>
                <c:pt idx="1">
                  <c:v>OS</c:v>
                </c:pt>
                <c:pt idx="2">
                  <c:v>HW</c:v>
                </c:pt>
                <c:pt idx="3">
                  <c:v>SW</c:v>
                </c:pt>
                <c:pt idx="4">
                  <c:v>ME</c:v>
                </c:pt>
                <c:pt idx="5">
                  <c:v>总计</c:v>
                </c:pt>
              </c:strCache>
            </c:strRef>
          </c:cat>
          <c:val>
            <c:numRef>
              <c:f>CW40实车测试统计!$W$5:$AB$5</c:f>
              <c:numCache>
                <c:formatCode>General</c:formatCode>
                <c:ptCount val="6"/>
                <c:pt idx="0">
                  <c:v>27</c:v>
                </c:pt>
                <c:pt idx="1">
                  <c:v>1</c:v>
                </c:pt>
                <c:pt idx="2">
                  <c:v>1</c:v>
                </c:pt>
                <c:pt idx="3">
                  <c:v>1</c:v>
                </c:pt>
                <c:pt idx="4">
                  <c:v>0</c:v>
                </c:pt>
                <c:pt idx="5">
                  <c:v>30</c:v>
                </c:pt>
              </c:numCache>
            </c:numRef>
          </c:val>
        </c:ser>
        <c:ser>
          <c:idx val="3"/>
          <c:order val="3"/>
          <c:tx>
            <c:strRef>
              <c:f>CW40实车测试统计!$V$6</c:f>
              <c:strCache>
                <c:ptCount val="1"/>
                <c:pt idx="0">
                  <c:v>9月29日</c:v>
                </c:pt>
              </c:strCache>
            </c:strRef>
          </c:tx>
          <c:invertIfNegative val="0"/>
          <c:cat>
            <c:strRef>
              <c:f>CW40实车测试统计!$W$2:$AB$2</c:f>
              <c:strCache>
                <c:ptCount val="6"/>
                <c:pt idx="0">
                  <c:v>AP</c:v>
                </c:pt>
                <c:pt idx="1">
                  <c:v>OS</c:v>
                </c:pt>
                <c:pt idx="2">
                  <c:v>HW</c:v>
                </c:pt>
                <c:pt idx="3">
                  <c:v>SW</c:v>
                </c:pt>
                <c:pt idx="4">
                  <c:v>ME</c:v>
                </c:pt>
                <c:pt idx="5">
                  <c:v>总计</c:v>
                </c:pt>
              </c:strCache>
            </c:strRef>
          </c:cat>
          <c:val>
            <c:numRef>
              <c:f>CW40实车测试统计!$W$6:$AB$6</c:f>
              <c:numCache>
                <c:formatCode>General</c:formatCode>
                <c:ptCount val="6"/>
                <c:pt idx="0">
                  <c:v>26</c:v>
                </c:pt>
                <c:pt idx="1">
                  <c:v>1</c:v>
                </c:pt>
                <c:pt idx="2">
                  <c:v>0</c:v>
                </c:pt>
                <c:pt idx="3">
                  <c:v>0</c:v>
                </c:pt>
                <c:pt idx="4">
                  <c:v>0</c:v>
                </c:pt>
                <c:pt idx="5">
                  <c:v>27</c:v>
                </c:pt>
              </c:numCache>
            </c:numRef>
          </c:val>
        </c:ser>
        <c:ser>
          <c:idx val="4"/>
          <c:order val="4"/>
          <c:tx>
            <c:strRef>
              <c:f>CW40实车测试统计!$V$7</c:f>
              <c:strCache>
                <c:ptCount val="1"/>
                <c:pt idx="0">
                  <c:v>9月30日</c:v>
                </c:pt>
              </c:strCache>
            </c:strRef>
          </c:tx>
          <c:invertIfNegative val="0"/>
          <c:cat>
            <c:strRef>
              <c:f>CW40实车测试统计!$W$2:$AB$2</c:f>
              <c:strCache>
                <c:ptCount val="6"/>
                <c:pt idx="0">
                  <c:v>AP</c:v>
                </c:pt>
                <c:pt idx="1">
                  <c:v>OS</c:v>
                </c:pt>
                <c:pt idx="2">
                  <c:v>HW</c:v>
                </c:pt>
                <c:pt idx="3">
                  <c:v>SW</c:v>
                </c:pt>
                <c:pt idx="4">
                  <c:v>ME</c:v>
                </c:pt>
                <c:pt idx="5">
                  <c:v>总计</c:v>
                </c:pt>
              </c:strCache>
            </c:strRef>
          </c:cat>
          <c:val>
            <c:numRef>
              <c:f>CW40实车测试统计!$W$7:$AB$7</c:f>
              <c:numCache>
                <c:formatCode>General</c:formatCode>
                <c:ptCount val="6"/>
                <c:pt idx="0">
                  <c:v>2</c:v>
                </c:pt>
                <c:pt idx="1">
                  <c:v>5</c:v>
                </c:pt>
                <c:pt idx="2">
                  <c:v>0</c:v>
                </c:pt>
                <c:pt idx="3">
                  <c:v>0</c:v>
                </c:pt>
                <c:pt idx="4">
                  <c:v>0</c:v>
                </c:pt>
                <c:pt idx="5">
                  <c:v>7</c:v>
                </c:pt>
              </c:numCache>
            </c:numRef>
          </c:val>
        </c:ser>
        <c:dLbls>
          <c:showLegendKey val="0"/>
          <c:showVal val="1"/>
          <c:showCatName val="0"/>
          <c:showSerName val="0"/>
          <c:showPercent val="0"/>
          <c:showBubbleSize val="0"/>
        </c:dLbls>
        <c:gapWidth val="150"/>
        <c:overlap val="-25"/>
        <c:axId val="100824960"/>
        <c:axId val="100826496"/>
      </c:barChart>
      <c:catAx>
        <c:axId val="100824960"/>
        <c:scaling>
          <c:orientation val="minMax"/>
        </c:scaling>
        <c:delete val="0"/>
        <c:axPos val="b"/>
        <c:numFmt formatCode="General" sourceLinked="1"/>
        <c:majorTickMark val="none"/>
        <c:minorTickMark val="none"/>
        <c:tickLblPos val="nextTo"/>
        <c:crossAx val="100826496"/>
        <c:crosses val="autoZero"/>
        <c:auto val="1"/>
        <c:lblAlgn val="ctr"/>
        <c:lblOffset val="100"/>
        <c:noMultiLvlLbl val="0"/>
      </c:catAx>
      <c:valAx>
        <c:axId val="100826496"/>
        <c:scaling>
          <c:orientation val="minMax"/>
        </c:scaling>
        <c:delete val="1"/>
        <c:axPos val="l"/>
        <c:numFmt formatCode="General" sourceLinked="1"/>
        <c:majorTickMark val="out"/>
        <c:minorTickMark val="none"/>
        <c:tickLblPos val="none"/>
        <c:crossAx val="100824960"/>
        <c:crosses val="autoZero"/>
        <c:crossBetween val="between"/>
      </c:valAx>
      <c:spPr>
        <a:noFill/>
        <a:ln w="25400">
          <a:noFill/>
        </a:ln>
      </c:spPr>
    </c:plotArea>
    <c:legend>
      <c:legendPos val="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问题新增状态</a:t>
            </a:r>
          </a:p>
        </c:rich>
      </c:tx>
      <c:overlay val="0"/>
    </c:title>
    <c:autoTitleDeleted val="0"/>
    <c:plotArea>
      <c:layout/>
      <c:barChart>
        <c:barDir val="col"/>
        <c:grouping val="clustered"/>
        <c:varyColors val="1"/>
        <c:ser>
          <c:idx val="0"/>
          <c:order val="0"/>
          <c:tx>
            <c:strRef>
              <c:f>CW40实车测试统计!$B$3</c:f>
              <c:strCache>
                <c:ptCount val="1"/>
                <c:pt idx="0">
                  <c:v>9月26日</c:v>
                </c:pt>
              </c:strCache>
            </c:strRef>
          </c:tx>
          <c:spPr>
            <a:solidFill>
              <a:schemeClr val="tx2">
                <a:lumMod val="60000"/>
                <a:lumOff val="40000"/>
              </a:schemeClr>
            </a:solidFill>
          </c:spPr>
          <c:invertIfNegative val="0"/>
          <c:cat>
            <c:strRef>
              <c:f>CW40实车测试统计!$C$2:$F$2</c:f>
              <c:strCache>
                <c:ptCount val="4"/>
                <c:pt idx="0">
                  <c:v>问题开放</c:v>
                </c:pt>
                <c:pt idx="1">
                  <c:v>验证关闭</c:v>
                </c:pt>
                <c:pt idx="2">
                  <c:v>冻结</c:v>
                </c:pt>
                <c:pt idx="3">
                  <c:v>总计</c:v>
                </c:pt>
              </c:strCache>
            </c:strRef>
          </c:cat>
          <c:val>
            <c:numRef>
              <c:f>CW40实车测试统计!$C$3:$F$3</c:f>
              <c:numCache>
                <c:formatCode>General</c:formatCode>
                <c:ptCount val="4"/>
                <c:pt idx="0">
                  <c:v>16</c:v>
                </c:pt>
                <c:pt idx="1">
                  <c:v>23</c:v>
                </c:pt>
                <c:pt idx="2">
                  <c:v>8</c:v>
                </c:pt>
                <c:pt idx="3">
                  <c:v>47</c:v>
                </c:pt>
              </c:numCache>
            </c:numRef>
          </c:val>
        </c:ser>
        <c:ser>
          <c:idx val="1"/>
          <c:order val="1"/>
          <c:tx>
            <c:strRef>
              <c:f>CW40实车测试统计!$B$4</c:f>
              <c:strCache>
                <c:ptCount val="1"/>
                <c:pt idx="0">
                  <c:v>9月27日</c:v>
                </c:pt>
              </c:strCache>
            </c:strRef>
          </c:tx>
          <c:invertIfNegative val="0"/>
          <c:cat>
            <c:strRef>
              <c:f>CW40实车测试统计!$C$2:$F$2</c:f>
              <c:strCache>
                <c:ptCount val="4"/>
                <c:pt idx="0">
                  <c:v>问题开放</c:v>
                </c:pt>
                <c:pt idx="1">
                  <c:v>验证关闭</c:v>
                </c:pt>
                <c:pt idx="2">
                  <c:v>冻结</c:v>
                </c:pt>
                <c:pt idx="3">
                  <c:v>总计</c:v>
                </c:pt>
              </c:strCache>
            </c:strRef>
          </c:cat>
          <c:val>
            <c:numRef>
              <c:f>CW40实车测试统计!$C$4:$F$4</c:f>
              <c:numCache>
                <c:formatCode>General</c:formatCode>
                <c:ptCount val="4"/>
                <c:pt idx="0">
                  <c:v>4</c:v>
                </c:pt>
                <c:pt idx="1">
                  <c:v>15</c:v>
                </c:pt>
                <c:pt idx="2">
                  <c:v>12</c:v>
                </c:pt>
                <c:pt idx="3">
                  <c:v>31</c:v>
                </c:pt>
              </c:numCache>
            </c:numRef>
          </c:val>
        </c:ser>
        <c:ser>
          <c:idx val="2"/>
          <c:order val="2"/>
          <c:tx>
            <c:strRef>
              <c:f>CW40实车测试统计!$B$5</c:f>
              <c:strCache>
                <c:ptCount val="1"/>
                <c:pt idx="0">
                  <c:v>9月28日</c:v>
                </c:pt>
              </c:strCache>
            </c:strRef>
          </c:tx>
          <c:invertIfNegative val="0"/>
          <c:cat>
            <c:strRef>
              <c:f>CW40实车测试统计!$C$2:$F$2</c:f>
              <c:strCache>
                <c:ptCount val="4"/>
                <c:pt idx="0">
                  <c:v>问题开放</c:v>
                </c:pt>
                <c:pt idx="1">
                  <c:v>验证关闭</c:v>
                </c:pt>
                <c:pt idx="2">
                  <c:v>冻结</c:v>
                </c:pt>
                <c:pt idx="3">
                  <c:v>总计</c:v>
                </c:pt>
              </c:strCache>
            </c:strRef>
          </c:cat>
          <c:val>
            <c:numRef>
              <c:f>CW40实车测试统计!$C$5:$F$5</c:f>
              <c:numCache>
                <c:formatCode>General</c:formatCode>
                <c:ptCount val="4"/>
                <c:pt idx="0">
                  <c:v>10</c:v>
                </c:pt>
                <c:pt idx="1">
                  <c:v>7</c:v>
                </c:pt>
                <c:pt idx="2">
                  <c:v>13</c:v>
                </c:pt>
                <c:pt idx="3">
                  <c:v>30</c:v>
                </c:pt>
              </c:numCache>
            </c:numRef>
          </c:val>
        </c:ser>
        <c:ser>
          <c:idx val="3"/>
          <c:order val="3"/>
          <c:tx>
            <c:strRef>
              <c:f>CW40实车测试统计!$B$6</c:f>
              <c:strCache>
                <c:ptCount val="1"/>
                <c:pt idx="0">
                  <c:v>9月29日</c:v>
                </c:pt>
              </c:strCache>
            </c:strRef>
          </c:tx>
          <c:invertIfNegative val="0"/>
          <c:cat>
            <c:strRef>
              <c:f>CW40实车测试统计!$C$2:$F$2</c:f>
              <c:strCache>
                <c:ptCount val="4"/>
                <c:pt idx="0">
                  <c:v>问题开放</c:v>
                </c:pt>
                <c:pt idx="1">
                  <c:v>验证关闭</c:v>
                </c:pt>
                <c:pt idx="2">
                  <c:v>冻结</c:v>
                </c:pt>
                <c:pt idx="3">
                  <c:v>总计</c:v>
                </c:pt>
              </c:strCache>
            </c:strRef>
          </c:cat>
          <c:val>
            <c:numRef>
              <c:f>CW40实车测试统计!$C$6:$F$6</c:f>
              <c:numCache>
                <c:formatCode>General</c:formatCode>
                <c:ptCount val="4"/>
                <c:pt idx="0">
                  <c:v>15</c:v>
                </c:pt>
                <c:pt idx="1">
                  <c:v>6</c:v>
                </c:pt>
                <c:pt idx="2">
                  <c:v>6</c:v>
                </c:pt>
                <c:pt idx="3">
                  <c:v>27</c:v>
                </c:pt>
              </c:numCache>
            </c:numRef>
          </c:val>
        </c:ser>
        <c:ser>
          <c:idx val="4"/>
          <c:order val="4"/>
          <c:tx>
            <c:strRef>
              <c:f>CW40实车测试统计!$B$7</c:f>
              <c:strCache>
                <c:ptCount val="1"/>
                <c:pt idx="0">
                  <c:v>9月30日</c:v>
                </c:pt>
              </c:strCache>
            </c:strRef>
          </c:tx>
          <c:invertIfNegative val="0"/>
          <c:cat>
            <c:strRef>
              <c:f>CW40实车测试统计!$C$2:$F$2</c:f>
              <c:strCache>
                <c:ptCount val="4"/>
                <c:pt idx="0">
                  <c:v>问题开放</c:v>
                </c:pt>
                <c:pt idx="1">
                  <c:v>验证关闭</c:v>
                </c:pt>
                <c:pt idx="2">
                  <c:v>冻结</c:v>
                </c:pt>
                <c:pt idx="3">
                  <c:v>总计</c:v>
                </c:pt>
              </c:strCache>
            </c:strRef>
          </c:cat>
          <c:val>
            <c:numRef>
              <c:f>CW40实车测试统计!$C$7:$F$7</c:f>
              <c:numCache>
                <c:formatCode>General</c:formatCode>
                <c:ptCount val="4"/>
                <c:pt idx="0">
                  <c:v>6</c:v>
                </c:pt>
                <c:pt idx="1">
                  <c:v>1</c:v>
                </c:pt>
                <c:pt idx="2">
                  <c:v>0</c:v>
                </c:pt>
                <c:pt idx="3">
                  <c:v>7</c:v>
                </c:pt>
              </c:numCache>
            </c:numRef>
          </c:val>
        </c:ser>
        <c:dLbls>
          <c:showLegendKey val="0"/>
          <c:showVal val="1"/>
          <c:showCatName val="0"/>
          <c:showSerName val="0"/>
          <c:showPercent val="0"/>
          <c:showBubbleSize val="0"/>
        </c:dLbls>
        <c:gapWidth val="150"/>
        <c:overlap val="-25"/>
        <c:axId val="103310848"/>
        <c:axId val="103312384"/>
      </c:barChart>
      <c:catAx>
        <c:axId val="103310848"/>
        <c:scaling>
          <c:orientation val="minMax"/>
        </c:scaling>
        <c:delete val="0"/>
        <c:axPos val="b"/>
        <c:numFmt formatCode="General" sourceLinked="1"/>
        <c:majorTickMark val="none"/>
        <c:minorTickMark val="none"/>
        <c:tickLblPos val="nextTo"/>
        <c:crossAx val="103312384"/>
        <c:crosses val="autoZero"/>
        <c:auto val="1"/>
        <c:lblAlgn val="ctr"/>
        <c:lblOffset val="100"/>
        <c:noMultiLvlLbl val="0"/>
      </c:catAx>
      <c:valAx>
        <c:axId val="103312384"/>
        <c:scaling>
          <c:orientation val="minMax"/>
        </c:scaling>
        <c:delete val="1"/>
        <c:axPos val="l"/>
        <c:numFmt formatCode="General" sourceLinked="1"/>
        <c:majorTickMark val="out"/>
        <c:minorTickMark val="none"/>
        <c:tickLblPos val="none"/>
        <c:crossAx val="103310848"/>
        <c:crosses val="autoZero"/>
        <c:crossBetween val="between"/>
      </c:valAx>
      <c:spPr>
        <a:noFill/>
        <a:ln w="25400">
          <a:noFill/>
        </a:ln>
      </c:spPr>
    </c:plotArea>
    <c:legend>
      <c:legendPos val="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50967001360714"/>
          <c:y val="5.7045713196832826E-2"/>
          <c:w val="0.7032093224219208"/>
          <c:h val="0.81015213188134338"/>
        </c:manualLayout>
      </c:layout>
      <c:barChart>
        <c:barDir val="col"/>
        <c:grouping val="clustered"/>
        <c:varyColors val="0"/>
        <c:ser>
          <c:idx val="0"/>
          <c:order val="0"/>
          <c:tx>
            <c:v>日期 CW36</c:v>
          </c:tx>
          <c:invertIfNegative val="0"/>
          <c:dLbls>
            <c:showLegendKey val="0"/>
            <c:showVal val="1"/>
            <c:showCatName val="0"/>
            <c:showSerName val="0"/>
            <c:showPercent val="0"/>
            <c:showBubbleSize val="0"/>
            <c:showLeaderLines val="0"/>
          </c:dLbls>
          <c:cat>
            <c:strLit>
              <c:ptCount val="4"/>
              <c:pt idx="0">
                <c:v>SGMW</c:v>
              </c:pt>
              <c:pt idx="1">
                <c:v>映台</c:v>
              </c:pt>
              <c:pt idx="2">
                <c:v>安悦四维</c:v>
              </c:pt>
              <c:pt idx="3">
                <c:v>总计</c:v>
              </c:pt>
            </c:strLit>
          </c:cat>
          <c:val>
            <c:numLit>
              <c:formatCode>General</c:formatCode>
              <c:ptCount val="4"/>
              <c:pt idx="0">
                <c:v>115</c:v>
              </c:pt>
              <c:pt idx="1">
                <c:v>2</c:v>
              </c:pt>
              <c:pt idx="2">
                <c:v>56</c:v>
              </c:pt>
              <c:pt idx="3">
                <c:v>173</c:v>
              </c:pt>
            </c:numLit>
          </c:val>
        </c:ser>
        <c:ser>
          <c:idx val="1"/>
          <c:order val="1"/>
          <c:tx>
            <c:v>日期 CW37</c:v>
          </c:tx>
          <c:invertIfNegative val="0"/>
          <c:dLbls>
            <c:spPr>
              <a:noFill/>
              <a:effectLst/>
            </c:spPr>
            <c:txPr>
              <a:bodyPr rot="0" vert="horz" anchor="ctr" anchorCtr="1"/>
              <a:lstStyle/>
              <a:p>
                <a:pPr>
                  <a:defRPr/>
                </a:pPr>
                <a:endParaRPr lang="zh-CN"/>
              </a:p>
            </c:txPr>
            <c:showLegendKey val="0"/>
            <c:showVal val="1"/>
            <c:showCatName val="0"/>
            <c:showSerName val="0"/>
            <c:showPercent val="0"/>
            <c:showBubbleSize val="0"/>
            <c:separator>. </c:separator>
            <c:showLeaderLines val="0"/>
          </c:dLbls>
          <c:cat>
            <c:strLit>
              <c:ptCount val="4"/>
              <c:pt idx="0">
                <c:v>SGMW</c:v>
              </c:pt>
              <c:pt idx="1">
                <c:v>映台</c:v>
              </c:pt>
              <c:pt idx="2">
                <c:v>安悦四维</c:v>
              </c:pt>
              <c:pt idx="3">
                <c:v>总计</c:v>
              </c:pt>
            </c:strLit>
          </c:cat>
          <c:val>
            <c:numLit>
              <c:formatCode>General</c:formatCode>
              <c:ptCount val="4"/>
              <c:pt idx="0">
                <c:v>115</c:v>
              </c:pt>
              <c:pt idx="1">
                <c:v>24</c:v>
              </c:pt>
              <c:pt idx="2">
                <c:v>56</c:v>
              </c:pt>
              <c:pt idx="3">
                <c:v>195</c:v>
              </c:pt>
            </c:numLit>
          </c:val>
        </c:ser>
        <c:dLbls>
          <c:showLegendKey val="0"/>
          <c:showVal val="0"/>
          <c:showCatName val="0"/>
          <c:showSerName val="0"/>
          <c:showPercent val="0"/>
          <c:showBubbleSize val="0"/>
        </c:dLbls>
        <c:gapWidth val="150"/>
        <c:axId val="52946048"/>
        <c:axId val="52947584"/>
      </c:barChart>
      <c:catAx>
        <c:axId val="52946048"/>
        <c:scaling>
          <c:orientation val="minMax"/>
        </c:scaling>
        <c:delete val="0"/>
        <c:axPos val="b"/>
        <c:majorTickMark val="out"/>
        <c:minorTickMark val="none"/>
        <c:tickLblPos val="nextTo"/>
        <c:crossAx val="52947584"/>
        <c:crosses val="autoZero"/>
        <c:auto val="1"/>
        <c:lblAlgn val="ctr"/>
        <c:lblOffset val="100"/>
        <c:noMultiLvlLbl val="0"/>
      </c:catAx>
      <c:valAx>
        <c:axId val="52947584"/>
        <c:scaling>
          <c:orientation val="minMax"/>
        </c:scaling>
        <c:delete val="0"/>
        <c:axPos val="l"/>
        <c:majorGridlines>
          <c:spPr>
            <a:ln>
              <a:noFill/>
            </a:ln>
          </c:spPr>
        </c:majorGridlines>
        <c:numFmt formatCode="General" sourceLinked="1"/>
        <c:majorTickMark val="out"/>
        <c:minorTickMark val="none"/>
        <c:tickLblPos val="nextTo"/>
        <c:crossAx val="5294604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857159386399493E-2"/>
          <c:y val="5.3928460513452847E-2"/>
          <c:w val="0.72282953029943375"/>
          <c:h val="0.70163565377960591"/>
        </c:manualLayout>
      </c:layout>
      <c:barChart>
        <c:barDir val="col"/>
        <c:grouping val="clustered"/>
        <c:varyColors val="0"/>
        <c:ser>
          <c:idx val="0"/>
          <c:order val="0"/>
          <c:tx>
            <c:v>日期 CW36</c:v>
          </c:tx>
          <c:invertIfNegative val="0"/>
          <c:dLbls>
            <c:showLegendKey val="0"/>
            <c:showVal val="1"/>
            <c:showCatName val="0"/>
            <c:showSerName val="0"/>
            <c:showPercent val="0"/>
            <c:showBubbleSize val="0"/>
            <c:showLeaderLines val="0"/>
          </c:dLbls>
          <c:cat>
            <c:strLit>
              <c:ptCount val="7"/>
              <c:pt idx="0">
                <c:v>原因未定</c:v>
              </c:pt>
              <c:pt idx="1">
                <c:v>原因确认</c:v>
              </c:pt>
              <c:pt idx="2">
                <c:v>方案实施</c:v>
              </c:pt>
              <c:pt idx="3">
                <c:v>持续跟踪</c:v>
              </c:pt>
              <c:pt idx="4">
                <c:v>验证关闭</c:v>
              </c:pt>
              <c:pt idx="5">
                <c:v>状态冻结</c:v>
              </c:pt>
              <c:pt idx="6">
                <c:v>总计</c:v>
              </c:pt>
            </c:strLit>
          </c:cat>
          <c:val>
            <c:numLit>
              <c:formatCode>General</c:formatCode>
              <c:ptCount val="7"/>
              <c:pt idx="0">
                <c:v>15</c:v>
              </c:pt>
              <c:pt idx="1">
                <c:v>10</c:v>
              </c:pt>
              <c:pt idx="2">
                <c:v>19</c:v>
              </c:pt>
              <c:pt idx="3">
                <c:v>14</c:v>
              </c:pt>
              <c:pt idx="4">
                <c:v>95</c:v>
              </c:pt>
              <c:pt idx="5">
                <c:v>20</c:v>
              </c:pt>
              <c:pt idx="6">
                <c:v>173</c:v>
              </c:pt>
            </c:numLit>
          </c:val>
        </c:ser>
        <c:ser>
          <c:idx val="1"/>
          <c:order val="1"/>
          <c:tx>
            <c:v>日期 CW37</c:v>
          </c:tx>
          <c:invertIfNegative val="0"/>
          <c:dLbls>
            <c:showLegendKey val="0"/>
            <c:showVal val="1"/>
            <c:showCatName val="0"/>
            <c:showSerName val="0"/>
            <c:showPercent val="0"/>
            <c:showBubbleSize val="0"/>
            <c:showLeaderLines val="0"/>
          </c:dLbls>
          <c:cat>
            <c:strLit>
              <c:ptCount val="7"/>
              <c:pt idx="0">
                <c:v>原因未定</c:v>
              </c:pt>
              <c:pt idx="1">
                <c:v>原因确认</c:v>
              </c:pt>
              <c:pt idx="2">
                <c:v>方案实施</c:v>
              </c:pt>
              <c:pt idx="3">
                <c:v>持续跟踪</c:v>
              </c:pt>
              <c:pt idx="4">
                <c:v>验证关闭</c:v>
              </c:pt>
              <c:pt idx="5">
                <c:v>状态冻结</c:v>
              </c:pt>
              <c:pt idx="6">
                <c:v>总计</c:v>
              </c:pt>
            </c:strLit>
          </c:cat>
          <c:val>
            <c:numLit>
              <c:formatCode>General</c:formatCode>
              <c:ptCount val="7"/>
              <c:pt idx="0">
                <c:v>18</c:v>
              </c:pt>
              <c:pt idx="1">
                <c:v>16</c:v>
              </c:pt>
              <c:pt idx="2">
                <c:v>26</c:v>
              </c:pt>
              <c:pt idx="3">
                <c:v>13</c:v>
              </c:pt>
              <c:pt idx="4">
                <c:v>102</c:v>
              </c:pt>
              <c:pt idx="5">
                <c:v>20</c:v>
              </c:pt>
              <c:pt idx="6">
                <c:v>195</c:v>
              </c:pt>
            </c:numLit>
          </c:val>
        </c:ser>
        <c:dLbls>
          <c:showLegendKey val="0"/>
          <c:showVal val="0"/>
          <c:showCatName val="0"/>
          <c:showSerName val="0"/>
          <c:showPercent val="0"/>
          <c:showBubbleSize val="0"/>
        </c:dLbls>
        <c:gapWidth val="150"/>
        <c:axId val="84828160"/>
        <c:axId val="84829696"/>
      </c:barChart>
      <c:catAx>
        <c:axId val="84828160"/>
        <c:scaling>
          <c:orientation val="minMax"/>
        </c:scaling>
        <c:delete val="0"/>
        <c:axPos val="b"/>
        <c:majorTickMark val="out"/>
        <c:minorTickMark val="none"/>
        <c:tickLblPos val="nextTo"/>
        <c:crossAx val="84829696"/>
        <c:crosses val="autoZero"/>
        <c:auto val="1"/>
        <c:lblAlgn val="ctr"/>
        <c:lblOffset val="100"/>
        <c:noMultiLvlLbl val="0"/>
      </c:catAx>
      <c:valAx>
        <c:axId val="84829696"/>
        <c:scaling>
          <c:orientation val="minMax"/>
        </c:scaling>
        <c:delete val="0"/>
        <c:axPos val="l"/>
        <c:majorGridlines>
          <c:spPr>
            <a:ln>
              <a:noFill/>
            </a:ln>
          </c:spPr>
        </c:majorGridlines>
        <c:numFmt formatCode="General" sourceLinked="1"/>
        <c:majorTickMark val="out"/>
        <c:minorTickMark val="none"/>
        <c:tickLblPos val="nextTo"/>
        <c:crossAx val="84828160"/>
        <c:crosses val="autoZero"/>
        <c:crossBetween val="between"/>
      </c:valAx>
    </c:plotArea>
    <c:legend>
      <c:legendPos val="r"/>
      <c:layout>
        <c:manualLayout>
          <c:xMode val="edge"/>
          <c:yMode val="edge"/>
          <c:x val="0.80044069785394478"/>
          <c:y val="0.40690886612146543"/>
          <c:w val="0.19955930214605541"/>
          <c:h val="0.18618186240233509"/>
        </c:manualLayout>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444442020924668"/>
          <c:y val="5.7488763348619992E-2"/>
          <c:w val="0.65061734319221176"/>
          <c:h val="0.80867766303745114"/>
        </c:manualLayout>
      </c:layout>
      <c:barChart>
        <c:barDir val="col"/>
        <c:grouping val="clustered"/>
        <c:varyColors val="0"/>
        <c:ser>
          <c:idx val="0"/>
          <c:order val="0"/>
          <c:tx>
            <c:v>日期 CW36</c:v>
          </c:tx>
          <c:invertIfNegative val="0"/>
          <c:dLbls>
            <c:showLegendKey val="0"/>
            <c:showVal val="1"/>
            <c:showCatName val="0"/>
            <c:showSerName val="0"/>
            <c:showPercent val="0"/>
            <c:showBubbleSize val="0"/>
            <c:showLeaderLines val="0"/>
          </c:dLbls>
          <c:cat>
            <c:strLit>
              <c:ptCount val="4"/>
              <c:pt idx="0">
                <c:v>高</c:v>
              </c:pt>
              <c:pt idx="1">
                <c:v>中</c:v>
              </c:pt>
              <c:pt idx="2">
                <c:v>低</c:v>
              </c:pt>
              <c:pt idx="3">
                <c:v>总计</c:v>
              </c:pt>
            </c:strLit>
          </c:cat>
          <c:val>
            <c:numLit>
              <c:formatCode>General</c:formatCode>
              <c:ptCount val="4"/>
              <c:pt idx="0">
                <c:v>131</c:v>
              </c:pt>
              <c:pt idx="1">
                <c:v>32</c:v>
              </c:pt>
              <c:pt idx="2">
                <c:v>10</c:v>
              </c:pt>
              <c:pt idx="3">
                <c:v>173</c:v>
              </c:pt>
            </c:numLit>
          </c:val>
        </c:ser>
        <c:ser>
          <c:idx val="1"/>
          <c:order val="1"/>
          <c:tx>
            <c:v>日期 CW37</c:v>
          </c:tx>
          <c:invertIfNegative val="0"/>
          <c:dLbls>
            <c:showLegendKey val="0"/>
            <c:showVal val="1"/>
            <c:showCatName val="0"/>
            <c:showSerName val="0"/>
            <c:showPercent val="0"/>
            <c:showBubbleSize val="0"/>
            <c:showLeaderLines val="0"/>
          </c:dLbls>
          <c:cat>
            <c:strLit>
              <c:ptCount val="4"/>
              <c:pt idx="0">
                <c:v>高</c:v>
              </c:pt>
              <c:pt idx="1">
                <c:v>中</c:v>
              </c:pt>
              <c:pt idx="2">
                <c:v>低</c:v>
              </c:pt>
              <c:pt idx="3">
                <c:v>总计</c:v>
              </c:pt>
            </c:strLit>
          </c:cat>
          <c:val>
            <c:numLit>
              <c:formatCode>General</c:formatCode>
              <c:ptCount val="4"/>
              <c:pt idx="0">
                <c:v>147</c:v>
              </c:pt>
              <c:pt idx="1">
                <c:v>38</c:v>
              </c:pt>
              <c:pt idx="2">
                <c:v>10</c:v>
              </c:pt>
              <c:pt idx="3">
                <c:v>195</c:v>
              </c:pt>
            </c:numLit>
          </c:val>
        </c:ser>
        <c:dLbls>
          <c:showLegendKey val="0"/>
          <c:showVal val="0"/>
          <c:showCatName val="0"/>
          <c:showSerName val="0"/>
          <c:showPercent val="0"/>
          <c:showBubbleSize val="0"/>
        </c:dLbls>
        <c:gapWidth val="150"/>
        <c:axId val="84850944"/>
        <c:axId val="84856832"/>
      </c:barChart>
      <c:catAx>
        <c:axId val="84850944"/>
        <c:scaling>
          <c:orientation val="minMax"/>
        </c:scaling>
        <c:delete val="0"/>
        <c:axPos val="b"/>
        <c:majorTickMark val="out"/>
        <c:minorTickMark val="none"/>
        <c:tickLblPos val="nextTo"/>
        <c:crossAx val="84856832"/>
        <c:crosses val="autoZero"/>
        <c:auto val="1"/>
        <c:lblAlgn val="ctr"/>
        <c:lblOffset val="100"/>
        <c:noMultiLvlLbl val="0"/>
      </c:catAx>
      <c:valAx>
        <c:axId val="84856832"/>
        <c:scaling>
          <c:orientation val="minMax"/>
        </c:scaling>
        <c:delete val="0"/>
        <c:axPos val="l"/>
        <c:majorGridlines>
          <c:spPr>
            <a:ln>
              <a:noFill/>
            </a:ln>
          </c:spPr>
        </c:majorGridlines>
        <c:numFmt formatCode="General" sourceLinked="1"/>
        <c:majorTickMark val="out"/>
        <c:minorTickMark val="none"/>
        <c:tickLblPos val="nextTo"/>
        <c:crossAx val="8485094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54" Type="http://schemas.openxmlformats.org/officeDocument/2006/relationships/chart" Target="../charts/chart54.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0.xml"/><Relationship Id="rId2" Type="http://schemas.openxmlformats.org/officeDocument/2006/relationships/chart" Target="../charts/chart59.xml"/><Relationship Id="rId1" Type="http://schemas.openxmlformats.org/officeDocument/2006/relationships/chart" Target="../charts/chart58.xml"/><Relationship Id="rId4" Type="http://schemas.openxmlformats.org/officeDocument/2006/relationships/chart" Target="../charts/chart61.xml"/></Relationships>
</file>

<file path=xl/drawings/drawing1.xml><?xml version="1.0" encoding="utf-8"?>
<xdr:wsDr xmlns:xdr="http://schemas.openxmlformats.org/drawingml/2006/spreadsheetDrawing" xmlns:a="http://schemas.openxmlformats.org/drawingml/2006/main">
  <xdr:twoCellAnchor>
    <xdr:from>
      <xdr:col>3</xdr:col>
      <xdr:colOff>2343150</xdr:colOff>
      <xdr:row>192</xdr:row>
      <xdr:rowOff>39858</xdr:rowOff>
    </xdr:from>
    <xdr:to>
      <xdr:col>3</xdr:col>
      <xdr:colOff>3028950</xdr:colOff>
      <xdr:row>192</xdr:row>
      <xdr:rowOff>609600</xdr:rowOff>
    </xdr:to>
    <xdr:pic>
      <xdr:nvPicPr>
        <xdr:cNvPr id="2" name="Picture 41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05250" y="38206533"/>
          <a:ext cx="523875" cy="569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15</xdr:col>
      <xdr:colOff>56092</xdr:colOff>
      <xdr:row>197</xdr:row>
      <xdr:rowOff>222250</xdr:rowOff>
    </xdr:from>
    <xdr:to>
      <xdr:col>16</xdr:col>
      <xdr:colOff>60325</xdr:colOff>
      <xdr:row>197</xdr:row>
      <xdr:rowOff>554709</xdr:rowOff>
    </xdr:to>
    <xdr:pic>
      <xdr:nvPicPr>
        <xdr:cNvPr id="3" name="图片 4" descr="C:\Users\Alex\AppData\Roaming\Tencent\Users\63862613\QQ\WinTemp\RichOle\A_D3W9H2~_SI1QSYKC29Y}6.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49057"/>
        <a:stretch>
          <a:fillRect/>
        </a:stretch>
      </xdr:blipFill>
      <xdr:spPr>
        <a:xfrm>
          <a:off x="18134542" y="40617775"/>
          <a:ext cx="2347383" cy="3324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2343150</xdr:colOff>
      <xdr:row>192</xdr:row>
      <xdr:rowOff>39858</xdr:rowOff>
    </xdr:from>
    <xdr:to>
      <xdr:col>3</xdr:col>
      <xdr:colOff>3028950</xdr:colOff>
      <xdr:row>192</xdr:row>
      <xdr:rowOff>609600</xdr:rowOff>
    </xdr:to>
    <xdr:pic>
      <xdr:nvPicPr>
        <xdr:cNvPr id="4" name="Picture 41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05250" y="38206533"/>
          <a:ext cx="523875" cy="569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15</xdr:col>
      <xdr:colOff>56092</xdr:colOff>
      <xdr:row>197</xdr:row>
      <xdr:rowOff>222250</xdr:rowOff>
    </xdr:from>
    <xdr:to>
      <xdr:col>16</xdr:col>
      <xdr:colOff>60325</xdr:colOff>
      <xdr:row>197</xdr:row>
      <xdr:rowOff>554709</xdr:rowOff>
    </xdr:to>
    <xdr:pic>
      <xdr:nvPicPr>
        <xdr:cNvPr id="5" name="图片 4" descr="C:\Users\Alex\AppData\Roaming\Tencent\Users\63862613\QQ\WinTemp\RichOle\A_D3W9H2~_SI1QSYKC29Y}6.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49057"/>
        <a:stretch>
          <a:fillRect/>
        </a:stretch>
      </xdr:blipFill>
      <xdr:spPr>
        <a:xfrm>
          <a:off x="18134542" y="40617775"/>
          <a:ext cx="2347383" cy="3324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2343150</xdr:colOff>
      <xdr:row>192</xdr:row>
      <xdr:rowOff>39858</xdr:rowOff>
    </xdr:from>
    <xdr:to>
      <xdr:col>3</xdr:col>
      <xdr:colOff>3028950</xdr:colOff>
      <xdr:row>192</xdr:row>
      <xdr:rowOff>609600</xdr:rowOff>
    </xdr:to>
    <xdr:pic>
      <xdr:nvPicPr>
        <xdr:cNvPr id="6" name="Picture 41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05250" y="119788158"/>
          <a:ext cx="523875" cy="569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15</xdr:col>
      <xdr:colOff>56092</xdr:colOff>
      <xdr:row>197</xdr:row>
      <xdr:rowOff>222250</xdr:rowOff>
    </xdr:from>
    <xdr:to>
      <xdr:col>16</xdr:col>
      <xdr:colOff>60325</xdr:colOff>
      <xdr:row>197</xdr:row>
      <xdr:rowOff>554709</xdr:rowOff>
    </xdr:to>
    <xdr:pic>
      <xdr:nvPicPr>
        <xdr:cNvPr id="7" name="图片 4" descr="C:\Users\Alex\AppData\Roaming\Tencent\Users\63862613\QQ\WinTemp\RichOle\A_D3W9H2~_SI1QSYKC29Y}6.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49057"/>
        <a:stretch>
          <a:fillRect/>
        </a:stretch>
      </xdr:blipFill>
      <xdr:spPr>
        <a:xfrm>
          <a:off x="18134542" y="123056650"/>
          <a:ext cx="2347383" cy="3324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2343150</xdr:colOff>
      <xdr:row>192</xdr:row>
      <xdr:rowOff>39858</xdr:rowOff>
    </xdr:from>
    <xdr:to>
      <xdr:col>3</xdr:col>
      <xdr:colOff>3028950</xdr:colOff>
      <xdr:row>192</xdr:row>
      <xdr:rowOff>609600</xdr:rowOff>
    </xdr:to>
    <xdr:pic>
      <xdr:nvPicPr>
        <xdr:cNvPr id="8" name="Picture 41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05250" y="119788158"/>
          <a:ext cx="523875" cy="569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15</xdr:col>
      <xdr:colOff>56092</xdr:colOff>
      <xdr:row>197</xdr:row>
      <xdr:rowOff>222250</xdr:rowOff>
    </xdr:from>
    <xdr:to>
      <xdr:col>16</xdr:col>
      <xdr:colOff>60325</xdr:colOff>
      <xdr:row>197</xdr:row>
      <xdr:rowOff>554709</xdr:rowOff>
    </xdr:to>
    <xdr:pic>
      <xdr:nvPicPr>
        <xdr:cNvPr id="9" name="图片 4" descr="C:\Users\Alex\AppData\Roaming\Tencent\Users\63862613\QQ\WinTemp\RichOle\A_D3W9H2~_SI1QSYKC29Y}6.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49057"/>
        <a:stretch>
          <a:fillRect/>
        </a:stretch>
      </xdr:blipFill>
      <xdr:spPr>
        <a:xfrm>
          <a:off x="18134542" y="123056650"/>
          <a:ext cx="2347383" cy="3324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9</xdr:row>
      <xdr:rowOff>104775</xdr:rowOff>
    </xdr:from>
    <xdr:to>
      <xdr:col>3</xdr:col>
      <xdr:colOff>257175</xdr:colOff>
      <xdr:row>21</xdr:row>
      <xdr:rowOff>19050</xdr:rowOff>
    </xdr:to>
    <xdr:graphicFrame macro="">
      <xdr:nvGraphicFramePr>
        <xdr:cNvPr id="2"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123825</xdr:rowOff>
    </xdr:from>
    <xdr:to>
      <xdr:col>8</xdr:col>
      <xdr:colOff>295275</xdr:colOff>
      <xdr:row>21</xdr:row>
      <xdr:rowOff>38100</xdr:rowOff>
    </xdr:to>
    <xdr:graphicFrame macro="">
      <xdr:nvGraphicFramePr>
        <xdr:cNvPr id="3"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617220</xdr:colOff>
      <xdr:row>9</xdr:row>
      <xdr:rowOff>161925</xdr:rowOff>
    </xdr:from>
    <xdr:to>
      <xdr:col>13</xdr:col>
      <xdr:colOff>552450</xdr:colOff>
      <xdr:row>21</xdr:row>
      <xdr:rowOff>19050</xdr:rowOff>
    </xdr:to>
    <xdr:graphicFrame macro="">
      <xdr:nvGraphicFramePr>
        <xdr:cNvPr id="4"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32</xdr:row>
      <xdr:rowOff>104775</xdr:rowOff>
    </xdr:from>
    <xdr:to>
      <xdr:col>3</xdr:col>
      <xdr:colOff>257175</xdr:colOff>
      <xdr:row>44</xdr:row>
      <xdr:rowOff>19050</xdr:rowOff>
    </xdr:to>
    <xdr:graphicFrame macro="">
      <xdr:nvGraphicFramePr>
        <xdr:cNvPr id="5"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32</xdr:row>
      <xdr:rowOff>123825</xdr:rowOff>
    </xdr:from>
    <xdr:to>
      <xdr:col>8</xdr:col>
      <xdr:colOff>295275</xdr:colOff>
      <xdr:row>44</xdr:row>
      <xdr:rowOff>38100</xdr:rowOff>
    </xdr:to>
    <xdr:graphicFrame macro="">
      <xdr:nvGraphicFramePr>
        <xdr:cNvPr id="6"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617220</xdr:colOff>
      <xdr:row>32</xdr:row>
      <xdr:rowOff>161925</xdr:rowOff>
    </xdr:from>
    <xdr:to>
      <xdr:col>13</xdr:col>
      <xdr:colOff>552450</xdr:colOff>
      <xdr:row>44</xdr:row>
      <xdr:rowOff>19050</xdr:rowOff>
    </xdr:to>
    <xdr:graphicFrame macro="">
      <xdr:nvGraphicFramePr>
        <xdr:cNvPr id="7"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19050</xdr:colOff>
      <xdr:row>46</xdr:row>
      <xdr:rowOff>0</xdr:rowOff>
    </xdr:from>
    <xdr:to>
      <xdr:col>9</xdr:col>
      <xdr:colOff>666750</xdr:colOff>
      <xdr:row>46</xdr:row>
      <xdr:rowOff>0</xdr:rowOff>
    </xdr:to>
    <xdr:grpSp>
      <xdr:nvGrpSpPr>
        <xdr:cNvPr id="8" name="Group 7"/>
        <xdr:cNvGrpSpPr/>
      </xdr:nvGrpSpPr>
      <xdr:grpSpPr>
        <a:xfrm>
          <a:off x="3479800" y="539750"/>
          <a:ext cx="3304117" cy="0"/>
          <a:chOff x="9525" y="2276475"/>
          <a:chExt cx="3876675" cy="2471737"/>
        </a:xfrm>
      </xdr:grpSpPr>
      <xdr:graphicFrame macro="">
        <xdr:nvGraphicFramePr>
          <xdr:cNvPr id="9" name="Chart 8"/>
          <xdr:cNvGraphicFramePr/>
        </xdr:nvGraphicFramePr>
        <xdr:xfrm>
          <a:off x="9525" y="2276475"/>
          <a:ext cx="3876675" cy="2471737"/>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 name="TextBox 9"/>
          <xdr:cNvSpPr txBox="1"/>
        </xdr:nvSpPr>
        <xdr:spPr>
          <a:xfrm>
            <a:off x="593329" y="2343150"/>
            <a:ext cx="1244996" cy="266700"/>
          </a:xfrm>
          <a:prstGeom prst="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none" rtlCol="0" anchor="t">
            <a:noAutofit/>
          </a:bodyPr>
          <a:lstStyle/>
          <a:p>
            <a:r>
              <a:rPr lang="zh-CN" altLang="en-US" sz="1200" b="1">
                <a:solidFill>
                  <a:sysClr val="windowText" lastClr="000000"/>
                </a:solidFill>
              </a:rPr>
              <a:t>问题来源分布图</a:t>
            </a:r>
          </a:p>
        </xdr:txBody>
      </xdr:sp>
    </xdr:grpSp>
    <xdr:clientData/>
  </xdr:twoCellAnchor>
  <xdr:twoCellAnchor>
    <xdr:from>
      <xdr:col>0</xdr:col>
      <xdr:colOff>19050</xdr:colOff>
      <xdr:row>46</xdr:row>
      <xdr:rowOff>0</xdr:rowOff>
    </xdr:from>
    <xdr:to>
      <xdr:col>5</xdr:col>
      <xdr:colOff>0</xdr:colOff>
      <xdr:row>46</xdr:row>
      <xdr:rowOff>0</xdr:rowOff>
    </xdr:to>
    <xdr:grpSp>
      <xdr:nvGrpSpPr>
        <xdr:cNvPr id="11" name="Group 10"/>
        <xdr:cNvGrpSpPr/>
      </xdr:nvGrpSpPr>
      <xdr:grpSpPr>
        <a:xfrm>
          <a:off x="19050" y="539750"/>
          <a:ext cx="3441700" cy="0"/>
          <a:chOff x="4676775" y="2466975"/>
          <a:chExt cx="4105275" cy="2476500"/>
        </a:xfrm>
      </xdr:grpSpPr>
      <xdr:graphicFrame macro="">
        <xdr:nvGraphicFramePr>
          <xdr:cNvPr id="12" name="Chart 11"/>
          <xdr:cNvGraphicFramePr/>
        </xdr:nvGraphicFramePr>
        <xdr:xfrm>
          <a:off x="4676775" y="2466975"/>
          <a:ext cx="4105275" cy="24765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3" name="TextBox 12"/>
          <xdr:cNvSpPr txBox="1"/>
        </xdr:nvSpPr>
        <xdr:spPr>
          <a:xfrm>
            <a:off x="5314950" y="2533650"/>
            <a:ext cx="1244996" cy="266700"/>
          </a:xfrm>
          <a:prstGeom prst="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none" rtlCol="0" anchor="t">
            <a:noAutofit/>
          </a:bodyPr>
          <a:lstStyle/>
          <a:p>
            <a:r>
              <a:rPr lang="zh-CN" altLang="en-US" sz="1200" b="1">
                <a:solidFill>
                  <a:sysClr val="windowText" lastClr="000000"/>
                </a:solidFill>
              </a:rPr>
              <a:t>问题状态分布图</a:t>
            </a:r>
          </a:p>
        </xdr:txBody>
      </xdr:sp>
    </xdr:grpSp>
    <xdr:clientData/>
  </xdr:twoCellAnchor>
  <xdr:twoCellAnchor>
    <xdr:from>
      <xdr:col>10</xdr:col>
      <xdr:colOff>19050</xdr:colOff>
      <xdr:row>46</xdr:row>
      <xdr:rowOff>0</xdr:rowOff>
    </xdr:from>
    <xdr:to>
      <xdr:col>14</xdr:col>
      <xdr:colOff>390525</xdr:colOff>
      <xdr:row>46</xdr:row>
      <xdr:rowOff>0</xdr:rowOff>
    </xdr:to>
    <xdr:grpSp>
      <xdr:nvGrpSpPr>
        <xdr:cNvPr id="14" name="Group 13"/>
        <xdr:cNvGrpSpPr/>
      </xdr:nvGrpSpPr>
      <xdr:grpSpPr>
        <a:xfrm>
          <a:off x="7025217" y="539750"/>
          <a:ext cx="3292475" cy="0"/>
          <a:chOff x="8477250" y="2471737"/>
          <a:chExt cx="3476625" cy="2452688"/>
        </a:xfrm>
      </xdr:grpSpPr>
      <xdr:graphicFrame macro="">
        <xdr:nvGraphicFramePr>
          <xdr:cNvPr id="15" name="Chart 14"/>
          <xdr:cNvGraphicFramePr/>
        </xdr:nvGraphicFramePr>
        <xdr:xfrm>
          <a:off x="8477250" y="2471737"/>
          <a:ext cx="3476625" cy="2452688"/>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6" name="TextBox 15"/>
          <xdr:cNvSpPr txBox="1"/>
        </xdr:nvSpPr>
        <xdr:spPr>
          <a:xfrm>
            <a:off x="9067800" y="2533650"/>
            <a:ext cx="1390650" cy="266700"/>
          </a:xfrm>
          <a:prstGeom prst="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none" rtlCol="0" anchor="t">
            <a:noAutofit/>
          </a:bodyPr>
          <a:lstStyle/>
          <a:p>
            <a:r>
              <a:rPr lang="zh-CN" altLang="en-US" sz="1200" b="1">
                <a:solidFill>
                  <a:sysClr val="windowText" lastClr="000000"/>
                </a:solidFill>
              </a:rPr>
              <a:t>问题严重度分布图</a:t>
            </a:r>
          </a:p>
        </xdr:txBody>
      </xdr:sp>
    </xdr:grpSp>
    <xdr:clientData/>
  </xdr:twoCellAnchor>
  <xdr:twoCellAnchor>
    <xdr:from>
      <xdr:col>5</xdr:col>
      <xdr:colOff>19050</xdr:colOff>
      <xdr:row>74</xdr:row>
      <xdr:rowOff>0</xdr:rowOff>
    </xdr:from>
    <xdr:to>
      <xdr:col>9</xdr:col>
      <xdr:colOff>666750</xdr:colOff>
      <xdr:row>74</xdr:row>
      <xdr:rowOff>0</xdr:rowOff>
    </xdr:to>
    <xdr:grpSp>
      <xdr:nvGrpSpPr>
        <xdr:cNvPr id="17" name="Group 16"/>
        <xdr:cNvGrpSpPr/>
      </xdr:nvGrpSpPr>
      <xdr:grpSpPr>
        <a:xfrm>
          <a:off x="3479800" y="719667"/>
          <a:ext cx="3304117" cy="0"/>
          <a:chOff x="9525" y="2276475"/>
          <a:chExt cx="3876675" cy="2471737"/>
        </a:xfrm>
      </xdr:grpSpPr>
      <xdr:graphicFrame macro="">
        <xdr:nvGraphicFramePr>
          <xdr:cNvPr id="18" name="Chart 17"/>
          <xdr:cNvGraphicFramePr/>
        </xdr:nvGraphicFramePr>
        <xdr:xfrm>
          <a:off x="9525" y="2276475"/>
          <a:ext cx="3876675" cy="2471737"/>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9" name="TextBox 18"/>
          <xdr:cNvSpPr txBox="1"/>
        </xdr:nvSpPr>
        <xdr:spPr>
          <a:xfrm>
            <a:off x="593329" y="2343150"/>
            <a:ext cx="1244996" cy="266700"/>
          </a:xfrm>
          <a:prstGeom prst="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none" rtlCol="0" anchor="t">
            <a:noAutofit/>
          </a:bodyPr>
          <a:lstStyle/>
          <a:p>
            <a:r>
              <a:rPr lang="zh-CN" altLang="en-US" sz="1200" b="1">
                <a:solidFill>
                  <a:sysClr val="windowText" lastClr="000000"/>
                </a:solidFill>
              </a:rPr>
              <a:t>问题来源分布图</a:t>
            </a:r>
          </a:p>
        </xdr:txBody>
      </xdr:sp>
    </xdr:grpSp>
    <xdr:clientData/>
  </xdr:twoCellAnchor>
  <xdr:twoCellAnchor>
    <xdr:from>
      <xdr:col>0</xdr:col>
      <xdr:colOff>19050</xdr:colOff>
      <xdr:row>74</xdr:row>
      <xdr:rowOff>0</xdr:rowOff>
    </xdr:from>
    <xdr:to>
      <xdr:col>5</xdr:col>
      <xdr:colOff>0</xdr:colOff>
      <xdr:row>74</xdr:row>
      <xdr:rowOff>0</xdr:rowOff>
    </xdr:to>
    <xdr:grpSp>
      <xdr:nvGrpSpPr>
        <xdr:cNvPr id="20" name="Group 19"/>
        <xdr:cNvGrpSpPr/>
      </xdr:nvGrpSpPr>
      <xdr:grpSpPr>
        <a:xfrm>
          <a:off x="19050" y="719667"/>
          <a:ext cx="3441700" cy="0"/>
          <a:chOff x="4676775" y="2466975"/>
          <a:chExt cx="4105275" cy="2476500"/>
        </a:xfrm>
      </xdr:grpSpPr>
      <xdr:graphicFrame macro="">
        <xdr:nvGraphicFramePr>
          <xdr:cNvPr id="21" name="Chart 20"/>
          <xdr:cNvGraphicFramePr/>
        </xdr:nvGraphicFramePr>
        <xdr:xfrm>
          <a:off x="4676775" y="2466975"/>
          <a:ext cx="4105275" cy="24765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22" name="TextBox 21"/>
          <xdr:cNvSpPr txBox="1"/>
        </xdr:nvSpPr>
        <xdr:spPr>
          <a:xfrm>
            <a:off x="5314950" y="2533650"/>
            <a:ext cx="1244996" cy="266700"/>
          </a:xfrm>
          <a:prstGeom prst="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none" rtlCol="0" anchor="t">
            <a:noAutofit/>
          </a:bodyPr>
          <a:lstStyle/>
          <a:p>
            <a:r>
              <a:rPr lang="zh-CN" altLang="en-US" sz="1200" b="1">
                <a:solidFill>
                  <a:sysClr val="windowText" lastClr="000000"/>
                </a:solidFill>
              </a:rPr>
              <a:t>问题状态分布图</a:t>
            </a:r>
          </a:p>
        </xdr:txBody>
      </xdr:sp>
    </xdr:grpSp>
    <xdr:clientData/>
  </xdr:twoCellAnchor>
  <xdr:twoCellAnchor>
    <xdr:from>
      <xdr:col>10</xdr:col>
      <xdr:colOff>19050</xdr:colOff>
      <xdr:row>74</xdr:row>
      <xdr:rowOff>0</xdr:rowOff>
    </xdr:from>
    <xdr:to>
      <xdr:col>14</xdr:col>
      <xdr:colOff>390525</xdr:colOff>
      <xdr:row>74</xdr:row>
      <xdr:rowOff>0</xdr:rowOff>
    </xdr:to>
    <xdr:grpSp>
      <xdr:nvGrpSpPr>
        <xdr:cNvPr id="23" name="Group 22"/>
        <xdr:cNvGrpSpPr/>
      </xdr:nvGrpSpPr>
      <xdr:grpSpPr>
        <a:xfrm>
          <a:off x="7025217" y="719667"/>
          <a:ext cx="3292475" cy="0"/>
          <a:chOff x="8477250" y="2471737"/>
          <a:chExt cx="3476625" cy="2452688"/>
        </a:xfrm>
      </xdr:grpSpPr>
      <xdr:graphicFrame macro="">
        <xdr:nvGraphicFramePr>
          <xdr:cNvPr id="24" name="Chart 23"/>
          <xdr:cNvGraphicFramePr/>
        </xdr:nvGraphicFramePr>
        <xdr:xfrm>
          <a:off x="8477250" y="2471737"/>
          <a:ext cx="3476625" cy="2452688"/>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25" name="TextBox 24"/>
          <xdr:cNvSpPr txBox="1"/>
        </xdr:nvSpPr>
        <xdr:spPr>
          <a:xfrm>
            <a:off x="9067800" y="2533650"/>
            <a:ext cx="1390650" cy="266700"/>
          </a:xfrm>
          <a:prstGeom prst="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none" rtlCol="0" anchor="t">
            <a:noAutofit/>
          </a:bodyPr>
          <a:lstStyle/>
          <a:p>
            <a:r>
              <a:rPr lang="zh-CN" altLang="en-US" sz="1200" b="1">
                <a:solidFill>
                  <a:sysClr val="windowText" lastClr="000000"/>
                </a:solidFill>
              </a:rPr>
              <a:t>问题严重度分布图</a:t>
            </a:r>
          </a:p>
        </xdr:txBody>
      </xdr:sp>
    </xdr:grpSp>
    <xdr:clientData/>
  </xdr:twoCellAnchor>
  <xdr:twoCellAnchor>
    <xdr:from>
      <xdr:col>5</xdr:col>
      <xdr:colOff>19050</xdr:colOff>
      <xdr:row>101</xdr:row>
      <xdr:rowOff>0</xdr:rowOff>
    </xdr:from>
    <xdr:to>
      <xdr:col>9</xdr:col>
      <xdr:colOff>666750</xdr:colOff>
      <xdr:row>101</xdr:row>
      <xdr:rowOff>0</xdr:rowOff>
    </xdr:to>
    <xdr:grpSp>
      <xdr:nvGrpSpPr>
        <xdr:cNvPr id="26" name="Group 25"/>
        <xdr:cNvGrpSpPr/>
      </xdr:nvGrpSpPr>
      <xdr:grpSpPr>
        <a:xfrm>
          <a:off x="3479800" y="899583"/>
          <a:ext cx="3304117" cy="0"/>
          <a:chOff x="9525" y="2276475"/>
          <a:chExt cx="3876675" cy="2471737"/>
        </a:xfrm>
      </xdr:grpSpPr>
      <xdr:graphicFrame macro="">
        <xdr:nvGraphicFramePr>
          <xdr:cNvPr id="27" name="Chart 26"/>
          <xdr:cNvGraphicFramePr/>
        </xdr:nvGraphicFramePr>
        <xdr:xfrm>
          <a:off x="9525" y="2276475"/>
          <a:ext cx="3876675" cy="2471737"/>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28" name="TextBox 27"/>
          <xdr:cNvSpPr txBox="1"/>
        </xdr:nvSpPr>
        <xdr:spPr>
          <a:xfrm>
            <a:off x="593329" y="2343150"/>
            <a:ext cx="1244996" cy="266700"/>
          </a:xfrm>
          <a:prstGeom prst="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none" rtlCol="0" anchor="t">
            <a:noAutofit/>
          </a:bodyPr>
          <a:lstStyle/>
          <a:p>
            <a:r>
              <a:rPr lang="zh-CN" altLang="en-US" sz="1200" b="1">
                <a:solidFill>
                  <a:sysClr val="windowText" lastClr="000000"/>
                </a:solidFill>
              </a:rPr>
              <a:t>问题来源分布图</a:t>
            </a:r>
          </a:p>
        </xdr:txBody>
      </xdr:sp>
    </xdr:grpSp>
    <xdr:clientData/>
  </xdr:twoCellAnchor>
  <xdr:twoCellAnchor>
    <xdr:from>
      <xdr:col>0</xdr:col>
      <xdr:colOff>19050</xdr:colOff>
      <xdr:row>101</xdr:row>
      <xdr:rowOff>0</xdr:rowOff>
    </xdr:from>
    <xdr:to>
      <xdr:col>5</xdr:col>
      <xdr:colOff>0</xdr:colOff>
      <xdr:row>101</xdr:row>
      <xdr:rowOff>0</xdr:rowOff>
    </xdr:to>
    <xdr:grpSp>
      <xdr:nvGrpSpPr>
        <xdr:cNvPr id="29" name="Group 28"/>
        <xdr:cNvGrpSpPr/>
      </xdr:nvGrpSpPr>
      <xdr:grpSpPr>
        <a:xfrm>
          <a:off x="19050" y="899583"/>
          <a:ext cx="3441700" cy="0"/>
          <a:chOff x="4676775" y="2466975"/>
          <a:chExt cx="4105275" cy="2476500"/>
        </a:xfrm>
      </xdr:grpSpPr>
      <xdr:graphicFrame macro="">
        <xdr:nvGraphicFramePr>
          <xdr:cNvPr id="30" name="Chart 29"/>
          <xdr:cNvGraphicFramePr/>
        </xdr:nvGraphicFramePr>
        <xdr:xfrm>
          <a:off x="4676775" y="2466975"/>
          <a:ext cx="4105275" cy="247650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31" name="TextBox 30"/>
          <xdr:cNvSpPr txBox="1"/>
        </xdr:nvSpPr>
        <xdr:spPr>
          <a:xfrm>
            <a:off x="5314950" y="2533650"/>
            <a:ext cx="1244996" cy="266700"/>
          </a:xfrm>
          <a:prstGeom prst="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none" rtlCol="0" anchor="t">
            <a:noAutofit/>
          </a:bodyPr>
          <a:lstStyle/>
          <a:p>
            <a:r>
              <a:rPr lang="zh-CN" altLang="en-US" sz="1200" b="1">
                <a:solidFill>
                  <a:sysClr val="windowText" lastClr="000000"/>
                </a:solidFill>
              </a:rPr>
              <a:t>问题状态分布图</a:t>
            </a:r>
          </a:p>
        </xdr:txBody>
      </xdr:sp>
    </xdr:grpSp>
    <xdr:clientData/>
  </xdr:twoCellAnchor>
  <xdr:twoCellAnchor>
    <xdr:from>
      <xdr:col>10</xdr:col>
      <xdr:colOff>19050</xdr:colOff>
      <xdr:row>101</xdr:row>
      <xdr:rowOff>0</xdr:rowOff>
    </xdr:from>
    <xdr:to>
      <xdr:col>14</xdr:col>
      <xdr:colOff>390525</xdr:colOff>
      <xdr:row>101</xdr:row>
      <xdr:rowOff>0</xdr:rowOff>
    </xdr:to>
    <xdr:grpSp>
      <xdr:nvGrpSpPr>
        <xdr:cNvPr id="32" name="Group 31"/>
        <xdr:cNvGrpSpPr/>
      </xdr:nvGrpSpPr>
      <xdr:grpSpPr>
        <a:xfrm>
          <a:off x="7025217" y="899583"/>
          <a:ext cx="3292475" cy="0"/>
          <a:chOff x="8477250" y="2471737"/>
          <a:chExt cx="3476625" cy="2452688"/>
        </a:xfrm>
      </xdr:grpSpPr>
      <xdr:graphicFrame macro="">
        <xdr:nvGraphicFramePr>
          <xdr:cNvPr id="33" name="Chart 32"/>
          <xdr:cNvGraphicFramePr/>
        </xdr:nvGraphicFramePr>
        <xdr:xfrm>
          <a:off x="8477250" y="2471737"/>
          <a:ext cx="3476625" cy="2452688"/>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34" name="TextBox 33"/>
          <xdr:cNvSpPr txBox="1"/>
        </xdr:nvSpPr>
        <xdr:spPr>
          <a:xfrm>
            <a:off x="9067800" y="2533650"/>
            <a:ext cx="1390650" cy="266700"/>
          </a:xfrm>
          <a:prstGeom prst="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wrap="none" rtlCol="0" anchor="t">
            <a:noAutofit/>
          </a:bodyPr>
          <a:lstStyle/>
          <a:p>
            <a:r>
              <a:rPr lang="zh-CN" altLang="en-US" sz="1200" b="1">
                <a:solidFill>
                  <a:sysClr val="windowText" lastClr="000000"/>
                </a:solidFill>
              </a:rPr>
              <a:t>问题严重度分布图</a:t>
            </a:r>
          </a:p>
        </xdr:txBody>
      </xdr:sp>
    </xdr:grpSp>
    <xdr:clientData/>
  </xdr:twoCellAnchor>
  <xdr:twoCellAnchor>
    <xdr:from>
      <xdr:col>0</xdr:col>
      <xdr:colOff>314325</xdr:colOff>
      <xdr:row>134</xdr:row>
      <xdr:rowOff>4762</xdr:rowOff>
    </xdr:from>
    <xdr:to>
      <xdr:col>7</xdr:col>
      <xdr:colOff>104775</xdr:colOff>
      <xdr:row>150</xdr:row>
      <xdr:rowOff>4762</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9525</xdr:colOff>
      <xdr:row>134</xdr:row>
      <xdr:rowOff>9525</xdr:rowOff>
    </xdr:from>
    <xdr:to>
      <xdr:col>13</xdr:col>
      <xdr:colOff>676275</xdr:colOff>
      <xdr:row>150</xdr:row>
      <xdr:rowOff>9525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0</xdr:colOff>
      <xdr:row>134</xdr:row>
      <xdr:rowOff>0</xdr:rowOff>
    </xdr:from>
    <xdr:to>
      <xdr:col>20</xdr:col>
      <xdr:colOff>819150</xdr:colOff>
      <xdr:row>150</xdr:row>
      <xdr:rowOff>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xdr:col>
      <xdr:colOff>0</xdr:colOff>
      <xdr:row>134</xdr:row>
      <xdr:rowOff>0</xdr:rowOff>
    </xdr:from>
    <xdr:to>
      <xdr:col>27</xdr:col>
      <xdr:colOff>304800</xdr:colOff>
      <xdr:row>150</xdr:row>
      <xdr:rowOff>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xdr:col>
      <xdr:colOff>0</xdr:colOff>
      <xdr:row>134</xdr:row>
      <xdr:rowOff>0</xdr:rowOff>
    </xdr:from>
    <xdr:to>
      <xdr:col>35</xdr:col>
      <xdr:colOff>323850</xdr:colOff>
      <xdr:row>150</xdr:row>
      <xdr:rowOff>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76199</xdr:colOff>
      <xdr:row>157</xdr:row>
      <xdr:rowOff>128586</xdr:rowOff>
    </xdr:from>
    <xdr:to>
      <xdr:col>7</xdr:col>
      <xdr:colOff>657224</xdr:colOff>
      <xdr:row>174</xdr:row>
      <xdr:rowOff>38099</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9526</xdr:colOff>
      <xdr:row>158</xdr:row>
      <xdr:rowOff>9525</xdr:rowOff>
    </xdr:from>
    <xdr:to>
      <xdr:col>13</xdr:col>
      <xdr:colOff>400050</xdr:colOff>
      <xdr:row>174</xdr:row>
      <xdr:rowOff>9525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0</xdr:colOff>
      <xdr:row>158</xdr:row>
      <xdr:rowOff>0</xdr:rowOff>
    </xdr:from>
    <xdr:to>
      <xdr:col>20</xdr:col>
      <xdr:colOff>104775</xdr:colOff>
      <xdr:row>174</xdr:row>
      <xdr:rowOff>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1</xdr:colOff>
      <xdr:row>158</xdr:row>
      <xdr:rowOff>0</xdr:rowOff>
    </xdr:from>
    <xdr:to>
      <xdr:col>28</xdr:col>
      <xdr:colOff>171450</xdr:colOff>
      <xdr:row>174</xdr:row>
      <xdr:rowOff>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28</xdr:col>
      <xdr:colOff>685799</xdr:colOff>
      <xdr:row>158</xdr:row>
      <xdr:rowOff>0</xdr:rowOff>
    </xdr:from>
    <xdr:to>
      <xdr:col>33</xdr:col>
      <xdr:colOff>409574</xdr:colOff>
      <xdr:row>174</xdr:row>
      <xdr:rowOff>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76199</xdr:colOff>
      <xdr:row>181</xdr:row>
      <xdr:rowOff>128586</xdr:rowOff>
    </xdr:from>
    <xdr:to>
      <xdr:col>7</xdr:col>
      <xdr:colOff>657224</xdr:colOff>
      <xdr:row>198</xdr:row>
      <xdr:rowOff>38099</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9526</xdr:colOff>
      <xdr:row>182</xdr:row>
      <xdr:rowOff>9525</xdr:rowOff>
    </xdr:from>
    <xdr:to>
      <xdr:col>13</xdr:col>
      <xdr:colOff>400050</xdr:colOff>
      <xdr:row>198</xdr:row>
      <xdr:rowOff>9525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15</xdr:col>
      <xdr:colOff>0</xdr:colOff>
      <xdr:row>182</xdr:row>
      <xdr:rowOff>0</xdr:rowOff>
    </xdr:from>
    <xdr:to>
      <xdr:col>20</xdr:col>
      <xdr:colOff>104775</xdr:colOff>
      <xdr:row>198</xdr:row>
      <xdr:rowOff>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21</xdr:col>
      <xdr:colOff>1</xdr:colOff>
      <xdr:row>182</xdr:row>
      <xdr:rowOff>0</xdr:rowOff>
    </xdr:from>
    <xdr:to>
      <xdr:col>28</xdr:col>
      <xdr:colOff>171450</xdr:colOff>
      <xdr:row>198</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28</xdr:col>
      <xdr:colOff>685799</xdr:colOff>
      <xdr:row>182</xdr:row>
      <xdr:rowOff>0</xdr:rowOff>
    </xdr:from>
    <xdr:to>
      <xdr:col>33</xdr:col>
      <xdr:colOff>409574</xdr:colOff>
      <xdr:row>198</xdr:row>
      <xdr:rowOff>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76199</xdr:colOff>
      <xdr:row>205</xdr:row>
      <xdr:rowOff>128586</xdr:rowOff>
    </xdr:from>
    <xdr:to>
      <xdr:col>7</xdr:col>
      <xdr:colOff>657224</xdr:colOff>
      <xdr:row>222</xdr:row>
      <xdr:rowOff>38099</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xdr:col>
      <xdr:colOff>9526</xdr:colOff>
      <xdr:row>206</xdr:row>
      <xdr:rowOff>9525</xdr:rowOff>
    </xdr:from>
    <xdr:to>
      <xdr:col>13</xdr:col>
      <xdr:colOff>400050</xdr:colOff>
      <xdr:row>222</xdr:row>
      <xdr:rowOff>9525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15</xdr:col>
      <xdr:colOff>0</xdr:colOff>
      <xdr:row>206</xdr:row>
      <xdr:rowOff>0</xdr:rowOff>
    </xdr:from>
    <xdr:to>
      <xdr:col>20</xdr:col>
      <xdr:colOff>104775</xdr:colOff>
      <xdr:row>222</xdr:row>
      <xdr:rowOff>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21</xdr:col>
      <xdr:colOff>1</xdr:colOff>
      <xdr:row>206</xdr:row>
      <xdr:rowOff>0</xdr:rowOff>
    </xdr:from>
    <xdr:to>
      <xdr:col>28</xdr:col>
      <xdr:colOff>171450</xdr:colOff>
      <xdr:row>222</xdr:row>
      <xdr:rowOff>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28</xdr:col>
      <xdr:colOff>685799</xdr:colOff>
      <xdr:row>206</xdr:row>
      <xdr:rowOff>0</xdr:rowOff>
    </xdr:from>
    <xdr:to>
      <xdr:col>33</xdr:col>
      <xdr:colOff>409574</xdr:colOff>
      <xdr:row>222</xdr:row>
      <xdr:rowOff>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35</xdr:col>
      <xdr:colOff>647700</xdr:colOff>
      <xdr:row>182</xdr:row>
      <xdr:rowOff>142874</xdr:rowOff>
    </xdr:from>
    <xdr:to>
      <xdr:col>40</xdr:col>
      <xdr:colOff>628649</xdr:colOff>
      <xdr:row>198</xdr:row>
      <xdr:rowOff>95249</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42</xdr:col>
      <xdr:colOff>0</xdr:colOff>
      <xdr:row>182</xdr:row>
      <xdr:rowOff>0</xdr:rowOff>
    </xdr:from>
    <xdr:to>
      <xdr:col>47</xdr:col>
      <xdr:colOff>104775</xdr:colOff>
      <xdr:row>198</xdr:row>
      <xdr:rowOff>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47</xdr:col>
      <xdr:colOff>447675</xdr:colOff>
      <xdr:row>176</xdr:row>
      <xdr:rowOff>9524</xdr:rowOff>
    </xdr:from>
    <xdr:to>
      <xdr:col>51</xdr:col>
      <xdr:colOff>371475</xdr:colOff>
      <xdr:row>186</xdr:row>
      <xdr:rowOff>161925</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47</xdr:col>
      <xdr:colOff>438150</xdr:colOff>
      <xdr:row>187</xdr:row>
      <xdr:rowOff>28575</xdr:rowOff>
    </xdr:from>
    <xdr:to>
      <xdr:col>51</xdr:col>
      <xdr:colOff>381000</xdr:colOff>
      <xdr:row>198</xdr:row>
      <xdr:rowOff>19050</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52</xdr:col>
      <xdr:colOff>0</xdr:colOff>
      <xdr:row>176</xdr:row>
      <xdr:rowOff>23812</xdr:rowOff>
    </xdr:from>
    <xdr:to>
      <xdr:col>55</xdr:col>
      <xdr:colOff>666750</xdr:colOff>
      <xdr:row>187</xdr:row>
      <xdr:rowOff>0</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36</xdr:col>
      <xdr:colOff>9525</xdr:colOff>
      <xdr:row>206</xdr:row>
      <xdr:rowOff>9525</xdr:rowOff>
    </xdr:from>
    <xdr:to>
      <xdr:col>40</xdr:col>
      <xdr:colOff>676274</xdr:colOff>
      <xdr:row>222</xdr:row>
      <xdr:rowOff>9525</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42</xdr:col>
      <xdr:colOff>0</xdr:colOff>
      <xdr:row>206</xdr:row>
      <xdr:rowOff>0</xdr:rowOff>
    </xdr:from>
    <xdr:to>
      <xdr:col>47</xdr:col>
      <xdr:colOff>104775</xdr:colOff>
      <xdr:row>222</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47</xdr:col>
      <xdr:colOff>447675</xdr:colOff>
      <xdr:row>200</xdr:row>
      <xdr:rowOff>9524</xdr:rowOff>
    </xdr:from>
    <xdr:to>
      <xdr:col>51</xdr:col>
      <xdr:colOff>371475</xdr:colOff>
      <xdr:row>210</xdr:row>
      <xdr:rowOff>161925</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47</xdr:col>
      <xdr:colOff>469900</xdr:colOff>
      <xdr:row>211</xdr:row>
      <xdr:rowOff>39159</xdr:rowOff>
    </xdr:from>
    <xdr:to>
      <xdr:col>51</xdr:col>
      <xdr:colOff>412750</xdr:colOff>
      <xdr:row>222</xdr:row>
      <xdr:rowOff>29634</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52</xdr:col>
      <xdr:colOff>0</xdr:colOff>
      <xdr:row>200</xdr:row>
      <xdr:rowOff>23812</xdr:rowOff>
    </xdr:from>
    <xdr:to>
      <xdr:col>55</xdr:col>
      <xdr:colOff>666750</xdr:colOff>
      <xdr:row>211</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76199</xdr:colOff>
      <xdr:row>229</xdr:row>
      <xdr:rowOff>128586</xdr:rowOff>
    </xdr:from>
    <xdr:to>
      <xdr:col>7</xdr:col>
      <xdr:colOff>657224</xdr:colOff>
      <xdr:row>246</xdr:row>
      <xdr:rowOff>38099</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9</xdr:col>
      <xdr:colOff>9526</xdr:colOff>
      <xdr:row>230</xdr:row>
      <xdr:rowOff>9525</xdr:rowOff>
    </xdr:from>
    <xdr:to>
      <xdr:col>13</xdr:col>
      <xdr:colOff>400050</xdr:colOff>
      <xdr:row>246</xdr:row>
      <xdr:rowOff>9525</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15</xdr:col>
      <xdr:colOff>0</xdr:colOff>
      <xdr:row>230</xdr:row>
      <xdr:rowOff>0</xdr:rowOff>
    </xdr:from>
    <xdr:to>
      <xdr:col>20</xdr:col>
      <xdr:colOff>104775</xdr:colOff>
      <xdr:row>246</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21</xdr:col>
      <xdr:colOff>1</xdr:colOff>
      <xdr:row>230</xdr:row>
      <xdr:rowOff>0</xdr:rowOff>
    </xdr:from>
    <xdr:to>
      <xdr:col>28</xdr:col>
      <xdr:colOff>171450</xdr:colOff>
      <xdr:row>246</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28</xdr:col>
      <xdr:colOff>685799</xdr:colOff>
      <xdr:row>230</xdr:row>
      <xdr:rowOff>0</xdr:rowOff>
    </xdr:from>
    <xdr:to>
      <xdr:col>33</xdr:col>
      <xdr:colOff>409574</xdr:colOff>
      <xdr:row>246</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36</xdr:col>
      <xdr:colOff>9525</xdr:colOff>
      <xdr:row>230</xdr:row>
      <xdr:rowOff>9525</xdr:rowOff>
    </xdr:from>
    <xdr:to>
      <xdr:col>40</xdr:col>
      <xdr:colOff>676274</xdr:colOff>
      <xdr:row>246</xdr:row>
      <xdr:rowOff>9525</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42</xdr:col>
      <xdr:colOff>0</xdr:colOff>
      <xdr:row>230</xdr:row>
      <xdr:rowOff>0</xdr:rowOff>
    </xdr:from>
    <xdr:to>
      <xdr:col>47</xdr:col>
      <xdr:colOff>104775</xdr:colOff>
      <xdr:row>246</xdr:row>
      <xdr:rowOff>0</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47</xdr:col>
      <xdr:colOff>447675</xdr:colOff>
      <xdr:row>224</xdr:row>
      <xdr:rowOff>9524</xdr:rowOff>
    </xdr:from>
    <xdr:to>
      <xdr:col>51</xdr:col>
      <xdr:colOff>371475</xdr:colOff>
      <xdr:row>234</xdr:row>
      <xdr:rowOff>161925</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47</xdr:col>
      <xdr:colOff>469900</xdr:colOff>
      <xdr:row>235</xdr:row>
      <xdr:rowOff>39159</xdr:rowOff>
    </xdr:from>
    <xdr:to>
      <xdr:col>51</xdr:col>
      <xdr:colOff>412750</xdr:colOff>
      <xdr:row>246</xdr:row>
      <xdr:rowOff>29634</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52</xdr:col>
      <xdr:colOff>0</xdr:colOff>
      <xdr:row>224</xdr:row>
      <xdr:rowOff>23812</xdr:rowOff>
    </xdr:from>
    <xdr:to>
      <xdr:col>55</xdr:col>
      <xdr:colOff>666750</xdr:colOff>
      <xdr:row>235</xdr:row>
      <xdr:rowOff>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19049</xdr:colOff>
      <xdr:row>9</xdr:row>
      <xdr:rowOff>172639</xdr:rowOff>
    </xdr:from>
    <xdr:to>
      <xdr:col>13</xdr:col>
      <xdr:colOff>0</xdr:colOff>
      <xdr:row>28</xdr:row>
      <xdr:rowOff>80961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10</xdr:row>
      <xdr:rowOff>23812</xdr:rowOff>
    </xdr:from>
    <xdr:to>
      <xdr:col>22</xdr:col>
      <xdr:colOff>609600</xdr:colOff>
      <xdr:row>26</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xdr:colOff>
      <xdr:row>9</xdr:row>
      <xdr:rowOff>0</xdr:rowOff>
    </xdr:from>
    <xdr:to>
      <xdr:col>12</xdr:col>
      <xdr:colOff>304801</xdr:colOff>
      <xdr:row>25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666750</xdr:colOff>
      <xdr:row>9</xdr:row>
      <xdr:rowOff>9525</xdr:rowOff>
    </xdr:from>
    <xdr:to>
      <xdr:col>19</xdr:col>
      <xdr:colOff>28575</xdr:colOff>
      <xdr:row>25</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9</xdr:row>
      <xdr:rowOff>0</xdr:rowOff>
    </xdr:from>
    <xdr:to>
      <xdr:col>27</xdr:col>
      <xdr:colOff>685799</xdr:colOff>
      <xdr:row>25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438150</xdr:colOff>
      <xdr:row>9</xdr:row>
      <xdr:rowOff>19050</xdr:rowOff>
    </xdr:from>
    <xdr:to>
      <xdr:col>6</xdr:col>
      <xdr:colOff>400050</xdr:colOff>
      <xdr:row>25</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469"/>
  <sheetViews>
    <sheetView tabSelected="1" zoomScaleNormal="100" workbookViewId="0">
      <pane xSplit="1" ySplit="8" topLeftCell="B9" activePane="bottomRight" state="frozen"/>
      <selection pane="topRight"/>
      <selection pane="bottomLeft"/>
      <selection pane="bottomRight" activeCell="D269" sqref="D269"/>
    </sheetView>
  </sheetViews>
  <sheetFormatPr defaultColWidth="9" defaultRowHeight="13.5" outlineLevelRow="1" outlineLevelCol="1"/>
  <cols>
    <col min="1" max="1" width="4.125" style="76" customWidth="1"/>
    <col min="2" max="2" width="10.625" style="66" customWidth="1"/>
    <col min="3" max="3" width="5.75" style="66" customWidth="1"/>
    <col min="4" max="4" width="37.625" style="76" customWidth="1"/>
    <col min="5" max="5" width="5.75" style="66" customWidth="1" outlineLevel="1"/>
    <col min="6" max="6" width="10.5" style="66" customWidth="1" outlineLevel="1"/>
    <col min="7" max="7" width="17" style="66" customWidth="1" outlineLevel="1"/>
    <col min="8" max="8" width="9.375" style="87" customWidth="1" outlineLevel="1"/>
    <col min="9" max="9" width="10.75" style="66" customWidth="1" outlineLevel="1"/>
    <col min="10" max="10" width="9" style="88" customWidth="1"/>
    <col min="11" max="11" width="37" style="89" customWidth="1" outlineLevel="1"/>
    <col min="12" max="12" width="48.375" style="89" customWidth="1" outlineLevel="1"/>
    <col min="13" max="13" width="9" style="66" customWidth="1"/>
    <col min="14" max="14" width="11.25" style="87" customWidth="1"/>
    <col min="15" max="15" width="11.125" style="87" customWidth="1"/>
    <col min="16" max="16" width="30.75" style="87" customWidth="1"/>
    <col min="17" max="16384" width="9" style="66"/>
  </cols>
  <sheetData>
    <row r="1" spans="1:16" s="14" customFormat="1" ht="13.5" hidden="1" customHeight="1" outlineLevel="1">
      <c r="H1" s="16"/>
      <c r="J1" s="15"/>
      <c r="K1" s="54"/>
      <c r="L1" s="224" t="s">
        <v>0</v>
      </c>
      <c r="N1" s="31" t="s">
        <v>1</v>
      </c>
      <c r="O1" s="32">
        <f>SUM(O2:O7)</f>
        <v>449</v>
      </c>
      <c r="P1" s="16"/>
    </row>
    <row r="2" spans="1:16" s="14" customFormat="1" ht="14.25" hidden="1" customHeight="1" outlineLevel="1">
      <c r="A2" s="17" t="s">
        <v>2</v>
      </c>
      <c r="B2" s="18"/>
      <c r="C2" s="19"/>
      <c r="D2" s="18"/>
      <c r="E2" s="19"/>
      <c r="F2" s="18"/>
      <c r="G2" s="18"/>
      <c r="H2" s="58"/>
      <c r="I2" s="18"/>
      <c r="J2" s="15"/>
      <c r="K2" s="54"/>
      <c r="L2" s="224"/>
      <c r="N2" s="33" t="s">
        <v>3</v>
      </c>
      <c r="O2" s="34">
        <f t="shared" ref="O2:O7" si="0">COUNTIF(J:J,N2)</f>
        <v>54</v>
      </c>
      <c r="P2" s="16"/>
    </row>
    <row r="3" spans="1:16" s="14" customFormat="1" hidden="1" outlineLevel="1">
      <c r="A3" s="20"/>
      <c r="B3" s="20"/>
      <c r="C3" s="21"/>
      <c r="D3" s="20"/>
      <c r="E3" s="22"/>
      <c r="F3" s="20"/>
      <c r="G3" s="20"/>
      <c r="H3" s="59"/>
      <c r="I3" s="20"/>
      <c r="J3" s="15"/>
      <c r="K3" s="54"/>
      <c r="L3" s="219" t="s">
        <v>4</v>
      </c>
      <c r="N3" s="33" t="s">
        <v>5</v>
      </c>
      <c r="O3" s="61">
        <f t="shared" si="0"/>
        <v>60</v>
      </c>
      <c r="P3" s="16"/>
    </row>
    <row r="4" spans="1:16" s="14" customFormat="1" hidden="1" outlineLevel="1">
      <c r="A4" s="18" t="s">
        <v>6</v>
      </c>
      <c r="B4" s="18"/>
      <c r="C4" s="19"/>
      <c r="D4" s="18"/>
      <c r="E4" s="21"/>
      <c r="F4" s="20"/>
      <c r="G4" s="20"/>
      <c r="H4" s="59"/>
      <c r="I4" s="20"/>
      <c r="J4" s="15"/>
      <c r="K4" s="54"/>
      <c r="L4" s="219" t="s">
        <v>7</v>
      </c>
      <c r="N4" s="33" t="s">
        <v>8</v>
      </c>
      <c r="O4" s="36">
        <f t="shared" si="0"/>
        <v>39</v>
      </c>
      <c r="P4" s="16"/>
    </row>
    <row r="5" spans="1:16" s="14" customFormat="1" hidden="1" outlineLevel="1">
      <c r="A5" s="18" t="s">
        <v>9</v>
      </c>
      <c r="B5" s="18"/>
      <c r="C5" s="19"/>
      <c r="D5" s="18"/>
      <c r="E5" s="21"/>
      <c r="F5" s="20"/>
      <c r="G5" s="20"/>
      <c r="H5" s="59"/>
      <c r="I5" s="20"/>
      <c r="J5" s="15"/>
      <c r="K5" s="54"/>
      <c r="L5" s="54"/>
      <c r="N5" s="37" t="s">
        <v>10</v>
      </c>
      <c r="O5" s="38">
        <f t="shared" si="0"/>
        <v>26</v>
      </c>
      <c r="P5" s="16"/>
    </row>
    <row r="6" spans="1:16" s="14" customFormat="1" hidden="1" outlineLevel="1">
      <c r="A6" s="23" t="s">
        <v>1064</v>
      </c>
      <c r="B6" s="23"/>
      <c r="C6" s="19"/>
      <c r="D6" s="24"/>
      <c r="E6" s="25"/>
      <c r="F6" s="26"/>
      <c r="G6" s="26"/>
      <c r="H6" s="60"/>
      <c r="I6" s="26"/>
      <c r="J6" s="15"/>
      <c r="K6" s="54"/>
      <c r="L6" s="54"/>
      <c r="N6" s="33" t="s">
        <v>11</v>
      </c>
      <c r="O6" s="39">
        <f t="shared" si="0"/>
        <v>193</v>
      </c>
      <c r="P6" s="16"/>
    </row>
    <row r="7" spans="1:16" s="14" customFormat="1" hidden="1" outlineLevel="1">
      <c r="A7" s="23"/>
      <c r="B7" s="23"/>
      <c r="C7" s="19"/>
      <c r="D7" s="24"/>
      <c r="E7" s="25"/>
      <c r="F7" s="26"/>
      <c r="G7" s="26"/>
      <c r="H7" s="60"/>
      <c r="I7" s="26"/>
      <c r="J7" s="15"/>
      <c r="K7" s="54"/>
      <c r="L7" s="54"/>
      <c r="N7" s="40" t="s">
        <v>12</v>
      </c>
      <c r="O7" s="41">
        <f t="shared" si="0"/>
        <v>77</v>
      </c>
      <c r="P7" s="16"/>
    </row>
    <row r="8" spans="1:16" ht="27" collapsed="1">
      <c r="A8" s="71" t="s">
        <v>13</v>
      </c>
      <c r="B8" s="62" t="s">
        <v>14</v>
      </c>
      <c r="C8" s="62" t="s">
        <v>15</v>
      </c>
      <c r="D8" s="71" t="s">
        <v>16</v>
      </c>
      <c r="E8" s="62" t="s">
        <v>17</v>
      </c>
      <c r="F8" s="62" t="s">
        <v>18</v>
      </c>
      <c r="G8" s="62" t="s">
        <v>19</v>
      </c>
      <c r="H8" s="62" t="s">
        <v>20</v>
      </c>
      <c r="I8" s="62" t="s">
        <v>21</v>
      </c>
      <c r="J8" s="63" t="s">
        <v>22</v>
      </c>
      <c r="K8" s="62" t="s">
        <v>23</v>
      </c>
      <c r="L8" s="64" t="s">
        <v>24</v>
      </c>
      <c r="M8" s="64" t="s">
        <v>25</v>
      </c>
      <c r="N8" s="64" t="s">
        <v>524</v>
      </c>
      <c r="O8" s="65" t="s">
        <v>26</v>
      </c>
      <c r="P8" s="64" t="s">
        <v>27</v>
      </c>
    </row>
    <row r="9" spans="1:16" ht="27" hidden="1">
      <c r="A9" s="67">
        <v>1</v>
      </c>
      <c r="B9" s="104">
        <v>42475</v>
      </c>
      <c r="C9" s="105" t="s">
        <v>28</v>
      </c>
      <c r="D9" s="82" t="s">
        <v>497</v>
      </c>
      <c r="E9" s="67" t="s">
        <v>29</v>
      </c>
      <c r="F9" s="67" t="s">
        <v>30</v>
      </c>
      <c r="G9" s="62"/>
      <c r="H9" s="106" t="s">
        <v>498</v>
      </c>
      <c r="I9" s="67" t="s">
        <v>31</v>
      </c>
      <c r="J9" s="68" t="s">
        <v>11</v>
      </c>
      <c r="K9" s="107" t="s">
        <v>32</v>
      </c>
      <c r="L9" s="107" t="s">
        <v>33</v>
      </c>
      <c r="M9" s="69" t="s">
        <v>501</v>
      </c>
      <c r="N9" s="108">
        <v>42496</v>
      </c>
      <c r="O9" s="65"/>
      <c r="P9" s="85" t="s">
        <v>34</v>
      </c>
    </row>
    <row r="10" spans="1:16" s="14" customFormat="1" ht="54" hidden="1">
      <c r="A10" s="3">
        <v>2</v>
      </c>
      <c r="B10" s="109">
        <v>42475</v>
      </c>
      <c r="C10" s="110" t="s">
        <v>28</v>
      </c>
      <c r="D10" s="111" t="s">
        <v>35</v>
      </c>
      <c r="E10" s="3" t="s">
        <v>29</v>
      </c>
      <c r="F10" s="3" t="s">
        <v>30</v>
      </c>
      <c r="G10" s="27"/>
      <c r="H10" s="112" t="s">
        <v>325</v>
      </c>
      <c r="I10" s="3" t="s">
        <v>31</v>
      </c>
      <c r="J10" s="43" t="s">
        <v>11</v>
      </c>
      <c r="K10" s="113" t="s">
        <v>36</v>
      </c>
      <c r="L10" s="113" t="s">
        <v>37</v>
      </c>
      <c r="M10" s="69" t="s">
        <v>501</v>
      </c>
      <c r="N10" s="114">
        <v>42496</v>
      </c>
      <c r="O10" s="42"/>
      <c r="P10" s="115" t="s">
        <v>38</v>
      </c>
    </row>
    <row r="11" spans="1:16" s="14" customFormat="1" ht="27" hidden="1">
      <c r="A11" s="3">
        <v>3</v>
      </c>
      <c r="B11" s="109">
        <v>42475</v>
      </c>
      <c r="C11" s="110" t="s">
        <v>28</v>
      </c>
      <c r="D11" s="111" t="s">
        <v>39</v>
      </c>
      <c r="E11" s="28" t="s">
        <v>29</v>
      </c>
      <c r="F11" s="28" t="s">
        <v>30</v>
      </c>
      <c r="G11" s="29"/>
      <c r="H11" s="112" t="s">
        <v>349</v>
      </c>
      <c r="I11" s="28" t="s">
        <v>31</v>
      </c>
      <c r="J11" s="44" t="s">
        <v>11</v>
      </c>
      <c r="K11" s="116" t="s">
        <v>40</v>
      </c>
      <c r="L11" s="113" t="s">
        <v>41</v>
      </c>
      <c r="M11" s="69" t="s">
        <v>501</v>
      </c>
      <c r="N11" s="114">
        <v>42496</v>
      </c>
      <c r="O11" s="114">
        <v>42496</v>
      </c>
      <c r="P11" s="117"/>
    </row>
    <row r="12" spans="1:16" s="14" customFormat="1" ht="27" hidden="1">
      <c r="A12" s="3">
        <v>4</v>
      </c>
      <c r="B12" s="109">
        <v>42507</v>
      </c>
      <c r="C12" s="110" t="s">
        <v>28</v>
      </c>
      <c r="D12" s="118" t="s">
        <v>42</v>
      </c>
      <c r="E12" s="28" t="s">
        <v>29</v>
      </c>
      <c r="F12" s="28" t="s">
        <v>30</v>
      </c>
      <c r="G12" s="29"/>
      <c r="H12" s="117" t="s">
        <v>525</v>
      </c>
      <c r="I12" s="28" t="s">
        <v>31</v>
      </c>
      <c r="J12" s="44" t="s">
        <v>11</v>
      </c>
      <c r="K12" s="113" t="s">
        <v>43</v>
      </c>
      <c r="L12" s="113" t="s">
        <v>44</v>
      </c>
      <c r="M12" s="69" t="s">
        <v>501</v>
      </c>
      <c r="N12" s="114">
        <v>42517</v>
      </c>
      <c r="O12" s="114">
        <v>42517</v>
      </c>
      <c r="P12" s="115" t="s">
        <v>526</v>
      </c>
    </row>
    <row r="13" spans="1:16" s="14" customFormat="1" ht="27" hidden="1">
      <c r="A13" s="3">
        <v>5</v>
      </c>
      <c r="B13" s="109">
        <v>42507</v>
      </c>
      <c r="C13" s="110" t="s">
        <v>28</v>
      </c>
      <c r="D13" s="118" t="s">
        <v>46</v>
      </c>
      <c r="E13" s="28" t="s">
        <v>29</v>
      </c>
      <c r="F13" s="28" t="s">
        <v>30</v>
      </c>
      <c r="G13" s="29"/>
      <c r="H13" s="117" t="s">
        <v>525</v>
      </c>
      <c r="I13" s="28" t="s">
        <v>31</v>
      </c>
      <c r="J13" s="44" t="s">
        <v>11</v>
      </c>
      <c r="K13" s="57" t="s">
        <v>47</v>
      </c>
      <c r="L13" s="113" t="s">
        <v>44</v>
      </c>
      <c r="M13" s="69" t="s">
        <v>501</v>
      </c>
      <c r="N13" s="114">
        <v>42517</v>
      </c>
      <c r="O13" s="114">
        <v>42517</v>
      </c>
      <c r="P13" s="115" t="s">
        <v>527</v>
      </c>
    </row>
    <row r="14" spans="1:16" s="14" customFormat="1" ht="27" hidden="1">
      <c r="A14" s="3">
        <v>6</v>
      </c>
      <c r="B14" s="109">
        <v>42507</v>
      </c>
      <c r="C14" s="110" t="s">
        <v>28</v>
      </c>
      <c r="D14" s="118" t="s">
        <v>48</v>
      </c>
      <c r="E14" s="28" t="s">
        <v>29</v>
      </c>
      <c r="F14" s="28" t="s">
        <v>30</v>
      </c>
      <c r="G14" s="29"/>
      <c r="H14" s="117" t="s">
        <v>525</v>
      </c>
      <c r="I14" s="28" t="s">
        <v>31</v>
      </c>
      <c r="J14" s="44" t="s">
        <v>11</v>
      </c>
      <c r="K14" s="113" t="s">
        <v>49</v>
      </c>
      <c r="L14" s="113" t="s">
        <v>44</v>
      </c>
      <c r="M14" s="69" t="s">
        <v>501</v>
      </c>
      <c r="N14" s="114">
        <v>42528</v>
      </c>
      <c r="O14" s="114">
        <v>42528</v>
      </c>
      <c r="P14" s="115" t="s">
        <v>526</v>
      </c>
    </row>
    <row r="15" spans="1:16" s="14" customFormat="1" ht="27" hidden="1">
      <c r="A15" s="3">
        <v>7</v>
      </c>
      <c r="B15" s="109">
        <v>42555</v>
      </c>
      <c r="C15" s="110" t="s">
        <v>28</v>
      </c>
      <c r="D15" s="119" t="s">
        <v>50</v>
      </c>
      <c r="E15" s="28" t="s">
        <v>29</v>
      </c>
      <c r="F15" s="28" t="s">
        <v>30</v>
      </c>
      <c r="G15" s="29"/>
      <c r="H15" s="117" t="s">
        <v>498</v>
      </c>
      <c r="I15" s="28" t="s">
        <v>31</v>
      </c>
      <c r="J15" s="44" t="s">
        <v>11</v>
      </c>
      <c r="K15" s="55"/>
      <c r="L15" s="120" t="s">
        <v>51</v>
      </c>
      <c r="M15" s="69" t="s">
        <v>501</v>
      </c>
      <c r="N15" s="121" t="s">
        <v>52</v>
      </c>
      <c r="O15" s="121">
        <v>42248</v>
      </c>
      <c r="P15" s="46" t="s">
        <v>528</v>
      </c>
    </row>
    <row r="16" spans="1:16" s="14" customFormat="1" ht="27" hidden="1">
      <c r="A16" s="3">
        <v>8</v>
      </c>
      <c r="B16" s="109">
        <v>42555</v>
      </c>
      <c r="C16" s="110" t="s">
        <v>28</v>
      </c>
      <c r="D16" s="119" t="s">
        <v>53</v>
      </c>
      <c r="E16" s="28" t="s">
        <v>29</v>
      </c>
      <c r="F16" s="28" t="s">
        <v>30</v>
      </c>
      <c r="G16" s="29"/>
      <c r="H16" s="117" t="s">
        <v>498</v>
      </c>
      <c r="I16" s="28" t="s">
        <v>31</v>
      </c>
      <c r="J16" s="44" t="s">
        <v>11</v>
      </c>
      <c r="K16" s="55"/>
      <c r="L16" s="57" t="s">
        <v>54</v>
      </c>
      <c r="M16" s="69" t="s">
        <v>501</v>
      </c>
      <c r="N16" s="121" t="s">
        <v>52</v>
      </c>
      <c r="O16" s="121">
        <v>42248</v>
      </c>
      <c r="P16" s="46" t="s">
        <v>528</v>
      </c>
    </row>
    <row r="17" spans="1:16" ht="81" hidden="1">
      <c r="A17" s="70">
        <v>9</v>
      </c>
      <c r="B17" s="81">
        <v>42520</v>
      </c>
      <c r="C17" s="70" t="s">
        <v>55</v>
      </c>
      <c r="D17" s="85" t="s">
        <v>529</v>
      </c>
      <c r="E17" s="70" t="s">
        <v>56</v>
      </c>
      <c r="F17" s="70" t="s">
        <v>57</v>
      </c>
      <c r="G17" s="71"/>
      <c r="H17" s="85" t="s">
        <v>325</v>
      </c>
      <c r="I17" s="28" t="s">
        <v>31</v>
      </c>
      <c r="J17" s="82" t="s">
        <v>8</v>
      </c>
      <c r="K17" s="122" t="s">
        <v>58</v>
      </c>
      <c r="L17" s="83" t="s">
        <v>576</v>
      </c>
      <c r="M17" s="72" t="s">
        <v>503</v>
      </c>
      <c r="N17" s="123">
        <v>42674</v>
      </c>
      <c r="O17" s="85" t="s">
        <v>577</v>
      </c>
      <c r="P17" s="73" t="s">
        <v>1081</v>
      </c>
    </row>
    <row r="18" spans="1:16" ht="121.5" hidden="1">
      <c r="A18" s="67">
        <v>10</v>
      </c>
      <c r="B18" s="81">
        <v>42520</v>
      </c>
      <c r="C18" s="70" t="s">
        <v>55</v>
      </c>
      <c r="D18" s="85" t="s">
        <v>60</v>
      </c>
      <c r="E18" s="70" t="s">
        <v>56</v>
      </c>
      <c r="F18" s="70" t="s">
        <v>57</v>
      </c>
      <c r="G18" s="71"/>
      <c r="H18" s="85" t="s">
        <v>325</v>
      </c>
      <c r="I18" s="28" t="s">
        <v>31</v>
      </c>
      <c r="J18" s="82" t="s">
        <v>11</v>
      </c>
      <c r="K18" s="122" t="s">
        <v>61</v>
      </c>
      <c r="L18" s="83" t="s">
        <v>565</v>
      </c>
      <c r="M18" s="72" t="s">
        <v>503</v>
      </c>
      <c r="N18" s="123">
        <v>42574</v>
      </c>
      <c r="O18" s="85"/>
      <c r="P18" s="73"/>
    </row>
    <row r="19" spans="1:16" ht="67.5" hidden="1">
      <c r="A19" s="70">
        <v>11</v>
      </c>
      <c r="B19" s="81">
        <v>42520</v>
      </c>
      <c r="C19" s="70" t="s">
        <v>62</v>
      </c>
      <c r="D19" s="85" t="s">
        <v>1046</v>
      </c>
      <c r="E19" s="70" t="s">
        <v>29</v>
      </c>
      <c r="F19" s="70" t="s">
        <v>57</v>
      </c>
      <c r="G19" s="71"/>
      <c r="H19" s="85" t="s">
        <v>325</v>
      </c>
      <c r="I19" s="28" t="s">
        <v>31</v>
      </c>
      <c r="J19" s="82" t="s">
        <v>12</v>
      </c>
      <c r="K19" s="124" t="s">
        <v>63</v>
      </c>
      <c r="L19" s="83" t="s">
        <v>530</v>
      </c>
      <c r="M19" s="69" t="s">
        <v>501</v>
      </c>
      <c r="N19" s="123">
        <v>42674</v>
      </c>
      <c r="O19" s="85" t="s">
        <v>64</v>
      </c>
      <c r="P19" s="73"/>
    </row>
    <row r="20" spans="1:16" s="14" customFormat="1" ht="81" hidden="1">
      <c r="A20" s="3">
        <v>12</v>
      </c>
      <c r="B20" s="125">
        <v>42520</v>
      </c>
      <c r="C20" s="126" t="s">
        <v>55</v>
      </c>
      <c r="D20" s="115" t="s">
        <v>65</v>
      </c>
      <c r="E20" s="28" t="s">
        <v>56</v>
      </c>
      <c r="F20" s="102" t="s">
        <v>57</v>
      </c>
      <c r="G20" s="29"/>
      <c r="H20" s="127" t="s">
        <v>325</v>
      </c>
      <c r="I20" s="28" t="s">
        <v>31</v>
      </c>
      <c r="J20" s="128" t="s">
        <v>11</v>
      </c>
      <c r="K20" s="124" t="s">
        <v>66</v>
      </c>
      <c r="L20" s="124" t="s">
        <v>531</v>
      </c>
      <c r="M20" s="69" t="s">
        <v>501</v>
      </c>
      <c r="N20" s="129">
        <v>42614</v>
      </c>
      <c r="O20" s="121">
        <v>42613</v>
      </c>
      <c r="P20" s="46"/>
    </row>
    <row r="21" spans="1:16" ht="40.5" hidden="1">
      <c r="A21" s="70">
        <v>13</v>
      </c>
      <c r="B21" s="81">
        <v>42520</v>
      </c>
      <c r="C21" s="70" t="s">
        <v>55</v>
      </c>
      <c r="D21" s="85" t="s">
        <v>532</v>
      </c>
      <c r="E21" s="70" t="s">
        <v>29</v>
      </c>
      <c r="F21" s="70" t="s">
        <v>57</v>
      </c>
      <c r="G21" s="71"/>
      <c r="H21" s="85" t="s">
        <v>349</v>
      </c>
      <c r="I21" s="28" t="s">
        <v>31</v>
      </c>
      <c r="J21" s="82" t="s">
        <v>5</v>
      </c>
      <c r="K21" s="124" t="s">
        <v>67</v>
      </c>
      <c r="L21" s="83" t="s">
        <v>533</v>
      </c>
      <c r="M21" s="70" t="s">
        <v>501</v>
      </c>
      <c r="N21" s="123">
        <v>42674</v>
      </c>
      <c r="O21" s="85" t="s">
        <v>64</v>
      </c>
      <c r="P21" s="73" t="s">
        <v>534</v>
      </c>
    </row>
    <row r="22" spans="1:16" ht="54" hidden="1">
      <c r="A22" s="70">
        <v>14</v>
      </c>
      <c r="B22" s="81">
        <v>42520</v>
      </c>
      <c r="C22" s="70" t="s">
        <v>55</v>
      </c>
      <c r="D22" s="85" t="s">
        <v>68</v>
      </c>
      <c r="E22" s="70" t="s">
        <v>29</v>
      </c>
      <c r="F22" s="70" t="s">
        <v>57</v>
      </c>
      <c r="G22" s="71"/>
      <c r="H22" s="85" t="s">
        <v>325</v>
      </c>
      <c r="I22" s="28" t="s">
        <v>31</v>
      </c>
      <c r="J22" s="82" t="s">
        <v>12</v>
      </c>
      <c r="K22" s="124" t="s">
        <v>66</v>
      </c>
      <c r="L22" s="83" t="s">
        <v>69</v>
      </c>
      <c r="M22" s="72" t="s">
        <v>503</v>
      </c>
      <c r="N22" s="85" t="s">
        <v>78</v>
      </c>
      <c r="O22" s="83" t="s">
        <v>71</v>
      </c>
      <c r="P22" s="73"/>
    </row>
    <row r="23" spans="1:16" s="14" customFormat="1" ht="81" hidden="1">
      <c r="A23" s="3">
        <v>15</v>
      </c>
      <c r="B23" s="125">
        <v>42520</v>
      </c>
      <c r="C23" s="126" t="s">
        <v>72</v>
      </c>
      <c r="D23" s="115" t="s">
        <v>73</v>
      </c>
      <c r="E23" s="28" t="s">
        <v>29</v>
      </c>
      <c r="F23" s="102" t="s">
        <v>57</v>
      </c>
      <c r="G23" s="29"/>
      <c r="H23" s="127" t="s">
        <v>336</v>
      </c>
      <c r="I23" s="28" t="s">
        <v>31</v>
      </c>
      <c r="J23" s="44" t="s">
        <v>11</v>
      </c>
      <c r="K23" s="124" t="s">
        <v>74</v>
      </c>
      <c r="L23" s="57" t="s">
        <v>566</v>
      </c>
      <c r="M23" s="102" t="s">
        <v>500</v>
      </c>
      <c r="N23" s="129">
        <v>42556</v>
      </c>
      <c r="O23" s="127"/>
      <c r="P23" s="46"/>
    </row>
    <row r="24" spans="1:16" ht="67.5" hidden="1">
      <c r="A24" s="70">
        <v>16</v>
      </c>
      <c r="B24" s="81">
        <v>42520</v>
      </c>
      <c r="C24" s="70" t="s">
        <v>28</v>
      </c>
      <c r="D24" s="85" t="s">
        <v>75</v>
      </c>
      <c r="E24" s="70" t="s">
        <v>76</v>
      </c>
      <c r="F24" s="70" t="s">
        <v>57</v>
      </c>
      <c r="G24" s="71"/>
      <c r="H24" s="85" t="s">
        <v>325</v>
      </c>
      <c r="I24" s="28" t="s">
        <v>31</v>
      </c>
      <c r="J24" s="82" t="s">
        <v>12</v>
      </c>
      <c r="K24" s="124" t="s">
        <v>77</v>
      </c>
      <c r="L24" s="83" t="s">
        <v>535</v>
      </c>
      <c r="M24" s="70" t="s">
        <v>501</v>
      </c>
      <c r="N24" s="85" t="s">
        <v>78</v>
      </c>
      <c r="O24" s="85" t="s">
        <v>64</v>
      </c>
      <c r="P24" s="73"/>
    </row>
    <row r="25" spans="1:16" s="14" customFormat="1" ht="27" hidden="1">
      <c r="A25" s="3">
        <v>17</v>
      </c>
      <c r="B25" s="125">
        <v>42520</v>
      </c>
      <c r="C25" s="126" t="s">
        <v>55</v>
      </c>
      <c r="D25" s="115" t="s">
        <v>79</v>
      </c>
      <c r="E25" s="28" t="s">
        <v>29</v>
      </c>
      <c r="F25" s="102" t="s">
        <v>57</v>
      </c>
      <c r="G25" s="29"/>
      <c r="H25" s="127" t="s">
        <v>325</v>
      </c>
      <c r="I25" s="28" t="s">
        <v>31</v>
      </c>
      <c r="J25" s="44" t="s">
        <v>11</v>
      </c>
      <c r="K25" s="124" t="s">
        <v>80</v>
      </c>
      <c r="L25" s="57" t="s">
        <v>81</v>
      </c>
      <c r="M25" s="45" t="s">
        <v>499</v>
      </c>
      <c r="N25" s="115" t="s">
        <v>59</v>
      </c>
      <c r="O25" s="121">
        <v>42613</v>
      </c>
      <c r="P25" s="46"/>
    </row>
    <row r="26" spans="1:16" s="14" customFormat="1" ht="54" hidden="1">
      <c r="A26" s="3">
        <v>18</v>
      </c>
      <c r="B26" s="125">
        <v>42520</v>
      </c>
      <c r="C26" s="126" t="s">
        <v>62</v>
      </c>
      <c r="D26" s="115" t="s">
        <v>82</v>
      </c>
      <c r="E26" s="28" t="s">
        <v>29</v>
      </c>
      <c r="F26" s="102" t="s">
        <v>83</v>
      </c>
      <c r="G26" s="29"/>
      <c r="H26" s="127" t="s">
        <v>325</v>
      </c>
      <c r="I26" s="28" t="s">
        <v>31</v>
      </c>
      <c r="J26" s="44" t="s">
        <v>11</v>
      </c>
      <c r="K26" s="124" t="s">
        <v>84</v>
      </c>
      <c r="L26" s="57" t="s">
        <v>85</v>
      </c>
      <c r="M26" s="45" t="s">
        <v>499</v>
      </c>
      <c r="N26" s="115" t="s">
        <v>86</v>
      </c>
      <c r="O26" s="115" t="s">
        <v>87</v>
      </c>
      <c r="P26" s="46"/>
    </row>
    <row r="27" spans="1:16" s="14" customFormat="1" ht="27" hidden="1">
      <c r="A27" s="3">
        <v>19</v>
      </c>
      <c r="B27" s="125">
        <v>42520</v>
      </c>
      <c r="C27" s="126" t="s">
        <v>62</v>
      </c>
      <c r="D27" s="115" t="s">
        <v>88</v>
      </c>
      <c r="E27" s="28" t="s">
        <v>29</v>
      </c>
      <c r="F27" s="102" t="s">
        <v>57</v>
      </c>
      <c r="G27" s="29"/>
      <c r="H27" s="127" t="s">
        <v>336</v>
      </c>
      <c r="I27" s="28" t="s">
        <v>31</v>
      </c>
      <c r="J27" s="44" t="s">
        <v>11</v>
      </c>
      <c r="K27" s="124" t="s">
        <v>89</v>
      </c>
      <c r="L27" s="57" t="s">
        <v>90</v>
      </c>
      <c r="M27" s="45" t="s">
        <v>499</v>
      </c>
      <c r="N27" s="130">
        <v>42542</v>
      </c>
      <c r="O27" s="121">
        <v>42613</v>
      </c>
      <c r="P27" s="46"/>
    </row>
    <row r="28" spans="1:16" s="14" customFormat="1" ht="27" hidden="1">
      <c r="A28" s="3">
        <v>20</v>
      </c>
      <c r="B28" s="131">
        <v>42520</v>
      </c>
      <c r="C28" s="126" t="s">
        <v>72</v>
      </c>
      <c r="D28" s="115" t="s">
        <v>91</v>
      </c>
      <c r="E28" s="28" t="s">
        <v>29</v>
      </c>
      <c r="F28" s="102" t="s">
        <v>57</v>
      </c>
      <c r="G28" s="29"/>
      <c r="H28" s="127" t="s">
        <v>325</v>
      </c>
      <c r="I28" s="28" t="s">
        <v>31</v>
      </c>
      <c r="J28" s="44" t="s">
        <v>11</v>
      </c>
      <c r="K28" s="124" t="s">
        <v>92</v>
      </c>
      <c r="L28" s="57" t="s">
        <v>93</v>
      </c>
      <c r="M28" s="102" t="s">
        <v>500</v>
      </c>
      <c r="N28" s="130">
        <v>42542</v>
      </c>
      <c r="O28" s="121">
        <v>42613</v>
      </c>
      <c r="P28" s="46"/>
    </row>
    <row r="29" spans="1:16" s="14" customFormat="1" ht="40.5" hidden="1">
      <c r="A29" s="3">
        <v>21</v>
      </c>
      <c r="B29" s="125">
        <v>42520</v>
      </c>
      <c r="C29" s="126" t="s">
        <v>55</v>
      </c>
      <c r="D29" s="115" t="s">
        <v>95</v>
      </c>
      <c r="E29" s="28" t="s">
        <v>29</v>
      </c>
      <c r="F29" s="102" t="s">
        <v>57</v>
      </c>
      <c r="G29" s="29"/>
      <c r="H29" s="127" t="s">
        <v>325</v>
      </c>
      <c r="I29" s="28" t="s">
        <v>31</v>
      </c>
      <c r="J29" s="44" t="s">
        <v>11</v>
      </c>
      <c r="K29" s="124" t="s">
        <v>96</v>
      </c>
      <c r="L29" s="57" t="s">
        <v>97</v>
      </c>
      <c r="M29" s="45" t="s">
        <v>499</v>
      </c>
      <c r="N29" s="127" t="s">
        <v>59</v>
      </c>
      <c r="O29" s="115" t="s">
        <v>87</v>
      </c>
      <c r="P29" s="46"/>
    </row>
    <row r="30" spans="1:16" s="14" customFormat="1" ht="27" hidden="1">
      <c r="A30" s="3">
        <v>22</v>
      </c>
      <c r="B30" s="125">
        <v>42520</v>
      </c>
      <c r="C30" s="126" t="s">
        <v>55</v>
      </c>
      <c r="D30" s="115" t="s">
        <v>98</v>
      </c>
      <c r="E30" s="28" t="s">
        <v>29</v>
      </c>
      <c r="F30" s="102" t="s">
        <v>57</v>
      </c>
      <c r="G30" s="29"/>
      <c r="H30" s="127" t="s">
        <v>325</v>
      </c>
      <c r="I30" s="28" t="s">
        <v>31</v>
      </c>
      <c r="J30" s="44" t="s">
        <v>11</v>
      </c>
      <c r="K30" s="124" t="s">
        <v>96</v>
      </c>
      <c r="L30" s="113" t="s">
        <v>99</v>
      </c>
      <c r="M30" s="45" t="s">
        <v>499</v>
      </c>
      <c r="N30" s="127" t="s">
        <v>59</v>
      </c>
      <c r="O30" s="121">
        <v>42613</v>
      </c>
      <c r="P30" s="46"/>
    </row>
    <row r="31" spans="1:16" s="14" customFormat="1" ht="81" hidden="1">
      <c r="A31" s="3">
        <v>23</v>
      </c>
      <c r="B31" s="125">
        <v>42520</v>
      </c>
      <c r="C31" s="126" t="s">
        <v>72</v>
      </c>
      <c r="D31" s="115" t="s">
        <v>100</v>
      </c>
      <c r="E31" s="28" t="s">
        <v>29</v>
      </c>
      <c r="F31" s="102" t="s">
        <v>57</v>
      </c>
      <c r="G31" s="29"/>
      <c r="H31" s="127" t="s">
        <v>325</v>
      </c>
      <c r="I31" s="28" t="s">
        <v>31</v>
      </c>
      <c r="J31" s="44" t="s">
        <v>11</v>
      </c>
      <c r="K31" s="122" t="s">
        <v>101</v>
      </c>
      <c r="L31" s="57" t="s">
        <v>536</v>
      </c>
      <c r="M31" s="102" t="s">
        <v>537</v>
      </c>
      <c r="N31" s="115" t="s">
        <v>86</v>
      </c>
      <c r="O31" s="115" t="s">
        <v>87</v>
      </c>
      <c r="P31" s="46"/>
    </row>
    <row r="32" spans="1:16" s="14" customFormat="1" ht="67.5" hidden="1">
      <c r="A32" s="3">
        <v>24</v>
      </c>
      <c r="B32" s="125">
        <v>42520</v>
      </c>
      <c r="C32" s="126" t="s">
        <v>72</v>
      </c>
      <c r="D32" s="115" t="s">
        <v>102</v>
      </c>
      <c r="E32" s="28" t="s">
        <v>29</v>
      </c>
      <c r="F32" s="102" t="s">
        <v>57</v>
      </c>
      <c r="G32" s="29"/>
      <c r="H32" s="127" t="s">
        <v>325</v>
      </c>
      <c r="I32" s="28" t="s">
        <v>31</v>
      </c>
      <c r="J32" s="44" t="s">
        <v>11</v>
      </c>
      <c r="K32" s="122" t="s">
        <v>103</v>
      </c>
      <c r="L32" s="57" t="s">
        <v>538</v>
      </c>
      <c r="M32" s="102" t="s">
        <v>537</v>
      </c>
      <c r="N32" s="115" t="s">
        <v>86</v>
      </c>
      <c r="O32" s="115" t="s">
        <v>87</v>
      </c>
      <c r="P32" s="46"/>
    </row>
    <row r="33" spans="1:16" s="14" customFormat="1" ht="27" hidden="1">
      <c r="A33" s="3">
        <v>25</v>
      </c>
      <c r="B33" s="125">
        <v>42520</v>
      </c>
      <c r="C33" s="126" t="s">
        <v>72</v>
      </c>
      <c r="D33" s="127" t="s">
        <v>104</v>
      </c>
      <c r="E33" s="28" t="s">
        <v>29</v>
      </c>
      <c r="F33" s="102" t="s">
        <v>57</v>
      </c>
      <c r="G33" s="29"/>
      <c r="H33" s="127" t="s">
        <v>325</v>
      </c>
      <c r="I33" s="28" t="s">
        <v>31</v>
      </c>
      <c r="J33" s="44" t="s">
        <v>11</v>
      </c>
      <c r="K33" s="122" t="s">
        <v>105</v>
      </c>
      <c r="L33" s="57" t="s">
        <v>106</v>
      </c>
      <c r="M33" s="102" t="s">
        <v>537</v>
      </c>
      <c r="N33" s="115" t="s">
        <v>59</v>
      </c>
      <c r="O33" s="121">
        <v>42613</v>
      </c>
      <c r="P33" s="46"/>
    </row>
    <row r="34" spans="1:16" s="14" customFormat="1" hidden="1">
      <c r="A34" s="3">
        <v>26</v>
      </c>
      <c r="B34" s="125">
        <v>42520</v>
      </c>
      <c r="C34" s="126" t="s">
        <v>107</v>
      </c>
      <c r="D34" s="115" t="s">
        <v>108</v>
      </c>
      <c r="E34" s="28" t="s">
        <v>29</v>
      </c>
      <c r="F34" s="102" t="s">
        <v>83</v>
      </c>
      <c r="G34" s="29"/>
      <c r="H34" s="127" t="s">
        <v>325</v>
      </c>
      <c r="I34" s="28" t="s">
        <v>31</v>
      </c>
      <c r="J34" s="44" t="s">
        <v>11</v>
      </c>
      <c r="K34" s="57" t="s">
        <v>109</v>
      </c>
      <c r="L34" s="57" t="s">
        <v>110</v>
      </c>
      <c r="M34" s="45" t="s">
        <v>499</v>
      </c>
      <c r="N34" s="130">
        <v>42542</v>
      </c>
      <c r="O34" s="121">
        <v>42613</v>
      </c>
      <c r="P34" s="46"/>
    </row>
    <row r="35" spans="1:16" s="14" customFormat="1" hidden="1">
      <c r="A35" s="3">
        <v>27</v>
      </c>
      <c r="B35" s="125">
        <v>42520</v>
      </c>
      <c r="C35" s="126" t="s">
        <v>107</v>
      </c>
      <c r="D35" s="115" t="s">
        <v>111</v>
      </c>
      <c r="E35" s="28" t="s">
        <v>29</v>
      </c>
      <c r="F35" s="102" t="s">
        <v>83</v>
      </c>
      <c r="G35" s="29"/>
      <c r="H35" s="127" t="s">
        <v>325</v>
      </c>
      <c r="I35" s="28" t="s">
        <v>31</v>
      </c>
      <c r="J35" s="44" t="s">
        <v>11</v>
      </c>
      <c r="K35" s="57" t="s">
        <v>112</v>
      </c>
      <c r="L35" s="57" t="s">
        <v>113</v>
      </c>
      <c r="M35" s="45" t="s">
        <v>499</v>
      </c>
      <c r="N35" s="130">
        <v>42542</v>
      </c>
      <c r="O35" s="121">
        <v>42613</v>
      </c>
      <c r="P35" s="46"/>
    </row>
    <row r="36" spans="1:16" s="14" customFormat="1" hidden="1">
      <c r="A36" s="3">
        <v>28</v>
      </c>
      <c r="B36" s="125">
        <v>42520</v>
      </c>
      <c r="C36" s="126" t="s">
        <v>107</v>
      </c>
      <c r="D36" s="115" t="s">
        <v>114</v>
      </c>
      <c r="E36" s="28" t="s">
        <v>29</v>
      </c>
      <c r="F36" s="102" t="s">
        <v>83</v>
      </c>
      <c r="G36" s="29"/>
      <c r="H36" s="127" t="s">
        <v>325</v>
      </c>
      <c r="I36" s="28" t="s">
        <v>31</v>
      </c>
      <c r="J36" s="44" t="s">
        <v>11</v>
      </c>
      <c r="K36" s="57" t="s">
        <v>115</v>
      </c>
      <c r="L36" s="57" t="s">
        <v>113</v>
      </c>
      <c r="M36" s="45" t="s">
        <v>499</v>
      </c>
      <c r="N36" s="130">
        <v>42542</v>
      </c>
      <c r="O36" s="121">
        <v>42613</v>
      </c>
      <c r="P36" s="46"/>
    </row>
    <row r="37" spans="1:16" s="14" customFormat="1" ht="27" hidden="1">
      <c r="A37" s="3">
        <v>29</v>
      </c>
      <c r="B37" s="125">
        <v>42520</v>
      </c>
      <c r="C37" s="126" t="s">
        <v>72</v>
      </c>
      <c r="D37" s="127" t="s">
        <v>116</v>
      </c>
      <c r="E37" s="28" t="s">
        <v>29</v>
      </c>
      <c r="F37" s="102" t="s">
        <v>57</v>
      </c>
      <c r="G37" s="29"/>
      <c r="H37" s="127" t="s">
        <v>325</v>
      </c>
      <c r="I37" s="28" t="s">
        <v>31</v>
      </c>
      <c r="J37" s="44" t="s">
        <v>11</v>
      </c>
      <c r="K37" s="57" t="s">
        <v>115</v>
      </c>
      <c r="L37" s="57" t="s">
        <v>117</v>
      </c>
      <c r="M37" s="102" t="s">
        <v>500</v>
      </c>
      <c r="N37" s="130">
        <v>42552</v>
      </c>
      <c r="O37" s="121">
        <v>42613</v>
      </c>
      <c r="P37" s="46"/>
    </row>
    <row r="38" spans="1:16" s="14" customFormat="1" ht="27" hidden="1">
      <c r="A38" s="3">
        <v>30</v>
      </c>
      <c r="B38" s="125">
        <v>42520</v>
      </c>
      <c r="C38" s="126" t="s">
        <v>72</v>
      </c>
      <c r="D38" s="127" t="s">
        <v>118</v>
      </c>
      <c r="E38" s="28" t="s">
        <v>29</v>
      </c>
      <c r="F38" s="102" t="s">
        <v>57</v>
      </c>
      <c r="G38" s="29"/>
      <c r="H38" s="127" t="s">
        <v>325</v>
      </c>
      <c r="I38" s="28" t="s">
        <v>31</v>
      </c>
      <c r="J38" s="44" t="s">
        <v>11</v>
      </c>
      <c r="K38" s="57" t="s">
        <v>119</v>
      </c>
      <c r="L38" s="57" t="s">
        <v>120</v>
      </c>
      <c r="M38" s="102" t="s">
        <v>500</v>
      </c>
      <c r="N38" s="130">
        <v>42542</v>
      </c>
      <c r="O38" s="121">
        <v>42613</v>
      </c>
      <c r="P38" s="46"/>
    </row>
    <row r="39" spans="1:16" ht="40.5">
      <c r="A39" s="70">
        <v>31</v>
      </c>
      <c r="B39" s="81">
        <v>42520</v>
      </c>
      <c r="C39" s="70" t="s">
        <v>72</v>
      </c>
      <c r="D39" s="82" t="s">
        <v>121</v>
      </c>
      <c r="E39" s="70" t="s">
        <v>29</v>
      </c>
      <c r="F39" s="70" t="s">
        <v>57</v>
      </c>
      <c r="G39" s="71"/>
      <c r="H39" s="85" t="s">
        <v>325</v>
      </c>
      <c r="I39" s="28" t="s">
        <v>31</v>
      </c>
      <c r="J39" s="82" t="s">
        <v>5</v>
      </c>
      <c r="K39" s="83" t="s">
        <v>119</v>
      </c>
      <c r="L39" s="83" t="s">
        <v>122</v>
      </c>
      <c r="M39" s="102" t="s">
        <v>539</v>
      </c>
      <c r="N39" s="123">
        <v>42674</v>
      </c>
      <c r="O39" s="85"/>
      <c r="P39" s="73"/>
    </row>
    <row r="40" spans="1:16" s="14" customFormat="1" ht="40.5" hidden="1">
      <c r="A40" s="3">
        <v>32</v>
      </c>
      <c r="B40" s="125">
        <v>42524</v>
      </c>
      <c r="C40" s="126" t="s">
        <v>107</v>
      </c>
      <c r="D40" s="111" t="s">
        <v>123</v>
      </c>
      <c r="E40" s="28" t="s">
        <v>29</v>
      </c>
      <c r="F40" s="102" t="s">
        <v>83</v>
      </c>
      <c r="G40" s="29"/>
      <c r="H40" s="127" t="s">
        <v>325</v>
      </c>
      <c r="I40" s="28" t="s">
        <v>31</v>
      </c>
      <c r="J40" s="44" t="s">
        <v>11</v>
      </c>
      <c r="K40" s="57" t="s">
        <v>124</v>
      </c>
      <c r="L40" s="57" t="s">
        <v>125</v>
      </c>
      <c r="M40" s="45" t="s">
        <v>499</v>
      </c>
      <c r="N40" s="130">
        <v>42524</v>
      </c>
      <c r="O40" s="121">
        <v>42613</v>
      </c>
      <c r="P40" s="46"/>
    </row>
    <row r="41" spans="1:16" s="14" customFormat="1" ht="54" hidden="1">
      <c r="A41" s="3">
        <v>33</v>
      </c>
      <c r="B41" s="125">
        <v>42542</v>
      </c>
      <c r="C41" s="126" t="s">
        <v>55</v>
      </c>
      <c r="D41" s="128" t="s">
        <v>126</v>
      </c>
      <c r="E41" s="28" t="s">
        <v>29</v>
      </c>
      <c r="F41" s="102" t="s">
        <v>57</v>
      </c>
      <c r="G41" s="29"/>
      <c r="H41" s="115" t="s">
        <v>325</v>
      </c>
      <c r="I41" s="28" t="s">
        <v>31</v>
      </c>
      <c r="J41" s="44" t="s">
        <v>11</v>
      </c>
      <c r="K41" s="57" t="s">
        <v>127</v>
      </c>
      <c r="L41" s="57" t="s">
        <v>578</v>
      </c>
      <c r="M41" s="45" t="s">
        <v>503</v>
      </c>
      <c r="N41" s="130">
        <v>42607</v>
      </c>
      <c r="O41" s="115" t="s">
        <v>128</v>
      </c>
      <c r="P41" s="46"/>
    </row>
    <row r="42" spans="1:16" s="14" customFormat="1" hidden="1">
      <c r="A42" s="3">
        <v>34</v>
      </c>
      <c r="B42" s="125">
        <v>42542</v>
      </c>
      <c r="C42" s="126" t="s">
        <v>107</v>
      </c>
      <c r="D42" s="128" t="s">
        <v>129</v>
      </c>
      <c r="E42" s="28" t="s">
        <v>29</v>
      </c>
      <c r="F42" s="102" t="s">
        <v>57</v>
      </c>
      <c r="G42" s="29"/>
      <c r="H42" s="115" t="s">
        <v>325</v>
      </c>
      <c r="I42" s="28" t="s">
        <v>31</v>
      </c>
      <c r="J42" s="44" t="s">
        <v>11</v>
      </c>
      <c r="K42" s="57" t="s">
        <v>130</v>
      </c>
      <c r="L42" s="57" t="s">
        <v>131</v>
      </c>
      <c r="M42" s="45" t="s">
        <v>499</v>
      </c>
      <c r="N42" s="130">
        <v>42552</v>
      </c>
      <c r="O42" s="121">
        <v>42613</v>
      </c>
      <c r="P42" s="46"/>
    </row>
    <row r="43" spans="1:16" s="14" customFormat="1" ht="27" hidden="1">
      <c r="A43" s="3">
        <v>35</v>
      </c>
      <c r="B43" s="125">
        <v>42542</v>
      </c>
      <c r="C43" s="126" t="s">
        <v>72</v>
      </c>
      <c r="D43" s="128" t="s">
        <v>132</v>
      </c>
      <c r="E43" s="28" t="s">
        <v>29</v>
      </c>
      <c r="F43" s="102" t="s">
        <v>57</v>
      </c>
      <c r="G43" s="29"/>
      <c r="H43" s="115" t="s">
        <v>325</v>
      </c>
      <c r="I43" s="28" t="s">
        <v>31</v>
      </c>
      <c r="J43" s="44" t="s">
        <v>11</v>
      </c>
      <c r="K43" s="57" t="s">
        <v>133</v>
      </c>
      <c r="L43" s="57" t="s">
        <v>134</v>
      </c>
      <c r="M43" s="102" t="s">
        <v>500</v>
      </c>
      <c r="N43" s="130">
        <v>42552</v>
      </c>
      <c r="O43" s="121">
        <v>42613</v>
      </c>
      <c r="P43" s="46"/>
    </row>
    <row r="44" spans="1:16" s="14" customFormat="1" ht="27" hidden="1">
      <c r="A44" s="3">
        <v>36</v>
      </c>
      <c r="B44" s="125">
        <v>42542</v>
      </c>
      <c r="C44" s="126" t="s">
        <v>72</v>
      </c>
      <c r="D44" s="128" t="s">
        <v>135</v>
      </c>
      <c r="E44" s="28" t="s">
        <v>29</v>
      </c>
      <c r="F44" s="102" t="s">
        <v>57</v>
      </c>
      <c r="G44" s="29"/>
      <c r="H44" s="115" t="s">
        <v>325</v>
      </c>
      <c r="I44" s="28" t="s">
        <v>31</v>
      </c>
      <c r="J44" s="44" t="s">
        <v>11</v>
      </c>
      <c r="K44" s="57" t="s">
        <v>136</v>
      </c>
      <c r="L44" s="57" t="s">
        <v>137</v>
      </c>
      <c r="M44" s="102" t="s">
        <v>500</v>
      </c>
      <c r="N44" s="130">
        <v>42556</v>
      </c>
      <c r="O44" s="121">
        <v>42613</v>
      </c>
      <c r="P44" s="46"/>
    </row>
    <row r="45" spans="1:16" ht="81" hidden="1">
      <c r="A45" s="70">
        <v>37</v>
      </c>
      <c r="B45" s="81">
        <v>42542</v>
      </c>
      <c r="C45" s="70" t="s">
        <v>62</v>
      </c>
      <c r="D45" s="82" t="s">
        <v>540</v>
      </c>
      <c r="E45" s="70" t="s">
        <v>29</v>
      </c>
      <c r="F45" s="70" t="s">
        <v>57</v>
      </c>
      <c r="G45" s="71"/>
      <c r="H45" s="85" t="s">
        <v>325</v>
      </c>
      <c r="I45" s="28" t="s">
        <v>31</v>
      </c>
      <c r="J45" s="82" t="s">
        <v>8</v>
      </c>
      <c r="K45" s="83" t="s">
        <v>541</v>
      </c>
      <c r="L45" s="83" t="s">
        <v>1082</v>
      </c>
      <c r="M45" s="70" t="s">
        <v>501</v>
      </c>
      <c r="N45" s="123">
        <v>42674</v>
      </c>
      <c r="O45" s="85"/>
      <c r="P45" s="73"/>
    </row>
    <row r="46" spans="1:16" s="14" customFormat="1" ht="40.5" hidden="1">
      <c r="A46" s="3">
        <v>38</v>
      </c>
      <c r="B46" s="125">
        <v>42542</v>
      </c>
      <c r="C46" s="126" t="s">
        <v>72</v>
      </c>
      <c r="D46" s="128" t="s">
        <v>138</v>
      </c>
      <c r="E46" s="28" t="s">
        <v>29</v>
      </c>
      <c r="F46" s="102" t="s">
        <v>57</v>
      </c>
      <c r="G46" s="29"/>
      <c r="H46" s="115" t="s">
        <v>325</v>
      </c>
      <c r="I46" s="28" t="s">
        <v>31</v>
      </c>
      <c r="J46" s="44" t="s">
        <v>11</v>
      </c>
      <c r="K46" s="57" t="s">
        <v>139</v>
      </c>
      <c r="L46" s="57" t="s">
        <v>567</v>
      </c>
      <c r="M46" s="102" t="s">
        <v>500</v>
      </c>
      <c r="N46" s="130">
        <v>42555</v>
      </c>
      <c r="O46" s="127"/>
      <c r="P46" s="46"/>
    </row>
    <row r="47" spans="1:16" s="14" customFormat="1" ht="40.5" hidden="1">
      <c r="A47" s="3">
        <v>39</v>
      </c>
      <c r="B47" s="125">
        <v>42542</v>
      </c>
      <c r="C47" s="126" t="s">
        <v>62</v>
      </c>
      <c r="D47" s="128" t="s">
        <v>140</v>
      </c>
      <c r="E47" s="28" t="s">
        <v>29</v>
      </c>
      <c r="F47" s="102" t="s">
        <v>57</v>
      </c>
      <c r="G47" s="29"/>
      <c r="H47" s="115" t="s">
        <v>349</v>
      </c>
      <c r="I47" s="28" t="s">
        <v>31</v>
      </c>
      <c r="J47" s="111" t="s">
        <v>11</v>
      </c>
      <c r="K47" s="57" t="s">
        <v>141</v>
      </c>
      <c r="L47" s="57" t="s">
        <v>142</v>
      </c>
      <c r="M47" s="45" t="s">
        <v>499</v>
      </c>
      <c r="N47" s="127" t="s">
        <v>59</v>
      </c>
      <c r="O47" s="115" t="s">
        <v>128</v>
      </c>
      <c r="P47" s="46"/>
    </row>
    <row r="48" spans="1:16" s="14" customFormat="1" ht="40.5" hidden="1">
      <c r="A48" s="3">
        <v>40</v>
      </c>
      <c r="B48" s="125">
        <v>42542</v>
      </c>
      <c r="C48" s="126" t="s">
        <v>55</v>
      </c>
      <c r="D48" s="128" t="s">
        <v>143</v>
      </c>
      <c r="E48" s="28" t="s">
        <v>29</v>
      </c>
      <c r="F48" s="102" t="s">
        <v>57</v>
      </c>
      <c r="G48" s="29"/>
      <c r="H48" s="115" t="s">
        <v>325</v>
      </c>
      <c r="I48" s="28" t="s">
        <v>31</v>
      </c>
      <c r="J48" s="44" t="s">
        <v>11</v>
      </c>
      <c r="K48" s="57" t="s">
        <v>144</v>
      </c>
      <c r="L48" s="57" t="s">
        <v>145</v>
      </c>
      <c r="M48" s="45" t="s">
        <v>499</v>
      </c>
      <c r="N48" s="130">
        <v>42674</v>
      </c>
      <c r="O48" s="115" t="s">
        <v>128</v>
      </c>
      <c r="P48" s="46"/>
    </row>
    <row r="49" spans="1:16" ht="40.5" hidden="1">
      <c r="A49" s="70">
        <v>41</v>
      </c>
      <c r="B49" s="125">
        <v>42542</v>
      </c>
      <c r="C49" s="70" t="s">
        <v>107</v>
      </c>
      <c r="D49" s="82" t="s">
        <v>1083</v>
      </c>
      <c r="E49" s="70" t="s">
        <v>56</v>
      </c>
      <c r="F49" s="70" t="s">
        <v>83</v>
      </c>
      <c r="G49" s="71"/>
      <c r="H49" s="85" t="s">
        <v>325</v>
      </c>
      <c r="I49" s="28" t="s">
        <v>31</v>
      </c>
      <c r="J49" s="82" t="s">
        <v>11</v>
      </c>
      <c r="K49" s="83" t="s">
        <v>1084</v>
      </c>
      <c r="L49" s="83" t="s">
        <v>1085</v>
      </c>
      <c r="M49" s="70" t="s">
        <v>501</v>
      </c>
      <c r="N49" s="85" t="s">
        <v>78</v>
      </c>
      <c r="O49" s="85" t="s">
        <v>146</v>
      </c>
      <c r="P49" s="73"/>
    </row>
    <row r="50" spans="1:16" s="14" customFormat="1" ht="27" hidden="1">
      <c r="A50" s="3">
        <v>42</v>
      </c>
      <c r="B50" s="125">
        <v>42542</v>
      </c>
      <c r="C50" s="126" t="s">
        <v>72</v>
      </c>
      <c r="D50" s="128" t="s">
        <v>147</v>
      </c>
      <c r="E50" s="28" t="s">
        <v>29</v>
      </c>
      <c r="F50" s="102" t="s">
        <v>57</v>
      </c>
      <c r="G50" s="29"/>
      <c r="H50" s="115" t="s">
        <v>325</v>
      </c>
      <c r="I50" s="28" t="s">
        <v>31</v>
      </c>
      <c r="J50" s="44" t="s">
        <v>11</v>
      </c>
      <c r="K50" s="57" t="s">
        <v>148</v>
      </c>
      <c r="L50" s="57" t="s">
        <v>149</v>
      </c>
      <c r="M50" s="102" t="s">
        <v>500</v>
      </c>
      <c r="N50" s="130">
        <v>42573</v>
      </c>
      <c r="O50" s="121">
        <v>42613</v>
      </c>
      <c r="P50" s="46"/>
    </row>
    <row r="51" spans="1:16" s="14" customFormat="1" ht="27" hidden="1">
      <c r="A51" s="3">
        <v>43</v>
      </c>
      <c r="B51" s="125">
        <v>42555</v>
      </c>
      <c r="C51" s="126" t="s">
        <v>28</v>
      </c>
      <c r="D51" s="128" t="s">
        <v>150</v>
      </c>
      <c r="E51" s="28" t="s">
        <v>29</v>
      </c>
      <c r="F51" s="102" t="s">
        <v>57</v>
      </c>
      <c r="G51" s="29"/>
      <c r="H51" s="115" t="s">
        <v>325</v>
      </c>
      <c r="I51" s="28" t="s">
        <v>31</v>
      </c>
      <c r="J51" s="44" t="s">
        <v>11</v>
      </c>
      <c r="K51" s="57" t="s">
        <v>151</v>
      </c>
      <c r="L51" s="57" t="s">
        <v>152</v>
      </c>
      <c r="M51" s="45" t="s">
        <v>499</v>
      </c>
      <c r="N51" s="127" t="s">
        <v>59</v>
      </c>
      <c r="O51" s="115" t="s">
        <v>87</v>
      </c>
      <c r="P51" s="46"/>
    </row>
    <row r="52" spans="1:16" s="14" customFormat="1" ht="27" hidden="1">
      <c r="A52" s="3">
        <v>44</v>
      </c>
      <c r="B52" s="125">
        <v>42555</v>
      </c>
      <c r="C52" s="126" t="s">
        <v>55</v>
      </c>
      <c r="D52" s="128" t="s">
        <v>153</v>
      </c>
      <c r="E52" s="28" t="s">
        <v>29</v>
      </c>
      <c r="F52" s="102" t="s">
        <v>57</v>
      </c>
      <c r="G52" s="29"/>
      <c r="H52" s="115" t="s">
        <v>325</v>
      </c>
      <c r="I52" s="28" t="s">
        <v>31</v>
      </c>
      <c r="J52" s="44" t="s">
        <v>11</v>
      </c>
      <c r="K52" s="57" t="s">
        <v>154</v>
      </c>
      <c r="L52" s="57" t="s">
        <v>155</v>
      </c>
      <c r="M52" s="45" t="s">
        <v>499</v>
      </c>
      <c r="N52" s="115" t="s">
        <v>59</v>
      </c>
      <c r="O52" s="121">
        <v>42613</v>
      </c>
      <c r="P52" s="46"/>
    </row>
    <row r="53" spans="1:16" ht="27" hidden="1">
      <c r="A53" s="70">
        <v>45</v>
      </c>
      <c r="B53" s="125">
        <v>42555</v>
      </c>
      <c r="C53" s="70" t="s">
        <v>28</v>
      </c>
      <c r="D53" s="85" t="s">
        <v>156</v>
      </c>
      <c r="E53" s="70" t="s">
        <v>29</v>
      </c>
      <c r="F53" s="70" t="s">
        <v>57</v>
      </c>
      <c r="G53" s="71"/>
      <c r="H53" s="85" t="s">
        <v>325</v>
      </c>
      <c r="I53" s="28" t="s">
        <v>31</v>
      </c>
      <c r="J53" s="82" t="s">
        <v>12</v>
      </c>
      <c r="K53" s="83" t="s">
        <v>157</v>
      </c>
      <c r="L53" s="83" t="s">
        <v>158</v>
      </c>
      <c r="M53" s="70" t="s">
        <v>501</v>
      </c>
      <c r="N53" s="85" t="s">
        <v>78</v>
      </c>
      <c r="O53" s="85"/>
      <c r="P53" s="73"/>
    </row>
    <row r="54" spans="1:16" ht="27" hidden="1">
      <c r="A54" s="70">
        <v>46</v>
      </c>
      <c r="B54" s="125">
        <v>42555</v>
      </c>
      <c r="C54" s="70" t="s">
        <v>28</v>
      </c>
      <c r="D54" s="85" t="s">
        <v>159</v>
      </c>
      <c r="E54" s="70" t="s">
        <v>29</v>
      </c>
      <c r="F54" s="70" t="s">
        <v>57</v>
      </c>
      <c r="G54" s="71"/>
      <c r="H54" s="85" t="s">
        <v>325</v>
      </c>
      <c r="I54" s="28" t="s">
        <v>31</v>
      </c>
      <c r="J54" s="82" t="s">
        <v>12</v>
      </c>
      <c r="K54" s="83" t="s">
        <v>157</v>
      </c>
      <c r="L54" s="83" t="s">
        <v>160</v>
      </c>
      <c r="M54" s="70" t="s">
        <v>501</v>
      </c>
      <c r="N54" s="85" t="s">
        <v>78</v>
      </c>
      <c r="O54" s="85" t="s">
        <v>161</v>
      </c>
      <c r="P54" s="73"/>
    </row>
    <row r="55" spans="1:16" s="14" customFormat="1" ht="67.5" hidden="1">
      <c r="A55" s="3">
        <v>47</v>
      </c>
      <c r="B55" s="125">
        <v>42555</v>
      </c>
      <c r="C55" s="126" t="s">
        <v>62</v>
      </c>
      <c r="D55" s="115" t="s">
        <v>162</v>
      </c>
      <c r="E55" s="28" t="s">
        <v>29</v>
      </c>
      <c r="F55" s="102" t="s">
        <v>83</v>
      </c>
      <c r="G55" s="29"/>
      <c r="H55" s="115" t="s">
        <v>349</v>
      </c>
      <c r="I55" s="28" t="s">
        <v>31</v>
      </c>
      <c r="J55" s="44" t="s">
        <v>11</v>
      </c>
      <c r="K55" s="57" t="s">
        <v>163</v>
      </c>
      <c r="L55" s="57" t="s">
        <v>164</v>
      </c>
      <c r="M55" s="45" t="s">
        <v>499</v>
      </c>
      <c r="N55" s="130">
        <v>42569</v>
      </c>
      <c r="O55" s="121">
        <v>42613</v>
      </c>
      <c r="P55" s="46" t="s">
        <v>542</v>
      </c>
    </row>
    <row r="56" spans="1:16" s="14" customFormat="1" ht="67.5" hidden="1">
      <c r="A56" s="3">
        <v>48</v>
      </c>
      <c r="B56" s="125">
        <v>42555</v>
      </c>
      <c r="C56" s="126" t="s">
        <v>62</v>
      </c>
      <c r="D56" s="115" t="s">
        <v>165</v>
      </c>
      <c r="E56" s="28" t="s">
        <v>29</v>
      </c>
      <c r="F56" s="102" t="s">
        <v>83</v>
      </c>
      <c r="G56" s="29"/>
      <c r="H56" s="115" t="s">
        <v>349</v>
      </c>
      <c r="I56" s="28" t="s">
        <v>31</v>
      </c>
      <c r="J56" s="44" t="s">
        <v>11</v>
      </c>
      <c r="K56" s="57" t="s">
        <v>166</v>
      </c>
      <c r="L56" s="57" t="s">
        <v>167</v>
      </c>
      <c r="M56" s="45" t="s">
        <v>499</v>
      </c>
      <c r="N56" s="127" t="s">
        <v>78</v>
      </c>
      <c r="O56" s="115" t="s">
        <v>128</v>
      </c>
      <c r="P56" s="46" t="s">
        <v>542</v>
      </c>
    </row>
    <row r="57" spans="1:16" s="14" customFormat="1" ht="27" hidden="1">
      <c r="A57" s="3">
        <v>49</v>
      </c>
      <c r="B57" s="125">
        <v>42555</v>
      </c>
      <c r="C57" s="126" t="s">
        <v>72</v>
      </c>
      <c r="D57" s="115" t="s">
        <v>168</v>
      </c>
      <c r="E57" s="28" t="s">
        <v>29</v>
      </c>
      <c r="F57" s="102" t="s">
        <v>57</v>
      </c>
      <c r="G57" s="29"/>
      <c r="H57" s="115" t="s">
        <v>325</v>
      </c>
      <c r="I57" s="28" t="s">
        <v>31</v>
      </c>
      <c r="J57" s="44" t="s">
        <v>11</v>
      </c>
      <c r="K57" s="57" t="s">
        <v>169</v>
      </c>
      <c r="L57" s="57"/>
      <c r="M57" s="102" t="s">
        <v>500</v>
      </c>
      <c r="N57" s="127"/>
      <c r="O57" s="121">
        <v>42613</v>
      </c>
      <c r="P57" s="46"/>
    </row>
    <row r="58" spans="1:16" s="14" customFormat="1" ht="40.5" hidden="1">
      <c r="A58" s="3">
        <v>50</v>
      </c>
      <c r="B58" s="125">
        <v>42555</v>
      </c>
      <c r="C58" s="126" t="s">
        <v>62</v>
      </c>
      <c r="D58" s="115" t="s">
        <v>170</v>
      </c>
      <c r="E58" s="28" t="s">
        <v>29</v>
      </c>
      <c r="F58" s="102" t="s">
        <v>83</v>
      </c>
      <c r="G58" s="29"/>
      <c r="H58" s="115" t="s">
        <v>325</v>
      </c>
      <c r="I58" s="28" t="s">
        <v>31</v>
      </c>
      <c r="J58" s="44" t="s">
        <v>11</v>
      </c>
      <c r="K58" s="57" t="s">
        <v>171</v>
      </c>
      <c r="L58" s="57" t="s">
        <v>172</v>
      </c>
      <c r="M58" s="45" t="s">
        <v>499</v>
      </c>
      <c r="N58" s="127" t="s">
        <v>173</v>
      </c>
      <c r="O58" s="121">
        <v>42613</v>
      </c>
      <c r="P58" s="46"/>
    </row>
    <row r="59" spans="1:16" ht="27" hidden="1">
      <c r="A59" s="70">
        <v>51</v>
      </c>
      <c r="B59" s="125">
        <v>42555</v>
      </c>
      <c r="C59" s="132" t="s">
        <v>28</v>
      </c>
      <c r="D59" s="133" t="s">
        <v>174</v>
      </c>
      <c r="E59" s="70" t="s">
        <v>29</v>
      </c>
      <c r="F59" s="70" t="s">
        <v>30</v>
      </c>
      <c r="G59" s="71"/>
      <c r="H59" s="85" t="s">
        <v>325</v>
      </c>
      <c r="I59" s="28" t="s">
        <v>31</v>
      </c>
      <c r="J59" s="82" t="s">
        <v>12</v>
      </c>
      <c r="K59" s="83" t="s">
        <v>175</v>
      </c>
      <c r="L59" s="83" t="s">
        <v>176</v>
      </c>
      <c r="M59" s="70" t="s">
        <v>501</v>
      </c>
      <c r="N59" s="85" t="s">
        <v>78</v>
      </c>
      <c r="O59" s="85" t="s">
        <v>45</v>
      </c>
      <c r="P59" s="73"/>
    </row>
    <row r="60" spans="1:16" s="14" customFormat="1" ht="40.5" hidden="1">
      <c r="A60" s="3">
        <v>52</v>
      </c>
      <c r="B60" s="125">
        <v>42556</v>
      </c>
      <c r="C60" s="126" t="s">
        <v>55</v>
      </c>
      <c r="D60" s="30" t="s">
        <v>177</v>
      </c>
      <c r="E60" s="28" t="s">
        <v>29</v>
      </c>
      <c r="F60" s="102" t="s">
        <v>57</v>
      </c>
      <c r="G60" s="29"/>
      <c r="H60" s="115" t="s">
        <v>325</v>
      </c>
      <c r="I60" s="28" t="s">
        <v>31</v>
      </c>
      <c r="J60" s="44" t="s">
        <v>11</v>
      </c>
      <c r="K60" s="57"/>
      <c r="L60" s="57" t="s">
        <v>178</v>
      </c>
      <c r="M60" s="45" t="s">
        <v>499</v>
      </c>
      <c r="N60" s="129">
        <v>42607</v>
      </c>
      <c r="O60" s="129">
        <v>42617</v>
      </c>
      <c r="P60" s="46"/>
    </row>
    <row r="61" spans="1:16" s="14" customFormat="1" ht="81" hidden="1">
      <c r="A61" s="3">
        <v>53</v>
      </c>
      <c r="B61" s="125">
        <v>42556</v>
      </c>
      <c r="C61" s="126" t="s">
        <v>62</v>
      </c>
      <c r="D61" s="30" t="s">
        <v>179</v>
      </c>
      <c r="E61" s="28" t="s">
        <v>29</v>
      </c>
      <c r="F61" s="102" t="s">
        <v>57</v>
      </c>
      <c r="G61" s="29"/>
      <c r="H61" s="115" t="s">
        <v>325</v>
      </c>
      <c r="I61" s="28" t="s">
        <v>31</v>
      </c>
      <c r="J61" s="44" t="s">
        <v>11</v>
      </c>
      <c r="K61" s="57" t="s">
        <v>180</v>
      </c>
      <c r="L61" s="57" t="s">
        <v>181</v>
      </c>
      <c r="M61" s="45" t="s">
        <v>499</v>
      </c>
      <c r="N61" s="127"/>
      <c r="O61" s="121">
        <v>42613</v>
      </c>
      <c r="P61" s="46" t="s">
        <v>182</v>
      </c>
    </row>
    <row r="62" spans="1:16" s="14" customFormat="1" ht="54" hidden="1">
      <c r="A62" s="3">
        <v>54</v>
      </c>
      <c r="B62" s="125">
        <v>42556</v>
      </c>
      <c r="C62" s="126" t="s">
        <v>62</v>
      </c>
      <c r="D62" s="30" t="s">
        <v>183</v>
      </c>
      <c r="E62" s="28" t="s">
        <v>29</v>
      </c>
      <c r="F62" s="102" t="s">
        <v>57</v>
      </c>
      <c r="G62" s="29"/>
      <c r="H62" s="115" t="s">
        <v>325</v>
      </c>
      <c r="I62" s="28" t="s">
        <v>31</v>
      </c>
      <c r="J62" s="44" t="s">
        <v>11</v>
      </c>
      <c r="K62" s="57" t="s">
        <v>184</v>
      </c>
      <c r="L62" s="57" t="s">
        <v>185</v>
      </c>
      <c r="M62" s="45" t="s">
        <v>499</v>
      </c>
      <c r="N62" s="115" t="s">
        <v>59</v>
      </c>
      <c r="O62" s="121">
        <v>42613</v>
      </c>
      <c r="P62" s="46" t="s">
        <v>186</v>
      </c>
    </row>
    <row r="63" spans="1:16" ht="67.5" hidden="1">
      <c r="A63" s="70">
        <v>55</v>
      </c>
      <c r="B63" s="125">
        <v>42556</v>
      </c>
      <c r="C63" s="70" t="s">
        <v>62</v>
      </c>
      <c r="D63" s="30" t="s">
        <v>187</v>
      </c>
      <c r="E63" s="70" t="s">
        <v>29</v>
      </c>
      <c r="F63" s="70" t="s">
        <v>57</v>
      </c>
      <c r="G63" s="71"/>
      <c r="H63" s="85" t="s">
        <v>325</v>
      </c>
      <c r="I63" s="28" t="s">
        <v>31</v>
      </c>
      <c r="J63" s="82" t="s">
        <v>12</v>
      </c>
      <c r="K63" s="83" t="s">
        <v>188</v>
      </c>
      <c r="L63" s="83" t="s">
        <v>543</v>
      </c>
      <c r="M63" s="70" t="s">
        <v>501</v>
      </c>
      <c r="N63" s="123">
        <v>42674</v>
      </c>
      <c r="O63" s="85"/>
      <c r="P63" s="73" t="s">
        <v>189</v>
      </c>
    </row>
    <row r="64" spans="1:16" s="14" customFormat="1" ht="27" hidden="1">
      <c r="A64" s="3">
        <v>56</v>
      </c>
      <c r="B64" s="125">
        <v>42556</v>
      </c>
      <c r="C64" s="126" t="s">
        <v>72</v>
      </c>
      <c r="D64" s="30" t="s">
        <v>190</v>
      </c>
      <c r="E64" s="28" t="s">
        <v>29</v>
      </c>
      <c r="F64" s="102" t="s">
        <v>57</v>
      </c>
      <c r="G64" s="29"/>
      <c r="H64" s="115" t="s">
        <v>325</v>
      </c>
      <c r="I64" s="28" t="s">
        <v>31</v>
      </c>
      <c r="J64" s="44" t="s">
        <v>11</v>
      </c>
      <c r="K64" s="57" t="s">
        <v>191</v>
      </c>
      <c r="L64" s="57" t="s">
        <v>192</v>
      </c>
      <c r="M64" s="102" t="s">
        <v>500</v>
      </c>
      <c r="N64" s="130">
        <v>42555</v>
      </c>
      <c r="O64" s="121">
        <v>42613</v>
      </c>
      <c r="P64" s="46"/>
    </row>
    <row r="65" spans="1:16" s="14" customFormat="1" ht="40.5" hidden="1">
      <c r="A65" s="3">
        <v>57</v>
      </c>
      <c r="B65" s="125">
        <v>42556</v>
      </c>
      <c r="C65" s="126" t="s">
        <v>72</v>
      </c>
      <c r="D65" s="30" t="s">
        <v>193</v>
      </c>
      <c r="E65" s="28" t="s">
        <v>29</v>
      </c>
      <c r="F65" s="102" t="s">
        <v>57</v>
      </c>
      <c r="G65" s="29"/>
      <c r="H65" s="115" t="s">
        <v>325</v>
      </c>
      <c r="I65" s="28" t="s">
        <v>31</v>
      </c>
      <c r="J65" s="44" t="s">
        <v>11</v>
      </c>
      <c r="K65" s="57" t="s">
        <v>194</v>
      </c>
      <c r="L65" s="57" t="s">
        <v>195</v>
      </c>
      <c r="M65" s="102" t="s">
        <v>500</v>
      </c>
      <c r="N65" s="130">
        <v>42612</v>
      </c>
      <c r="O65" s="121">
        <v>42613</v>
      </c>
      <c r="P65" s="46" t="s">
        <v>196</v>
      </c>
    </row>
    <row r="66" spans="1:16" s="14" customFormat="1" ht="40.5" hidden="1">
      <c r="A66" s="3">
        <v>58</v>
      </c>
      <c r="B66" s="125">
        <v>42556</v>
      </c>
      <c r="C66" s="126" t="s">
        <v>72</v>
      </c>
      <c r="D66" s="30" t="s">
        <v>197</v>
      </c>
      <c r="E66" s="28" t="s">
        <v>29</v>
      </c>
      <c r="F66" s="102" t="s">
        <v>57</v>
      </c>
      <c r="G66" s="29"/>
      <c r="H66" s="115" t="s">
        <v>325</v>
      </c>
      <c r="I66" s="28" t="s">
        <v>31</v>
      </c>
      <c r="J66" s="44" t="s">
        <v>11</v>
      </c>
      <c r="K66" s="57" t="s">
        <v>198</v>
      </c>
      <c r="L66" s="57" t="s">
        <v>199</v>
      </c>
      <c r="M66" s="102" t="s">
        <v>500</v>
      </c>
      <c r="N66" s="130">
        <v>42612</v>
      </c>
      <c r="O66" s="121">
        <v>42613</v>
      </c>
      <c r="P66" s="225" t="s">
        <v>200</v>
      </c>
    </row>
    <row r="67" spans="1:16" s="14" customFormat="1" ht="40.5" hidden="1">
      <c r="A67" s="3">
        <v>59</v>
      </c>
      <c r="B67" s="125">
        <v>42556</v>
      </c>
      <c r="C67" s="126" t="s">
        <v>72</v>
      </c>
      <c r="D67" s="30" t="s">
        <v>201</v>
      </c>
      <c r="E67" s="28" t="s">
        <v>29</v>
      </c>
      <c r="F67" s="102" t="s">
        <v>57</v>
      </c>
      <c r="G67" s="29"/>
      <c r="H67" s="115" t="s">
        <v>325</v>
      </c>
      <c r="I67" s="28" t="s">
        <v>31</v>
      </c>
      <c r="J67" s="44" t="s">
        <v>11</v>
      </c>
      <c r="K67" s="57" t="s">
        <v>202</v>
      </c>
      <c r="L67" s="57" t="s">
        <v>203</v>
      </c>
      <c r="M67" s="102" t="s">
        <v>500</v>
      </c>
      <c r="N67" s="130">
        <v>42612</v>
      </c>
      <c r="O67" s="121">
        <v>42613</v>
      </c>
      <c r="P67" s="226"/>
    </row>
    <row r="68" spans="1:16" ht="54" hidden="1">
      <c r="A68" s="70">
        <v>60</v>
      </c>
      <c r="B68" s="125">
        <v>42556</v>
      </c>
      <c r="C68" s="70" t="s">
        <v>72</v>
      </c>
      <c r="D68" s="30" t="s">
        <v>204</v>
      </c>
      <c r="E68" s="70" t="s">
        <v>29</v>
      </c>
      <c r="F68" s="70" t="s">
        <v>57</v>
      </c>
      <c r="G68" s="71"/>
      <c r="H68" s="85" t="s">
        <v>325</v>
      </c>
      <c r="I68" s="28" t="s">
        <v>31</v>
      </c>
      <c r="J68" s="82" t="s">
        <v>12</v>
      </c>
      <c r="K68" s="83" t="s">
        <v>205</v>
      </c>
      <c r="L68" s="83" t="s">
        <v>579</v>
      </c>
      <c r="M68" s="102" t="s">
        <v>500</v>
      </c>
      <c r="N68" s="123" t="s">
        <v>564</v>
      </c>
      <c r="O68" s="134" t="s">
        <v>206</v>
      </c>
      <c r="P68" s="73"/>
    </row>
    <row r="69" spans="1:16" ht="54" hidden="1">
      <c r="A69" s="70">
        <v>61</v>
      </c>
      <c r="B69" s="125">
        <v>42556</v>
      </c>
      <c r="C69" s="70" t="s">
        <v>62</v>
      </c>
      <c r="D69" s="30" t="s">
        <v>207</v>
      </c>
      <c r="E69" s="70" t="s">
        <v>29</v>
      </c>
      <c r="F69" s="70" t="s">
        <v>57</v>
      </c>
      <c r="G69" s="71"/>
      <c r="H69" s="85" t="s">
        <v>325</v>
      </c>
      <c r="I69" s="28" t="s">
        <v>31</v>
      </c>
      <c r="J69" s="82" t="s">
        <v>12</v>
      </c>
      <c r="K69" s="83" t="s">
        <v>208</v>
      </c>
      <c r="L69" s="83" t="s">
        <v>209</v>
      </c>
      <c r="M69" s="70" t="s">
        <v>501</v>
      </c>
      <c r="N69" s="85" t="s">
        <v>78</v>
      </c>
      <c r="O69" s="85" t="s">
        <v>210</v>
      </c>
      <c r="P69" s="73"/>
    </row>
    <row r="70" spans="1:16" s="14" customFormat="1" ht="40.5" hidden="1">
      <c r="A70" s="3">
        <v>62</v>
      </c>
      <c r="B70" s="125">
        <v>42556</v>
      </c>
      <c r="C70" s="126" t="s">
        <v>55</v>
      </c>
      <c r="D70" s="30" t="s">
        <v>211</v>
      </c>
      <c r="E70" s="28" t="s">
        <v>29</v>
      </c>
      <c r="F70" s="102" t="s">
        <v>57</v>
      </c>
      <c r="G70" s="29"/>
      <c r="H70" s="115" t="s">
        <v>325</v>
      </c>
      <c r="I70" s="28" t="s">
        <v>31</v>
      </c>
      <c r="J70" s="44" t="s">
        <v>11</v>
      </c>
      <c r="K70" s="57" t="s">
        <v>212</v>
      </c>
      <c r="L70" s="57" t="s">
        <v>213</v>
      </c>
      <c r="M70" s="45" t="s">
        <v>499</v>
      </c>
      <c r="N70" s="115" t="s">
        <v>59</v>
      </c>
      <c r="O70" s="121">
        <v>42633</v>
      </c>
      <c r="P70" s="46"/>
    </row>
    <row r="71" spans="1:16" s="14" customFormat="1" ht="27" hidden="1">
      <c r="A71" s="3">
        <v>63</v>
      </c>
      <c r="B71" s="125">
        <v>42556</v>
      </c>
      <c r="C71" s="126" t="s">
        <v>55</v>
      </c>
      <c r="D71" s="30" t="s">
        <v>214</v>
      </c>
      <c r="E71" s="28" t="s">
        <v>29</v>
      </c>
      <c r="F71" s="102" t="s">
        <v>57</v>
      </c>
      <c r="G71" s="29"/>
      <c r="H71" s="115" t="s">
        <v>325</v>
      </c>
      <c r="I71" s="28" t="s">
        <v>31</v>
      </c>
      <c r="J71" s="44" t="s">
        <v>11</v>
      </c>
      <c r="K71" s="57" t="s">
        <v>215</v>
      </c>
      <c r="L71" s="113" t="s">
        <v>216</v>
      </c>
      <c r="M71" s="45" t="s">
        <v>499</v>
      </c>
      <c r="N71" s="127" t="s">
        <v>217</v>
      </c>
      <c r="O71" s="121">
        <v>42613</v>
      </c>
      <c r="P71" s="46"/>
    </row>
    <row r="72" spans="1:16" s="14" customFormat="1" ht="27" hidden="1">
      <c r="A72" s="3">
        <v>64</v>
      </c>
      <c r="B72" s="125">
        <v>42556</v>
      </c>
      <c r="C72" s="126" t="s">
        <v>62</v>
      </c>
      <c r="D72" s="30" t="s">
        <v>218</v>
      </c>
      <c r="E72" s="28" t="s">
        <v>29</v>
      </c>
      <c r="F72" s="102" t="s">
        <v>83</v>
      </c>
      <c r="G72" s="29"/>
      <c r="H72" s="115" t="s">
        <v>325</v>
      </c>
      <c r="I72" s="28" t="s">
        <v>31</v>
      </c>
      <c r="J72" s="44" t="s">
        <v>11</v>
      </c>
      <c r="K72" s="57" t="s">
        <v>219</v>
      </c>
      <c r="L72" s="57" t="s">
        <v>220</v>
      </c>
      <c r="M72" s="45" t="s">
        <v>499</v>
      </c>
      <c r="N72" s="127" t="s">
        <v>173</v>
      </c>
      <c r="O72" s="121">
        <v>42613</v>
      </c>
      <c r="P72" s="46"/>
    </row>
    <row r="73" spans="1:16" s="14" customFormat="1" ht="27" hidden="1">
      <c r="A73" s="3">
        <v>65</v>
      </c>
      <c r="B73" s="125">
        <v>42556</v>
      </c>
      <c r="C73" s="126" t="s">
        <v>55</v>
      </c>
      <c r="D73" s="30" t="s">
        <v>95</v>
      </c>
      <c r="E73" s="28" t="s">
        <v>29</v>
      </c>
      <c r="F73" s="102" t="s">
        <v>57</v>
      </c>
      <c r="G73" s="29"/>
      <c r="H73" s="115" t="s">
        <v>325</v>
      </c>
      <c r="I73" s="28" t="s">
        <v>31</v>
      </c>
      <c r="J73" s="44" t="s">
        <v>11</v>
      </c>
      <c r="K73" s="57" t="s">
        <v>221</v>
      </c>
      <c r="L73" s="57" t="s">
        <v>222</v>
      </c>
      <c r="M73" s="45" t="s">
        <v>499</v>
      </c>
      <c r="N73" s="115" t="s">
        <v>70</v>
      </c>
      <c r="O73" s="115" t="s">
        <v>223</v>
      </c>
      <c r="P73" s="46"/>
    </row>
    <row r="74" spans="1:16" s="14" customFormat="1" ht="27" hidden="1">
      <c r="A74" s="3">
        <v>66</v>
      </c>
      <c r="B74" s="125">
        <v>42556</v>
      </c>
      <c r="C74" s="126" t="s">
        <v>72</v>
      </c>
      <c r="D74" s="30" t="s">
        <v>224</v>
      </c>
      <c r="E74" s="28" t="s">
        <v>29</v>
      </c>
      <c r="F74" s="102" t="s">
        <v>57</v>
      </c>
      <c r="G74" s="29"/>
      <c r="H74" s="115" t="s">
        <v>325</v>
      </c>
      <c r="I74" s="28" t="s">
        <v>31</v>
      </c>
      <c r="J74" s="44" t="s">
        <v>11</v>
      </c>
      <c r="K74" s="57" t="s">
        <v>225</v>
      </c>
      <c r="L74" s="57" t="s">
        <v>226</v>
      </c>
      <c r="M74" s="102" t="s">
        <v>500</v>
      </c>
      <c r="N74" s="115" t="s">
        <v>59</v>
      </c>
      <c r="O74" s="121">
        <v>42613</v>
      </c>
      <c r="P74" s="46"/>
    </row>
    <row r="75" spans="1:16" s="14" customFormat="1" ht="27" hidden="1">
      <c r="A75" s="3">
        <v>67</v>
      </c>
      <c r="B75" s="125">
        <v>42576</v>
      </c>
      <c r="C75" s="126" t="s">
        <v>62</v>
      </c>
      <c r="D75" s="30" t="s">
        <v>227</v>
      </c>
      <c r="E75" s="28" t="s">
        <v>29</v>
      </c>
      <c r="F75" s="102" t="s">
        <v>57</v>
      </c>
      <c r="G75" s="29"/>
      <c r="H75" s="115" t="s">
        <v>325</v>
      </c>
      <c r="I75" s="28" t="s">
        <v>31</v>
      </c>
      <c r="J75" s="44" t="s">
        <v>11</v>
      </c>
      <c r="K75" s="57" t="s">
        <v>228</v>
      </c>
      <c r="L75" s="57" t="s">
        <v>229</v>
      </c>
      <c r="M75" s="45" t="s">
        <v>499</v>
      </c>
      <c r="N75" s="127" t="s">
        <v>59</v>
      </c>
      <c r="O75" s="121">
        <v>42613</v>
      </c>
      <c r="P75" s="46"/>
    </row>
    <row r="76" spans="1:16" s="14" customFormat="1" ht="54" hidden="1">
      <c r="A76" s="3">
        <v>68</v>
      </c>
      <c r="B76" s="125">
        <v>42576</v>
      </c>
      <c r="C76" s="126" t="s">
        <v>72</v>
      </c>
      <c r="D76" s="30" t="s">
        <v>230</v>
      </c>
      <c r="E76" s="28" t="s">
        <v>29</v>
      </c>
      <c r="F76" s="102" t="s">
        <v>57</v>
      </c>
      <c r="G76" s="29"/>
      <c r="H76" s="115" t="s">
        <v>325</v>
      </c>
      <c r="I76" s="28" t="s">
        <v>31</v>
      </c>
      <c r="J76" s="44" t="s">
        <v>11</v>
      </c>
      <c r="K76" s="57" t="s">
        <v>205</v>
      </c>
      <c r="L76" s="57" t="s">
        <v>231</v>
      </c>
      <c r="M76" s="102" t="s">
        <v>500</v>
      </c>
      <c r="N76" s="130">
        <v>42612</v>
      </c>
      <c r="O76" s="121">
        <v>42613</v>
      </c>
      <c r="P76" s="46"/>
    </row>
    <row r="77" spans="1:16" ht="54" hidden="1">
      <c r="A77" s="70">
        <v>69</v>
      </c>
      <c r="B77" s="125">
        <v>42576</v>
      </c>
      <c r="C77" s="70" t="s">
        <v>72</v>
      </c>
      <c r="D77" s="103" t="s">
        <v>544</v>
      </c>
      <c r="E77" s="70" t="s">
        <v>29</v>
      </c>
      <c r="F77" s="70" t="s">
        <v>57</v>
      </c>
      <c r="G77" s="71"/>
      <c r="H77" s="85" t="s">
        <v>325</v>
      </c>
      <c r="I77" s="28" t="s">
        <v>31</v>
      </c>
      <c r="J77" s="82" t="s">
        <v>12</v>
      </c>
      <c r="K77" s="83" t="s">
        <v>205</v>
      </c>
      <c r="L77" s="83" t="s">
        <v>545</v>
      </c>
      <c r="M77" s="102" t="s">
        <v>537</v>
      </c>
      <c r="N77" s="85" t="s">
        <v>564</v>
      </c>
      <c r="O77" s="85" t="s">
        <v>564</v>
      </c>
      <c r="P77" s="183" t="s">
        <v>546</v>
      </c>
    </row>
    <row r="78" spans="1:16" s="14" customFormat="1" ht="54" hidden="1">
      <c r="A78" s="3">
        <v>70</v>
      </c>
      <c r="B78" s="125">
        <v>42576</v>
      </c>
      <c r="C78" s="126" t="s">
        <v>72</v>
      </c>
      <c r="D78" s="30" t="s">
        <v>232</v>
      </c>
      <c r="E78" s="28" t="s">
        <v>29</v>
      </c>
      <c r="F78" s="102" t="s">
        <v>57</v>
      </c>
      <c r="G78" s="29"/>
      <c r="H78" s="115" t="s">
        <v>325</v>
      </c>
      <c r="I78" s="28" t="s">
        <v>31</v>
      </c>
      <c r="J78" s="44" t="s">
        <v>11</v>
      </c>
      <c r="K78" s="57" t="s">
        <v>205</v>
      </c>
      <c r="L78" s="57" t="s">
        <v>233</v>
      </c>
      <c r="M78" s="102" t="s">
        <v>500</v>
      </c>
      <c r="N78" s="130">
        <v>42612</v>
      </c>
      <c r="O78" s="121">
        <v>42613</v>
      </c>
      <c r="P78" s="46"/>
    </row>
    <row r="79" spans="1:16" s="14" customFormat="1" ht="27" hidden="1">
      <c r="A79" s="3">
        <v>71</v>
      </c>
      <c r="B79" s="125">
        <v>42576</v>
      </c>
      <c r="C79" s="126" t="s">
        <v>55</v>
      </c>
      <c r="D79" s="30" t="s">
        <v>234</v>
      </c>
      <c r="E79" s="28" t="s">
        <v>29</v>
      </c>
      <c r="F79" s="102" t="s">
        <v>57</v>
      </c>
      <c r="G79" s="29"/>
      <c r="H79" s="115" t="s">
        <v>325</v>
      </c>
      <c r="I79" s="28" t="s">
        <v>31</v>
      </c>
      <c r="J79" s="44" t="s">
        <v>11</v>
      </c>
      <c r="K79" s="57" t="s">
        <v>235</v>
      </c>
      <c r="L79" s="57" t="s">
        <v>236</v>
      </c>
      <c r="M79" s="45" t="s">
        <v>499</v>
      </c>
      <c r="N79" s="127" t="s">
        <v>59</v>
      </c>
      <c r="O79" s="121">
        <v>42613</v>
      </c>
      <c r="P79" s="46"/>
    </row>
    <row r="80" spans="1:16" s="14" customFormat="1" ht="27" hidden="1">
      <c r="A80" s="3">
        <v>72</v>
      </c>
      <c r="B80" s="125">
        <v>42576</v>
      </c>
      <c r="C80" s="126" t="s">
        <v>55</v>
      </c>
      <c r="D80" s="30" t="s">
        <v>237</v>
      </c>
      <c r="E80" s="28" t="s">
        <v>29</v>
      </c>
      <c r="F80" s="102" t="s">
        <v>57</v>
      </c>
      <c r="G80" s="29"/>
      <c r="H80" s="115" t="s">
        <v>325</v>
      </c>
      <c r="I80" s="28" t="s">
        <v>31</v>
      </c>
      <c r="J80" s="44" t="s">
        <v>11</v>
      </c>
      <c r="K80" s="57" t="s">
        <v>221</v>
      </c>
      <c r="L80" s="57" t="s">
        <v>238</v>
      </c>
      <c r="M80" s="45" t="s">
        <v>499</v>
      </c>
      <c r="N80" s="115" t="s">
        <v>70</v>
      </c>
      <c r="O80" s="121">
        <v>42613</v>
      </c>
      <c r="P80" s="46"/>
    </row>
    <row r="81" spans="1:16" s="14" customFormat="1" ht="40.5" hidden="1">
      <c r="A81" s="3">
        <v>73</v>
      </c>
      <c r="B81" s="125">
        <v>42576</v>
      </c>
      <c r="C81" s="126" t="s">
        <v>55</v>
      </c>
      <c r="D81" s="30" t="s">
        <v>239</v>
      </c>
      <c r="E81" s="28" t="s">
        <v>29</v>
      </c>
      <c r="F81" s="102" t="s">
        <v>57</v>
      </c>
      <c r="G81" s="29"/>
      <c r="H81" s="115" t="s">
        <v>325</v>
      </c>
      <c r="I81" s="28" t="s">
        <v>31</v>
      </c>
      <c r="J81" s="44" t="s">
        <v>11</v>
      </c>
      <c r="K81" s="57" t="s">
        <v>240</v>
      </c>
      <c r="L81" s="57" t="s">
        <v>241</v>
      </c>
      <c r="M81" s="45" t="s">
        <v>499</v>
      </c>
      <c r="N81" s="115" t="s">
        <v>59</v>
      </c>
      <c r="O81" s="121">
        <v>42613</v>
      </c>
      <c r="P81" s="46"/>
    </row>
    <row r="82" spans="1:16" s="14" customFormat="1" ht="27" hidden="1">
      <c r="A82" s="3">
        <v>74</v>
      </c>
      <c r="B82" s="125">
        <v>42576</v>
      </c>
      <c r="C82" s="126" t="s">
        <v>55</v>
      </c>
      <c r="D82" s="30" t="s">
        <v>242</v>
      </c>
      <c r="E82" s="28" t="s">
        <v>29</v>
      </c>
      <c r="F82" s="102" t="s">
        <v>57</v>
      </c>
      <c r="G82" s="29"/>
      <c r="H82" s="115" t="s">
        <v>325</v>
      </c>
      <c r="I82" s="28" t="s">
        <v>31</v>
      </c>
      <c r="J82" s="44" t="s">
        <v>11</v>
      </c>
      <c r="K82" s="57" t="s">
        <v>61</v>
      </c>
      <c r="L82" s="57" t="s">
        <v>243</v>
      </c>
      <c r="M82" s="45" t="s">
        <v>499</v>
      </c>
      <c r="N82" s="115" t="s">
        <v>70</v>
      </c>
      <c r="O82" s="115" t="s">
        <v>244</v>
      </c>
      <c r="P82" s="46"/>
    </row>
    <row r="83" spans="1:16" s="14" customFormat="1" ht="27" hidden="1">
      <c r="A83" s="3">
        <v>75</v>
      </c>
      <c r="B83" s="135">
        <v>42588</v>
      </c>
      <c r="C83" s="110" t="s">
        <v>55</v>
      </c>
      <c r="D83" s="30" t="s">
        <v>245</v>
      </c>
      <c r="E83" s="28" t="s">
        <v>29</v>
      </c>
      <c r="F83" s="126" t="s">
        <v>57</v>
      </c>
      <c r="G83" s="29"/>
      <c r="H83" s="115" t="s">
        <v>325</v>
      </c>
      <c r="I83" s="28" t="s">
        <v>31</v>
      </c>
      <c r="J83" s="44" t="s">
        <v>11</v>
      </c>
      <c r="K83" s="57" t="s">
        <v>246</v>
      </c>
      <c r="L83" s="57" t="s">
        <v>247</v>
      </c>
      <c r="M83" s="45" t="s">
        <v>499</v>
      </c>
      <c r="N83" s="130">
        <v>42612</v>
      </c>
      <c r="O83" s="121">
        <v>42613</v>
      </c>
      <c r="P83" s="46"/>
    </row>
    <row r="84" spans="1:16" ht="108" hidden="1">
      <c r="A84" s="70">
        <v>76</v>
      </c>
      <c r="B84" s="135">
        <v>42588</v>
      </c>
      <c r="C84" s="105" t="s">
        <v>107</v>
      </c>
      <c r="D84" s="82" t="s">
        <v>1086</v>
      </c>
      <c r="E84" s="70" t="s">
        <v>29</v>
      </c>
      <c r="F84" s="70" t="s">
        <v>83</v>
      </c>
      <c r="G84" s="71"/>
      <c r="H84" s="85" t="s">
        <v>325</v>
      </c>
      <c r="I84" s="28" t="s">
        <v>31</v>
      </c>
      <c r="J84" s="82" t="s">
        <v>8</v>
      </c>
      <c r="K84" s="83" t="s">
        <v>1087</v>
      </c>
      <c r="L84" s="83" t="s">
        <v>1088</v>
      </c>
      <c r="M84" s="70" t="s">
        <v>501</v>
      </c>
      <c r="N84" s="123">
        <v>42657</v>
      </c>
      <c r="O84" s="85"/>
      <c r="P84" s="73" t="s">
        <v>547</v>
      </c>
    </row>
    <row r="85" spans="1:16" s="14" customFormat="1" ht="27" hidden="1">
      <c r="A85" s="3">
        <v>77</v>
      </c>
      <c r="B85" s="135">
        <v>42588</v>
      </c>
      <c r="C85" s="110" t="s">
        <v>107</v>
      </c>
      <c r="D85" s="128" t="s">
        <v>248</v>
      </c>
      <c r="E85" s="28" t="s">
        <v>29</v>
      </c>
      <c r="F85" s="102" t="s">
        <v>83</v>
      </c>
      <c r="G85" s="29"/>
      <c r="H85" s="115" t="s">
        <v>325</v>
      </c>
      <c r="I85" s="28" t="s">
        <v>31</v>
      </c>
      <c r="J85" s="44" t="s">
        <v>11</v>
      </c>
      <c r="K85" s="113" t="s">
        <v>249</v>
      </c>
      <c r="L85" s="57" t="s">
        <v>250</v>
      </c>
      <c r="M85" s="45" t="s">
        <v>499</v>
      </c>
      <c r="N85" s="127" t="s">
        <v>251</v>
      </c>
      <c r="O85" s="121">
        <v>42613</v>
      </c>
      <c r="P85" s="46"/>
    </row>
    <row r="86" spans="1:16" ht="40.5" hidden="1">
      <c r="A86" s="70">
        <v>78</v>
      </c>
      <c r="B86" s="135">
        <v>42588</v>
      </c>
      <c r="C86" s="105" t="s">
        <v>72</v>
      </c>
      <c r="D86" s="82" t="s">
        <v>252</v>
      </c>
      <c r="E86" s="70" t="s">
        <v>29</v>
      </c>
      <c r="F86" s="70" t="s">
        <v>57</v>
      </c>
      <c r="G86" s="71"/>
      <c r="H86" s="85" t="s">
        <v>325</v>
      </c>
      <c r="I86" s="28" t="s">
        <v>31</v>
      </c>
      <c r="J86" s="82" t="s">
        <v>12</v>
      </c>
      <c r="K86" s="83" t="s">
        <v>61</v>
      </c>
      <c r="L86" s="83" t="s">
        <v>253</v>
      </c>
      <c r="M86" s="102" t="s">
        <v>500</v>
      </c>
      <c r="N86" s="85" t="s">
        <v>564</v>
      </c>
      <c r="O86" s="85" t="s">
        <v>254</v>
      </c>
      <c r="P86" s="73"/>
    </row>
    <row r="87" spans="1:16" ht="67.5" hidden="1">
      <c r="A87" s="70">
        <v>79</v>
      </c>
      <c r="B87" s="135">
        <v>42588</v>
      </c>
      <c r="C87" s="105" t="s">
        <v>72</v>
      </c>
      <c r="D87" s="82" t="s">
        <v>255</v>
      </c>
      <c r="E87" s="70" t="s">
        <v>29</v>
      </c>
      <c r="F87" s="70" t="s">
        <v>57</v>
      </c>
      <c r="G87" s="71"/>
      <c r="H87" s="85" t="s">
        <v>325</v>
      </c>
      <c r="I87" s="28" t="s">
        <v>31</v>
      </c>
      <c r="J87" s="82" t="s">
        <v>12</v>
      </c>
      <c r="K87" s="83" t="s">
        <v>61</v>
      </c>
      <c r="L87" s="83" t="s">
        <v>256</v>
      </c>
      <c r="M87" s="102" t="s">
        <v>500</v>
      </c>
      <c r="N87" s="85" t="s">
        <v>78</v>
      </c>
      <c r="O87" s="85" t="s">
        <v>257</v>
      </c>
      <c r="P87" s="73"/>
    </row>
    <row r="88" spans="1:16" s="14" customFormat="1" ht="40.5" hidden="1">
      <c r="A88" s="3">
        <v>80</v>
      </c>
      <c r="B88" s="135">
        <v>42588</v>
      </c>
      <c r="C88" s="110" t="s">
        <v>72</v>
      </c>
      <c r="D88" s="128" t="s">
        <v>258</v>
      </c>
      <c r="E88" s="28" t="s">
        <v>29</v>
      </c>
      <c r="F88" s="126" t="s">
        <v>57</v>
      </c>
      <c r="G88" s="29"/>
      <c r="H88" s="115" t="s">
        <v>325</v>
      </c>
      <c r="I88" s="28" t="s">
        <v>31</v>
      </c>
      <c r="J88" s="44" t="s">
        <v>11</v>
      </c>
      <c r="K88" s="113" t="s">
        <v>259</v>
      </c>
      <c r="L88" s="57" t="s">
        <v>260</v>
      </c>
      <c r="M88" s="102" t="s">
        <v>500</v>
      </c>
      <c r="N88" s="130">
        <v>42612</v>
      </c>
      <c r="O88" s="121">
        <v>42613</v>
      </c>
      <c r="P88" s="46"/>
    </row>
    <row r="89" spans="1:16" s="14" customFormat="1" ht="40.5" hidden="1">
      <c r="A89" s="3">
        <v>81</v>
      </c>
      <c r="B89" s="135">
        <v>42588</v>
      </c>
      <c r="C89" s="110" t="s">
        <v>62</v>
      </c>
      <c r="D89" s="128" t="s">
        <v>261</v>
      </c>
      <c r="E89" s="28" t="s">
        <v>29</v>
      </c>
      <c r="F89" s="126" t="s">
        <v>57</v>
      </c>
      <c r="G89" s="29"/>
      <c r="H89" s="115" t="s">
        <v>325</v>
      </c>
      <c r="I89" s="28" t="s">
        <v>31</v>
      </c>
      <c r="J89" s="44" t="s">
        <v>11</v>
      </c>
      <c r="K89" s="113" t="s">
        <v>262</v>
      </c>
      <c r="L89" s="113" t="s">
        <v>263</v>
      </c>
      <c r="M89" s="45" t="s">
        <v>499</v>
      </c>
      <c r="N89" s="115" t="s">
        <v>70</v>
      </c>
      <c r="O89" s="115" t="s">
        <v>264</v>
      </c>
      <c r="P89" s="46"/>
    </row>
    <row r="90" spans="1:16" s="14" customFormat="1" ht="40.5" hidden="1">
      <c r="A90" s="3">
        <v>82</v>
      </c>
      <c r="B90" s="135">
        <v>42588</v>
      </c>
      <c r="C90" s="110" t="s">
        <v>55</v>
      </c>
      <c r="D90" s="128" t="s">
        <v>265</v>
      </c>
      <c r="E90" s="28" t="s">
        <v>29</v>
      </c>
      <c r="F90" s="126" t="s">
        <v>57</v>
      </c>
      <c r="G90" s="29"/>
      <c r="H90" s="115" t="s">
        <v>325</v>
      </c>
      <c r="I90" s="28" t="s">
        <v>31</v>
      </c>
      <c r="J90" s="44" t="s">
        <v>11</v>
      </c>
      <c r="K90" s="113" t="s">
        <v>262</v>
      </c>
      <c r="L90" s="113" t="s">
        <v>263</v>
      </c>
      <c r="M90" s="45" t="s">
        <v>499</v>
      </c>
      <c r="N90" s="115" t="s">
        <v>70</v>
      </c>
      <c r="O90" s="115" t="s">
        <v>266</v>
      </c>
      <c r="P90" s="46"/>
    </row>
    <row r="91" spans="1:16" ht="94.5" hidden="1">
      <c r="A91" s="70">
        <v>83</v>
      </c>
      <c r="B91" s="135">
        <v>42588</v>
      </c>
      <c r="C91" s="105" t="s">
        <v>55</v>
      </c>
      <c r="D91" s="82" t="s">
        <v>267</v>
      </c>
      <c r="E91" s="70" t="s">
        <v>29</v>
      </c>
      <c r="F91" s="70" t="s">
        <v>57</v>
      </c>
      <c r="G91" s="71"/>
      <c r="H91" s="85" t="s">
        <v>325</v>
      </c>
      <c r="I91" s="28" t="s">
        <v>31</v>
      </c>
      <c r="J91" s="82" t="s">
        <v>12</v>
      </c>
      <c r="K91" s="83" t="s">
        <v>268</v>
      </c>
      <c r="L91" s="83" t="s">
        <v>269</v>
      </c>
      <c r="M91" s="72" t="s">
        <v>503</v>
      </c>
      <c r="N91" s="85" t="s">
        <v>78</v>
      </c>
      <c r="O91" s="83"/>
      <c r="P91" s="73"/>
    </row>
    <row r="92" spans="1:16" ht="54" hidden="1">
      <c r="A92" s="70">
        <v>84</v>
      </c>
      <c r="B92" s="135">
        <v>42588</v>
      </c>
      <c r="C92" s="105" t="s">
        <v>55</v>
      </c>
      <c r="D92" s="82" t="s">
        <v>548</v>
      </c>
      <c r="E92" s="70" t="s">
        <v>29</v>
      </c>
      <c r="F92" s="70" t="s">
        <v>57</v>
      </c>
      <c r="G92" s="71"/>
      <c r="H92" s="85" t="s">
        <v>325</v>
      </c>
      <c r="I92" s="28" t="s">
        <v>31</v>
      </c>
      <c r="J92" s="82" t="s">
        <v>12</v>
      </c>
      <c r="K92" s="83" t="s">
        <v>270</v>
      </c>
      <c r="L92" s="83" t="s">
        <v>271</v>
      </c>
      <c r="M92" s="72" t="s">
        <v>503</v>
      </c>
      <c r="N92" s="85" t="s">
        <v>78</v>
      </c>
      <c r="O92" s="85" t="s">
        <v>45</v>
      </c>
      <c r="P92" s="73"/>
    </row>
    <row r="93" spans="1:16" s="14" customFormat="1" ht="67.5" hidden="1">
      <c r="A93" s="28">
        <v>85</v>
      </c>
      <c r="B93" s="135">
        <v>42588</v>
      </c>
      <c r="C93" s="110" t="s">
        <v>55</v>
      </c>
      <c r="D93" s="128" t="s">
        <v>549</v>
      </c>
      <c r="E93" s="28" t="s">
        <v>29</v>
      </c>
      <c r="F93" s="126" t="s">
        <v>57</v>
      </c>
      <c r="G93" s="29"/>
      <c r="H93" s="115" t="s">
        <v>325</v>
      </c>
      <c r="I93" s="28" t="s">
        <v>31</v>
      </c>
      <c r="J93" s="128" t="s">
        <v>8</v>
      </c>
      <c r="K93" s="57" t="s">
        <v>550</v>
      </c>
      <c r="L93" s="57" t="s">
        <v>551</v>
      </c>
      <c r="M93" s="45" t="s">
        <v>503</v>
      </c>
      <c r="N93" s="123">
        <v>42664</v>
      </c>
      <c r="O93" s="121">
        <v>42613</v>
      </c>
      <c r="P93" s="46" t="s">
        <v>1081</v>
      </c>
    </row>
    <row r="94" spans="1:16" ht="54" hidden="1">
      <c r="A94" s="70">
        <v>86</v>
      </c>
      <c r="B94" s="135">
        <v>42588</v>
      </c>
      <c r="C94" s="105" t="s">
        <v>55</v>
      </c>
      <c r="D94" s="82" t="s">
        <v>1047</v>
      </c>
      <c r="E94" s="70" t="s">
        <v>29</v>
      </c>
      <c r="F94" s="70" t="s">
        <v>57</v>
      </c>
      <c r="G94" s="71"/>
      <c r="H94" s="85" t="s">
        <v>325</v>
      </c>
      <c r="I94" s="28" t="s">
        <v>31</v>
      </c>
      <c r="J94" s="74" t="s">
        <v>12</v>
      </c>
      <c r="K94" s="83" t="s">
        <v>552</v>
      </c>
      <c r="L94" s="83" t="s">
        <v>553</v>
      </c>
      <c r="M94" s="72" t="s">
        <v>503</v>
      </c>
      <c r="N94" s="85" t="s">
        <v>78</v>
      </c>
      <c r="O94" s="85"/>
      <c r="P94" s="73"/>
    </row>
    <row r="95" spans="1:16" s="14" customFormat="1" ht="27" hidden="1">
      <c r="A95" s="3">
        <v>87</v>
      </c>
      <c r="B95" s="135">
        <v>42588</v>
      </c>
      <c r="C95" s="110" t="s">
        <v>72</v>
      </c>
      <c r="D95" s="128" t="s">
        <v>272</v>
      </c>
      <c r="E95" s="28" t="s">
        <v>29</v>
      </c>
      <c r="F95" s="126" t="s">
        <v>57</v>
      </c>
      <c r="G95" s="29"/>
      <c r="H95" s="115" t="s">
        <v>325</v>
      </c>
      <c r="I95" s="28" t="s">
        <v>31</v>
      </c>
      <c r="J95" s="128" t="s">
        <v>11</v>
      </c>
      <c r="K95" s="57" t="s">
        <v>554</v>
      </c>
      <c r="L95" s="57" t="s">
        <v>555</v>
      </c>
      <c r="M95" s="102" t="s">
        <v>500</v>
      </c>
      <c r="N95" s="115" t="s">
        <v>70</v>
      </c>
      <c r="O95" s="115" t="s">
        <v>273</v>
      </c>
      <c r="P95" s="46"/>
    </row>
    <row r="96" spans="1:16" ht="81" hidden="1">
      <c r="A96" s="70">
        <v>88</v>
      </c>
      <c r="B96" s="135">
        <v>42588</v>
      </c>
      <c r="C96" s="105" t="s">
        <v>55</v>
      </c>
      <c r="D96" s="82" t="s">
        <v>556</v>
      </c>
      <c r="E96" s="70" t="s">
        <v>29</v>
      </c>
      <c r="F96" s="70" t="s">
        <v>57</v>
      </c>
      <c r="G96" s="71"/>
      <c r="H96" s="85" t="s">
        <v>325</v>
      </c>
      <c r="I96" s="28" t="s">
        <v>31</v>
      </c>
      <c r="J96" s="82" t="s">
        <v>12</v>
      </c>
      <c r="K96" s="83" t="s">
        <v>270</v>
      </c>
      <c r="L96" s="83" t="s">
        <v>557</v>
      </c>
      <c r="M96" s="72" t="s">
        <v>503</v>
      </c>
      <c r="N96" s="85" t="s">
        <v>78</v>
      </c>
      <c r="O96" s="85"/>
      <c r="P96" s="73"/>
    </row>
    <row r="97" spans="1:16" s="14" customFormat="1" ht="27" hidden="1">
      <c r="A97" s="3">
        <v>89</v>
      </c>
      <c r="B97" s="135">
        <v>42588</v>
      </c>
      <c r="C97" s="110" t="s">
        <v>55</v>
      </c>
      <c r="D97" s="128" t="s">
        <v>274</v>
      </c>
      <c r="E97" s="28" t="s">
        <v>29</v>
      </c>
      <c r="F97" s="126" t="s">
        <v>57</v>
      </c>
      <c r="G97" s="29"/>
      <c r="H97" s="115" t="s">
        <v>325</v>
      </c>
      <c r="I97" s="28" t="s">
        <v>31</v>
      </c>
      <c r="J97" s="44" t="s">
        <v>11</v>
      </c>
      <c r="K97" s="113" t="s">
        <v>275</v>
      </c>
      <c r="L97" s="57" t="s">
        <v>276</v>
      </c>
      <c r="M97" s="45" t="s">
        <v>499</v>
      </c>
      <c r="N97" s="127" t="s">
        <v>277</v>
      </c>
      <c r="O97" s="121">
        <v>42613</v>
      </c>
      <c r="P97" s="46"/>
    </row>
    <row r="98" spans="1:16" s="14" customFormat="1" ht="27" hidden="1">
      <c r="A98" s="3">
        <v>90</v>
      </c>
      <c r="B98" s="135">
        <v>42588</v>
      </c>
      <c r="C98" s="110" t="s">
        <v>72</v>
      </c>
      <c r="D98" s="128" t="s">
        <v>278</v>
      </c>
      <c r="E98" s="28" t="s">
        <v>29</v>
      </c>
      <c r="F98" s="126" t="s">
        <v>57</v>
      </c>
      <c r="G98" s="29"/>
      <c r="H98" s="115" t="s">
        <v>325</v>
      </c>
      <c r="I98" s="28" t="s">
        <v>31</v>
      </c>
      <c r="J98" s="44" t="s">
        <v>11</v>
      </c>
      <c r="K98" s="113" t="s">
        <v>279</v>
      </c>
      <c r="L98" s="57" t="s">
        <v>280</v>
      </c>
      <c r="M98" s="102" t="s">
        <v>500</v>
      </c>
      <c r="N98" s="115" t="s">
        <v>70</v>
      </c>
      <c r="O98" s="115" t="s">
        <v>281</v>
      </c>
      <c r="P98" s="46"/>
    </row>
    <row r="99" spans="1:16" s="14" customFormat="1" ht="54" hidden="1">
      <c r="A99" s="3">
        <v>91</v>
      </c>
      <c r="B99" s="125">
        <v>42578</v>
      </c>
      <c r="C99" s="110" t="s">
        <v>72</v>
      </c>
      <c r="D99" s="111" t="s">
        <v>282</v>
      </c>
      <c r="E99" s="28" t="s">
        <v>29</v>
      </c>
      <c r="F99" s="126" t="s">
        <v>57</v>
      </c>
      <c r="G99" s="29"/>
      <c r="H99" s="127" t="s">
        <v>325</v>
      </c>
      <c r="I99" s="28" t="s">
        <v>31</v>
      </c>
      <c r="J99" s="44" t="s">
        <v>11</v>
      </c>
      <c r="K99" s="113" t="s">
        <v>283</v>
      </c>
      <c r="L99" s="57" t="s">
        <v>284</v>
      </c>
      <c r="M99" s="102" t="s">
        <v>500</v>
      </c>
      <c r="N99" s="127" t="s">
        <v>251</v>
      </c>
      <c r="O99" s="121">
        <v>42613</v>
      </c>
      <c r="P99" s="46"/>
    </row>
    <row r="100" spans="1:16" ht="54" hidden="1">
      <c r="A100" s="70">
        <v>92</v>
      </c>
      <c r="B100" s="125">
        <v>42578</v>
      </c>
      <c r="C100" s="105" t="s">
        <v>72</v>
      </c>
      <c r="D100" s="82" t="s">
        <v>285</v>
      </c>
      <c r="E100" s="70" t="s">
        <v>29</v>
      </c>
      <c r="F100" s="70" t="s">
        <v>57</v>
      </c>
      <c r="G100" s="71"/>
      <c r="H100" s="85" t="s">
        <v>325</v>
      </c>
      <c r="I100" s="28" t="s">
        <v>31</v>
      </c>
      <c r="J100" s="82" t="s">
        <v>12</v>
      </c>
      <c r="K100" s="83" t="s">
        <v>286</v>
      </c>
      <c r="L100" s="83" t="s">
        <v>287</v>
      </c>
      <c r="M100" s="102" t="s">
        <v>500</v>
      </c>
      <c r="N100" s="85" t="s">
        <v>78</v>
      </c>
      <c r="O100" s="85"/>
      <c r="P100" s="73"/>
    </row>
    <row r="101" spans="1:16" s="14" customFormat="1" ht="40.5" hidden="1">
      <c r="A101" s="3">
        <v>93</v>
      </c>
      <c r="B101" s="125">
        <v>42578</v>
      </c>
      <c r="C101" s="110" t="s">
        <v>72</v>
      </c>
      <c r="D101" s="111" t="s">
        <v>288</v>
      </c>
      <c r="E101" s="28" t="s">
        <v>29</v>
      </c>
      <c r="F101" s="126" t="s">
        <v>57</v>
      </c>
      <c r="G101" s="29"/>
      <c r="H101" s="127" t="s">
        <v>325</v>
      </c>
      <c r="I101" s="28" t="s">
        <v>31</v>
      </c>
      <c r="J101" s="44" t="s">
        <v>11</v>
      </c>
      <c r="K101" s="113" t="s">
        <v>289</v>
      </c>
      <c r="L101" s="57" t="s">
        <v>290</v>
      </c>
      <c r="M101" s="102" t="s">
        <v>500</v>
      </c>
      <c r="N101" s="127" t="s">
        <v>251</v>
      </c>
      <c r="O101" s="121">
        <v>42613</v>
      </c>
      <c r="P101" s="46"/>
    </row>
    <row r="102" spans="1:16" s="14" customFormat="1" ht="27" hidden="1">
      <c r="A102" s="3">
        <v>94</v>
      </c>
      <c r="B102" s="125">
        <v>42578</v>
      </c>
      <c r="C102" s="110" t="s">
        <v>72</v>
      </c>
      <c r="D102" s="111" t="s">
        <v>291</v>
      </c>
      <c r="E102" s="28" t="s">
        <v>29</v>
      </c>
      <c r="F102" s="126" t="s">
        <v>57</v>
      </c>
      <c r="G102" s="29"/>
      <c r="H102" s="127" t="s">
        <v>325</v>
      </c>
      <c r="I102" s="28" t="s">
        <v>31</v>
      </c>
      <c r="J102" s="44" t="s">
        <v>11</v>
      </c>
      <c r="K102" s="113" t="s">
        <v>292</v>
      </c>
      <c r="L102" s="57" t="s">
        <v>293</v>
      </c>
      <c r="M102" s="102" t="s">
        <v>500</v>
      </c>
      <c r="N102" s="127" t="s">
        <v>251</v>
      </c>
      <c r="O102" s="121">
        <v>42613</v>
      </c>
      <c r="P102" s="46"/>
    </row>
    <row r="103" spans="1:16" s="14" customFormat="1" ht="40.5" hidden="1">
      <c r="A103" s="3">
        <v>95</v>
      </c>
      <c r="B103" s="125">
        <v>42578</v>
      </c>
      <c r="C103" s="110" t="s">
        <v>72</v>
      </c>
      <c r="D103" s="111" t="s">
        <v>294</v>
      </c>
      <c r="E103" s="28" t="s">
        <v>29</v>
      </c>
      <c r="F103" s="126" t="s">
        <v>57</v>
      </c>
      <c r="G103" s="29"/>
      <c r="H103" s="127" t="s">
        <v>325</v>
      </c>
      <c r="I103" s="28" t="s">
        <v>31</v>
      </c>
      <c r="J103" s="44" t="s">
        <v>11</v>
      </c>
      <c r="K103" s="113" t="s">
        <v>295</v>
      </c>
      <c r="L103" s="57" t="s">
        <v>296</v>
      </c>
      <c r="M103" s="102" t="s">
        <v>500</v>
      </c>
      <c r="N103" s="127" t="s">
        <v>251</v>
      </c>
      <c r="O103" s="121">
        <v>42613</v>
      </c>
      <c r="P103" s="46"/>
    </row>
    <row r="104" spans="1:16" s="14" customFormat="1" ht="54" hidden="1">
      <c r="A104" s="3">
        <v>96</v>
      </c>
      <c r="B104" s="125">
        <v>42578</v>
      </c>
      <c r="C104" s="110" t="s">
        <v>72</v>
      </c>
      <c r="D104" s="111" t="s">
        <v>297</v>
      </c>
      <c r="E104" s="28" t="s">
        <v>29</v>
      </c>
      <c r="F104" s="126" t="s">
        <v>57</v>
      </c>
      <c r="G104" s="29"/>
      <c r="H104" s="127" t="s">
        <v>325</v>
      </c>
      <c r="I104" s="28" t="s">
        <v>31</v>
      </c>
      <c r="J104" s="44" t="s">
        <v>11</v>
      </c>
      <c r="K104" s="113" t="s">
        <v>298</v>
      </c>
      <c r="L104" s="57" t="s">
        <v>299</v>
      </c>
      <c r="M104" s="102" t="s">
        <v>500</v>
      </c>
      <c r="N104" s="127" t="s">
        <v>251</v>
      </c>
      <c r="O104" s="121">
        <v>42613</v>
      </c>
      <c r="P104" s="46"/>
    </row>
    <row r="105" spans="1:16" s="14" customFormat="1" ht="54" hidden="1">
      <c r="A105" s="3">
        <v>97</v>
      </c>
      <c r="B105" s="125">
        <v>42578</v>
      </c>
      <c r="C105" s="110" t="s">
        <v>72</v>
      </c>
      <c r="D105" s="111" t="s">
        <v>300</v>
      </c>
      <c r="E105" s="28" t="s">
        <v>29</v>
      </c>
      <c r="F105" s="126" t="s">
        <v>57</v>
      </c>
      <c r="G105" s="29"/>
      <c r="H105" s="127" t="s">
        <v>325</v>
      </c>
      <c r="I105" s="28" t="s">
        <v>31</v>
      </c>
      <c r="J105" s="44" t="s">
        <v>11</v>
      </c>
      <c r="K105" s="113" t="s">
        <v>301</v>
      </c>
      <c r="L105" s="57" t="s">
        <v>302</v>
      </c>
      <c r="M105" s="102" t="s">
        <v>500</v>
      </c>
      <c r="N105" s="127" t="s">
        <v>251</v>
      </c>
      <c r="O105" s="121">
        <v>42613</v>
      </c>
      <c r="P105" s="46"/>
    </row>
    <row r="106" spans="1:16" s="14" customFormat="1" ht="54" hidden="1">
      <c r="A106" s="3">
        <v>98</v>
      </c>
      <c r="B106" s="125">
        <v>42578</v>
      </c>
      <c r="C106" s="110" t="s">
        <v>72</v>
      </c>
      <c r="D106" s="111" t="s">
        <v>303</v>
      </c>
      <c r="E106" s="28" t="s">
        <v>29</v>
      </c>
      <c r="F106" s="126" t="s">
        <v>57</v>
      </c>
      <c r="G106" s="29"/>
      <c r="H106" s="127" t="s">
        <v>325</v>
      </c>
      <c r="I106" s="28" t="s">
        <v>31</v>
      </c>
      <c r="J106" s="44" t="s">
        <v>11</v>
      </c>
      <c r="K106" s="113" t="s">
        <v>292</v>
      </c>
      <c r="L106" s="57" t="s">
        <v>304</v>
      </c>
      <c r="M106" s="102" t="s">
        <v>500</v>
      </c>
      <c r="N106" s="127" t="s">
        <v>251</v>
      </c>
      <c r="O106" s="121">
        <v>42613</v>
      </c>
      <c r="P106" s="46"/>
    </row>
    <row r="107" spans="1:16" s="14" customFormat="1" ht="40.5" hidden="1">
      <c r="A107" s="3">
        <v>99</v>
      </c>
      <c r="B107" s="125">
        <v>42578</v>
      </c>
      <c r="C107" s="110" t="s">
        <v>72</v>
      </c>
      <c r="D107" s="111" t="s">
        <v>305</v>
      </c>
      <c r="E107" s="28" t="s">
        <v>29</v>
      </c>
      <c r="F107" s="126" t="s">
        <v>57</v>
      </c>
      <c r="G107" s="29"/>
      <c r="H107" s="127" t="s">
        <v>325</v>
      </c>
      <c r="I107" s="28" t="s">
        <v>31</v>
      </c>
      <c r="J107" s="44" t="s">
        <v>11</v>
      </c>
      <c r="K107" s="113" t="s">
        <v>306</v>
      </c>
      <c r="L107" s="57" t="s">
        <v>307</v>
      </c>
      <c r="M107" s="102" t="s">
        <v>500</v>
      </c>
      <c r="N107" s="127" t="s">
        <v>251</v>
      </c>
      <c r="O107" s="121">
        <v>42613</v>
      </c>
      <c r="P107" s="46"/>
    </row>
    <row r="108" spans="1:16" ht="40.5" hidden="1">
      <c r="A108" s="67">
        <v>100</v>
      </c>
      <c r="B108" s="125">
        <v>42578</v>
      </c>
      <c r="C108" s="105" t="s">
        <v>72</v>
      </c>
      <c r="D108" s="82" t="s">
        <v>308</v>
      </c>
      <c r="E108" s="70" t="s">
        <v>29</v>
      </c>
      <c r="F108" s="70" t="s">
        <v>57</v>
      </c>
      <c r="G108" s="71"/>
      <c r="H108" s="85" t="s">
        <v>325</v>
      </c>
      <c r="I108" s="28" t="s">
        <v>31</v>
      </c>
      <c r="J108" s="82" t="s">
        <v>11</v>
      </c>
      <c r="K108" s="83" t="s">
        <v>292</v>
      </c>
      <c r="L108" s="83" t="s">
        <v>479</v>
      </c>
      <c r="M108" s="102" t="s">
        <v>500</v>
      </c>
      <c r="N108" s="85" t="s">
        <v>251</v>
      </c>
      <c r="O108" s="121">
        <v>42613</v>
      </c>
      <c r="P108" s="73"/>
    </row>
    <row r="109" spans="1:16" ht="40.5" hidden="1">
      <c r="A109" s="70">
        <v>101</v>
      </c>
      <c r="B109" s="125">
        <v>42578</v>
      </c>
      <c r="C109" s="105" t="s">
        <v>72</v>
      </c>
      <c r="D109" s="82" t="s">
        <v>309</v>
      </c>
      <c r="E109" s="70" t="s">
        <v>29</v>
      </c>
      <c r="F109" s="70" t="s">
        <v>57</v>
      </c>
      <c r="G109" s="71"/>
      <c r="H109" s="85" t="s">
        <v>325</v>
      </c>
      <c r="I109" s="28" t="s">
        <v>31</v>
      </c>
      <c r="J109" s="82" t="s">
        <v>12</v>
      </c>
      <c r="K109" s="83" t="s">
        <v>292</v>
      </c>
      <c r="L109" s="83" t="s">
        <v>310</v>
      </c>
      <c r="M109" s="102" t="s">
        <v>500</v>
      </c>
      <c r="N109" s="85" t="s">
        <v>78</v>
      </c>
      <c r="O109" s="134" t="s">
        <v>311</v>
      </c>
      <c r="P109" s="73"/>
    </row>
    <row r="110" spans="1:16" s="14" customFormat="1" ht="40.5" hidden="1">
      <c r="A110" s="3">
        <v>102</v>
      </c>
      <c r="B110" s="125">
        <v>42578</v>
      </c>
      <c r="C110" s="110" t="s">
        <v>72</v>
      </c>
      <c r="D110" s="111" t="s">
        <v>312</v>
      </c>
      <c r="E110" s="28" t="s">
        <v>29</v>
      </c>
      <c r="F110" s="126" t="s">
        <v>57</v>
      </c>
      <c r="G110" s="29"/>
      <c r="H110" s="127" t="s">
        <v>325</v>
      </c>
      <c r="I110" s="28" t="s">
        <v>31</v>
      </c>
      <c r="J110" s="44" t="s">
        <v>11</v>
      </c>
      <c r="K110" s="113" t="s">
        <v>313</v>
      </c>
      <c r="L110" s="57" t="s">
        <v>314</v>
      </c>
      <c r="M110" s="102" t="s">
        <v>500</v>
      </c>
      <c r="N110" s="127" t="s">
        <v>251</v>
      </c>
      <c r="O110" s="121">
        <v>42613</v>
      </c>
      <c r="P110" s="46"/>
    </row>
    <row r="111" spans="1:16" s="14" customFormat="1" ht="67.5" hidden="1">
      <c r="A111" s="3">
        <v>103</v>
      </c>
      <c r="B111" s="135">
        <v>42588</v>
      </c>
      <c r="C111" s="110" t="s">
        <v>72</v>
      </c>
      <c r="D111" s="128" t="s">
        <v>315</v>
      </c>
      <c r="E111" s="28" t="s">
        <v>29</v>
      </c>
      <c r="F111" s="126" t="s">
        <v>57</v>
      </c>
      <c r="G111" s="29"/>
      <c r="H111" s="127" t="s">
        <v>325</v>
      </c>
      <c r="I111" s="28" t="s">
        <v>31</v>
      </c>
      <c r="J111" s="44" t="s">
        <v>11</v>
      </c>
      <c r="K111" s="113" t="s">
        <v>205</v>
      </c>
      <c r="L111" s="57" t="s">
        <v>316</v>
      </c>
      <c r="M111" s="102" t="s">
        <v>500</v>
      </c>
      <c r="N111" s="115" t="s">
        <v>70</v>
      </c>
      <c r="O111" s="121">
        <v>42613</v>
      </c>
      <c r="P111" s="46"/>
    </row>
    <row r="112" spans="1:16" ht="81" hidden="1">
      <c r="A112" s="67">
        <v>104</v>
      </c>
      <c r="B112" s="135">
        <v>42588</v>
      </c>
      <c r="C112" s="105" t="s">
        <v>72</v>
      </c>
      <c r="D112" s="82" t="s">
        <v>558</v>
      </c>
      <c r="E112" s="70" t="s">
        <v>29</v>
      </c>
      <c r="F112" s="70" t="s">
        <v>57</v>
      </c>
      <c r="G112" s="71"/>
      <c r="H112" s="85" t="s">
        <v>325</v>
      </c>
      <c r="I112" s="28" t="s">
        <v>31</v>
      </c>
      <c r="J112" s="82" t="s">
        <v>11</v>
      </c>
      <c r="K112" s="83" t="s">
        <v>205</v>
      </c>
      <c r="L112" s="83" t="s">
        <v>580</v>
      </c>
      <c r="M112" s="102" t="s">
        <v>500</v>
      </c>
      <c r="N112" s="123">
        <v>42614</v>
      </c>
      <c r="O112" s="123">
        <v>42626</v>
      </c>
      <c r="P112" s="73"/>
    </row>
    <row r="113" spans="1:17" s="14" customFormat="1" ht="27" hidden="1">
      <c r="A113" s="3">
        <v>105</v>
      </c>
      <c r="B113" s="135">
        <v>42588</v>
      </c>
      <c r="C113" s="110" t="s">
        <v>72</v>
      </c>
      <c r="D113" s="111" t="s">
        <v>317</v>
      </c>
      <c r="E113" s="28" t="s">
        <v>29</v>
      </c>
      <c r="F113" s="126" t="s">
        <v>57</v>
      </c>
      <c r="G113" s="29"/>
      <c r="H113" s="127" t="s">
        <v>325</v>
      </c>
      <c r="I113" s="28" t="s">
        <v>31</v>
      </c>
      <c r="J113" s="44" t="s">
        <v>11</v>
      </c>
      <c r="K113" s="113" t="s">
        <v>318</v>
      </c>
      <c r="L113" s="57" t="s">
        <v>319</v>
      </c>
      <c r="M113" s="102" t="s">
        <v>500</v>
      </c>
      <c r="N113" s="115" t="s">
        <v>70</v>
      </c>
      <c r="O113" s="115" t="s">
        <v>320</v>
      </c>
      <c r="P113" s="46"/>
    </row>
    <row r="114" spans="1:17" s="76" customFormat="1" ht="67.5" hidden="1">
      <c r="A114" s="70">
        <v>106</v>
      </c>
      <c r="B114" s="136">
        <v>42617</v>
      </c>
      <c r="C114" s="105" t="s">
        <v>55</v>
      </c>
      <c r="D114" s="82" t="s">
        <v>559</v>
      </c>
      <c r="E114" s="70" t="s">
        <v>29</v>
      </c>
      <c r="F114" s="70" t="s">
        <v>57</v>
      </c>
      <c r="G114" s="71"/>
      <c r="H114" s="85" t="s">
        <v>325</v>
      </c>
      <c r="I114" s="28" t="s">
        <v>31</v>
      </c>
      <c r="J114" s="82" t="s">
        <v>8</v>
      </c>
      <c r="K114" s="83" t="s">
        <v>321</v>
      </c>
      <c r="L114" s="83" t="s">
        <v>560</v>
      </c>
      <c r="M114" s="45" t="s">
        <v>503</v>
      </c>
      <c r="N114" s="84">
        <v>42674</v>
      </c>
      <c r="O114" s="85"/>
      <c r="P114" s="75" t="s">
        <v>1081</v>
      </c>
    </row>
    <row r="115" spans="1:17" s="76" customFormat="1" ht="40.5" hidden="1">
      <c r="A115" s="70">
        <v>107</v>
      </c>
      <c r="B115" s="136">
        <v>42617</v>
      </c>
      <c r="C115" s="105" t="s">
        <v>72</v>
      </c>
      <c r="D115" s="82" t="s">
        <v>323</v>
      </c>
      <c r="E115" s="70" t="s">
        <v>29</v>
      </c>
      <c r="F115" s="70" t="s">
        <v>57</v>
      </c>
      <c r="G115" s="71"/>
      <c r="H115" s="85" t="s">
        <v>325</v>
      </c>
      <c r="I115" s="28" t="s">
        <v>31</v>
      </c>
      <c r="J115" s="82" t="s">
        <v>11</v>
      </c>
      <c r="K115" s="83" t="s">
        <v>561</v>
      </c>
      <c r="L115" s="83" t="s">
        <v>581</v>
      </c>
      <c r="M115" s="102" t="s">
        <v>539</v>
      </c>
      <c r="N115" s="81">
        <v>42627</v>
      </c>
      <c r="O115" s="85"/>
      <c r="P115" s="75"/>
    </row>
    <row r="116" spans="1:17" s="76" customFormat="1" ht="108" hidden="1">
      <c r="A116" s="70">
        <v>108</v>
      </c>
      <c r="B116" s="136">
        <v>42617</v>
      </c>
      <c r="C116" s="105" t="s">
        <v>72</v>
      </c>
      <c r="D116" s="82" t="s">
        <v>562</v>
      </c>
      <c r="E116" s="70" t="s">
        <v>29</v>
      </c>
      <c r="F116" s="70" t="s">
        <v>57</v>
      </c>
      <c r="G116" s="71"/>
      <c r="H116" s="85" t="s">
        <v>325</v>
      </c>
      <c r="I116" s="28" t="s">
        <v>31</v>
      </c>
      <c r="J116" s="82" t="s">
        <v>11</v>
      </c>
      <c r="K116" s="83" t="s">
        <v>563</v>
      </c>
      <c r="L116" s="83" t="s">
        <v>582</v>
      </c>
      <c r="M116" s="102" t="s">
        <v>500</v>
      </c>
      <c r="N116" s="81">
        <v>42627</v>
      </c>
      <c r="O116" s="85"/>
      <c r="P116" s="75"/>
    </row>
    <row r="117" spans="1:17" s="13" customFormat="1" ht="40.5" hidden="1">
      <c r="A117" s="3">
        <v>109</v>
      </c>
      <c r="B117" s="47">
        <v>42520</v>
      </c>
      <c r="C117" s="48" t="s">
        <v>62</v>
      </c>
      <c r="D117" s="13" t="s">
        <v>324</v>
      </c>
      <c r="E117" s="3" t="s">
        <v>29</v>
      </c>
      <c r="F117" s="102" t="s">
        <v>57</v>
      </c>
      <c r="G117" s="3"/>
      <c r="H117" s="127" t="s">
        <v>325</v>
      </c>
      <c r="I117" s="28" t="s">
        <v>31</v>
      </c>
      <c r="J117" s="43" t="s">
        <v>11</v>
      </c>
      <c r="K117" s="219" t="s">
        <v>326</v>
      </c>
      <c r="L117" s="219" t="s">
        <v>327</v>
      </c>
      <c r="M117" s="45" t="s">
        <v>499</v>
      </c>
      <c r="N117" s="49">
        <v>42612</v>
      </c>
      <c r="O117" s="49">
        <v>42618</v>
      </c>
      <c r="P117" s="35"/>
      <c r="Q117" s="14"/>
    </row>
    <row r="118" spans="1:17" s="13" customFormat="1" hidden="1">
      <c r="A118" s="3">
        <v>110</v>
      </c>
      <c r="B118" s="48">
        <v>42594</v>
      </c>
      <c r="C118" s="48" t="s">
        <v>55</v>
      </c>
      <c r="D118" s="13" t="s">
        <v>328</v>
      </c>
      <c r="E118" s="3" t="s">
        <v>29</v>
      </c>
      <c r="F118" s="3" t="s">
        <v>57</v>
      </c>
      <c r="G118" s="3"/>
      <c r="H118" s="35" t="s">
        <v>332</v>
      </c>
      <c r="I118" s="28" t="s">
        <v>31</v>
      </c>
      <c r="J118" s="43" t="s">
        <v>11</v>
      </c>
      <c r="K118" s="219" t="s">
        <v>329</v>
      </c>
      <c r="L118" s="219" t="s">
        <v>330</v>
      </c>
      <c r="M118" s="45" t="s">
        <v>499</v>
      </c>
      <c r="N118" s="49">
        <v>42601</v>
      </c>
      <c r="O118" s="49">
        <v>42605</v>
      </c>
      <c r="P118" s="35"/>
      <c r="Q118" s="14"/>
    </row>
    <row r="119" spans="1:17" s="13" customFormat="1" ht="18" hidden="1" customHeight="1">
      <c r="A119" s="3">
        <v>111</v>
      </c>
      <c r="B119" s="48">
        <v>42544</v>
      </c>
      <c r="C119" s="48" t="s">
        <v>107</v>
      </c>
      <c r="D119" s="13" t="s">
        <v>331</v>
      </c>
      <c r="E119" s="3" t="s">
        <v>56</v>
      </c>
      <c r="F119" s="3" t="s">
        <v>83</v>
      </c>
      <c r="G119" s="3"/>
      <c r="H119" s="35" t="s">
        <v>332</v>
      </c>
      <c r="I119" s="28" t="s">
        <v>31</v>
      </c>
      <c r="J119" s="43" t="s">
        <v>11</v>
      </c>
      <c r="K119" s="219" t="s">
        <v>333</v>
      </c>
      <c r="L119" s="219" t="s">
        <v>334</v>
      </c>
      <c r="M119" s="45" t="s">
        <v>499</v>
      </c>
      <c r="N119" s="49">
        <v>42546</v>
      </c>
      <c r="O119" s="49">
        <v>42546</v>
      </c>
      <c r="P119" s="35"/>
      <c r="Q119" s="14"/>
    </row>
    <row r="120" spans="1:17" s="13" customFormat="1" hidden="1">
      <c r="A120" s="3">
        <v>112</v>
      </c>
      <c r="B120" s="48">
        <v>42566</v>
      </c>
      <c r="C120" s="48" t="s">
        <v>107</v>
      </c>
      <c r="D120" s="13" t="s">
        <v>335</v>
      </c>
      <c r="E120" s="3" t="s">
        <v>56</v>
      </c>
      <c r="F120" s="3" t="s">
        <v>83</v>
      </c>
      <c r="G120" s="3"/>
      <c r="H120" s="35" t="s">
        <v>336</v>
      </c>
      <c r="I120" s="28" t="s">
        <v>31</v>
      </c>
      <c r="J120" s="43" t="s">
        <v>11</v>
      </c>
      <c r="K120" s="219" t="s">
        <v>337</v>
      </c>
      <c r="L120" s="219" t="s">
        <v>338</v>
      </c>
      <c r="M120" s="45" t="s">
        <v>499</v>
      </c>
      <c r="N120" s="49">
        <v>42566</v>
      </c>
      <c r="O120" s="49">
        <v>42566</v>
      </c>
      <c r="P120" s="35"/>
      <c r="Q120" s="14"/>
    </row>
    <row r="121" spans="1:17" s="13" customFormat="1" ht="27" hidden="1">
      <c r="A121" s="3">
        <v>113</v>
      </c>
      <c r="B121" s="48">
        <v>42566</v>
      </c>
      <c r="C121" s="48" t="s">
        <v>107</v>
      </c>
      <c r="D121" s="13" t="s">
        <v>339</v>
      </c>
      <c r="E121" s="3" t="s">
        <v>29</v>
      </c>
      <c r="F121" s="3" t="s">
        <v>83</v>
      </c>
      <c r="G121" s="3"/>
      <c r="H121" s="35" t="s">
        <v>336</v>
      </c>
      <c r="I121" s="28" t="s">
        <v>31</v>
      </c>
      <c r="J121" s="43" t="s">
        <v>11</v>
      </c>
      <c r="K121" s="219" t="s">
        <v>340</v>
      </c>
      <c r="L121" s="100" t="s">
        <v>583</v>
      </c>
      <c r="M121" s="45" t="s">
        <v>499</v>
      </c>
      <c r="N121" s="49">
        <v>42570</v>
      </c>
      <c r="O121" s="49">
        <v>42570</v>
      </c>
      <c r="P121" s="35"/>
      <c r="Q121" s="14"/>
    </row>
    <row r="122" spans="1:17" s="13" customFormat="1" ht="27" hidden="1">
      <c r="A122" s="3">
        <v>114</v>
      </c>
      <c r="B122" s="48">
        <v>42570</v>
      </c>
      <c r="C122" s="48" t="s">
        <v>107</v>
      </c>
      <c r="D122" s="13" t="s">
        <v>341</v>
      </c>
      <c r="E122" s="3" t="s">
        <v>56</v>
      </c>
      <c r="F122" s="3" t="s">
        <v>83</v>
      </c>
      <c r="G122" s="3"/>
      <c r="H122" s="35" t="s">
        <v>336</v>
      </c>
      <c r="I122" s="28" t="s">
        <v>31</v>
      </c>
      <c r="J122" s="43" t="s">
        <v>11</v>
      </c>
      <c r="K122" s="219" t="s">
        <v>342</v>
      </c>
      <c r="L122" s="100" t="s">
        <v>584</v>
      </c>
      <c r="M122" s="45" t="s">
        <v>499</v>
      </c>
      <c r="N122" s="49">
        <v>42571</v>
      </c>
      <c r="O122" s="49">
        <v>42571</v>
      </c>
      <c r="P122" s="35"/>
      <c r="Q122" s="14"/>
    </row>
    <row r="123" spans="1:17" s="13" customFormat="1" ht="27" hidden="1">
      <c r="A123" s="3">
        <v>115</v>
      </c>
      <c r="B123" s="48">
        <v>42570</v>
      </c>
      <c r="C123" s="48" t="s">
        <v>107</v>
      </c>
      <c r="D123" s="13" t="s">
        <v>344</v>
      </c>
      <c r="E123" s="3" t="s">
        <v>56</v>
      </c>
      <c r="F123" s="3" t="s">
        <v>83</v>
      </c>
      <c r="G123" s="3"/>
      <c r="H123" s="35" t="s">
        <v>336</v>
      </c>
      <c r="I123" s="28" t="s">
        <v>31</v>
      </c>
      <c r="J123" s="43" t="s">
        <v>11</v>
      </c>
      <c r="K123" s="219" t="s">
        <v>345</v>
      </c>
      <c r="L123" s="219" t="s">
        <v>343</v>
      </c>
      <c r="M123" s="45" t="s">
        <v>499</v>
      </c>
      <c r="N123" s="49">
        <v>42571</v>
      </c>
      <c r="O123" s="49">
        <v>42571</v>
      </c>
      <c r="P123" s="35"/>
      <c r="Q123" s="14"/>
    </row>
    <row r="124" spans="1:17" s="13" customFormat="1" hidden="1">
      <c r="A124" s="3">
        <v>116</v>
      </c>
      <c r="B124" s="48">
        <v>42571</v>
      </c>
      <c r="C124" s="48" t="s">
        <v>107</v>
      </c>
      <c r="D124" s="13" t="s">
        <v>346</v>
      </c>
      <c r="E124" s="3" t="s">
        <v>56</v>
      </c>
      <c r="F124" s="3" t="s">
        <v>83</v>
      </c>
      <c r="G124" s="3"/>
      <c r="H124" s="35" t="s">
        <v>336</v>
      </c>
      <c r="I124" s="28" t="s">
        <v>31</v>
      </c>
      <c r="J124" s="43" t="s">
        <v>11</v>
      </c>
      <c r="K124" s="219" t="s">
        <v>347</v>
      </c>
      <c r="L124" s="219" t="s">
        <v>348</v>
      </c>
      <c r="M124" s="45" t="s">
        <v>499</v>
      </c>
      <c r="N124" s="49">
        <v>42573</v>
      </c>
      <c r="O124" s="49">
        <v>42573</v>
      </c>
      <c r="P124" s="35"/>
      <c r="Q124" s="14"/>
    </row>
    <row r="125" spans="1:17" ht="148.5" hidden="1">
      <c r="A125" s="70">
        <v>117</v>
      </c>
      <c r="B125" s="77">
        <v>42599</v>
      </c>
      <c r="C125" s="77" t="s">
        <v>55</v>
      </c>
      <c r="D125" s="82" t="s">
        <v>585</v>
      </c>
      <c r="E125" s="70" t="s">
        <v>29</v>
      </c>
      <c r="F125" s="67" t="s">
        <v>57</v>
      </c>
      <c r="G125" s="67"/>
      <c r="H125" s="78" t="s">
        <v>453</v>
      </c>
      <c r="I125" s="28" t="s">
        <v>31</v>
      </c>
      <c r="J125" s="68" t="s">
        <v>5</v>
      </c>
      <c r="K125" s="79" t="s">
        <v>586</v>
      </c>
      <c r="L125" s="79" t="s">
        <v>1089</v>
      </c>
      <c r="M125" s="70" t="s">
        <v>501</v>
      </c>
      <c r="N125" s="80">
        <v>42628</v>
      </c>
      <c r="O125" s="80"/>
      <c r="P125" s="78" t="s">
        <v>350</v>
      </c>
    </row>
    <row r="126" spans="1:17" ht="67.5" hidden="1">
      <c r="A126" s="67">
        <v>118</v>
      </c>
      <c r="B126" s="77">
        <v>42599</v>
      </c>
      <c r="C126" s="77" t="s">
        <v>72</v>
      </c>
      <c r="D126" s="82" t="s">
        <v>351</v>
      </c>
      <c r="E126" s="67" t="s">
        <v>56</v>
      </c>
      <c r="F126" s="67" t="s">
        <v>57</v>
      </c>
      <c r="G126" s="67"/>
      <c r="H126" s="78" t="s">
        <v>452</v>
      </c>
      <c r="I126" s="28" t="s">
        <v>31</v>
      </c>
      <c r="J126" s="68" t="s">
        <v>11</v>
      </c>
      <c r="K126" s="79" t="s">
        <v>352</v>
      </c>
      <c r="L126" s="79" t="s">
        <v>587</v>
      </c>
      <c r="M126" s="67" t="s">
        <v>500</v>
      </c>
      <c r="N126" s="80">
        <v>42612</v>
      </c>
      <c r="O126" s="80">
        <v>42643</v>
      </c>
      <c r="P126" s="78" t="s">
        <v>353</v>
      </c>
    </row>
    <row r="127" spans="1:17" ht="54" hidden="1">
      <c r="A127" s="67">
        <v>119</v>
      </c>
      <c r="B127" s="77">
        <v>42599</v>
      </c>
      <c r="C127" s="77" t="s">
        <v>72</v>
      </c>
      <c r="D127" s="82" t="s">
        <v>354</v>
      </c>
      <c r="E127" s="67" t="s">
        <v>56</v>
      </c>
      <c r="F127" s="67" t="s">
        <v>57</v>
      </c>
      <c r="G127" s="67"/>
      <c r="H127" s="78" t="s">
        <v>453</v>
      </c>
      <c r="I127" s="28" t="s">
        <v>31</v>
      </c>
      <c r="J127" s="68" t="s">
        <v>11</v>
      </c>
      <c r="K127" s="79" t="s">
        <v>355</v>
      </c>
      <c r="L127" s="79" t="s">
        <v>588</v>
      </c>
      <c r="M127" s="67" t="s">
        <v>500</v>
      </c>
      <c r="N127" s="80">
        <v>42612</v>
      </c>
      <c r="O127" s="80">
        <v>42643</v>
      </c>
      <c r="P127" s="78" t="s">
        <v>356</v>
      </c>
    </row>
    <row r="128" spans="1:17" s="14" customFormat="1" ht="54" hidden="1">
      <c r="A128" s="3">
        <v>120</v>
      </c>
      <c r="B128" s="48">
        <v>42599</v>
      </c>
      <c r="C128" s="48" t="s">
        <v>72</v>
      </c>
      <c r="D128" s="13" t="s">
        <v>357</v>
      </c>
      <c r="E128" s="3" t="s">
        <v>56</v>
      </c>
      <c r="F128" s="3" t="s">
        <v>57</v>
      </c>
      <c r="G128" s="3"/>
      <c r="H128" s="35" t="s">
        <v>452</v>
      </c>
      <c r="I128" s="28" t="s">
        <v>31</v>
      </c>
      <c r="J128" s="43" t="s">
        <v>11</v>
      </c>
      <c r="K128" s="219" t="s">
        <v>358</v>
      </c>
      <c r="L128" s="219" t="s">
        <v>359</v>
      </c>
      <c r="M128" s="101" t="s">
        <v>500</v>
      </c>
      <c r="N128" s="49">
        <v>42612</v>
      </c>
      <c r="O128" s="49">
        <v>42612</v>
      </c>
      <c r="P128" s="35" t="s">
        <v>360</v>
      </c>
    </row>
    <row r="129" spans="1:16" s="14" customFormat="1" ht="81" hidden="1">
      <c r="A129" s="3">
        <v>121</v>
      </c>
      <c r="B129" s="50">
        <v>42599</v>
      </c>
      <c r="C129" s="48" t="s">
        <v>72</v>
      </c>
      <c r="D129" s="51" t="s">
        <v>361</v>
      </c>
      <c r="E129" s="28" t="s">
        <v>76</v>
      </c>
      <c r="F129" s="3" t="s">
        <v>57</v>
      </c>
      <c r="G129" s="28"/>
      <c r="H129" s="35" t="s">
        <v>452</v>
      </c>
      <c r="I129" s="28" t="s">
        <v>31</v>
      </c>
      <c r="J129" s="44" t="s">
        <v>11</v>
      </c>
      <c r="K129" s="56" t="s">
        <v>358</v>
      </c>
      <c r="L129" s="56" t="s">
        <v>362</v>
      </c>
      <c r="M129" s="102" t="s">
        <v>589</v>
      </c>
      <c r="N129" s="52">
        <v>42612</v>
      </c>
      <c r="O129" s="52">
        <v>42612</v>
      </c>
      <c r="P129" s="53" t="s">
        <v>363</v>
      </c>
    </row>
    <row r="130" spans="1:16" ht="148.5" hidden="1">
      <c r="A130" s="67">
        <v>122</v>
      </c>
      <c r="B130" s="81">
        <v>42599</v>
      </c>
      <c r="C130" s="77" t="s">
        <v>72</v>
      </c>
      <c r="D130" s="82" t="s">
        <v>590</v>
      </c>
      <c r="E130" s="70" t="s">
        <v>76</v>
      </c>
      <c r="F130" s="67" t="s">
        <v>57</v>
      </c>
      <c r="G130" s="70"/>
      <c r="H130" s="78" t="s">
        <v>452</v>
      </c>
      <c r="I130" s="28" t="s">
        <v>31</v>
      </c>
      <c r="J130" s="74" t="s">
        <v>11</v>
      </c>
      <c r="K130" s="83" t="s">
        <v>364</v>
      </c>
      <c r="L130" s="83" t="s">
        <v>591</v>
      </c>
      <c r="M130" s="70" t="s">
        <v>537</v>
      </c>
      <c r="N130" s="84">
        <v>42612</v>
      </c>
      <c r="O130" s="84">
        <v>42627</v>
      </c>
      <c r="P130" s="85" t="s">
        <v>363</v>
      </c>
    </row>
    <row r="131" spans="1:16" s="14" customFormat="1" ht="54" hidden="1">
      <c r="A131" s="3">
        <v>123</v>
      </c>
      <c r="B131" s="50">
        <v>42599</v>
      </c>
      <c r="C131" s="48" t="s">
        <v>72</v>
      </c>
      <c r="D131" s="51" t="s">
        <v>365</v>
      </c>
      <c r="E131" s="28" t="s">
        <v>29</v>
      </c>
      <c r="F131" s="3" t="s">
        <v>57</v>
      </c>
      <c r="G131" s="28"/>
      <c r="H131" s="35" t="s">
        <v>452</v>
      </c>
      <c r="I131" s="28" t="s">
        <v>31</v>
      </c>
      <c r="J131" s="44" t="s">
        <v>11</v>
      </c>
      <c r="K131" s="56" t="s">
        <v>366</v>
      </c>
      <c r="L131" s="56" t="s">
        <v>367</v>
      </c>
      <c r="M131" s="102" t="s">
        <v>539</v>
      </c>
      <c r="N131" s="52">
        <v>42615</v>
      </c>
      <c r="O131" s="52">
        <v>42612</v>
      </c>
      <c r="P131" s="53" t="s">
        <v>368</v>
      </c>
    </row>
    <row r="132" spans="1:16" s="14" customFormat="1" ht="54" hidden="1">
      <c r="A132" s="3">
        <v>124</v>
      </c>
      <c r="B132" s="50">
        <v>42599</v>
      </c>
      <c r="C132" s="48" t="s">
        <v>72</v>
      </c>
      <c r="D132" s="51" t="s">
        <v>369</v>
      </c>
      <c r="E132" s="28" t="s">
        <v>29</v>
      </c>
      <c r="F132" s="3" t="s">
        <v>57</v>
      </c>
      <c r="G132" s="28"/>
      <c r="H132" s="35" t="s">
        <v>452</v>
      </c>
      <c r="I132" s="28" t="s">
        <v>31</v>
      </c>
      <c r="J132" s="44" t="s">
        <v>11</v>
      </c>
      <c r="K132" s="56" t="s">
        <v>364</v>
      </c>
      <c r="L132" s="56" t="s">
        <v>370</v>
      </c>
      <c r="M132" s="102" t="s">
        <v>537</v>
      </c>
      <c r="N132" s="52">
        <v>42612</v>
      </c>
      <c r="O132" s="52">
        <v>42612</v>
      </c>
      <c r="P132" s="53" t="s">
        <v>368</v>
      </c>
    </row>
    <row r="133" spans="1:16" ht="121.5" hidden="1">
      <c r="A133" s="70">
        <v>125</v>
      </c>
      <c r="B133" s="81">
        <v>42599</v>
      </c>
      <c r="C133" s="77" t="s">
        <v>72</v>
      </c>
      <c r="D133" s="82" t="s">
        <v>592</v>
      </c>
      <c r="E133" s="70" t="s">
        <v>56</v>
      </c>
      <c r="F133" s="67" t="s">
        <v>57</v>
      </c>
      <c r="G133" s="70"/>
      <c r="H133" s="78" t="s">
        <v>452</v>
      </c>
      <c r="I133" s="28" t="s">
        <v>31</v>
      </c>
      <c r="J133" s="74" t="s">
        <v>5</v>
      </c>
      <c r="K133" s="83" t="s">
        <v>593</v>
      </c>
      <c r="L133" s="83" t="s">
        <v>594</v>
      </c>
      <c r="M133" s="70" t="s">
        <v>500</v>
      </c>
      <c r="N133" s="84">
        <v>42657</v>
      </c>
      <c r="O133" s="84"/>
      <c r="P133" s="85" t="s">
        <v>371</v>
      </c>
    </row>
    <row r="134" spans="1:16" s="14" customFormat="1" ht="46.5" hidden="1" customHeight="1">
      <c r="A134" s="3">
        <v>126</v>
      </c>
      <c r="B134" s="50">
        <v>42599</v>
      </c>
      <c r="C134" s="48" t="s">
        <v>72</v>
      </c>
      <c r="D134" s="51" t="s">
        <v>372</v>
      </c>
      <c r="E134" s="28" t="s">
        <v>76</v>
      </c>
      <c r="F134" s="3" t="s">
        <v>57</v>
      </c>
      <c r="G134" s="28"/>
      <c r="H134" s="35" t="s">
        <v>452</v>
      </c>
      <c r="I134" s="28" t="s">
        <v>31</v>
      </c>
      <c r="J134" s="44" t="s">
        <v>11</v>
      </c>
      <c r="K134" s="56" t="s">
        <v>373</v>
      </c>
      <c r="L134" s="56" t="s">
        <v>374</v>
      </c>
      <c r="M134" s="102" t="s">
        <v>500</v>
      </c>
      <c r="N134" s="52">
        <v>42606</v>
      </c>
      <c r="O134" s="52">
        <v>42612</v>
      </c>
      <c r="P134" s="53" t="s">
        <v>375</v>
      </c>
    </row>
    <row r="135" spans="1:16" ht="81" hidden="1">
      <c r="A135" s="70">
        <v>127</v>
      </c>
      <c r="B135" s="81">
        <v>42599</v>
      </c>
      <c r="C135" s="81" t="s">
        <v>55</v>
      </c>
      <c r="D135" s="82" t="s">
        <v>595</v>
      </c>
      <c r="E135" s="70" t="s">
        <v>29</v>
      </c>
      <c r="F135" s="70" t="s">
        <v>57</v>
      </c>
      <c r="G135" s="70"/>
      <c r="H135" s="78" t="s">
        <v>452</v>
      </c>
      <c r="I135" s="28" t="s">
        <v>31</v>
      </c>
      <c r="J135" s="74" t="s">
        <v>11</v>
      </c>
      <c r="K135" s="83" t="s">
        <v>376</v>
      </c>
      <c r="L135" s="83" t="s">
        <v>1076</v>
      </c>
      <c r="M135" s="70" t="s">
        <v>501</v>
      </c>
      <c r="N135" s="84">
        <v>42633</v>
      </c>
      <c r="O135" s="84">
        <v>42661</v>
      </c>
      <c r="P135" s="85" t="s">
        <v>377</v>
      </c>
    </row>
    <row r="136" spans="1:16" s="14" customFormat="1" ht="40.5" hidden="1">
      <c r="A136" s="3">
        <v>128</v>
      </c>
      <c r="B136" s="50">
        <v>42599</v>
      </c>
      <c r="C136" s="50" t="s">
        <v>72</v>
      </c>
      <c r="D136" s="51" t="s">
        <v>378</v>
      </c>
      <c r="E136" s="28" t="s">
        <v>76</v>
      </c>
      <c r="F136" s="28" t="s">
        <v>57</v>
      </c>
      <c r="G136" s="28"/>
      <c r="H136" s="35" t="s">
        <v>452</v>
      </c>
      <c r="I136" s="28" t="s">
        <v>31</v>
      </c>
      <c r="J136" s="44" t="s">
        <v>11</v>
      </c>
      <c r="K136" s="56" t="s">
        <v>379</v>
      </c>
      <c r="L136" s="56" t="s">
        <v>380</v>
      </c>
      <c r="M136" s="102" t="s">
        <v>539</v>
      </c>
      <c r="N136" s="52">
        <v>42612</v>
      </c>
      <c r="O136" s="52">
        <v>42612</v>
      </c>
      <c r="P136" s="53" t="s">
        <v>381</v>
      </c>
    </row>
    <row r="137" spans="1:16" s="14" customFormat="1" ht="81" hidden="1">
      <c r="A137" s="3">
        <v>129</v>
      </c>
      <c r="B137" s="50">
        <v>42599</v>
      </c>
      <c r="C137" s="50" t="s">
        <v>72</v>
      </c>
      <c r="D137" s="51" t="s">
        <v>382</v>
      </c>
      <c r="E137" s="28" t="s">
        <v>56</v>
      </c>
      <c r="F137" s="28" t="s">
        <v>57</v>
      </c>
      <c r="G137" s="28"/>
      <c r="H137" s="35" t="s">
        <v>452</v>
      </c>
      <c r="I137" s="28" t="s">
        <v>31</v>
      </c>
      <c r="J137" s="44" t="s">
        <v>11</v>
      </c>
      <c r="K137" s="56" t="s">
        <v>383</v>
      </c>
      <c r="L137" s="56" t="s">
        <v>384</v>
      </c>
      <c r="M137" s="102" t="s">
        <v>537</v>
      </c>
      <c r="N137" s="52">
        <v>42612</v>
      </c>
      <c r="O137" s="52">
        <v>42612</v>
      </c>
      <c r="P137" s="53" t="s">
        <v>363</v>
      </c>
    </row>
    <row r="138" spans="1:16" s="14" customFormat="1" ht="67.5" hidden="1">
      <c r="A138" s="3">
        <v>130</v>
      </c>
      <c r="B138" s="50">
        <v>42599</v>
      </c>
      <c r="C138" s="50" t="s">
        <v>72</v>
      </c>
      <c r="D138" s="51" t="s">
        <v>385</v>
      </c>
      <c r="E138" s="28" t="s">
        <v>29</v>
      </c>
      <c r="F138" s="28" t="s">
        <v>57</v>
      </c>
      <c r="G138" s="28"/>
      <c r="H138" s="35" t="s">
        <v>452</v>
      </c>
      <c r="I138" s="28" t="s">
        <v>31</v>
      </c>
      <c r="J138" s="44" t="s">
        <v>11</v>
      </c>
      <c r="K138" s="56" t="s">
        <v>386</v>
      </c>
      <c r="L138" s="57" t="s">
        <v>596</v>
      </c>
      <c r="M138" s="102" t="s">
        <v>539</v>
      </c>
      <c r="N138" s="52">
        <v>42612</v>
      </c>
      <c r="O138" s="121">
        <v>42613</v>
      </c>
      <c r="P138" s="53" t="s">
        <v>350</v>
      </c>
    </row>
    <row r="139" spans="1:16" ht="67.5" hidden="1">
      <c r="A139" s="70">
        <v>131</v>
      </c>
      <c r="B139" s="81">
        <v>42599</v>
      </c>
      <c r="C139" s="81" t="s">
        <v>55</v>
      </c>
      <c r="D139" s="82" t="s">
        <v>387</v>
      </c>
      <c r="E139" s="70" t="s">
        <v>29</v>
      </c>
      <c r="F139" s="70" t="s">
        <v>57</v>
      </c>
      <c r="G139" s="70"/>
      <c r="H139" s="78" t="s">
        <v>452</v>
      </c>
      <c r="I139" s="28" t="s">
        <v>31</v>
      </c>
      <c r="J139" s="74" t="s">
        <v>8</v>
      </c>
      <c r="K139" s="83" t="s">
        <v>597</v>
      </c>
      <c r="L139" s="83" t="s">
        <v>598</v>
      </c>
      <c r="M139" s="45" t="s">
        <v>503</v>
      </c>
      <c r="N139" s="84">
        <v>42674</v>
      </c>
      <c r="O139" s="84"/>
      <c r="P139" s="85" t="s">
        <v>1090</v>
      </c>
    </row>
    <row r="140" spans="1:16" ht="40.5" hidden="1">
      <c r="A140" s="70">
        <v>132</v>
      </c>
      <c r="B140" s="81">
        <v>42599</v>
      </c>
      <c r="C140" s="81" t="s">
        <v>72</v>
      </c>
      <c r="D140" s="82" t="s">
        <v>599</v>
      </c>
      <c r="E140" s="70" t="s">
        <v>29</v>
      </c>
      <c r="F140" s="70" t="s">
        <v>57</v>
      </c>
      <c r="G140" s="70"/>
      <c r="H140" s="78" t="s">
        <v>452</v>
      </c>
      <c r="I140" s="28" t="s">
        <v>31</v>
      </c>
      <c r="J140" s="74" t="s">
        <v>10</v>
      </c>
      <c r="K140" s="83" t="s">
        <v>388</v>
      </c>
      <c r="L140" s="83" t="s">
        <v>600</v>
      </c>
      <c r="M140" s="70" t="s">
        <v>500</v>
      </c>
      <c r="N140" s="84">
        <v>42674</v>
      </c>
      <c r="O140" s="84"/>
      <c r="P140" s="85" t="s">
        <v>389</v>
      </c>
    </row>
    <row r="141" spans="1:16" ht="40.5" hidden="1">
      <c r="A141" s="67">
        <v>133</v>
      </c>
      <c r="B141" s="81">
        <v>42599</v>
      </c>
      <c r="C141" s="81" t="s">
        <v>72</v>
      </c>
      <c r="D141" s="82" t="s">
        <v>601</v>
      </c>
      <c r="E141" s="70" t="s">
        <v>29</v>
      </c>
      <c r="F141" s="70" t="s">
        <v>57</v>
      </c>
      <c r="G141" s="70"/>
      <c r="H141" s="78" t="s">
        <v>452</v>
      </c>
      <c r="I141" s="28" t="s">
        <v>31</v>
      </c>
      <c r="J141" s="74" t="s">
        <v>11</v>
      </c>
      <c r="K141" s="83" t="s">
        <v>390</v>
      </c>
      <c r="L141" s="83" t="s">
        <v>602</v>
      </c>
      <c r="M141" s="102" t="s">
        <v>539</v>
      </c>
      <c r="N141" s="84">
        <v>42612</v>
      </c>
      <c r="O141" s="121">
        <v>42613</v>
      </c>
      <c r="P141" s="85" t="s">
        <v>381</v>
      </c>
    </row>
    <row r="142" spans="1:16" ht="27">
      <c r="A142" s="70">
        <v>134</v>
      </c>
      <c r="B142" s="81">
        <v>42599</v>
      </c>
      <c r="C142" s="81" t="s">
        <v>72</v>
      </c>
      <c r="D142" s="82" t="s">
        <v>391</v>
      </c>
      <c r="E142" s="70" t="s">
        <v>29</v>
      </c>
      <c r="F142" s="70" t="s">
        <v>57</v>
      </c>
      <c r="G142" s="70"/>
      <c r="H142" s="78" t="s">
        <v>452</v>
      </c>
      <c r="I142" s="28" t="s">
        <v>31</v>
      </c>
      <c r="J142" s="74" t="s">
        <v>10</v>
      </c>
      <c r="K142" s="83" t="s">
        <v>388</v>
      </c>
      <c r="L142" s="83" t="s">
        <v>392</v>
      </c>
      <c r="M142" s="102" t="s">
        <v>539</v>
      </c>
      <c r="N142" s="84">
        <v>42674</v>
      </c>
      <c r="O142" s="84"/>
      <c r="P142" s="85"/>
    </row>
    <row r="143" spans="1:16" ht="94.5" hidden="1">
      <c r="A143" s="67">
        <v>135</v>
      </c>
      <c r="B143" s="81">
        <v>42599</v>
      </c>
      <c r="C143" s="81" t="s">
        <v>72</v>
      </c>
      <c r="D143" s="82" t="s">
        <v>393</v>
      </c>
      <c r="E143" s="70" t="s">
        <v>29</v>
      </c>
      <c r="F143" s="70" t="s">
        <v>57</v>
      </c>
      <c r="G143" s="70"/>
      <c r="H143" s="78" t="s">
        <v>452</v>
      </c>
      <c r="I143" s="28" t="s">
        <v>31</v>
      </c>
      <c r="J143" s="74" t="s">
        <v>11</v>
      </c>
      <c r="K143" s="83" t="s">
        <v>388</v>
      </c>
      <c r="L143" s="83" t="s">
        <v>603</v>
      </c>
      <c r="M143" s="70" t="s">
        <v>500</v>
      </c>
      <c r="N143" s="84" t="s">
        <v>322</v>
      </c>
      <c r="O143" s="84">
        <v>42643</v>
      </c>
      <c r="P143" s="85" t="s">
        <v>360</v>
      </c>
    </row>
    <row r="144" spans="1:16" ht="40.5" hidden="1">
      <c r="A144" s="70">
        <v>136</v>
      </c>
      <c r="B144" s="81">
        <v>42601</v>
      </c>
      <c r="C144" s="81" t="s">
        <v>72</v>
      </c>
      <c r="D144" s="82" t="s">
        <v>394</v>
      </c>
      <c r="E144" s="70" t="s">
        <v>76</v>
      </c>
      <c r="F144" s="70" t="s">
        <v>57</v>
      </c>
      <c r="G144" s="70"/>
      <c r="H144" s="78" t="s">
        <v>452</v>
      </c>
      <c r="I144" s="28" t="s">
        <v>31</v>
      </c>
      <c r="J144" s="74" t="s">
        <v>12</v>
      </c>
      <c r="K144" s="83" t="s">
        <v>604</v>
      </c>
      <c r="L144" s="83" t="s">
        <v>395</v>
      </c>
      <c r="M144" s="70" t="s">
        <v>537</v>
      </c>
      <c r="N144" s="84" t="s">
        <v>564</v>
      </c>
      <c r="O144" s="84" t="s">
        <v>564</v>
      </c>
      <c r="P144" s="85"/>
    </row>
    <row r="145" spans="1:16" ht="54" hidden="1">
      <c r="A145" s="67">
        <v>137</v>
      </c>
      <c r="B145" s="81">
        <v>42601</v>
      </c>
      <c r="C145" s="81" t="s">
        <v>55</v>
      </c>
      <c r="D145" s="82" t="s">
        <v>605</v>
      </c>
      <c r="E145" s="70" t="s">
        <v>76</v>
      </c>
      <c r="F145" s="70" t="s">
        <v>57</v>
      </c>
      <c r="G145" s="70"/>
      <c r="H145" s="78" t="s">
        <v>452</v>
      </c>
      <c r="I145" s="28" t="s">
        <v>31</v>
      </c>
      <c r="J145" s="74" t="s">
        <v>11</v>
      </c>
      <c r="K145" s="83" t="s">
        <v>396</v>
      </c>
      <c r="L145" s="83" t="s">
        <v>606</v>
      </c>
      <c r="M145" s="45" t="s">
        <v>499</v>
      </c>
      <c r="N145" s="84">
        <v>42615</v>
      </c>
      <c r="O145" s="121">
        <v>42613</v>
      </c>
      <c r="P145" s="85"/>
    </row>
    <row r="146" spans="1:16" ht="67.5" hidden="1">
      <c r="A146" s="70">
        <v>138</v>
      </c>
      <c r="B146" s="81">
        <v>42601</v>
      </c>
      <c r="C146" s="81" t="s">
        <v>55</v>
      </c>
      <c r="D146" s="82" t="s">
        <v>607</v>
      </c>
      <c r="E146" s="70" t="s">
        <v>76</v>
      </c>
      <c r="F146" s="70" t="s">
        <v>57</v>
      </c>
      <c r="G146" s="70"/>
      <c r="H146" s="78" t="s">
        <v>452</v>
      </c>
      <c r="I146" s="28" t="s">
        <v>31</v>
      </c>
      <c r="J146" s="74" t="s">
        <v>12</v>
      </c>
      <c r="K146" s="83" t="s">
        <v>396</v>
      </c>
      <c r="L146" s="83" t="s">
        <v>1091</v>
      </c>
      <c r="M146" s="45" t="s">
        <v>503</v>
      </c>
      <c r="N146" s="84">
        <v>42674</v>
      </c>
      <c r="O146" s="84">
        <v>42664</v>
      </c>
      <c r="P146" s="184" t="s">
        <v>1074</v>
      </c>
    </row>
    <row r="147" spans="1:16" s="14" customFormat="1" ht="54" hidden="1">
      <c r="A147" s="3">
        <v>139</v>
      </c>
      <c r="B147" s="50">
        <v>42601</v>
      </c>
      <c r="C147" s="50" t="s">
        <v>72</v>
      </c>
      <c r="D147" s="51" t="s">
        <v>397</v>
      </c>
      <c r="E147" s="28" t="s">
        <v>56</v>
      </c>
      <c r="F147" s="28" t="s">
        <v>57</v>
      </c>
      <c r="G147" s="28"/>
      <c r="H147" s="35" t="s">
        <v>452</v>
      </c>
      <c r="I147" s="28" t="s">
        <v>31</v>
      </c>
      <c r="J147" s="44" t="s">
        <v>11</v>
      </c>
      <c r="K147" s="56" t="s">
        <v>205</v>
      </c>
      <c r="L147" s="56" t="s">
        <v>398</v>
      </c>
      <c r="M147" s="102" t="s">
        <v>500</v>
      </c>
      <c r="N147" s="52">
        <v>42612</v>
      </c>
      <c r="O147" s="52">
        <v>42612</v>
      </c>
      <c r="P147" s="53"/>
    </row>
    <row r="148" spans="1:16" ht="40.5" hidden="1">
      <c r="A148" s="70">
        <v>140</v>
      </c>
      <c r="B148" s="81">
        <v>42601</v>
      </c>
      <c r="C148" s="81" t="s">
        <v>55</v>
      </c>
      <c r="D148" s="82" t="s">
        <v>399</v>
      </c>
      <c r="E148" s="70" t="s">
        <v>56</v>
      </c>
      <c r="F148" s="70" t="s">
        <v>57</v>
      </c>
      <c r="G148" s="70"/>
      <c r="H148" s="78" t="s">
        <v>452</v>
      </c>
      <c r="I148" s="28" t="s">
        <v>31</v>
      </c>
      <c r="J148" s="74" t="s">
        <v>12</v>
      </c>
      <c r="K148" s="83" t="s">
        <v>396</v>
      </c>
      <c r="L148" s="83" t="s">
        <v>608</v>
      </c>
      <c r="M148" s="72" t="s">
        <v>503</v>
      </c>
      <c r="N148" s="84">
        <v>42615</v>
      </c>
      <c r="O148" s="84">
        <v>42615</v>
      </c>
      <c r="P148" s="85"/>
    </row>
    <row r="149" spans="1:16" s="14" customFormat="1" ht="27" hidden="1">
      <c r="A149" s="3">
        <v>141</v>
      </c>
      <c r="B149" s="50">
        <v>42601</v>
      </c>
      <c r="C149" s="50" t="s">
        <v>55</v>
      </c>
      <c r="D149" s="51" t="s">
        <v>400</v>
      </c>
      <c r="E149" s="28" t="s">
        <v>56</v>
      </c>
      <c r="F149" s="28" t="s">
        <v>57</v>
      </c>
      <c r="G149" s="28"/>
      <c r="H149" s="35" t="s">
        <v>452</v>
      </c>
      <c r="I149" s="28" t="s">
        <v>31</v>
      </c>
      <c r="J149" s="44" t="s">
        <v>11</v>
      </c>
      <c r="K149" s="56" t="s">
        <v>401</v>
      </c>
      <c r="L149" s="56" t="s">
        <v>402</v>
      </c>
      <c r="M149" s="45" t="s">
        <v>499</v>
      </c>
      <c r="N149" s="52">
        <v>42612</v>
      </c>
      <c r="O149" s="52">
        <v>42612</v>
      </c>
      <c r="P149" s="53"/>
    </row>
    <row r="150" spans="1:16" s="14" customFormat="1" ht="54" hidden="1">
      <c r="A150" s="3">
        <v>142</v>
      </c>
      <c r="B150" s="50">
        <v>42601</v>
      </c>
      <c r="C150" s="50" t="s">
        <v>72</v>
      </c>
      <c r="D150" s="51" t="s">
        <v>403</v>
      </c>
      <c r="E150" s="28" t="s">
        <v>56</v>
      </c>
      <c r="F150" s="28" t="s">
        <v>57</v>
      </c>
      <c r="G150" s="28"/>
      <c r="H150" s="35" t="s">
        <v>452</v>
      </c>
      <c r="I150" s="28" t="s">
        <v>31</v>
      </c>
      <c r="J150" s="44" t="s">
        <v>11</v>
      </c>
      <c r="K150" s="56" t="s">
        <v>205</v>
      </c>
      <c r="L150" s="56" t="s">
        <v>404</v>
      </c>
      <c r="M150" s="102" t="s">
        <v>500</v>
      </c>
      <c r="N150" s="52">
        <v>42612</v>
      </c>
      <c r="O150" s="52">
        <v>42612</v>
      </c>
      <c r="P150" s="53"/>
    </row>
    <row r="151" spans="1:16" ht="40.5" hidden="1">
      <c r="A151" s="67">
        <v>143</v>
      </c>
      <c r="B151" s="81">
        <v>42601</v>
      </c>
      <c r="C151" s="81" t="s">
        <v>55</v>
      </c>
      <c r="D151" s="82" t="s">
        <v>405</v>
      </c>
      <c r="E151" s="70" t="s">
        <v>29</v>
      </c>
      <c r="F151" s="70" t="s">
        <v>57</v>
      </c>
      <c r="G151" s="70"/>
      <c r="H151" s="78" t="s">
        <v>452</v>
      </c>
      <c r="I151" s="28" t="s">
        <v>31</v>
      </c>
      <c r="J151" s="74" t="s">
        <v>11</v>
      </c>
      <c r="K151" s="83" t="s">
        <v>406</v>
      </c>
      <c r="L151" s="83" t="s">
        <v>609</v>
      </c>
      <c r="M151" s="45" t="s">
        <v>499</v>
      </c>
      <c r="N151" s="84">
        <v>42612</v>
      </c>
      <c r="O151" s="121">
        <v>42613</v>
      </c>
      <c r="P151" s="85"/>
    </row>
    <row r="152" spans="1:16" ht="40.5" hidden="1">
      <c r="A152" s="67">
        <v>144</v>
      </c>
      <c r="B152" s="81">
        <v>42601</v>
      </c>
      <c r="C152" s="81" t="s">
        <v>72</v>
      </c>
      <c r="D152" s="82" t="s">
        <v>610</v>
      </c>
      <c r="E152" s="70" t="s">
        <v>29</v>
      </c>
      <c r="F152" s="70" t="s">
        <v>57</v>
      </c>
      <c r="G152" s="70"/>
      <c r="H152" s="78" t="s">
        <v>452</v>
      </c>
      <c r="I152" s="28" t="s">
        <v>31</v>
      </c>
      <c r="J152" s="74" t="s">
        <v>11</v>
      </c>
      <c r="K152" s="83" t="s">
        <v>407</v>
      </c>
      <c r="L152" s="83" t="s">
        <v>611</v>
      </c>
      <c r="M152" s="102" t="s">
        <v>539</v>
      </c>
      <c r="N152" s="84">
        <v>42612</v>
      </c>
      <c r="O152" s="84">
        <v>42643</v>
      </c>
      <c r="P152" s="85"/>
    </row>
    <row r="153" spans="1:16" ht="27" hidden="1">
      <c r="A153" s="70">
        <v>145</v>
      </c>
      <c r="B153" s="81">
        <v>42607</v>
      </c>
      <c r="C153" s="81" t="s">
        <v>62</v>
      </c>
      <c r="D153" s="82" t="s">
        <v>612</v>
      </c>
      <c r="E153" s="70" t="s">
        <v>29</v>
      </c>
      <c r="F153" s="70" t="s">
        <v>57</v>
      </c>
      <c r="G153" s="70"/>
      <c r="H153" s="85" t="s">
        <v>452</v>
      </c>
      <c r="I153" s="28" t="s">
        <v>31</v>
      </c>
      <c r="J153" s="74" t="s">
        <v>11</v>
      </c>
      <c r="K153" s="83" t="s">
        <v>408</v>
      </c>
      <c r="L153" s="83" t="s">
        <v>1092</v>
      </c>
      <c r="M153" s="70" t="s">
        <v>501</v>
      </c>
      <c r="N153" s="123">
        <v>42674</v>
      </c>
      <c r="O153" s="123">
        <v>42663</v>
      </c>
      <c r="P153" s="85"/>
    </row>
    <row r="154" spans="1:16" ht="62.25" hidden="1" customHeight="1">
      <c r="A154" s="70">
        <v>146</v>
      </c>
      <c r="B154" s="81">
        <v>42611</v>
      </c>
      <c r="C154" s="81" t="s">
        <v>107</v>
      </c>
      <c r="D154" s="86" t="s">
        <v>409</v>
      </c>
      <c r="E154" s="70" t="s">
        <v>29</v>
      </c>
      <c r="F154" s="70" t="s">
        <v>57</v>
      </c>
      <c r="G154" s="70" t="s">
        <v>410</v>
      </c>
      <c r="H154" s="85" t="s">
        <v>453</v>
      </c>
      <c r="I154" s="70" t="s">
        <v>411</v>
      </c>
      <c r="J154" s="74" t="s">
        <v>11</v>
      </c>
      <c r="K154" s="83"/>
      <c r="L154" s="99" t="s">
        <v>1093</v>
      </c>
      <c r="M154" s="70" t="s">
        <v>501</v>
      </c>
      <c r="N154" s="84">
        <v>42674</v>
      </c>
      <c r="O154" s="123">
        <v>42663</v>
      </c>
      <c r="P154" s="85" t="s">
        <v>613</v>
      </c>
    </row>
    <row r="155" spans="1:16" s="14" customFormat="1" ht="81" hidden="1">
      <c r="A155" s="3">
        <v>147</v>
      </c>
      <c r="B155" s="50">
        <v>42612</v>
      </c>
      <c r="C155" s="50" t="s">
        <v>72</v>
      </c>
      <c r="D155" s="51" t="s">
        <v>412</v>
      </c>
      <c r="E155" s="28" t="s">
        <v>29</v>
      </c>
      <c r="F155" s="28" t="s">
        <v>57</v>
      </c>
      <c r="G155" s="28" t="s">
        <v>413</v>
      </c>
      <c r="H155" s="53" t="s">
        <v>453</v>
      </c>
      <c r="I155" s="28" t="s">
        <v>411</v>
      </c>
      <c r="J155" s="44" t="s">
        <v>11</v>
      </c>
      <c r="K155" s="56" t="s">
        <v>414</v>
      </c>
      <c r="L155" s="56" t="s">
        <v>415</v>
      </c>
      <c r="M155" s="102" t="s">
        <v>539</v>
      </c>
      <c r="N155" s="52">
        <v>42612</v>
      </c>
      <c r="O155" s="52">
        <v>42612</v>
      </c>
      <c r="P155" s="53"/>
    </row>
    <row r="156" spans="1:16" ht="67.5" hidden="1">
      <c r="A156" s="67">
        <v>148</v>
      </c>
      <c r="B156" s="81">
        <v>42612</v>
      </c>
      <c r="C156" s="81" t="s">
        <v>72</v>
      </c>
      <c r="D156" s="82" t="s">
        <v>416</v>
      </c>
      <c r="E156" s="70" t="s">
        <v>76</v>
      </c>
      <c r="F156" s="70" t="s">
        <v>57</v>
      </c>
      <c r="G156" s="70" t="s">
        <v>417</v>
      </c>
      <c r="H156" s="85" t="s">
        <v>453</v>
      </c>
      <c r="I156" s="70" t="s">
        <v>411</v>
      </c>
      <c r="J156" s="74" t="s">
        <v>11</v>
      </c>
      <c r="K156" s="83"/>
      <c r="L156" s="83" t="s">
        <v>614</v>
      </c>
      <c r="M156" s="70" t="s">
        <v>537</v>
      </c>
      <c r="N156" s="84">
        <v>42614</v>
      </c>
      <c r="O156" s="84">
        <v>42614</v>
      </c>
      <c r="P156" s="85"/>
    </row>
    <row r="157" spans="1:16" s="14" customFormat="1" ht="81" hidden="1">
      <c r="A157" s="3">
        <v>149</v>
      </c>
      <c r="B157" s="50">
        <v>42614</v>
      </c>
      <c r="C157" s="50" t="s">
        <v>55</v>
      </c>
      <c r="D157" s="51" t="s">
        <v>418</v>
      </c>
      <c r="E157" s="28" t="s">
        <v>56</v>
      </c>
      <c r="F157" s="28" t="s">
        <v>57</v>
      </c>
      <c r="G157" s="28" t="s">
        <v>413</v>
      </c>
      <c r="H157" s="53" t="s">
        <v>453</v>
      </c>
      <c r="I157" s="28" t="s">
        <v>411</v>
      </c>
      <c r="J157" s="44" t="s">
        <v>11</v>
      </c>
      <c r="K157" s="56" t="s">
        <v>419</v>
      </c>
      <c r="L157" s="56" t="s">
        <v>420</v>
      </c>
      <c r="M157" s="102" t="s">
        <v>539</v>
      </c>
      <c r="N157" s="52">
        <v>42614</v>
      </c>
      <c r="O157" s="52">
        <v>42614</v>
      </c>
      <c r="P157" s="53"/>
    </row>
    <row r="158" spans="1:16" ht="81" hidden="1">
      <c r="A158" s="67">
        <v>150</v>
      </c>
      <c r="B158" s="81">
        <v>42614</v>
      </c>
      <c r="C158" s="81" t="s">
        <v>72</v>
      </c>
      <c r="D158" s="82" t="s">
        <v>615</v>
      </c>
      <c r="E158" s="70" t="s">
        <v>56</v>
      </c>
      <c r="F158" s="70" t="s">
        <v>57</v>
      </c>
      <c r="G158" s="70" t="s">
        <v>413</v>
      </c>
      <c r="H158" s="85" t="s">
        <v>453</v>
      </c>
      <c r="I158" s="70" t="s">
        <v>411</v>
      </c>
      <c r="J158" s="74" t="s">
        <v>11</v>
      </c>
      <c r="K158" s="83" t="s">
        <v>616</v>
      </c>
      <c r="L158" s="83" t="s">
        <v>617</v>
      </c>
      <c r="M158" s="102" t="s">
        <v>539</v>
      </c>
      <c r="N158" s="84">
        <v>42622</v>
      </c>
      <c r="O158" s="84">
        <v>42622</v>
      </c>
      <c r="P158" s="85"/>
    </row>
    <row r="159" spans="1:16" ht="94.5" hidden="1">
      <c r="A159" s="67">
        <v>151</v>
      </c>
      <c r="B159" s="81">
        <v>42614</v>
      </c>
      <c r="C159" s="81" t="s">
        <v>72</v>
      </c>
      <c r="D159" s="82" t="s">
        <v>618</v>
      </c>
      <c r="E159" s="70" t="s">
        <v>56</v>
      </c>
      <c r="F159" s="70" t="s">
        <v>57</v>
      </c>
      <c r="G159" s="70" t="s">
        <v>413</v>
      </c>
      <c r="H159" s="85" t="s">
        <v>453</v>
      </c>
      <c r="I159" s="70" t="s">
        <v>411</v>
      </c>
      <c r="J159" s="74" t="s">
        <v>11</v>
      </c>
      <c r="K159" s="83" t="s">
        <v>421</v>
      </c>
      <c r="L159" s="83" t="s">
        <v>619</v>
      </c>
      <c r="M159" s="102" t="s">
        <v>539</v>
      </c>
      <c r="N159" s="84">
        <v>42622</v>
      </c>
      <c r="O159" s="84">
        <v>42622</v>
      </c>
      <c r="P159" s="85"/>
    </row>
    <row r="160" spans="1:16" ht="40.5" hidden="1">
      <c r="A160" s="67">
        <v>152</v>
      </c>
      <c r="B160" s="81">
        <v>42614</v>
      </c>
      <c r="C160" s="81" t="s">
        <v>72</v>
      </c>
      <c r="D160" s="86" t="s">
        <v>620</v>
      </c>
      <c r="E160" s="70" t="s">
        <v>56</v>
      </c>
      <c r="F160" s="70" t="s">
        <v>57</v>
      </c>
      <c r="G160" s="70" t="s">
        <v>413</v>
      </c>
      <c r="H160" s="85" t="s">
        <v>453</v>
      </c>
      <c r="I160" s="70" t="s">
        <v>411</v>
      </c>
      <c r="J160" s="74" t="s">
        <v>11</v>
      </c>
      <c r="K160" s="83" t="s">
        <v>421</v>
      </c>
      <c r="L160" s="83" t="s">
        <v>619</v>
      </c>
      <c r="M160" s="102" t="s">
        <v>539</v>
      </c>
      <c r="N160" s="84">
        <v>42622</v>
      </c>
      <c r="O160" s="84">
        <v>42622</v>
      </c>
      <c r="P160" s="85"/>
    </row>
    <row r="161" spans="1:16" ht="81" hidden="1">
      <c r="A161" s="67">
        <v>153</v>
      </c>
      <c r="B161" s="81">
        <v>42614</v>
      </c>
      <c r="C161" s="81" t="s">
        <v>72</v>
      </c>
      <c r="D161" s="82" t="s">
        <v>422</v>
      </c>
      <c r="E161" s="70" t="s">
        <v>29</v>
      </c>
      <c r="F161" s="70" t="s">
        <v>57</v>
      </c>
      <c r="G161" s="70" t="s">
        <v>423</v>
      </c>
      <c r="H161" s="85" t="s">
        <v>453</v>
      </c>
      <c r="I161" s="70" t="s">
        <v>411</v>
      </c>
      <c r="J161" s="74" t="s">
        <v>11</v>
      </c>
      <c r="K161" s="83" t="s">
        <v>424</v>
      </c>
      <c r="L161" s="83" t="s">
        <v>621</v>
      </c>
      <c r="M161" s="70" t="s">
        <v>537</v>
      </c>
      <c r="N161" s="84">
        <v>42620</v>
      </c>
      <c r="O161" s="84">
        <v>42620</v>
      </c>
      <c r="P161" s="85"/>
    </row>
    <row r="162" spans="1:16" ht="40.5" hidden="1">
      <c r="A162" s="70">
        <v>154</v>
      </c>
      <c r="B162" s="81">
        <v>42614</v>
      </c>
      <c r="C162" s="81" t="s">
        <v>72</v>
      </c>
      <c r="D162" s="82" t="s">
        <v>425</v>
      </c>
      <c r="E162" s="70" t="s">
        <v>76</v>
      </c>
      <c r="F162" s="70" t="s">
        <v>57</v>
      </c>
      <c r="G162" s="70" t="s">
        <v>426</v>
      </c>
      <c r="H162" s="85" t="s">
        <v>453</v>
      </c>
      <c r="I162" s="70" t="s">
        <v>411</v>
      </c>
      <c r="J162" s="74" t="s">
        <v>12</v>
      </c>
      <c r="K162" s="82" t="s">
        <v>427</v>
      </c>
      <c r="L162" s="82" t="s">
        <v>622</v>
      </c>
      <c r="M162" s="70" t="s">
        <v>500</v>
      </c>
      <c r="N162" s="84" t="s">
        <v>78</v>
      </c>
      <c r="O162" s="84" t="s">
        <v>78</v>
      </c>
      <c r="P162" s="85"/>
    </row>
    <row r="163" spans="1:16" ht="67.5" hidden="1">
      <c r="A163" s="70">
        <v>155</v>
      </c>
      <c r="B163" s="81">
        <v>42614</v>
      </c>
      <c r="C163" s="81" t="s">
        <v>72</v>
      </c>
      <c r="D163" s="82" t="s">
        <v>428</v>
      </c>
      <c r="E163" s="70" t="s">
        <v>56</v>
      </c>
      <c r="F163" s="70" t="s">
        <v>57</v>
      </c>
      <c r="G163" s="70" t="s">
        <v>426</v>
      </c>
      <c r="H163" s="85" t="s">
        <v>453</v>
      </c>
      <c r="I163" s="70" t="s">
        <v>411</v>
      </c>
      <c r="J163" s="74" t="s">
        <v>8</v>
      </c>
      <c r="K163" s="82" t="s">
        <v>480</v>
      </c>
      <c r="L163" s="82" t="s">
        <v>1094</v>
      </c>
      <c r="M163" s="70" t="s">
        <v>500</v>
      </c>
      <c r="N163" s="84">
        <v>42627</v>
      </c>
      <c r="O163" s="84">
        <v>42627</v>
      </c>
      <c r="P163" s="85"/>
    </row>
    <row r="164" spans="1:16" ht="81" hidden="1">
      <c r="A164" s="67">
        <v>156</v>
      </c>
      <c r="B164" s="81">
        <v>42614</v>
      </c>
      <c r="C164" s="81" t="s">
        <v>72</v>
      </c>
      <c r="D164" s="82" t="s">
        <v>623</v>
      </c>
      <c r="E164" s="70" t="s">
        <v>56</v>
      </c>
      <c r="F164" s="70" t="s">
        <v>57</v>
      </c>
      <c r="G164" s="70" t="s">
        <v>429</v>
      </c>
      <c r="H164" s="85" t="s">
        <v>453</v>
      </c>
      <c r="I164" s="70" t="s">
        <v>411</v>
      </c>
      <c r="J164" s="74" t="s">
        <v>11</v>
      </c>
      <c r="K164" s="82"/>
      <c r="L164" s="82" t="s">
        <v>624</v>
      </c>
      <c r="M164" s="102" t="s">
        <v>539</v>
      </c>
      <c r="N164" s="84">
        <v>42622</v>
      </c>
      <c r="O164" s="121">
        <v>42613</v>
      </c>
      <c r="P164" s="85"/>
    </row>
    <row r="165" spans="1:16" ht="67.5" hidden="1">
      <c r="A165" s="70">
        <v>157</v>
      </c>
      <c r="B165" s="81">
        <v>42614</v>
      </c>
      <c r="C165" s="81" t="s">
        <v>55</v>
      </c>
      <c r="D165" s="82" t="s">
        <v>625</v>
      </c>
      <c r="E165" s="70" t="s">
        <v>29</v>
      </c>
      <c r="F165" s="70" t="s">
        <v>57</v>
      </c>
      <c r="G165" s="70" t="s">
        <v>426</v>
      </c>
      <c r="H165" s="85" t="s">
        <v>453</v>
      </c>
      <c r="I165" s="70" t="s">
        <v>411</v>
      </c>
      <c r="J165" s="74" t="s">
        <v>10</v>
      </c>
      <c r="K165" s="82" t="s">
        <v>626</v>
      </c>
      <c r="L165" s="82" t="s">
        <v>627</v>
      </c>
      <c r="M165" s="70" t="s">
        <v>503</v>
      </c>
      <c r="N165" s="84" t="s">
        <v>564</v>
      </c>
      <c r="O165" s="84"/>
      <c r="P165" s="85" t="s">
        <v>628</v>
      </c>
    </row>
    <row r="166" spans="1:16" ht="27" hidden="1">
      <c r="A166" s="67">
        <v>158</v>
      </c>
      <c r="B166" s="81">
        <v>42614</v>
      </c>
      <c r="C166" s="81" t="s">
        <v>62</v>
      </c>
      <c r="D166" s="82" t="s">
        <v>430</v>
      </c>
      <c r="E166" s="70" t="s">
        <v>29</v>
      </c>
      <c r="F166" s="70" t="s">
        <v>57</v>
      </c>
      <c r="G166" s="70" t="s">
        <v>426</v>
      </c>
      <c r="H166" s="85" t="s">
        <v>453</v>
      </c>
      <c r="I166" s="70" t="s">
        <v>411</v>
      </c>
      <c r="J166" s="74" t="s">
        <v>11</v>
      </c>
      <c r="K166" s="82" t="s">
        <v>629</v>
      </c>
      <c r="L166" s="82" t="s">
        <v>630</v>
      </c>
      <c r="M166" s="70" t="s">
        <v>499</v>
      </c>
      <c r="N166" s="84">
        <v>42673</v>
      </c>
      <c r="O166" s="121">
        <v>42613</v>
      </c>
      <c r="P166" s="85" t="s">
        <v>631</v>
      </c>
    </row>
    <row r="167" spans="1:16" ht="67.5" hidden="1">
      <c r="A167" s="67">
        <v>159</v>
      </c>
      <c r="B167" s="81">
        <v>42614</v>
      </c>
      <c r="C167" s="81" t="s">
        <v>62</v>
      </c>
      <c r="D167" s="82" t="s">
        <v>431</v>
      </c>
      <c r="E167" s="70" t="s">
        <v>29</v>
      </c>
      <c r="F167" s="70" t="s">
        <v>57</v>
      </c>
      <c r="G167" s="70" t="s">
        <v>426</v>
      </c>
      <c r="H167" s="85" t="s">
        <v>453</v>
      </c>
      <c r="I167" s="70" t="s">
        <v>411</v>
      </c>
      <c r="J167" s="74" t="s">
        <v>11</v>
      </c>
      <c r="K167" s="82"/>
      <c r="L167" s="83" t="s">
        <v>632</v>
      </c>
      <c r="M167" s="70" t="s">
        <v>499</v>
      </c>
      <c r="N167" s="84"/>
      <c r="O167" s="84">
        <v>42622</v>
      </c>
      <c r="P167" s="85" t="s">
        <v>613</v>
      </c>
    </row>
    <row r="168" spans="1:16" ht="94.5" hidden="1">
      <c r="A168" s="67">
        <v>160</v>
      </c>
      <c r="B168" s="81">
        <v>42614</v>
      </c>
      <c r="C168" s="81" t="s">
        <v>55</v>
      </c>
      <c r="D168" s="82" t="s">
        <v>633</v>
      </c>
      <c r="E168" s="70" t="s">
        <v>29</v>
      </c>
      <c r="F168" s="70" t="s">
        <v>57</v>
      </c>
      <c r="G168" s="70" t="s">
        <v>432</v>
      </c>
      <c r="H168" s="85" t="s">
        <v>453</v>
      </c>
      <c r="I168" s="70" t="s">
        <v>411</v>
      </c>
      <c r="J168" s="74" t="s">
        <v>11</v>
      </c>
      <c r="K168" s="82" t="s">
        <v>634</v>
      </c>
      <c r="L168" s="83" t="s">
        <v>635</v>
      </c>
      <c r="M168" s="70" t="s">
        <v>499</v>
      </c>
      <c r="N168" s="84"/>
      <c r="O168" s="121">
        <v>42613</v>
      </c>
      <c r="P168" s="85" t="s">
        <v>613</v>
      </c>
    </row>
    <row r="169" spans="1:16" ht="67.5" hidden="1">
      <c r="A169" s="67">
        <v>161</v>
      </c>
      <c r="B169" s="81">
        <v>42615</v>
      </c>
      <c r="C169" s="81" t="s">
        <v>72</v>
      </c>
      <c r="D169" s="86" t="s">
        <v>636</v>
      </c>
      <c r="E169" s="70" t="s">
        <v>56</v>
      </c>
      <c r="F169" s="70" t="s">
        <v>57</v>
      </c>
      <c r="G169" s="70" t="s">
        <v>433</v>
      </c>
      <c r="H169" s="85" t="s">
        <v>453</v>
      </c>
      <c r="I169" s="70" t="s">
        <v>411</v>
      </c>
      <c r="J169" s="74" t="s">
        <v>11</v>
      </c>
      <c r="K169" s="82" t="s">
        <v>637</v>
      </c>
      <c r="L169" s="82" t="s">
        <v>638</v>
      </c>
      <c r="M169" s="70" t="s">
        <v>500</v>
      </c>
      <c r="N169" s="84">
        <v>42627</v>
      </c>
      <c r="O169" s="121">
        <v>42613</v>
      </c>
      <c r="P169" s="85"/>
    </row>
    <row r="170" spans="1:16" ht="67.5" hidden="1">
      <c r="A170" s="70">
        <v>162</v>
      </c>
      <c r="B170" s="81">
        <v>42615</v>
      </c>
      <c r="C170" s="81" t="s">
        <v>72</v>
      </c>
      <c r="D170" s="86" t="s">
        <v>434</v>
      </c>
      <c r="E170" s="70" t="s">
        <v>29</v>
      </c>
      <c r="F170" s="70" t="s">
        <v>57</v>
      </c>
      <c r="G170" s="70" t="s">
        <v>426</v>
      </c>
      <c r="H170" s="85" t="s">
        <v>453</v>
      </c>
      <c r="I170" s="70" t="s">
        <v>411</v>
      </c>
      <c r="J170" s="74" t="s">
        <v>5</v>
      </c>
      <c r="K170" s="82" t="s">
        <v>639</v>
      </c>
      <c r="L170" s="82" t="s">
        <v>640</v>
      </c>
      <c r="M170" s="70" t="s">
        <v>641</v>
      </c>
      <c r="N170" s="84">
        <v>42673</v>
      </c>
      <c r="O170" s="84"/>
      <c r="P170" s="85"/>
    </row>
    <row r="171" spans="1:16" ht="27" hidden="1">
      <c r="A171" s="70">
        <v>163</v>
      </c>
      <c r="B171" s="81">
        <v>42615</v>
      </c>
      <c r="C171" s="81" t="s">
        <v>72</v>
      </c>
      <c r="D171" s="86" t="s">
        <v>642</v>
      </c>
      <c r="E171" s="70" t="s">
        <v>56</v>
      </c>
      <c r="F171" s="70" t="s">
        <v>57</v>
      </c>
      <c r="G171" s="70" t="s">
        <v>426</v>
      </c>
      <c r="H171" s="85" t="s">
        <v>453</v>
      </c>
      <c r="I171" s="70" t="s">
        <v>411</v>
      </c>
      <c r="J171" s="74" t="s">
        <v>12</v>
      </c>
      <c r="K171" s="82" t="s">
        <v>643</v>
      </c>
      <c r="L171" s="82" t="s">
        <v>1095</v>
      </c>
      <c r="M171" s="70" t="s">
        <v>500</v>
      </c>
      <c r="N171" s="84">
        <v>42657</v>
      </c>
      <c r="O171" s="84">
        <v>42664</v>
      </c>
      <c r="P171" s="85"/>
    </row>
    <row r="172" spans="1:16" ht="54" hidden="1">
      <c r="A172" s="67">
        <v>164</v>
      </c>
      <c r="B172" s="81">
        <v>42615</v>
      </c>
      <c r="C172" s="81" t="s">
        <v>72</v>
      </c>
      <c r="D172" s="86" t="s">
        <v>644</v>
      </c>
      <c r="E172" s="70" t="s">
        <v>56</v>
      </c>
      <c r="F172" s="70" t="s">
        <v>57</v>
      </c>
      <c r="G172" s="70" t="s">
        <v>426</v>
      </c>
      <c r="H172" s="85" t="s">
        <v>453</v>
      </c>
      <c r="I172" s="70" t="s">
        <v>411</v>
      </c>
      <c r="J172" s="74" t="s">
        <v>11</v>
      </c>
      <c r="K172" s="83" t="s">
        <v>435</v>
      </c>
      <c r="L172" s="83" t="s">
        <v>645</v>
      </c>
      <c r="M172" s="102" t="s">
        <v>539</v>
      </c>
      <c r="N172" s="84">
        <v>42615</v>
      </c>
      <c r="O172" s="84">
        <v>42615</v>
      </c>
      <c r="P172" s="85"/>
    </row>
    <row r="173" spans="1:16" ht="27" hidden="1">
      <c r="A173" s="67">
        <v>165</v>
      </c>
      <c r="B173" s="81">
        <v>42615</v>
      </c>
      <c r="C173" s="81" t="s">
        <v>72</v>
      </c>
      <c r="D173" s="86" t="s">
        <v>646</v>
      </c>
      <c r="E173" s="70" t="s">
        <v>56</v>
      </c>
      <c r="F173" s="70" t="s">
        <v>57</v>
      </c>
      <c r="G173" s="70" t="s">
        <v>647</v>
      </c>
      <c r="H173" s="85" t="s">
        <v>453</v>
      </c>
      <c r="I173" s="70" t="s">
        <v>411</v>
      </c>
      <c r="J173" s="74" t="s">
        <v>11</v>
      </c>
      <c r="K173" s="83" t="s">
        <v>648</v>
      </c>
      <c r="L173" s="83" t="s">
        <v>649</v>
      </c>
      <c r="M173" s="70" t="s">
        <v>641</v>
      </c>
      <c r="N173" s="84">
        <v>42622</v>
      </c>
      <c r="O173" s="121">
        <v>42613</v>
      </c>
      <c r="P173" s="85"/>
    </row>
    <row r="174" spans="1:16" ht="108" hidden="1">
      <c r="A174" s="70">
        <v>166</v>
      </c>
      <c r="B174" s="81">
        <v>42618</v>
      </c>
      <c r="C174" s="81" t="s">
        <v>72</v>
      </c>
      <c r="D174" s="86" t="s">
        <v>437</v>
      </c>
      <c r="E174" s="70" t="s">
        <v>29</v>
      </c>
      <c r="F174" s="70" t="s">
        <v>57</v>
      </c>
      <c r="G174" s="70" t="s">
        <v>650</v>
      </c>
      <c r="H174" s="85" t="s">
        <v>452</v>
      </c>
      <c r="I174" s="70" t="s">
        <v>436</v>
      </c>
      <c r="J174" s="74" t="s">
        <v>11</v>
      </c>
      <c r="K174" s="83" t="s">
        <v>651</v>
      </c>
      <c r="L174" s="83" t="s">
        <v>1077</v>
      </c>
      <c r="M174" s="70" t="s">
        <v>641</v>
      </c>
      <c r="N174" s="84">
        <v>42622</v>
      </c>
      <c r="O174" s="84">
        <v>42661</v>
      </c>
      <c r="P174" s="85"/>
    </row>
    <row r="175" spans="1:16" ht="94.5" hidden="1">
      <c r="A175" s="70">
        <v>167</v>
      </c>
      <c r="B175" s="81">
        <v>42618</v>
      </c>
      <c r="C175" s="81" t="s">
        <v>72</v>
      </c>
      <c r="D175" s="86" t="s">
        <v>652</v>
      </c>
      <c r="E175" s="70" t="s">
        <v>29</v>
      </c>
      <c r="F175" s="70" t="s">
        <v>57</v>
      </c>
      <c r="G175" s="70" t="s">
        <v>650</v>
      </c>
      <c r="H175" s="85" t="s">
        <v>452</v>
      </c>
      <c r="I175" s="70" t="s">
        <v>436</v>
      </c>
      <c r="J175" s="74" t="s">
        <v>11</v>
      </c>
      <c r="K175" s="83"/>
      <c r="L175" s="83" t="s">
        <v>1078</v>
      </c>
      <c r="M175" s="70" t="s">
        <v>653</v>
      </c>
      <c r="N175" s="84">
        <v>42618</v>
      </c>
      <c r="O175" s="84">
        <v>42618</v>
      </c>
      <c r="P175" s="85"/>
    </row>
    <row r="176" spans="1:16" ht="135" hidden="1">
      <c r="A176" s="70">
        <v>168</v>
      </c>
      <c r="B176" s="81">
        <v>42618</v>
      </c>
      <c r="C176" s="81" t="s">
        <v>55</v>
      </c>
      <c r="D176" s="86" t="s">
        <v>438</v>
      </c>
      <c r="E176" s="70" t="s">
        <v>29</v>
      </c>
      <c r="F176" s="70" t="s">
        <v>57</v>
      </c>
      <c r="G176" s="70" t="s">
        <v>650</v>
      </c>
      <c r="H176" s="85" t="s">
        <v>452</v>
      </c>
      <c r="I176" s="70" t="s">
        <v>436</v>
      </c>
      <c r="J176" s="74" t="s">
        <v>5</v>
      </c>
      <c r="K176" s="82" t="s">
        <v>626</v>
      </c>
      <c r="L176" s="82" t="s">
        <v>654</v>
      </c>
      <c r="M176" s="45" t="s">
        <v>503</v>
      </c>
      <c r="N176" s="84">
        <v>42674</v>
      </c>
      <c r="O176" s="84"/>
      <c r="P176" s="85" t="s">
        <v>631</v>
      </c>
    </row>
    <row r="177" spans="1:16" ht="94.5" hidden="1">
      <c r="A177" s="67">
        <v>169</v>
      </c>
      <c r="B177" s="81">
        <v>42618</v>
      </c>
      <c r="C177" s="81" t="s">
        <v>72</v>
      </c>
      <c r="D177" s="86" t="s">
        <v>655</v>
      </c>
      <c r="E177" s="70" t="s">
        <v>56</v>
      </c>
      <c r="F177" s="70" t="s">
        <v>57</v>
      </c>
      <c r="G177" s="70" t="s">
        <v>650</v>
      </c>
      <c r="H177" s="85" t="s">
        <v>452</v>
      </c>
      <c r="I177" s="70" t="s">
        <v>436</v>
      </c>
      <c r="J177" s="74" t="s">
        <v>11</v>
      </c>
      <c r="K177" s="82" t="s">
        <v>656</v>
      </c>
      <c r="L177" s="82" t="s">
        <v>657</v>
      </c>
      <c r="M177" s="70" t="s">
        <v>500</v>
      </c>
      <c r="N177" s="84">
        <v>42622</v>
      </c>
      <c r="O177" s="121">
        <v>42613</v>
      </c>
      <c r="P177" s="85"/>
    </row>
    <row r="178" spans="1:16" ht="108" hidden="1">
      <c r="A178" s="67">
        <v>170</v>
      </c>
      <c r="B178" s="81">
        <v>42618</v>
      </c>
      <c r="C178" s="81" t="s">
        <v>72</v>
      </c>
      <c r="D178" s="86" t="s">
        <v>658</v>
      </c>
      <c r="E178" s="70" t="s">
        <v>56</v>
      </c>
      <c r="F178" s="70" t="s">
        <v>57</v>
      </c>
      <c r="G178" s="70" t="s">
        <v>650</v>
      </c>
      <c r="H178" s="85" t="s">
        <v>452</v>
      </c>
      <c r="I178" s="70" t="s">
        <v>436</v>
      </c>
      <c r="J178" s="74" t="s">
        <v>11</v>
      </c>
      <c r="K178" s="82" t="s">
        <v>656</v>
      </c>
      <c r="L178" s="82" t="s">
        <v>659</v>
      </c>
      <c r="M178" s="70" t="s">
        <v>641</v>
      </c>
      <c r="N178" s="84">
        <v>42622</v>
      </c>
      <c r="O178" s="84">
        <v>42620</v>
      </c>
      <c r="P178" s="85"/>
    </row>
    <row r="179" spans="1:16" ht="81" hidden="1">
      <c r="A179" s="67">
        <v>171</v>
      </c>
      <c r="B179" s="81">
        <v>42618</v>
      </c>
      <c r="C179" s="81" t="s">
        <v>72</v>
      </c>
      <c r="D179" s="86" t="s">
        <v>660</v>
      </c>
      <c r="E179" s="70" t="s">
        <v>56</v>
      </c>
      <c r="F179" s="70" t="s">
        <v>57</v>
      </c>
      <c r="G179" s="70" t="s">
        <v>650</v>
      </c>
      <c r="H179" s="85" t="s">
        <v>452</v>
      </c>
      <c r="I179" s="70" t="s">
        <v>436</v>
      </c>
      <c r="J179" s="74" t="s">
        <v>11</v>
      </c>
      <c r="K179" s="82" t="s">
        <v>656</v>
      </c>
      <c r="L179" s="82" t="s">
        <v>657</v>
      </c>
      <c r="M179" s="70" t="s">
        <v>500</v>
      </c>
      <c r="N179" s="84">
        <v>42622</v>
      </c>
      <c r="O179" s="121">
        <v>42613</v>
      </c>
      <c r="P179" s="85"/>
    </row>
    <row r="180" spans="1:16" ht="94.5" hidden="1">
      <c r="A180" s="70">
        <v>172</v>
      </c>
      <c r="B180" s="81">
        <v>42618</v>
      </c>
      <c r="C180" s="81" t="s">
        <v>62</v>
      </c>
      <c r="D180" s="86" t="s">
        <v>661</v>
      </c>
      <c r="E180" s="70" t="s">
        <v>29</v>
      </c>
      <c r="F180" s="70" t="s">
        <v>57</v>
      </c>
      <c r="G180" s="70" t="s">
        <v>650</v>
      </c>
      <c r="H180" s="85" t="s">
        <v>452</v>
      </c>
      <c r="I180" s="70" t="s">
        <v>436</v>
      </c>
      <c r="J180" s="74" t="s">
        <v>11</v>
      </c>
      <c r="K180" s="83" t="s">
        <v>662</v>
      </c>
      <c r="L180" s="83" t="s">
        <v>1096</v>
      </c>
      <c r="M180" s="70" t="s">
        <v>501</v>
      </c>
      <c r="N180" s="84">
        <v>42658</v>
      </c>
      <c r="O180" s="84">
        <v>42663</v>
      </c>
      <c r="P180" s="85" t="s">
        <v>613</v>
      </c>
    </row>
    <row r="181" spans="1:16" ht="94.5" hidden="1">
      <c r="A181" s="70">
        <v>173</v>
      </c>
      <c r="B181" s="81">
        <v>42618</v>
      </c>
      <c r="C181" s="81" t="s">
        <v>72</v>
      </c>
      <c r="D181" s="86" t="s">
        <v>439</v>
      </c>
      <c r="E181" s="70" t="s">
        <v>56</v>
      </c>
      <c r="F181" s="70" t="s">
        <v>57</v>
      </c>
      <c r="G181" s="70" t="s">
        <v>650</v>
      </c>
      <c r="H181" s="85" t="s">
        <v>349</v>
      </c>
      <c r="I181" s="70" t="s">
        <v>436</v>
      </c>
      <c r="J181" s="74" t="s">
        <v>12</v>
      </c>
      <c r="K181" s="83" t="s">
        <v>663</v>
      </c>
      <c r="L181" s="83" t="s">
        <v>664</v>
      </c>
      <c r="M181" s="70" t="s">
        <v>641</v>
      </c>
      <c r="N181" s="84">
        <v>42633</v>
      </c>
      <c r="O181" s="84">
        <v>42652</v>
      </c>
      <c r="P181" s="85"/>
    </row>
    <row r="182" spans="1:16" ht="54" hidden="1">
      <c r="A182" s="67">
        <f>A181+1</f>
        <v>174</v>
      </c>
      <c r="B182" s="77">
        <v>42620</v>
      </c>
      <c r="C182" s="81" t="s">
        <v>62</v>
      </c>
      <c r="D182" s="75" t="s">
        <v>665</v>
      </c>
      <c r="E182" s="70" t="s">
        <v>29</v>
      </c>
      <c r="F182" s="70" t="s">
        <v>57</v>
      </c>
      <c r="G182" s="67"/>
      <c r="H182" s="85" t="s">
        <v>332</v>
      </c>
      <c r="I182" s="67" t="s">
        <v>499</v>
      </c>
      <c r="J182" s="74" t="s">
        <v>11</v>
      </c>
      <c r="K182" s="75" t="s">
        <v>665</v>
      </c>
      <c r="L182" s="75" t="s">
        <v>666</v>
      </c>
      <c r="M182" s="70" t="s">
        <v>499</v>
      </c>
      <c r="N182" s="81">
        <v>42615</v>
      </c>
      <c r="O182" s="142">
        <v>42643</v>
      </c>
      <c r="P182" s="78"/>
    </row>
    <row r="183" spans="1:16" ht="81" hidden="1">
      <c r="A183" s="70">
        <f t="shared" ref="A183:A211" si="1">A182+1</f>
        <v>175</v>
      </c>
      <c r="B183" s="77">
        <v>42620</v>
      </c>
      <c r="C183" s="81" t="s">
        <v>62</v>
      </c>
      <c r="D183" s="75" t="s">
        <v>454</v>
      </c>
      <c r="E183" s="70" t="s">
        <v>56</v>
      </c>
      <c r="F183" s="70" t="s">
        <v>57</v>
      </c>
      <c r="G183" s="67"/>
      <c r="H183" s="85" t="s">
        <v>332</v>
      </c>
      <c r="I183" s="67" t="s">
        <v>499</v>
      </c>
      <c r="J183" s="72" t="s">
        <v>5</v>
      </c>
      <c r="K183" s="75" t="s">
        <v>1075</v>
      </c>
      <c r="L183" s="75" t="s">
        <v>1097</v>
      </c>
      <c r="M183" s="45" t="s">
        <v>501</v>
      </c>
      <c r="N183" s="81">
        <v>42627</v>
      </c>
      <c r="O183" s="78"/>
      <c r="P183" s="78"/>
    </row>
    <row r="184" spans="1:16" hidden="1">
      <c r="A184" s="67">
        <f t="shared" si="1"/>
        <v>176</v>
      </c>
      <c r="B184" s="77">
        <v>42620</v>
      </c>
      <c r="C184" s="81" t="s">
        <v>55</v>
      </c>
      <c r="D184" s="75" t="s">
        <v>455</v>
      </c>
      <c r="E184" s="70" t="s">
        <v>56</v>
      </c>
      <c r="F184" s="70" t="s">
        <v>57</v>
      </c>
      <c r="G184" s="67"/>
      <c r="H184" s="85" t="s">
        <v>332</v>
      </c>
      <c r="I184" s="67" t="s">
        <v>499</v>
      </c>
      <c r="J184" s="72" t="s">
        <v>11</v>
      </c>
      <c r="K184" s="75"/>
      <c r="L184" s="75" t="s">
        <v>473</v>
      </c>
      <c r="M184" s="70" t="s">
        <v>499</v>
      </c>
      <c r="N184" s="137">
        <v>42576</v>
      </c>
      <c r="O184" s="121">
        <v>42613</v>
      </c>
      <c r="P184" s="78"/>
    </row>
    <row r="185" spans="1:16" hidden="1">
      <c r="A185" s="67">
        <f t="shared" si="1"/>
        <v>177</v>
      </c>
      <c r="B185" s="77">
        <v>42620</v>
      </c>
      <c r="C185" s="81" t="s">
        <v>55</v>
      </c>
      <c r="D185" s="75" t="s">
        <v>456</v>
      </c>
      <c r="E185" s="70" t="s">
        <v>29</v>
      </c>
      <c r="F185" s="70" t="s">
        <v>57</v>
      </c>
      <c r="G185" s="67"/>
      <c r="H185" s="85" t="s">
        <v>332</v>
      </c>
      <c r="I185" s="67" t="s">
        <v>499</v>
      </c>
      <c r="J185" s="72" t="s">
        <v>11</v>
      </c>
      <c r="K185" s="75"/>
      <c r="L185" s="75" t="s">
        <v>192</v>
      </c>
      <c r="M185" s="70" t="s">
        <v>499</v>
      </c>
      <c r="N185" s="138"/>
      <c r="O185" s="121">
        <v>42613</v>
      </c>
      <c r="P185" s="78"/>
    </row>
    <row r="186" spans="1:16" ht="27" hidden="1">
      <c r="A186" s="70">
        <f t="shared" si="1"/>
        <v>178</v>
      </c>
      <c r="B186" s="77">
        <v>42620</v>
      </c>
      <c r="C186" s="81" t="s">
        <v>55</v>
      </c>
      <c r="D186" s="75" t="s">
        <v>457</v>
      </c>
      <c r="E186" s="70" t="s">
        <v>56</v>
      </c>
      <c r="F186" s="70" t="s">
        <v>57</v>
      </c>
      <c r="G186" s="67"/>
      <c r="H186" s="85" t="s">
        <v>332</v>
      </c>
      <c r="I186" s="67" t="s">
        <v>499</v>
      </c>
      <c r="J186" s="72" t="s">
        <v>5</v>
      </c>
      <c r="K186" s="75"/>
      <c r="L186" s="75" t="s">
        <v>1098</v>
      </c>
      <c r="M186" s="70" t="s">
        <v>503</v>
      </c>
      <c r="N186" s="84">
        <v>42674</v>
      </c>
      <c r="O186" s="78"/>
      <c r="P186" s="78"/>
    </row>
    <row r="187" spans="1:16" ht="27" hidden="1">
      <c r="A187" s="70">
        <f t="shared" si="1"/>
        <v>179</v>
      </c>
      <c r="B187" s="77">
        <v>42620</v>
      </c>
      <c r="C187" s="81" t="s">
        <v>55</v>
      </c>
      <c r="D187" s="75" t="s">
        <v>458</v>
      </c>
      <c r="E187" s="70" t="s">
        <v>29</v>
      </c>
      <c r="F187" s="70" t="s">
        <v>57</v>
      </c>
      <c r="G187" s="67"/>
      <c r="H187" s="85" t="s">
        <v>332</v>
      </c>
      <c r="I187" s="67" t="s">
        <v>499</v>
      </c>
      <c r="J187" s="72" t="s">
        <v>12</v>
      </c>
      <c r="K187" s="75" t="s">
        <v>469</v>
      </c>
      <c r="L187" s="75" t="s">
        <v>474</v>
      </c>
      <c r="M187" s="72" t="s">
        <v>503</v>
      </c>
      <c r="N187" s="123">
        <v>42704</v>
      </c>
      <c r="O187" s="78"/>
      <c r="P187" s="78"/>
    </row>
    <row r="188" spans="1:16" ht="27" hidden="1">
      <c r="A188" s="70">
        <f t="shared" si="1"/>
        <v>180</v>
      </c>
      <c r="B188" s="77">
        <v>42620</v>
      </c>
      <c r="C188" s="81" t="s">
        <v>55</v>
      </c>
      <c r="D188" s="75" t="s">
        <v>459</v>
      </c>
      <c r="E188" s="70" t="s">
        <v>29</v>
      </c>
      <c r="F188" s="70" t="s">
        <v>57</v>
      </c>
      <c r="G188" s="67"/>
      <c r="H188" s="85" t="s">
        <v>332</v>
      </c>
      <c r="I188" s="67" t="s">
        <v>499</v>
      </c>
      <c r="J188" s="72" t="s">
        <v>12</v>
      </c>
      <c r="K188" s="75" t="s">
        <v>469</v>
      </c>
      <c r="L188" s="75" t="s">
        <v>474</v>
      </c>
      <c r="M188" s="72" t="s">
        <v>503</v>
      </c>
      <c r="N188" s="123">
        <v>42704</v>
      </c>
      <c r="O188" s="78"/>
      <c r="P188" s="78"/>
    </row>
    <row r="189" spans="1:16" ht="27" hidden="1">
      <c r="A189" s="70">
        <f t="shared" si="1"/>
        <v>181</v>
      </c>
      <c r="B189" s="77">
        <v>42620</v>
      </c>
      <c r="C189" s="81" t="s">
        <v>55</v>
      </c>
      <c r="D189" s="75" t="s">
        <v>460</v>
      </c>
      <c r="E189" s="70" t="s">
        <v>56</v>
      </c>
      <c r="F189" s="70" t="s">
        <v>57</v>
      </c>
      <c r="G189" s="67"/>
      <c r="H189" s="85" t="s">
        <v>332</v>
      </c>
      <c r="I189" s="67" t="s">
        <v>499</v>
      </c>
      <c r="J189" s="72" t="s">
        <v>12</v>
      </c>
      <c r="K189" s="75" t="s">
        <v>469</v>
      </c>
      <c r="L189" s="85" t="s">
        <v>475</v>
      </c>
      <c r="M189" s="72" t="s">
        <v>503</v>
      </c>
      <c r="N189" s="123">
        <v>42704</v>
      </c>
      <c r="O189" s="78"/>
      <c r="P189" s="78"/>
    </row>
    <row r="190" spans="1:16" ht="67.5" hidden="1">
      <c r="A190" s="70">
        <f t="shared" si="1"/>
        <v>182</v>
      </c>
      <c r="B190" s="77">
        <v>42620</v>
      </c>
      <c r="C190" s="81" t="s">
        <v>55</v>
      </c>
      <c r="D190" s="75" t="s">
        <v>461</v>
      </c>
      <c r="E190" s="70" t="s">
        <v>56</v>
      </c>
      <c r="F190" s="70" t="s">
        <v>57</v>
      </c>
      <c r="G190" s="67"/>
      <c r="H190" s="85" t="s">
        <v>332</v>
      </c>
      <c r="I190" s="67" t="s">
        <v>499</v>
      </c>
      <c r="J190" s="72" t="s">
        <v>8</v>
      </c>
      <c r="K190" s="75"/>
      <c r="L190" s="75" t="s">
        <v>1099</v>
      </c>
      <c r="M190" s="70" t="s">
        <v>501</v>
      </c>
      <c r="N190" s="138">
        <v>42576</v>
      </c>
      <c r="O190" s="78"/>
      <c r="P190" s="78"/>
    </row>
    <row r="191" spans="1:16" hidden="1">
      <c r="A191" s="67">
        <f t="shared" si="1"/>
        <v>183</v>
      </c>
      <c r="B191" s="77">
        <v>42620</v>
      </c>
      <c r="C191" s="81" t="s">
        <v>55</v>
      </c>
      <c r="D191" s="75" t="s">
        <v>462</v>
      </c>
      <c r="E191" s="70" t="s">
        <v>56</v>
      </c>
      <c r="F191" s="70" t="s">
        <v>57</v>
      </c>
      <c r="G191" s="67"/>
      <c r="H191" s="85" t="s">
        <v>332</v>
      </c>
      <c r="I191" s="67" t="s">
        <v>499</v>
      </c>
      <c r="J191" s="72" t="s">
        <v>11</v>
      </c>
      <c r="K191" s="75"/>
      <c r="L191" s="85" t="s">
        <v>192</v>
      </c>
      <c r="M191" s="70" t="s">
        <v>499</v>
      </c>
      <c r="N191" s="81"/>
      <c r="O191" s="121">
        <v>42613</v>
      </c>
      <c r="P191" s="78"/>
    </row>
    <row r="192" spans="1:16" ht="40.5" hidden="1">
      <c r="A192" s="70">
        <f t="shared" si="1"/>
        <v>184</v>
      </c>
      <c r="B192" s="77">
        <v>42620</v>
      </c>
      <c r="C192" s="81" t="s">
        <v>62</v>
      </c>
      <c r="D192" s="75" t="s">
        <v>463</v>
      </c>
      <c r="E192" s="70" t="s">
        <v>29</v>
      </c>
      <c r="F192" s="70" t="s">
        <v>57</v>
      </c>
      <c r="G192" s="67"/>
      <c r="H192" s="85" t="s">
        <v>332</v>
      </c>
      <c r="I192" s="67" t="s">
        <v>499</v>
      </c>
      <c r="J192" s="72" t="s">
        <v>11</v>
      </c>
      <c r="K192" s="75"/>
      <c r="L192" s="85" t="s">
        <v>1100</v>
      </c>
      <c r="M192" s="45" t="s">
        <v>501</v>
      </c>
      <c r="N192" s="81">
        <v>42674</v>
      </c>
      <c r="O192" s="81">
        <v>42663</v>
      </c>
      <c r="P192" s="78"/>
    </row>
    <row r="193" spans="1:16" ht="67.5" hidden="1">
      <c r="A193" s="70">
        <f t="shared" si="1"/>
        <v>185</v>
      </c>
      <c r="B193" s="77">
        <v>42620</v>
      </c>
      <c r="C193" s="81" t="s">
        <v>55</v>
      </c>
      <c r="D193" s="75" t="s">
        <v>667</v>
      </c>
      <c r="E193" s="70" t="s">
        <v>29</v>
      </c>
      <c r="F193" s="70" t="s">
        <v>57</v>
      </c>
      <c r="G193" s="67"/>
      <c r="H193" s="85" t="s">
        <v>332</v>
      </c>
      <c r="I193" s="67" t="s">
        <v>499</v>
      </c>
      <c r="J193" s="72" t="s">
        <v>11</v>
      </c>
      <c r="K193" s="75"/>
      <c r="L193" s="85" t="s">
        <v>1101</v>
      </c>
      <c r="M193" s="45" t="s">
        <v>501</v>
      </c>
      <c r="N193" s="123">
        <v>42674</v>
      </c>
      <c r="O193" s="81">
        <v>42663</v>
      </c>
      <c r="P193" s="78"/>
    </row>
    <row r="194" spans="1:16" ht="40.5" hidden="1">
      <c r="A194" s="70">
        <f t="shared" si="1"/>
        <v>186</v>
      </c>
      <c r="B194" s="77">
        <v>42620</v>
      </c>
      <c r="C194" s="81" t="s">
        <v>55</v>
      </c>
      <c r="D194" s="75" t="s">
        <v>668</v>
      </c>
      <c r="E194" s="70" t="s">
        <v>29</v>
      </c>
      <c r="F194" s="70" t="s">
        <v>57</v>
      </c>
      <c r="G194" s="67"/>
      <c r="H194" s="85" t="s">
        <v>332</v>
      </c>
      <c r="I194" s="67" t="s">
        <v>499</v>
      </c>
      <c r="J194" s="72" t="s">
        <v>8</v>
      </c>
      <c r="K194" s="75"/>
      <c r="L194" s="85" t="s">
        <v>669</v>
      </c>
      <c r="M194" s="70" t="s">
        <v>501</v>
      </c>
      <c r="N194" s="123">
        <v>42664</v>
      </c>
      <c r="O194" s="78"/>
      <c r="P194" s="218" t="s">
        <v>1079</v>
      </c>
    </row>
    <row r="195" spans="1:16" ht="40.5" hidden="1">
      <c r="A195" s="67">
        <f t="shared" si="1"/>
        <v>187</v>
      </c>
      <c r="B195" s="77">
        <v>42620</v>
      </c>
      <c r="C195" s="81" t="s">
        <v>55</v>
      </c>
      <c r="D195" s="75" t="s">
        <v>193</v>
      </c>
      <c r="E195" s="70" t="s">
        <v>29</v>
      </c>
      <c r="F195" s="70" t="s">
        <v>57</v>
      </c>
      <c r="G195" s="67"/>
      <c r="H195" s="85" t="s">
        <v>332</v>
      </c>
      <c r="I195" s="67" t="s">
        <v>499</v>
      </c>
      <c r="J195" s="72" t="s">
        <v>11</v>
      </c>
      <c r="K195" s="75"/>
      <c r="L195" s="85" t="s">
        <v>670</v>
      </c>
      <c r="M195" s="70" t="s">
        <v>499</v>
      </c>
      <c r="N195" s="81" t="s">
        <v>671</v>
      </c>
      <c r="O195" s="142">
        <v>42643</v>
      </c>
      <c r="P195" s="78"/>
    </row>
    <row r="196" spans="1:16" ht="67.5" hidden="1">
      <c r="A196" s="70">
        <f t="shared" si="1"/>
        <v>188</v>
      </c>
      <c r="B196" s="77">
        <v>42620</v>
      </c>
      <c r="C196" s="81" t="s">
        <v>62</v>
      </c>
      <c r="D196" s="75" t="s">
        <v>464</v>
      </c>
      <c r="E196" s="70" t="s">
        <v>29</v>
      </c>
      <c r="F196" s="70" t="s">
        <v>57</v>
      </c>
      <c r="G196" s="67"/>
      <c r="H196" s="85" t="s">
        <v>332</v>
      </c>
      <c r="I196" s="67" t="s">
        <v>499</v>
      </c>
      <c r="J196" s="105" t="s">
        <v>10</v>
      </c>
      <c r="K196" s="75"/>
      <c r="L196" s="85" t="s">
        <v>1102</v>
      </c>
      <c r="M196" s="45" t="s">
        <v>501</v>
      </c>
      <c r="N196" s="123">
        <v>42674</v>
      </c>
      <c r="O196" s="78"/>
      <c r="P196" s="78"/>
    </row>
    <row r="197" spans="1:16" ht="27" hidden="1">
      <c r="A197" s="70">
        <f t="shared" si="1"/>
        <v>189</v>
      </c>
      <c r="B197" s="77">
        <v>42620</v>
      </c>
      <c r="C197" s="81" t="s">
        <v>55</v>
      </c>
      <c r="D197" s="75" t="s">
        <v>672</v>
      </c>
      <c r="E197" s="70" t="s">
        <v>29</v>
      </c>
      <c r="F197" s="70" t="s">
        <v>57</v>
      </c>
      <c r="G197" s="67"/>
      <c r="H197" s="85" t="s">
        <v>332</v>
      </c>
      <c r="I197" s="67" t="s">
        <v>499</v>
      </c>
      <c r="J197" s="105" t="s">
        <v>3</v>
      </c>
      <c r="K197" s="75"/>
      <c r="L197" s="85" t="s">
        <v>673</v>
      </c>
      <c r="M197" s="45" t="s">
        <v>501</v>
      </c>
      <c r="N197" s="123">
        <v>42664</v>
      </c>
      <c r="O197" s="78"/>
      <c r="P197" s="78"/>
    </row>
    <row r="198" spans="1:16" ht="67.5" hidden="1">
      <c r="A198" s="70">
        <f t="shared" si="1"/>
        <v>190</v>
      </c>
      <c r="B198" s="77">
        <v>42620</v>
      </c>
      <c r="C198" s="81" t="s">
        <v>62</v>
      </c>
      <c r="D198" s="75" t="s">
        <v>465</v>
      </c>
      <c r="E198" s="70" t="s">
        <v>29</v>
      </c>
      <c r="F198" s="70" t="s">
        <v>57</v>
      </c>
      <c r="G198" s="67"/>
      <c r="H198" s="85" t="s">
        <v>332</v>
      </c>
      <c r="I198" s="67" t="s">
        <v>499</v>
      </c>
      <c r="J198" s="105" t="s">
        <v>3</v>
      </c>
      <c r="K198" s="99" t="s">
        <v>470</v>
      </c>
      <c r="L198" s="85" t="s">
        <v>674</v>
      </c>
      <c r="M198" s="45" t="s">
        <v>501</v>
      </c>
      <c r="N198" s="81" t="s">
        <v>564</v>
      </c>
      <c r="O198" s="78"/>
      <c r="P198" s="78"/>
    </row>
    <row r="199" spans="1:16" ht="54" hidden="1">
      <c r="A199" s="67">
        <f t="shared" si="1"/>
        <v>191</v>
      </c>
      <c r="B199" s="77">
        <v>42620</v>
      </c>
      <c r="C199" s="81" t="s">
        <v>62</v>
      </c>
      <c r="D199" s="75" t="s">
        <v>466</v>
      </c>
      <c r="E199" s="70" t="s">
        <v>29</v>
      </c>
      <c r="F199" s="70" t="s">
        <v>57</v>
      </c>
      <c r="G199" s="67"/>
      <c r="H199" s="85" t="s">
        <v>332</v>
      </c>
      <c r="I199" s="67" t="s">
        <v>499</v>
      </c>
      <c r="J199" s="105" t="s">
        <v>11</v>
      </c>
      <c r="K199" s="75"/>
      <c r="L199" s="85" t="s">
        <v>675</v>
      </c>
      <c r="M199" s="70" t="s">
        <v>499</v>
      </c>
      <c r="N199" s="81">
        <v>42620</v>
      </c>
      <c r="O199" s="142">
        <v>42643</v>
      </c>
      <c r="P199" s="78"/>
    </row>
    <row r="200" spans="1:16" ht="27" hidden="1">
      <c r="A200" s="70">
        <f t="shared" si="1"/>
        <v>192</v>
      </c>
      <c r="B200" s="77">
        <v>42620</v>
      </c>
      <c r="C200" s="81" t="s">
        <v>55</v>
      </c>
      <c r="D200" s="75" t="s">
        <v>467</v>
      </c>
      <c r="E200" s="70" t="s">
        <v>29</v>
      </c>
      <c r="F200" s="70" t="s">
        <v>57</v>
      </c>
      <c r="G200" s="67"/>
      <c r="H200" s="85" t="s">
        <v>332</v>
      </c>
      <c r="I200" s="67" t="s">
        <v>499</v>
      </c>
      <c r="J200" s="105" t="s">
        <v>10</v>
      </c>
      <c r="K200" s="75" t="s">
        <v>676</v>
      </c>
      <c r="L200" s="85" t="s">
        <v>677</v>
      </c>
      <c r="M200" s="70" t="s">
        <v>503</v>
      </c>
      <c r="N200" s="84">
        <v>42674</v>
      </c>
      <c r="O200" s="78"/>
      <c r="P200" s="78"/>
    </row>
    <row r="201" spans="1:16" ht="54" hidden="1">
      <c r="A201" s="70">
        <f t="shared" si="1"/>
        <v>193</v>
      </c>
      <c r="B201" s="77">
        <v>42620</v>
      </c>
      <c r="C201" s="81" t="s">
        <v>55</v>
      </c>
      <c r="D201" s="75" t="s">
        <v>678</v>
      </c>
      <c r="E201" s="70" t="s">
        <v>29</v>
      </c>
      <c r="F201" s="70" t="s">
        <v>57</v>
      </c>
      <c r="G201" s="67"/>
      <c r="H201" s="85" t="s">
        <v>332</v>
      </c>
      <c r="I201" s="67" t="s">
        <v>499</v>
      </c>
      <c r="J201" s="105" t="s">
        <v>12</v>
      </c>
      <c r="K201" s="75"/>
      <c r="L201" s="85" t="s">
        <v>1103</v>
      </c>
      <c r="M201" s="70" t="s">
        <v>503</v>
      </c>
      <c r="N201" s="84">
        <v>42674</v>
      </c>
      <c r="O201" s="78"/>
      <c r="P201" s="78"/>
    </row>
    <row r="202" spans="1:16" ht="27" hidden="1">
      <c r="A202" s="67">
        <f t="shared" si="1"/>
        <v>194</v>
      </c>
      <c r="B202" s="77">
        <v>42620</v>
      </c>
      <c r="C202" s="81" t="s">
        <v>55</v>
      </c>
      <c r="D202" s="75" t="s">
        <v>400</v>
      </c>
      <c r="E202" s="70" t="s">
        <v>29</v>
      </c>
      <c r="F202" s="70" t="s">
        <v>57</v>
      </c>
      <c r="G202" s="67"/>
      <c r="H202" s="85" t="s">
        <v>332</v>
      </c>
      <c r="I202" s="67" t="s">
        <v>499</v>
      </c>
      <c r="J202" s="105" t="s">
        <v>11</v>
      </c>
      <c r="K202" s="75" t="s">
        <v>471</v>
      </c>
      <c r="L202" s="85" t="s">
        <v>679</v>
      </c>
      <c r="M202" s="70" t="s">
        <v>499</v>
      </c>
      <c r="N202" s="82" t="s">
        <v>478</v>
      </c>
      <c r="O202" s="142">
        <v>42643</v>
      </c>
      <c r="P202" s="78"/>
    </row>
    <row r="203" spans="1:16" ht="27" hidden="1">
      <c r="A203" s="70">
        <f t="shared" si="1"/>
        <v>195</v>
      </c>
      <c r="B203" s="77">
        <v>42620</v>
      </c>
      <c r="C203" s="81" t="s">
        <v>62</v>
      </c>
      <c r="D203" s="75" t="s">
        <v>468</v>
      </c>
      <c r="E203" s="70" t="s">
        <v>29</v>
      </c>
      <c r="F203" s="70" t="s">
        <v>57</v>
      </c>
      <c r="G203" s="67"/>
      <c r="H203" s="85" t="s">
        <v>332</v>
      </c>
      <c r="I203" s="67" t="s">
        <v>499</v>
      </c>
      <c r="J203" s="105" t="s">
        <v>5</v>
      </c>
      <c r="K203" s="75" t="s">
        <v>472</v>
      </c>
      <c r="L203" s="75" t="s">
        <v>476</v>
      </c>
      <c r="M203" s="45" t="s">
        <v>501</v>
      </c>
      <c r="N203" s="123">
        <v>42664</v>
      </c>
      <c r="O203" s="78"/>
      <c r="P203" s="78"/>
    </row>
    <row r="204" spans="1:16" ht="81" hidden="1">
      <c r="A204" s="70">
        <f t="shared" si="1"/>
        <v>196</v>
      </c>
      <c r="B204" s="77">
        <v>42625</v>
      </c>
      <c r="C204" s="81" t="s">
        <v>62</v>
      </c>
      <c r="D204" s="75" t="s">
        <v>680</v>
      </c>
      <c r="E204" s="70" t="s">
        <v>29</v>
      </c>
      <c r="F204" s="70" t="s">
        <v>57</v>
      </c>
      <c r="G204" s="67" t="s">
        <v>681</v>
      </c>
      <c r="H204" s="85" t="s">
        <v>452</v>
      </c>
      <c r="I204" s="67" t="s">
        <v>682</v>
      </c>
      <c r="J204" s="105" t="s">
        <v>11</v>
      </c>
      <c r="K204" s="75" t="s">
        <v>1066</v>
      </c>
      <c r="L204" s="75" t="s">
        <v>1067</v>
      </c>
      <c r="M204" s="70" t="s">
        <v>501</v>
      </c>
      <c r="N204" s="139">
        <v>42657</v>
      </c>
      <c r="O204" s="142">
        <v>42657</v>
      </c>
      <c r="P204" s="78"/>
    </row>
    <row r="205" spans="1:16" ht="67.5" hidden="1">
      <c r="A205" s="70">
        <f t="shared" si="1"/>
        <v>197</v>
      </c>
      <c r="B205" s="77">
        <v>42625</v>
      </c>
      <c r="C205" s="81" t="s">
        <v>62</v>
      </c>
      <c r="D205" s="75" t="s">
        <v>683</v>
      </c>
      <c r="E205" s="70" t="s">
        <v>29</v>
      </c>
      <c r="F205" s="70" t="s">
        <v>57</v>
      </c>
      <c r="G205" s="67" t="s">
        <v>684</v>
      </c>
      <c r="H205" s="85" t="s">
        <v>452</v>
      </c>
      <c r="I205" s="67" t="s">
        <v>682</v>
      </c>
      <c r="J205" s="105" t="s">
        <v>10</v>
      </c>
      <c r="K205" s="75"/>
      <c r="L205" s="75" t="s">
        <v>1065</v>
      </c>
      <c r="M205" s="70" t="s">
        <v>501</v>
      </c>
      <c r="N205" s="123">
        <v>42674</v>
      </c>
      <c r="O205" s="78"/>
      <c r="P205" s="78"/>
    </row>
    <row r="206" spans="1:16" ht="67.5" hidden="1">
      <c r="A206" s="70">
        <f t="shared" si="1"/>
        <v>198</v>
      </c>
      <c r="B206" s="77">
        <v>42625</v>
      </c>
      <c r="C206" s="81" t="s">
        <v>62</v>
      </c>
      <c r="D206" s="75" t="s">
        <v>685</v>
      </c>
      <c r="E206" s="70" t="s">
        <v>29</v>
      </c>
      <c r="F206" s="70" t="s">
        <v>57</v>
      </c>
      <c r="G206" s="67" t="s">
        <v>684</v>
      </c>
      <c r="H206" s="85" t="s">
        <v>452</v>
      </c>
      <c r="I206" s="67" t="s">
        <v>682</v>
      </c>
      <c r="J206" s="105" t="s">
        <v>10</v>
      </c>
      <c r="K206" s="75"/>
      <c r="L206" s="75" t="s">
        <v>1065</v>
      </c>
      <c r="M206" s="70" t="s">
        <v>501</v>
      </c>
      <c r="N206" s="123">
        <v>42674</v>
      </c>
      <c r="O206" s="78"/>
      <c r="P206" s="78"/>
    </row>
    <row r="207" spans="1:16" ht="67.5" hidden="1">
      <c r="A207" s="70">
        <f t="shared" si="1"/>
        <v>199</v>
      </c>
      <c r="B207" s="77">
        <v>42625</v>
      </c>
      <c r="C207" s="81" t="s">
        <v>62</v>
      </c>
      <c r="D207" s="75" t="s">
        <v>686</v>
      </c>
      <c r="E207" s="70" t="s">
        <v>29</v>
      </c>
      <c r="F207" s="70" t="s">
        <v>57</v>
      </c>
      <c r="G207" s="67" t="s">
        <v>681</v>
      </c>
      <c r="H207" s="85" t="s">
        <v>452</v>
      </c>
      <c r="I207" s="67" t="s">
        <v>682</v>
      </c>
      <c r="J207" s="105" t="s">
        <v>10</v>
      </c>
      <c r="K207" s="75"/>
      <c r="L207" s="75" t="s">
        <v>1065</v>
      </c>
      <c r="M207" s="70" t="s">
        <v>501</v>
      </c>
      <c r="N207" s="123">
        <v>42674</v>
      </c>
      <c r="O207" s="78"/>
      <c r="P207" s="78"/>
    </row>
    <row r="208" spans="1:16" ht="108" hidden="1">
      <c r="A208" s="70">
        <f t="shared" si="1"/>
        <v>200</v>
      </c>
      <c r="B208" s="77">
        <v>42626</v>
      </c>
      <c r="C208" s="81" t="s">
        <v>72</v>
      </c>
      <c r="D208" s="75" t="s">
        <v>687</v>
      </c>
      <c r="E208" s="70" t="s">
        <v>29</v>
      </c>
      <c r="F208" s="70" t="s">
        <v>57</v>
      </c>
      <c r="G208" s="67"/>
      <c r="H208" s="85" t="s">
        <v>349</v>
      </c>
      <c r="I208" s="67" t="s">
        <v>483</v>
      </c>
      <c r="J208" s="105" t="s">
        <v>11</v>
      </c>
      <c r="K208" s="128" t="s">
        <v>689</v>
      </c>
      <c r="L208" s="128" t="s">
        <v>690</v>
      </c>
      <c r="M208" s="70" t="s">
        <v>537</v>
      </c>
      <c r="N208" s="82"/>
      <c r="O208" s="142">
        <v>42632</v>
      </c>
      <c r="P208" s="78"/>
    </row>
    <row r="209" spans="1:16" ht="94.5" hidden="1">
      <c r="A209" s="70">
        <f t="shared" si="1"/>
        <v>201</v>
      </c>
      <c r="B209" s="77">
        <v>42626</v>
      </c>
      <c r="C209" s="81" t="s">
        <v>72</v>
      </c>
      <c r="D209" s="75" t="s">
        <v>691</v>
      </c>
      <c r="E209" s="70" t="s">
        <v>29</v>
      </c>
      <c r="F209" s="70" t="s">
        <v>57</v>
      </c>
      <c r="G209" s="67"/>
      <c r="H209" s="85" t="s">
        <v>349</v>
      </c>
      <c r="I209" s="67" t="s">
        <v>483</v>
      </c>
      <c r="J209" s="105" t="s">
        <v>11</v>
      </c>
      <c r="K209" s="128" t="s">
        <v>692</v>
      </c>
      <c r="L209" s="128" t="s">
        <v>693</v>
      </c>
      <c r="M209" s="102" t="s">
        <v>539</v>
      </c>
      <c r="N209" s="82"/>
      <c r="O209" s="142">
        <v>42631</v>
      </c>
      <c r="P209" s="78"/>
    </row>
    <row r="210" spans="1:16" ht="81" hidden="1">
      <c r="A210" s="70">
        <f t="shared" si="1"/>
        <v>202</v>
      </c>
      <c r="B210" s="77">
        <v>42626</v>
      </c>
      <c r="C210" s="81" t="s">
        <v>55</v>
      </c>
      <c r="D210" s="75" t="s">
        <v>694</v>
      </c>
      <c r="E210" s="70" t="s">
        <v>29</v>
      </c>
      <c r="F210" s="70" t="s">
        <v>57</v>
      </c>
      <c r="G210" s="67"/>
      <c r="H210" s="85" t="s">
        <v>349</v>
      </c>
      <c r="I210" s="67" t="s">
        <v>483</v>
      </c>
      <c r="J210" s="105" t="s">
        <v>5</v>
      </c>
      <c r="K210" s="111" t="s">
        <v>695</v>
      </c>
      <c r="L210" s="111" t="s">
        <v>696</v>
      </c>
      <c r="M210" s="70" t="s">
        <v>503</v>
      </c>
      <c r="N210" s="123">
        <v>42674</v>
      </c>
      <c r="O210" s="78"/>
      <c r="P210" s="184" t="s">
        <v>697</v>
      </c>
    </row>
    <row r="211" spans="1:16" ht="108" hidden="1">
      <c r="A211" s="67">
        <f t="shared" si="1"/>
        <v>203</v>
      </c>
      <c r="B211" s="77">
        <v>42626</v>
      </c>
      <c r="C211" s="81" t="s">
        <v>55</v>
      </c>
      <c r="D211" s="75" t="s">
        <v>698</v>
      </c>
      <c r="E211" s="70" t="s">
        <v>29</v>
      </c>
      <c r="F211" s="70" t="s">
        <v>57</v>
      </c>
      <c r="G211" s="67"/>
      <c r="H211" s="85" t="s">
        <v>349</v>
      </c>
      <c r="I211" s="67" t="s">
        <v>483</v>
      </c>
      <c r="J211" s="105" t="s">
        <v>11</v>
      </c>
      <c r="K211" s="111" t="s">
        <v>699</v>
      </c>
      <c r="L211" s="111" t="s">
        <v>700</v>
      </c>
      <c r="M211" s="70" t="s">
        <v>499</v>
      </c>
      <c r="N211" s="82"/>
      <c r="O211" s="142">
        <v>42643</v>
      </c>
      <c r="P211" s="78"/>
    </row>
    <row r="212" spans="1:16" ht="94.5" hidden="1">
      <c r="A212" s="70">
        <v>204</v>
      </c>
      <c r="B212" s="77">
        <v>42631</v>
      </c>
      <c r="C212" s="81" t="s">
        <v>62</v>
      </c>
      <c r="D212" s="75" t="s">
        <v>701</v>
      </c>
      <c r="E212" s="70" t="s">
        <v>29</v>
      </c>
      <c r="F212" s="70" t="s">
        <v>57</v>
      </c>
      <c r="G212" s="67" t="s">
        <v>702</v>
      </c>
      <c r="H212" s="85" t="s">
        <v>452</v>
      </c>
      <c r="I212" s="67" t="s">
        <v>703</v>
      </c>
      <c r="J212" s="105" t="s">
        <v>10</v>
      </c>
      <c r="K212" s="75" t="s">
        <v>704</v>
      </c>
      <c r="L212" s="75" t="s">
        <v>1104</v>
      </c>
      <c r="M212" s="70" t="s">
        <v>501</v>
      </c>
      <c r="N212" s="139">
        <v>42674</v>
      </c>
      <c r="O212" s="78"/>
      <c r="P212" s="78"/>
    </row>
    <row r="213" spans="1:16" ht="94.5" hidden="1">
      <c r="A213" s="70">
        <v>205</v>
      </c>
      <c r="B213" s="77">
        <v>42631</v>
      </c>
      <c r="C213" s="81" t="s">
        <v>72</v>
      </c>
      <c r="D213" s="75" t="s">
        <v>705</v>
      </c>
      <c r="E213" s="70" t="s">
        <v>56</v>
      </c>
      <c r="F213" s="70" t="s">
        <v>57</v>
      </c>
      <c r="G213" s="67"/>
      <c r="H213" s="85" t="s">
        <v>452</v>
      </c>
      <c r="I213" s="67" t="s">
        <v>682</v>
      </c>
      <c r="J213" s="105" t="s">
        <v>12</v>
      </c>
      <c r="K213" s="75" t="s">
        <v>706</v>
      </c>
      <c r="L213" s="75" t="s">
        <v>1105</v>
      </c>
      <c r="M213" s="70" t="s">
        <v>503</v>
      </c>
      <c r="N213" s="139">
        <v>42674</v>
      </c>
      <c r="O213" s="78"/>
      <c r="P213" s="78"/>
    </row>
    <row r="214" spans="1:16" ht="121.5" hidden="1">
      <c r="A214" s="70">
        <v>206</v>
      </c>
      <c r="B214" s="77">
        <v>42631</v>
      </c>
      <c r="C214" s="81" t="s">
        <v>72</v>
      </c>
      <c r="D214" s="75" t="s">
        <v>707</v>
      </c>
      <c r="E214" s="70" t="s">
        <v>76</v>
      </c>
      <c r="F214" s="70" t="s">
        <v>57</v>
      </c>
      <c r="G214" s="67"/>
      <c r="H214" s="85" t="s">
        <v>452</v>
      </c>
      <c r="I214" s="67" t="s">
        <v>682</v>
      </c>
      <c r="J214" s="105" t="s">
        <v>8</v>
      </c>
      <c r="K214" s="75" t="s">
        <v>708</v>
      </c>
      <c r="L214" s="75" t="s">
        <v>1080</v>
      </c>
      <c r="M214" s="70" t="s">
        <v>641</v>
      </c>
      <c r="N214" s="139">
        <v>42641</v>
      </c>
      <c r="O214" s="78"/>
      <c r="P214" s="78"/>
    </row>
    <row r="215" spans="1:16" ht="67.5" hidden="1">
      <c r="A215" s="67">
        <v>207</v>
      </c>
      <c r="B215" s="77">
        <v>42631</v>
      </c>
      <c r="C215" s="81" t="s">
        <v>72</v>
      </c>
      <c r="D215" s="75" t="s">
        <v>709</v>
      </c>
      <c r="E215" s="70" t="s">
        <v>56</v>
      </c>
      <c r="F215" s="70" t="s">
        <v>57</v>
      </c>
      <c r="G215" s="67"/>
      <c r="H215" s="85" t="s">
        <v>452</v>
      </c>
      <c r="I215" s="67" t="s">
        <v>682</v>
      </c>
      <c r="J215" s="105" t="s">
        <v>11</v>
      </c>
      <c r="K215" s="75" t="s">
        <v>710</v>
      </c>
      <c r="L215" s="75" t="s">
        <v>711</v>
      </c>
      <c r="M215" s="70" t="s">
        <v>537</v>
      </c>
      <c r="N215" s="139">
        <v>42643</v>
      </c>
      <c r="O215" s="139">
        <v>42654</v>
      </c>
      <c r="P215" s="78"/>
    </row>
    <row r="216" spans="1:16" ht="94.5" hidden="1">
      <c r="A216" s="70">
        <v>208</v>
      </c>
      <c r="B216" s="77">
        <v>42632</v>
      </c>
      <c r="C216" s="81" t="s">
        <v>55</v>
      </c>
      <c r="D216" s="75" t="s">
        <v>712</v>
      </c>
      <c r="E216" s="70" t="s">
        <v>29</v>
      </c>
      <c r="F216" s="70" t="s">
        <v>57</v>
      </c>
      <c r="G216" s="67"/>
      <c r="H216" s="85" t="s">
        <v>325</v>
      </c>
      <c r="I216" s="67" t="s">
        <v>483</v>
      </c>
      <c r="J216" s="105" t="s">
        <v>5</v>
      </c>
      <c r="K216" s="111" t="s">
        <v>713</v>
      </c>
      <c r="L216" s="111" t="s">
        <v>1106</v>
      </c>
      <c r="M216" s="70" t="s">
        <v>501</v>
      </c>
      <c r="N216" s="139">
        <v>42636</v>
      </c>
      <c r="O216" s="78"/>
      <c r="P216" s="78"/>
    </row>
    <row r="217" spans="1:16" ht="81" hidden="1">
      <c r="A217" s="70">
        <v>209</v>
      </c>
      <c r="B217" s="77">
        <v>42633</v>
      </c>
      <c r="C217" s="81" t="s">
        <v>502</v>
      </c>
      <c r="D217" s="86" t="s">
        <v>714</v>
      </c>
      <c r="E217" s="70" t="s">
        <v>29</v>
      </c>
      <c r="F217" s="70" t="s">
        <v>57</v>
      </c>
      <c r="G217" s="67"/>
      <c r="H217" s="85" t="s">
        <v>452</v>
      </c>
      <c r="I217" s="67" t="s">
        <v>703</v>
      </c>
      <c r="J217" s="105" t="s">
        <v>8</v>
      </c>
      <c r="K217" s="128" t="s">
        <v>715</v>
      </c>
      <c r="L217" s="128" t="s">
        <v>716</v>
      </c>
      <c r="M217" s="70" t="s">
        <v>503</v>
      </c>
      <c r="N217" s="139">
        <v>42643</v>
      </c>
      <c r="O217" s="139">
        <v>42643</v>
      </c>
      <c r="P217" s="78"/>
    </row>
    <row r="218" spans="1:16" ht="27" hidden="1">
      <c r="A218" s="70">
        <v>210</v>
      </c>
      <c r="B218" s="135">
        <v>42634</v>
      </c>
      <c r="C218" s="81" t="s">
        <v>28</v>
      </c>
      <c r="D218" s="128" t="s">
        <v>717</v>
      </c>
      <c r="E218" s="70" t="s">
        <v>76</v>
      </c>
      <c r="F218" s="70" t="s">
        <v>57</v>
      </c>
      <c r="G218" s="67"/>
      <c r="H218" s="85" t="s">
        <v>325</v>
      </c>
      <c r="I218" s="67" t="s">
        <v>682</v>
      </c>
      <c r="J218" s="105" t="s">
        <v>12</v>
      </c>
      <c r="K218" s="128" t="s">
        <v>718</v>
      </c>
      <c r="L218" s="128" t="s">
        <v>719</v>
      </c>
      <c r="M218" s="70" t="s">
        <v>501</v>
      </c>
      <c r="N218" s="102" t="s">
        <v>78</v>
      </c>
      <c r="O218" s="78"/>
      <c r="P218" s="78"/>
    </row>
    <row r="219" spans="1:16" ht="27" hidden="1">
      <c r="A219" s="70">
        <v>211</v>
      </c>
      <c r="B219" s="135">
        <v>42634</v>
      </c>
      <c r="C219" s="81" t="s">
        <v>72</v>
      </c>
      <c r="D219" s="111" t="s">
        <v>720</v>
      </c>
      <c r="E219" s="70" t="s">
        <v>29</v>
      </c>
      <c r="F219" s="70" t="s">
        <v>57</v>
      </c>
      <c r="G219" s="67"/>
      <c r="H219" s="85" t="s">
        <v>325</v>
      </c>
      <c r="I219" s="67" t="s">
        <v>682</v>
      </c>
      <c r="J219" s="105" t="s">
        <v>12</v>
      </c>
      <c r="K219" s="128" t="s">
        <v>721</v>
      </c>
      <c r="L219" s="111" t="s">
        <v>722</v>
      </c>
      <c r="M219" s="70" t="s">
        <v>501</v>
      </c>
      <c r="N219" s="126" t="s">
        <v>564</v>
      </c>
      <c r="O219" s="78"/>
      <c r="P219" s="78"/>
    </row>
    <row r="220" spans="1:16" ht="27" hidden="1">
      <c r="A220" s="70">
        <v>212</v>
      </c>
      <c r="B220" s="135">
        <v>42634</v>
      </c>
      <c r="C220" s="81" t="s">
        <v>55</v>
      </c>
      <c r="D220" s="128" t="s">
        <v>723</v>
      </c>
      <c r="E220" s="70" t="s">
        <v>56</v>
      </c>
      <c r="F220" s="70" t="s">
        <v>57</v>
      </c>
      <c r="G220" s="67"/>
      <c r="H220" s="85" t="s">
        <v>325</v>
      </c>
      <c r="I220" s="67" t="s">
        <v>682</v>
      </c>
      <c r="J220" s="105" t="s">
        <v>8</v>
      </c>
      <c r="K220" s="128" t="s">
        <v>724</v>
      </c>
      <c r="L220" s="111" t="s">
        <v>1107</v>
      </c>
      <c r="M220" s="70" t="s">
        <v>503</v>
      </c>
      <c r="N220" s="125">
        <v>42653</v>
      </c>
      <c r="O220" s="78"/>
      <c r="P220" s="78"/>
    </row>
    <row r="221" spans="1:16" ht="40.5" hidden="1">
      <c r="A221" s="70">
        <v>213</v>
      </c>
      <c r="B221" s="135">
        <v>42634</v>
      </c>
      <c r="C221" s="81" t="s">
        <v>55</v>
      </c>
      <c r="D221" s="128" t="s">
        <v>725</v>
      </c>
      <c r="E221" s="70" t="s">
        <v>56</v>
      </c>
      <c r="F221" s="70" t="s">
        <v>57</v>
      </c>
      <c r="G221" s="67"/>
      <c r="H221" s="85" t="s">
        <v>325</v>
      </c>
      <c r="I221" s="67" t="s">
        <v>682</v>
      </c>
      <c r="J221" s="105" t="s">
        <v>5</v>
      </c>
      <c r="K221" s="128" t="s">
        <v>726</v>
      </c>
      <c r="L221" s="128" t="s">
        <v>727</v>
      </c>
      <c r="M221" s="70" t="s">
        <v>501</v>
      </c>
      <c r="N221" s="123">
        <v>42674</v>
      </c>
      <c r="O221" s="142"/>
      <c r="P221" s="78"/>
    </row>
    <row r="222" spans="1:16" ht="27" hidden="1">
      <c r="A222" s="70">
        <v>214</v>
      </c>
      <c r="B222" s="135">
        <v>42634</v>
      </c>
      <c r="C222" s="81" t="s">
        <v>62</v>
      </c>
      <c r="D222" s="128" t="s">
        <v>728</v>
      </c>
      <c r="E222" s="70" t="s">
        <v>29</v>
      </c>
      <c r="F222" s="70" t="s">
        <v>57</v>
      </c>
      <c r="G222" s="67"/>
      <c r="H222" s="85" t="s">
        <v>325</v>
      </c>
      <c r="I222" s="67" t="s">
        <v>682</v>
      </c>
      <c r="J222" s="105" t="s">
        <v>8</v>
      </c>
      <c r="K222" s="128" t="s">
        <v>729</v>
      </c>
      <c r="L222" s="128" t="s">
        <v>730</v>
      </c>
      <c r="M222" s="70" t="s">
        <v>501</v>
      </c>
      <c r="N222" s="125">
        <v>42663</v>
      </c>
      <c r="O222" s="78"/>
      <c r="P222" s="78"/>
    </row>
    <row r="223" spans="1:16" ht="67.5" hidden="1">
      <c r="A223" s="67">
        <v>215</v>
      </c>
      <c r="B223" s="135">
        <v>42635</v>
      </c>
      <c r="C223" s="81" t="s">
        <v>62</v>
      </c>
      <c r="D223" s="86" t="s">
        <v>731</v>
      </c>
      <c r="E223" s="70" t="s">
        <v>29</v>
      </c>
      <c r="F223" s="70" t="s">
        <v>57</v>
      </c>
      <c r="G223" s="67"/>
      <c r="H223" s="85" t="s">
        <v>325</v>
      </c>
      <c r="I223" s="67" t="s">
        <v>682</v>
      </c>
      <c r="J223" s="105" t="s">
        <v>11</v>
      </c>
      <c r="K223" s="128" t="s">
        <v>732</v>
      </c>
      <c r="L223" s="128" t="s">
        <v>733</v>
      </c>
      <c r="M223" s="70" t="s">
        <v>499</v>
      </c>
      <c r="N223" s="139">
        <v>42636</v>
      </c>
      <c r="O223" s="142">
        <v>42643</v>
      </c>
      <c r="P223" s="78"/>
    </row>
    <row r="224" spans="1:16" ht="54" hidden="1">
      <c r="A224" s="70">
        <v>216</v>
      </c>
      <c r="B224" s="135">
        <v>42635</v>
      </c>
      <c r="C224" s="81" t="s">
        <v>62</v>
      </c>
      <c r="D224" s="86" t="s">
        <v>734</v>
      </c>
      <c r="E224" s="70" t="s">
        <v>29</v>
      </c>
      <c r="F224" s="70" t="s">
        <v>57</v>
      </c>
      <c r="G224" s="67"/>
      <c r="H224" s="85" t="s">
        <v>325</v>
      </c>
      <c r="I224" s="67" t="s">
        <v>682</v>
      </c>
      <c r="J224" s="105" t="s">
        <v>8</v>
      </c>
      <c r="K224" s="128" t="s">
        <v>735</v>
      </c>
      <c r="L224" s="128" t="s">
        <v>736</v>
      </c>
      <c r="M224" s="70" t="s">
        <v>501</v>
      </c>
      <c r="N224" s="139">
        <v>42636</v>
      </c>
      <c r="O224" s="78"/>
      <c r="P224" s="78"/>
    </row>
    <row r="225" spans="1:16" ht="94.5" hidden="1">
      <c r="A225" s="67">
        <v>217</v>
      </c>
      <c r="B225" s="77">
        <v>42636</v>
      </c>
      <c r="C225" s="81" t="s">
        <v>72</v>
      </c>
      <c r="D225" s="75" t="s">
        <v>737</v>
      </c>
      <c r="E225" s="70" t="s">
        <v>56</v>
      </c>
      <c r="F225" s="70" t="s">
        <v>57</v>
      </c>
      <c r="G225" s="67" t="s">
        <v>702</v>
      </c>
      <c r="H225" s="85" t="s">
        <v>452</v>
      </c>
      <c r="I225" s="67" t="s">
        <v>738</v>
      </c>
      <c r="J225" s="140" t="s">
        <v>11</v>
      </c>
      <c r="K225" s="128" t="s">
        <v>739</v>
      </c>
      <c r="L225" s="128" t="s">
        <v>740</v>
      </c>
      <c r="M225" s="70" t="s">
        <v>537</v>
      </c>
      <c r="N225" s="139">
        <v>42642</v>
      </c>
      <c r="O225" s="139">
        <v>42642</v>
      </c>
      <c r="P225" s="78"/>
    </row>
    <row r="226" spans="1:16" ht="81" hidden="1">
      <c r="A226" s="67">
        <v>218</v>
      </c>
      <c r="B226" s="77">
        <v>42636</v>
      </c>
      <c r="C226" s="81" t="s">
        <v>72</v>
      </c>
      <c r="D226" s="75" t="s">
        <v>741</v>
      </c>
      <c r="E226" s="70" t="s">
        <v>76</v>
      </c>
      <c r="F226" s="70" t="s">
        <v>57</v>
      </c>
      <c r="G226" s="67" t="s">
        <v>702</v>
      </c>
      <c r="H226" s="85" t="s">
        <v>452</v>
      </c>
      <c r="I226" s="67" t="s">
        <v>738</v>
      </c>
      <c r="J226" s="105" t="s">
        <v>11</v>
      </c>
      <c r="K226" s="128" t="s">
        <v>739</v>
      </c>
      <c r="L226" s="128" t="s">
        <v>740</v>
      </c>
      <c r="M226" s="70" t="s">
        <v>537</v>
      </c>
      <c r="N226" s="139">
        <v>42642</v>
      </c>
      <c r="O226" s="139">
        <v>42642</v>
      </c>
      <c r="P226" s="78"/>
    </row>
    <row r="227" spans="1:16" ht="94.5" hidden="1">
      <c r="A227" s="70">
        <v>219</v>
      </c>
      <c r="B227" s="77">
        <v>42636</v>
      </c>
      <c r="C227" s="81" t="s">
        <v>72</v>
      </c>
      <c r="D227" s="75" t="s">
        <v>742</v>
      </c>
      <c r="E227" s="70" t="s">
        <v>56</v>
      </c>
      <c r="F227" s="70" t="s">
        <v>57</v>
      </c>
      <c r="G227" s="67" t="s">
        <v>702</v>
      </c>
      <c r="H227" s="85" t="s">
        <v>452</v>
      </c>
      <c r="I227" s="67" t="s">
        <v>738</v>
      </c>
      <c r="J227" s="105" t="s">
        <v>12</v>
      </c>
      <c r="K227" s="128" t="s">
        <v>743</v>
      </c>
      <c r="L227" s="128" t="s">
        <v>744</v>
      </c>
      <c r="M227" s="70" t="s">
        <v>500</v>
      </c>
      <c r="N227" s="139">
        <v>42642</v>
      </c>
      <c r="O227" s="78"/>
      <c r="P227" s="78"/>
    </row>
    <row r="228" spans="1:16" ht="81" hidden="1">
      <c r="A228" s="70">
        <v>220</v>
      </c>
      <c r="B228" s="77">
        <v>42636</v>
      </c>
      <c r="C228" s="81" t="s">
        <v>72</v>
      </c>
      <c r="D228" s="75" t="s">
        <v>745</v>
      </c>
      <c r="E228" s="70" t="s">
        <v>56</v>
      </c>
      <c r="F228" s="70" t="s">
        <v>57</v>
      </c>
      <c r="G228" s="67" t="s">
        <v>702</v>
      </c>
      <c r="H228" s="85" t="s">
        <v>452</v>
      </c>
      <c r="I228" s="67" t="s">
        <v>738</v>
      </c>
      <c r="J228" s="105" t="s">
        <v>8</v>
      </c>
      <c r="K228" s="128" t="s">
        <v>656</v>
      </c>
      <c r="L228" s="128" t="s">
        <v>1108</v>
      </c>
      <c r="M228" s="70" t="s">
        <v>500</v>
      </c>
      <c r="N228" s="139">
        <v>42642</v>
      </c>
      <c r="O228" s="139"/>
      <c r="P228" s="78"/>
    </row>
    <row r="229" spans="1:16" ht="108" hidden="1">
      <c r="A229" s="70">
        <v>221</v>
      </c>
      <c r="B229" s="77">
        <v>42636</v>
      </c>
      <c r="C229" s="81" t="s">
        <v>72</v>
      </c>
      <c r="D229" s="75" t="s">
        <v>746</v>
      </c>
      <c r="E229" s="70" t="s">
        <v>56</v>
      </c>
      <c r="F229" s="70" t="s">
        <v>57</v>
      </c>
      <c r="G229" s="67" t="s">
        <v>702</v>
      </c>
      <c r="H229" s="85" t="s">
        <v>452</v>
      </c>
      <c r="I229" s="67" t="s">
        <v>738</v>
      </c>
      <c r="J229" s="105" t="s">
        <v>5</v>
      </c>
      <c r="K229" s="128" t="s">
        <v>747</v>
      </c>
      <c r="L229" s="128" t="s">
        <v>748</v>
      </c>
      <c r="M229" s="70" t="s">
        <v>500</v>
      </c>
      <c r="N229" s="139">
        <v>42658</v>
      </c>
      <c r="O229" s="78"/>
      <c r="P229" s="78"/>
    </row>
    <row r="230" spans="1:16" ht="94.5" hidden="1">
      <c r="A230" s="67">
        <v>222</v>
      </c>
      <c r="B230" s="77">
        <v>42636</v>
      </c>
      <c r="C230" s="81" t="s">
        <v>72</v>
      </c>
      <c r="D230" s="75" t="s">
        <v>749</v>
      </c>
      <c r="E230" s="70" t="s">
        <v>29</v>
      </c>
      <c r="F230" s="70" t="s">
        <v>57</v>
      </c>
      <c r="G230" s="67" t="s">
        <v>702</v>
      </c>
      <c r="H230" s="85" t="s">
        <v>452</v>
      </c>
      <c r="I230" s="67" t="s">
        <v>738</v>
      </c>
      <c r="J230" s="105" t="s">
        <v>11</v>
      </c>
      <c r="K230" s="128" t="s">
        <v>750</v>
      </c>
      <c r="L230" s="128" t="s">
        <v>751</v>
      </c>
      <c r="M230" s="70" t="s">
        <v>500</v>
      </c>
      <c r="N230" s="139">
        <v>42642</v>
      </c>
      <c r="O230" s="139">
        <v>42642</v>
      </c>
      <c r="P230" s="78"/>
    </row>
    <row r="231" spans="1:16" ht="81" hidden="1">
      <c r="A231" s="70">
        <v>223</v>
      </c>
      <c r="B231" s="77">
        <v>42636</v>
      </c>
      <c r="C231" s="81" t="s">
        <v>72</v>
      </c>
      <c r="D231" s="75" t="s">
        <v>752</v>
      </c>
      <c r="E231" s="70" t="s">
        <v>56</v>
      </c>
      <c r="F231" s="70" t="s">
        <v>57</v>
      </c>
      <c r="G231" s="67" t="s">
        <v>702</v>
      </c>
      <c r="H231" s="85" t="s">
        <v>452</v>
      </c>
      <c r="I231" s="67" t="s">
        <v>738</v>
      </c>
      <c r="J231" s="105" t="s">
        <v>5</v>
      </c>
      <c r="K231" s="128" t="s">
        <v>753</v>
      </c>
      <c r="L231" s="128" t="s">
        <v>754</v>
      </c>
      <c r="M231" s="70" t="s">
        <v>500</v>
      </c>
      <c r="N231" s="139">
        <v>42664</v>
      </c>
      <c r="O231" s="78"/>
      <c r="P231" s="78"/>
    </row>
    <row r="232" spans="1:16" ht="81" hidden="1">
      <c r="A232" s="70">
        <v>224</v>
      </c>
      <c r="B232" s="77">
        <v>42636</v>
      </c>
      <c r="C232" s="81" t="s">
        <v>72</v>
      </c>
      <c r="D232" s="75" t="s">
        <v>755</v>
      </c>
      <c r="E232" s="70" t="s">
        <v>76</v>
      </c>
      <c r="F232" s="70" t="s">
        <v>57</v>
      </c>
      <c r="G232" s="67" t="s">
        <v>702</v>
      </c>
      <c r="H232" s="85" t="s">
        <v>452</v>
      </c>
      <c r="I232" s="67" t="s">
        <v>738</v>
      </c>
      <c r="J232" s="105" t="s">
        <v>8</v>
      </c>
      <c r="K232" s="128" t="s">
        <v>756</v>
      </c>
      <c r="L232" s="128" t="s">
        <v>757</v>
      </c>
      <c r="M232" s="70" t="s">
        <v>500</v>
      </c>
      <c r="N232" s="139">
        <v>42642</v>
      </c>
      <c r="O232" s="78"/>
      <c r="P232" s="78"/>
    </row>
    <row r="233" spans="1:16" ht="81" hidden="1">
      <c r="A233" s="70">
        <v>225</v>
      </c>
      <c r="B233" s="77">
        <v>42636</v>
      </c>
      <c r="C233" s="81" t="s">
        <v>72</v>
      </c>
      <c r="D233" s="75" t="s">
        <v>758</v>
      </c>
      <c r="E233" s="70" t="s">
        <v>29</v>
      </c>
      <c r="F233" s="70" t="s">
        <v>57</v>
      </c>
      <c r="G233" s="67" t="s">
        <v>702</v>
      </c>
      <c r="H233" s="85" t="s">
        <v>452</v>
      </c>
      <c r="I233" s="67" t="s">
        <v>738</v>
      </c>
      <c r="J233" s="105" t="s">
        <v>12</v>
      </c>
      <c r="K233" s="128" t="s">
        <v>759</v>
      </c>
      <c r="L233" s="128" t="s">
        <v>1068</v>
      </c>
      <c r="M233" s="70" t="s">
        <v>500</v>
      </c>
      <c r="N233" s="139" t="s">
        <v>564</v>
      </c>
      <c r="O233" s="78"/>
      <c r="P233" s="78"/>
    </row>
    <row r="234" spans="1:16" ht="94.5" hidden="1">
      <c r="A234" s="67">
        <v>226</v>
      </c>
      <c r="B234" s="77">
        <v>42636</v>
      </c>
      <c r="C234" s="81" t="s">
        <v>72</v>
      </c>
      <c r="D234" s="75" t="s">
        <v>761</v>
      </c>
      <c r="E234" s="70" t="s">
        <v>56</v>
      </c>
      <c r="F234" s="70" t="s">
        <v>57</v>
      </c>
      <c r="G234" s="67" t="s">
        <v>702</v>
      </c>
      <c r="H234" s="85" t="s">
        <v>452</v>
      </c>
      <c r="I234" s="67" t="s">
        <v>738</v>
      </c>
      <c r="J234" s="105" t="s">
        <v>11</v>
      </c>
      <c r="K234" s="128" t="s">
        <v>762</v>
      </c>
      <c r="L234" s="128" t="s">
        <v>763</v>
      </c>
      <c r="M234" s="70" t="s">
        <v>500</v>
      </c>
      <c r="N234" s="139">
        <v>42642</v>
      </c>
      <c r="O234" s="139">
        <v>42642</v>
      </c>
      <c r="P234" s="78"/>
    </row>
    <row r="235" spans="1:16" ht="81" hidden="1">
      <c r="A235" s="70">
        <v>227</v>
      </c>
      <c r="B235" s="77">
        <v>42636</v>
      </c>
      <c r="C235" s="81" t="s">
        <v>72</v>
      </c>
      <c r="D235" s="75" t="s">
        <v>764</v>
      </c>
      <c r="E235" s="70" t="s">
        <v>56</v>
      </c>
      <c r="F235" s="70" t="s">
        <v>57</v>
      </c>
      <c r="G235" s="67" t="s">
        <v>702</v>
      </c>
      <c r="H235" s="85" t="s">
        <v>452</v>
      </c>
      <c r="I235" s="67" t="s">
        <v>738</v>
      </c>
      <c r="J235" s="105" t="s">
        <v>12</v>
      </c>
      <c r="K235" s="128" t="s">
        <v>656</v>
      </c>
      <c r="L235" s="128" t="s">
        <v>765</v>
      </c>
      <c r="M235" s="70" t="s">
        <v>500</v>
      </c>
      <c r="N235" s="139">
        <v>42642</v>
      </c>
      <c r="O235" s="78"/>
      <c r="P235" s="78"/>
    </row>
    <row r="236" spans="1:16" ht="81" hidden="1">
      <c r="A236" s="67">
        <v>228</v>
      </c>
      <c r="B236" s="77">
        <v>42636</v>
      </c>
      <c r="C236" s="81" t="s">
        <v>72</v>
      </c>
      <c r="D236" s="75" t="s">
        <v>766</v>
      </c>
      <c r="E236" s="70" t="s">
        <v>76</v>
      </c>
      <c r="F236" s="70" t="s">
        <v>57</v>
      </c>
      <c r="G236" s="67" t="s">
        <v>702</v>
      </c>
      <c r="H236" s="85" t="s">
        <v>452</v>
      </c>
      <c r="I236" s="67" t="s">
        <v>738</v>
      </c>
      <c r="J236" s="105" t="s">
        <v>11</v>
      </c>
      <c r="K236" s="128" t="s">
        <v>656</v>
      </c>
      <c r="L236" s="128" t="s">
        <v>767</v>
      </c>
      <c r="M236" s="70" t="s">
        <v>500</v>
      </c>
      <c r="N236" s="139">
        <v>42642</v>
      </c>
      <c r="O236" s="139">
        <v>42642</v>
      </c>
      <c r="P236" s="78"/>
    </row>
    <row r="237" spans="1:16" ht="67.5" hidden="1">
      <c r="A237" s="70">
        <v>229</v>
      </c>
      <c r="B237" s="77">
        <v>42636</v>
      </c>
      <c r="C237" s="81" t="s">
        <v>72</v>
      </c>
      <c r="D237" s="75" t="s">
        <v>768</v>
      </c>
      <c r="E237" s="70" t="s">
        <v>29</v>
      </c>
      <c r="F237" s="70" t="s">
        <v>57</v>
      </c>
      <c r="G237" s="67" t="s">
        <v>702</v>
      </c>
      <c r="H237" s="85" t="s">
        <v>452</v>
      </c>
      <c r="I237" s="67" t="s">
        <v>738</v>
      </c>
      <c r="J237" s="105" t="s">
        <v>8</v>
      </c>
      <c r="K237" s="128" t="s">
        <v>769</v>
      </c>
      <c r="L237" s="128" t="s">
        <v>770</v>
      </c>
      <c r="M237" s="70" t="s">
        <v>500</v>
      </c>
      <c r="N237" s="139">
        <v>42639</v>
      </c>
      <c r="O237" s="78"/>
      <c r="P237" s="78"/>
    </row>
    <row r="238" spans="1:16" ht="81" hidden="1">
      <c r="A238" s="70">
        <v>230</v>
      </c>
      <c r="B238" s="77">
        <v>42636</v>
      </c>
      <c r="C238" s="81" t="s">
        <v>72</v>
      </c>
      <c r="D238" s="75" t="s">
        <v>771</v>
      </c>
      <c r="E238" s="70" t="s">
        <v>56</v>
      </c>
      <c r="F238" s="70" t="s">
        <v>57</v>
      </c>
      <c r="G238" s="67" t="s">
        <v>702</v>
      </c>
      <c r="H238" s="85" t="s">
        <v>452</v>
      </c>
      <c r="I238" s="67" t="s">
        <v>738</v>
      </c>
      <c r="J238" s="105" t="s">
        <v>3</v>
      </c>
      <c r="K238" s="128" t="s">
        <v>772</v>
      </c>
      <c r="L238" s="128" t="s">
        <v>773</v>
      </c>
      <c r="M238" s="70" t="s">
        <v>774</v>
      </c>
      <c r="N238" s="139">
        <v>42674</v>
      </c>
      <c r="O238" s="78"/>
      <c r="P238" s="184" t="s">
        <v>775</v>
      </c>
    </row>
    <row r="239" spans="1:16" ht="81" hidden="1">
      <c r="A239" s="70">
        <v>231</v>
      </c>
      <c r="B239" s="77">
        <v>42636</v>
      </c>
      <c r="C239" s="81" t="s">
        <v>72</v>
      </c>
      <c r="D239" s="75" t="s">
        <v>776</v>
      </c>
      <c r="E239" s="70" t="s">
        <v>56</v>
      </c>
      <c r="F239" s="70" t="s">
        <v>57</v>
      </c>
      <c r="G239" s="67" t="s">
        <v>702</v>
      </c>
      <c r="H239" s="85" t="s">
        <v>452</v>
      </c>
      <c r="I239" s="67" t="s">
        <v>738</v>
      </c>
      <c r="J239" s="105" t="s">
        <v>3</v>
      </c>
      <c r="K239" s="128" t="s">
        <v>772</v>
      </c>
      <c r="L239" s="128" t="s">
        <v>773</v>
      </c>
      <c r="M239" s="70" t="s">
        <v>774</v>
      </c>
      <c r="N239" s="139">
        <v>42674</v>
      </c>
      <c r="O239" s="78"/>
      <c r="P239" s="184" t="s">
        <v>775</v>
      </c>
    </row>
    <row r="240" spans="1:16" ht="67.5" hidden="1">
      <c r="A240" s="70">
        <v>232</v>
      </c>
      <c r="B240" s="77">
        <v>42636</v>
      </c>
      <c r="C240" s="81" t="s">
        <v>72</v>
      </c>
      <c r="D240" s="75" t="s">
        <v>777</v>
      </c>
      <c r="E240" s="70" t="s">
        <v>76</v>
      </c>
      <c r="F240" s="70" t="s">
        <v>57</v>
      </c>
      <c r="G240" s="67" t="s">
        <v>702</v>
      </c>
      <c r="H240" s="85" t="s">
        <v>452</v>
      </c>
      <c r="I240" s="67" t="s">
        <v>738</v>
      </c>
      <c r="J240" s="105" t="s">
        <v>3</v>
      </c>
      <c r="K240" s="128" t="s">
        <v>772</v>
      </c>
      <c r="L240" s="128" t="s">
        <v>773</v>
      </c>
      <c r="M240" s="70" t="s">
        <v>774</v>
      </c>
      <c r="N240" s="139">
        <v>42674</v>
      </c>
      <c r="O240" s="78"/>
      <c r="P240" s="184" t="s">
        <v>775</v>
      </c>
    </row>
    <row r="241" spans="1:16" ht="67.5" hidden="1">
      <c r="A241" s="70">
        <v>233</v>
      </c>
      <c r="B241" s="77">
        <v>42636</v>
      </c>
      <c r="C241" s="81" t="s">
        <v>72</v>
      </c>
      <c r="D241" s="75" t="s">
        <v>778</v>
      </c>
      <c r="E241" s="70" t="s">
        <v>76</v>
      </c>
      <c r="F241" s="70" t="s">
        <v>57</v>
      </c>
      <c r="G241" s="67" t="s">
        <v>702</v>
      </c>
      <c r="H241" s="85" t="s">
        <v>452</v>
      </c>
      <c r="I241" s="67" t="s">
        <v>738</v>
      </c>
      <c r="J241" s="105" t="s">
        <v>3</v>
      </c>
      <c r="K241" s="128" t="s">
        <v>772</v>
      </c>
      <c r="L241" s="128" t="s">
        <v>773</v>
      </c>
      <c r="M241" s="70" t="s">
        <v>774</v>
      </c>
      <c r="N241" s="139">
        <v>42674</v>
      </c>
      <c r="O241" s="78"/>
      <c r="P241" s="184" t="s">
        <v>775</v>
      </c>
    </row>
    <row r="242" spans="1:16" ht="67.5" hidden="1">
      <c r="A242" s="70">
        <v>234</v>
      </c>
      <c r="B242" s="77">
        <v>42636</v>
      </c>
      <c r="C242" s="81" t="s">
        <v>72</v>
      </c>
      <c r="D242" s="75" t="s">
        <v>779</v>
      </c>
      <c r="E242" s="70" t="s">
        <v>76</v>
      </c>
      <c r="F242" s="70" t="s">
        <v>57</v>
      </c>
      <c r="G242" s="67" t="s">
        <v>702</v>
      </c>
      <c r="H242" s="85" t="s">
        <v>452</v>
      </c>
      <c r="I242" s="67" t="s">
        <v>738</v>
      </c>
      <c r="J242" s="105" t="s">
        <v>3</v>
      </c>
      <c r="K242" s="128" t="s">
        <v>772</v>
      </c>
      <c r="L242" s="128" t="s">
        <v>780</v>
      </c>
      <c r="M242" s="70" t="s">
        <v>774</v>
      </c>
      <c r="N242" s="139">
        <v>42674</v>
      </c>
      <c r="O242" s="78"/>
      <c r="P242" s="184" t="s">
        <v>775</v>
      </c>
    </row>
    <row r="243" spans="1:16" ht="67.5" hidden="1">
      <c r="A243" s="70">
        <v>235</v>
      </c>
      <c r="B243" s="77">
        <v>42636</v>
      </c>
      <c r="C243" s="81" t="s">
        <v>72</v>
      </c>
      <c r="D243" s="75" t="s">
        <v>781</v>
      </c>
      <c r="E243" s="70" t="s">
        <v>56</v>
      </c>
      <c r="F243" s="70" t="s">
        <v>57</v>
      </c>
      <c r="G243" s="67" t="s">
        <v>702</v>
      </c>
      <c r="H243" s="85" t="s">
        <v>452</v>
      </c>
      <c r="I243" s="67" t="s">
        <v>738</v>
      </c>
      <c r="J243" s="105" t="s">
        <v>3</v>
      </c>
      <c r="K243" s="128" t="s">
        <v>772</v>
      </c>
      <c r="L243" s="128" t="s">
        <v>773</v>
      </c>
      <c r="M243" s="70" t="s">
        <v>774</v>
      </c>
      <c r="N243" s="139">
        <v>42674</v>
      </c>
      <c r="O243" s="78"/>
      <c r="P243" s="184" t="s">
        <v>775</v>
      </c>
    </row>
    <row r="244" spans="1:16" ht="67.5" hidden="1">
      <c r="A244" s="67">
        <v>236</v>
      </c>
      <c r="B244" s="77">
        <v>42636</v>
      </c>
      <c r="C244" s="81" t="s">
        <v>72</v>
      </c>
      <c r="D244" s="75" t="s">
        <v>782</v>
      </c>
      <c r="E244" s="70" t="s">
        <v>29</v>
      </c>
      <c r="F244" s="70" t="s">
        <v>57</v>
      </c>
      <c r="G244" s="67" t="s">
        <v>702</v>
      </c>
      <c r="H244" s="85" t="s">
        <v>452</v>
      </c>
      <c r="I244" s="67" t="s">
        <v>738</v>
      </c>
      <c r="J244" s="105" t="s">
        <v>11</v>
      </c>
      <c r="K244" s="128" t="s">
        <v>783</v>
      </c>
      <c r="L244" s="128" t="s">
        <v>784</v>
      </c>
      <c r="M244" s="70" t="s">
        <v>500</v>
      </c>
      <c r="N244" s="139">
        <v>42643</v>
      </c>
      <c r="O244" s="139">
        <v>42643</v>
      </c>
      <c r="P244" s="78"/>
    </row>
    <row r="245" spans="1:16" ht="81" hidden="1">
      <c r="A245" s="70">
        <v>237</v>
      </c>
      <c r="B245" s="77">
        <v>42636</v>
      </c>
      <c r="C245" s="81" t="s">
        <v>72</v>
      </c>
      <c r="D245" s="75" t="s">
        <v>785</v>
      </c>
      <c r="E245" s="70" t="s">
        <v>56</v>
      </c>
      <c r="F245" s="70" t="s">
        <v>57</v>
      </c>
      <c r="G245" s="67" t="s">
        <v>702</v>
      </c>
      <c r="H245" s="85" t="s">
        <v>452</v>
      </c>
      <c r="I245" s="67" t="s">
        <v>738</v>
      </c>
      <c r="J245" s="105" t="s">
        <v>5</v>
      </c>
      <c r="K245" s="128" t="s">
        <v>772</v>
      </c>
      <c r="L245" s="128" t="s">
        <v>786</v>
      </c>
      <c r="M245" s="70" t="s">
        <v>774</v>
      </c>
      <c r="N245" s="139">
        <v>42664</v>
      </c>
      <c r="O245" s="85"/>
      <c r="P245" s="78"/>
    </row>
    <row r="246" spans="1:16" ht="81" hidden="1">
      <c r="A246" s="70">
        <v>238</v>
      </c>
      <c r="B246" s="77">
        <v>42636</v>
      </c>
      <c r="C246" s="81" t="s">
        <v>72</v>
      </c>
      <c r="D246" s="75" t="s">
        <v>787</v>
      </c>
      <c r="E246" s="70" t="s">
        <v>56</v>
      </c>
      <c r="F246" s="70" t="s">
        <v>57</v>
      </c>
      <c r="G246" s="67" t="s">
        <v>702</v>
      </c>
      <c r="H246" s="85" t="s">
        <v>452</v>
      </c>
      <c r="I246" s="67" t="s">
        <v>738</v>
      </c>
      <c r="J246" s="105" t="s">
        <v>5</v>
      </c>
      <c r="K246" s="128" t="s">
        <v>656</v>
      </c>
      <c r="L246" s="128" t="s">
        <v>788</v>
      </c>
      <c r="M246" s="70" t="s">
        <v>500</v>
      </c>
      <c r="N246" s="139">
        <v>42664</v>
      </c>
      <c r="O246" s="85"/>
      <c r="P246" s="78"/>
    </row>
    <row r="247" spans="1:16" ht="94.5" hidden="1">
      <c r="A247" s="70">
        <v>239</v>
      </c>
      <c r="B247" s="77">
        <v>42636</v>
      </c>
      <c r="C247" s="81" t="s">
        <v>72</v>
      </c>
      <c r="D247" s="75" t="s">
        <v>789</v>
      </c>
      <c r="E247" s="70" t="s">
        <v>29</v>
      </c>
      <c r="F247" s="70" t="s">
        <v>57</v>
      </c>
      <c r="G247" s="67" t="s">
        <v>702</v>
      </c>
      <c r="H247" s="85" t="s">
        <v>452</v>
      </c>
      <c r="I247" s="67" t="s">
        <v>738</v>
      </c>
      <c r="J247" s="105" t="s">
        <v>3</v>
      </c>
      <c r="K247" s="128" t="s">
        <v>772</v>
      </c>
      <c r="L247" s="128" t="s">
        <v>790</v>
      </c>
      <c r="M247" s="70" t="s">
        <v>774</v>
      </c>
      <c r="N247" s="139">
        <v>42679</v>
      </c>
      <c r="O247" s="85"/>
      <c r="P247" s="78"/>
    </row>
    <row r="248" spans="1:16" ht="94.5" hidden="1">
      <c r="A248" s="70">
        <v>240</v>
      </c>
      <c r="B248" s="77">
        <v>42636</v>
      </c>
      <c r="C248" s="81" t="s">
        <v>72</v>
      </c>
      <c r="D248" s="75" t="s">
        <v>791</v>
      </c>
      <c r="E248" s="70" t="s">
        <v>29</v>
      </c>
      <c r="F248" s="70" t="s">
        <v>57</v>
      </c>
      <c r="G248" s="67" t="s">
        <v>702</v>
      </c>
      <c r="H248" s="85" t="s">
        <v>452</v>
      </c>
      <c r="I248" s="67" t="s">
        <v>738</v>
      </c>
      <c r="J248" s="105" t="s">
        <v>3</v>
      </c>
      <c r="K248" s="128" t="s">
        <v>772</v>
      </c>
      <c r="L248" s="128" t="s">
        <v>792</v>
      </c>
      <c r="M248" s="70" t="s">
        <v>774</v>
      </c>
      <c r="N248" s="139">
        <v>42679</v>
      </c>
      <c r="O248" s="85"/>
      <c r="P248" s="78"/>
    </row>
    <row r="249" spans="1:16" ht="94.5" hidden="1">
      <c r="A249" s="70">
        <v>241</v>
      </c>
      <c r="B249" s="77">
        <v>42636</v>
      </c>
      <c r="C249" s="81" t="s">
        <v>72</v>
      </c>
      <c r="D249" s="75" t="s">
        <v>793</v>
      </c>
      <c r="E249" s="70" t="s">
        <v>56</v>
      </c>
      <c r="F249" s="70" t="s">
        <v>57</v>
      </c>
      <c r="G249" s="67" t="s">
        <v>702</v>
      </c>
      <c r="H249" s="85" t="s">
        <v>452</v>
      </c>
      <c r="I249" s="67" t="s">
        <v>738</v>
      </c>
      <c r="J249" s="105" t="s">
        <v>3</v>
      </c>
      <c r="K249" s="128" t="s">
        <v>772</v>
      </c>
      <c r="L249" s="128" t="s">
        <v>792</v>
      </c>
      <c r="M249" s="70" t="s">
        <v>774</v>
      </c>
      <c r="N249" s="139">
        <v>42679</v>
      </c>
      <c r="O249" s="85"/>
      <c r="P249" s="78"/>
    </row>
    <row r="250" spans="1:16" ht="81" hidden="1">
      <c r="A250" s="70">
        <v>242</v>
      </c>
      <c r="B250" s="77">
        <v>42636</v>
      </c>
      <c r="C250" s="81" t="s">
        <v>72</v>
      </c>
      <c r="D250" s="75" t="s">
        <v>794</v>
      </c>
      <c r="E250" s="70" t="s">
        <v>56</v>
      </c>
      <c r="F250" s="70" t="s">
        <v>57</v>
      </c>
      <c r="G250" s="67" t="s">
        <v>702</v>
      </c>
      <c r="H250" s="85" t="s">
        <v>452</v>
      </c>
      <c r="I250" s="67" t="s">
        <v>738</v>
      </c>
      <c r="J250" s="105" t="s">
        <v>8</v>
      </c>
      <c r="K250" s="128" t="s">
        <v>795</v>
      </c>
      <c r="L250" s="128" t="s">
        <v>796</v>
      </c>
      <c r="M250" s="70" t="s">
        <v>537</v>
      </c>
      <c r="N250" s="139">
        <v>42658</v>
      </c>
      <c r="O250" s="123">
        <v>42640</v>
      </c>
      <c r="P250" s="78"/>
    </row>
    <row r="251" spans="1:16" ht="81" hidden="1">
      <c r="A251" s="67">
        <v>243</v>
      </c>
      <c r="B251" s="77">
        <v>42636</v>
      </c>
      <c r="C251" s="81" t="s">
        <v>72</v>
      </c>
      <c r="D251" s="75" t="s">
        <v>797</v>
      </c>
      <c r="E251" s="70" t="s">
        <v>56</v>
      </c>
      <c r="F251" s="70" t="s">
        <v>57</v>
      </c>
      <c r="G251" s="67" t="s">
        <v>702</v>
      </c>
      <c r="H251" s="85" t="s">
        <v>452</v>
      </c>
      <c r="I251" s="67" t="s">
        <v>738</v>
      </c>
      <c r="J251" s="140" t="s">
        <v>11</v>
      </c>
      <c r="K251" s="128" t="s">
        <v>798</v>
      </c>
      <c r="L251" s="128" t="s">
        <v>799</v>
      </c>
      <c r="M251" s="70" t="s">
        <v>537</v>
      </c>
      <c r="N251" s="139">
        <v>42642</v>
      </c>
      <c r="O251" s="142">
        <v>42639</v>
      </c>
      <c r="P251" s="78"/>
    </row>
    <row r="252" spans="1:16" ht="67.5" hidden="1">
      <c r="A252" s="67">
        <v>244</v>
      </c>
      <c r="B252" s="77">
        <v>42636</v>
      </c>
      <c r="C252" s="81" t="s">
        <v>72</v>
      </c>
      <c r="D252" s="75" t="s">
        <v>800</v>
      </c>
      <c r="E252" s="70" t="s">
        <v>56</v>
      </c>
      <c r="F252" s="70" t="s">
        <v>57</v>
      </c>
      <c r="G252" s="67" t="s">
        <v>702</v>
      </c>
      <c r="H252" s="85" t="s">
        <v>452</v>
      </c>
      <c r="I252" s="67" t="s">
        <v>738</v>
      </c>
      <c r="J252" s="105" t="s">
        <v>11</v>
      </c>
      <c r="K252" s="128" t="s">
        <v>801</v>
      </c>
      <c r="L252" s="128" t="s">
        <v>802</v>
      </c>
      <c r="M252" s="70" t="s">
        <v>537</v>
      </c>
      <c r="N252" s="139">
        <v>42642</v>
      </c>
      <c r="O252" s="142">
        <v>42639</v>
      </c>
      <c r="P252" s="78"/>
    </row>
    <row r="253" spans="1:16" ht="94.5" hidden="1">
      <c r="A253" s="70">
        <v>245</v>
      </c>
      <c r="B253" s="77">
        <v>42636</v>
      </c>
      <c r="C253" s="81" t="s">
        <v>72</v>
      </c>
      <c r="D253" s="75" t="s">
        <v>803</v>
      </c>
      <c r="E253" s="70" t="s">
        <v>29</v>
      </c>
      <c r="F253" s="70" t="s">
        <v>57</v>
      </c>
      <c r="G253" s="67" t="s">
        <v>702</v>
      </c>
      <c r="H253" s="85" t="s">
        <v>452</v>
      </c>
      <c r="I253" s="67" t="s">
        <v>738</v>
      </c>
      <c r="J253" s="105" t="s">
        <v>8</v>
      </c>
      <c r="K253" s="128" t="s">
        <v>804</v>
      </c>
      <c r="L253" s="128" t="s">
        <v>805</v>
      </c>
      <c r="M253" s="70" t="s">
        <v>537</v>
      </c>
      <c r="N253" s="139">
        <v>42642</v>
      </c>
      <c r="O253" s="139">
        <v>42639</v>
      </c>
      <c r="P253" s="78"/>
    </row>
    <row r="254" spans="1:16" ht="67.5" hidden="1">
      <c r="A254" s="70">
        <v>246</v>
      </c>
      <c r="B254" s="77">
        <v>42636</v>
      </c>
      <c r="C254" s="81" t="s">
        <v>72</v>
      </c>
      <c r="D254" s="75" t="s">
        <v>806</v>
      </c>
      <c r="E254" s="70" t="s">
        <v>29</v>
      </c>
      <c r="F254" s="70" t="s">
        <v>57</v>
      </c>
      <c r="G254" s="67" t="s">
        <v>702</v>
      </c>
      <c r="H254" s="85" t="s">
        <v>452</v>
      </c>
      <c r="I254" s="67" t="s">
        <v>738</v>
      </c>
      <c r="J254" s="105" t="s">
        <v>10</v>
      </c>
      <c r="K254" s="128" t="s">
        <v>807</v>
      </c>
      <c r="L254" s="111"/>
      <c r="M254" s="70" t="s">
        <v>537</v>
      </c>
      <c r="N254" s="139">
        <v>42674</v>
      </c>
      <c r="O254" s="78"/>
      <c r="P254" s="78"/>
    </row>
    <row r="255" spans="1:16" ht="67.5" hidden="1">
      <c r="A255" s="70">
        <v>247</v>
      </c>
      <c r="B255" s="77">
        <v>42636</v>
      </c>
      <c r="C255" s="81" t="s">
        <v>72</v>
      </c>
      <c r="D255" s="75" t="s">
        <v>808</v>
      </c>
      <c r="E255" s="70" t="s">
        <v>56</v>
      </c>
      <c r="F255" s="70" t="s">
        <v>57</v>
      </c>
      <c r="G255" s="67" t="s">
        <v>702</v>
      </c>
      <c r="H255" s="85" t="s">
        <v>452</v>
      </c>
      <c r="I255" s="67" t="s">
        <v>738</v>
      </c>
      <c r="J255" s="105" t="s">
        <v>10</v>
      </c>
      <c r="K255" s="128" t="s">
        <v>809</v>
      </c>
      <c r="L255" s="111"/>
      <c r="M255" s="70" t="s">
        <v>537</v>
      </c>
      <c r="N255" s="139">
        <v>42674</v>
      </c>
      <c r="O255" s="78"/>
      <c r="P255" s="78"/>
    </row>
    <row r="256" spans="1:16" ht="54" hidden="1">
      <c r="A256" s="70">
        <v>248</v>
      </c>
      <c r="B256" s="77">
        <v>42639</v>
      </c>
      <c r="C256" s="81" t="s">
        <v>72</v>
      </c>
      <c r="D256" s="75" t="s">
        <v>810</v>
      </c>
      <c r="E256" s="70" t="s">
        <v>56</v>
      </c>
      <c r="F256" s="70" t="s">
        <v>57</v>
      </c>
      <c r="G256" s="67"/>
      <c r="H256" s="85" t="s">
        <v>453</v>
      </c>
      <c r="I256" s="67" t="s">
        <v>738</v>
      </c>
      <c r="J256" s="105" t="s">
        <v>5</v>
      </c>
      <c r="K256" s="128" t="s">
        <v>811</v>
      </c>
      <c r="L256" s="128" t="s">
        <v>812</v>
      </c>
      <c r="M256" s="70" t="s">
        <v>503</v>
      </c>
      <c r="N256" s="139">
        <v>42674</v>
      </c>
      <c r="O256" s="78"/>
      <c r="P256" s="78"/>
    </row>
    <row r="257" spans="1:16" ht="40.5" hidden="1">
      <c r="A257" s="70">
        <v>249</v>
      </c>
      <c r="B257" s="77">
        <v>42639</v>
      </c>
      <c r="C257" s="81" t="s">
        <v>55</v>
      </c>
      <c r="D257" s="75" t="s">
        <v>813</v>
      </c>
      <c r="E257" s="70" t="s">
        <v>56</v>
      </c>
      <c r="F257" s="70" t="s">
        <v>57</v>
      </c>
      <c r="G257" s="67"/>
      <c r="H257" s="85" t="s">
        <v>453</v>
      </c>
      <c r="I257" s="67" t="s">
        <v>738</v>
      </c>
      <c r="J257" s="105" t="s">
        <v>8</v>
      </c>
      <c r="K257" s="128" t="s">
        <v>814</v>
      </c>
      <c r="L257" s="128" t="s">
        <v>815</v>
      </c>
      <c r="M257" s="70" t="s">
        <v>503</v>
      </c>
      <c r="N257" s="139">
        <v>42674</v>
      </c>
      <c r="O257" s="142">
        <v>42652</v>
      </c>
      <c r="P257" s="78"/>
    </row>
    <row r="258" spans="1:16" ht="40.5" hidden="1">
      <c r="A258" s="67">
        <v>250</v>
      </c>
      <c r="B258" s="77">
        <v>42639</v>
      </c>
      <c r="C258" s="81" t="s">
        <v>72</v>
      </c>
      <c r="D258" s="141" t="s">
        <v>816</v>
      </c>
      <c r="E258" s="70" t="s">
        <v>76</v>
      </c>
      <c r="F258" s="70" t="s">
        <v>57</v>
      </c>
      <c r="G258" s="67"/>
      <c r="H258" s="85" t="s">
        <v>453</v>
      </c>
      <c r="I258" s="67" t="s">
        <v>738</v>
      </c>
      <c r="J258" s="105" t="s">
        <v>11</v>
      </c>
      <c r="K258" s="128" t="s">
        <v>656</v>
      </c>
      <c r="L258" s="128" t="s">
        <v>817</v>
      </c>
      <c r="M258" s="70" t="s">
        <v>641</v>
      </c>
      <c r="N258" s="139"/>
      <c r="O258" s="142">
        <v>42651</v>
      </c>
      <c r="P258" s="78"/>
    </row>
    <row r="259" spans="1:16" ht="40.5" hidden="1">
      <c r="A259" s="70">
        <v>251</v>
      </c>
      <c r="B259" s="77">
        <v>42639</v>
      </c>
      <c r="C259" s="81" t="s">
        <v>55</v>
      </c>
      <c r="D259" s="75" t="s">
        <v>818</v>
      </c>
      <c r="E259" s="70" t="s">
        <v>29</v>
      </c>
      <c r="F259" s="70" t="s">
        <v>57</v>
      </c>
      <c r="G259" s="67"/>
      <c r="H259" s="85" t="s">
        <v>453</v>
      </c>
      <c r="I259" s="67" t="s">
        <v>738</v>
      </c>
      <c r="J259" s="105" t="s">
        <v>5</v>
      </c>
      <c r="K259" s="128" t="s">
        <v>819</v>
      </c>
      <c r="L259" s="128" t="s">
        <v>820</v>
      </c>
      <c r="M259" s="72" t="s">
        <v>501</v>
      </c>
      <c r="N259" s="139">
        <v>42674</v>
      </c>
      <c r="O259" s="78"/>
      <c r="P259" s="78"/>
    </row>
    <row r="260" spans="1:16" ht="54" hidden="1">
      <c r="A260" s="67">
        <v>252</v>
      </c>
      <c r="B260" s="77">
        <v>42639</v>
      </c>
      <c r="C260" s="81" t="s">
        <v>55</v>
      </c>
      <c r="D260" s="75" t="s">
        <v>821</v>
      </c>
      <c r="E260" s="70" t="s">
        <v>29</v>
      </c>
      <c r="F260" s="70" t="s">
        <v>57</v>
      </c>
      <c r="G260" s="67"/>
      <c r="H260" s="85" t="s">
        <v>453</v>
      </c>
      <c r="I260" s="67" t="s">
        <v>738</v>
      </c>
      <c r="J260" s="105" t="s">
        <v>11</v>
      </c>
      <c r="K260" s="128" t="s">
        <v>822</v>
      </c>
      <c r="L260" s="111" t="s">
        <v>823</v>
      </c>
      <c r="M260" s="70" t="s">
        <v>499</v>
      </c>
      <c r="N260" s="139"/>
      <c r="O260" s="142">
        <v>42643</v>
      </c>
      <c r="P260" s="78"/>
    </row>
    <row r="261" spans="1:16" ht="54" hidden="1">
      <c r="A261" s="70">
        <v>253</v>
      </c>
      <c r="B261" s="77">
        <v>42639</v>
      </c>
      <c r="C261" s="81" t="s">
        <v>55</v>
      </c>
      <c r="D261" s="75" t="s">
        <v>824</v>
      </c>
      <c r="E261" s="70" t="s">
        <v>29</v>
      </c>
      <c r="F261" s="70" t="s">
        <v>57</v>
      </c>
      <c r="G261" s="67"/>
      <c r="H261" s="85" t="s">
        <v>453</v>
      </c>
      <c r="I261" s="67" t="s">
        <v>738</v>
      </c>
      <c r="J261" s="105" t="s">
        <v>5</v>
      </c>
      <c r="K261" s="128" t="s">
        <v>825</v>
      </c>
      <c r="L261" s="111" t="s">
        <v>826</v>
      </c>
      <c r="M261" s="72" t="s">
        <v>501</v>
      </c>
      <c r="N261" s="139">
        <v>42674</v>
      </c>
      <c r="O261" s="78"/>
      <c r="P261" s="78"/>
    </row>
    <row r="262" spans="1:16" ht="54" hidden="1">
      <c r="A262" s="67">
        <v>254</v>
      </c>
      <c r="B262" s="77">
        <v>42639</v>
      </c>
      <c r="C262" s="81" t="s">
        <v>55</v>
      </c>
      <c r="D262" s="75" t="s">
        <v>827</v>
      </c>
      <c r="E262" s="70" t="s">
        <v>29</v>
      </c>
      <c r="F262" s="70" t="s">
        <v>57</v>
      </c>
      <c r="G262" s="67"/>
      <c r="H262" s="85" t="s">
        <v>453</v>
      </c>
      <c r="I262" s="67" t="s">
        <v>738</v>
      </c>
      <c r="J262" s="105" t="s">
        <v>11</v>
      </c>
      <c r="K262" s="128" t="s">
        <v>828</v>
      </c>
      <c r="L262" s="111" t="s">
        <v>829</v>
      </c>
      <c r="M262" s="70" t="s">
        <v>503</v>
      </c>
      <c r="N262" s="139"/>
      <c r="O262" s="142">
        <v>42643</v>
      </c>
      <c r="P262" s="78"/>
    </row>
    <row r="263" spans="1:16" ht="40.5" hidden="1">
      <c r="A263" s="70">
        <v>255</v>
      </c>
      <c r="B263" s="77">
        <v>42639</v>
      </c>
      <c r="C263" s="81" t="s">
        <v>55</v>
      </c>
      <c r="D263" s="75" t="s">
        <v>830</v>
      </c>
      <c r="E263" s="70" t="s">
        <v>76</v>
      </c>
      <c r="F263" s="70" t="s">
        <v>57</v>
      </c>
      <c r="G263" s="67"/>
      <c r="H263" s="85" t="s">
        <v>453</v>
      </c>
      <c r="I263" s="67" t="s">
        <v>738</v>
      </c>
      <c r="J263" s="105" t="s">
        <v>3</v>
      </c>
      <c r="K263" s="111" t="s">
        <v>831</v>
      </c>
      <c r="L263" s="111" t="s">
        <v>832</v>
      </c>
      <c r="M263" s="72" t="s">
        <v>501</v>
      </c>
      <c r="N263" s="139">
        <v>42674</v>
      </c>
      <c r="O263" s="78"/>
      <c r="P263" s="78"/>
    </row>
    <row r="264" spans="1:16" ht="27" hidden="1">
      <c r="A264" s="70">
        <v>256</v>
      </c>
      <c r="B264" s="77">
        <v>42639</v>
      </c>
      <c r="C264" s="81" t="s">
        <v>55</v>
      </c>
      <c r="D264" s="75" t="s">
        <v>833</v>
      </c>
      <c r="E264" s="70" t="s">
        <v>29</v>
      </c>
      <c r="F264" s="70" t="s">
        <v>57</v>
      </c>
      <c r="G264" s="67"/>
      <c r="H264" s="85" t="s">
        <v>453</v>
      </c>
      <c r="I264" s="67" t="s">
        <v>738</v>
      </c>
      <c r="J264" s="105" t="s">
        <v>10</v>
      </c>
      <c r="K264" s="128" t="s">
        <v>834</v>
      </c>
      <c r="L264" s="111"/>
      <c r="M264" s="70" t="s">
        <v>503</v>
      </c>
      <c r="N264" s="139">
        <v>42674</v>
      </c>
      <c r="O264" s="78"/>
      <c r="P264" s="78"/>
    </row>
    <row r="265" spans="1:16" ht="27" hidden="1">
      <c r="A265" s="70">
        <v>257</v>
      </c>
      <c r="B265" s="77">
        <v>42639</v>
      </c>
      <c r="C265" s="81" t="s">
        <v>72</v>
      </c>
      <c r="D265" s="75" t="s">
        <v>835</v>
      </c>
      <c r="E265" s="70" t="s">
        <v>76</v>
      </c>
      <c r="F265" s="70" t="s">
        <v>57</v>
      </c>
      <c r="G265" s="67"/>
      <c r="H265" s="85" t="s">
        <v>453</v>
      </c>
      <c r="I265" s="67" t="s">
        <v>738</v>
      </c>
      <c r="J265" s="105" t="s">
        <v>12</v>
      </c>
      <c r="K265" s="128" t="s">
        <v>836</v>
      </c>
      <c r="L265" s="128" t="s">
        <v>837</v>
      </c>
      <c r="M265" s="70" t="s">
        <v>500</v>
      </c>
      <c r="N265" s="139" t="s">
        <v>564</v>
      </c>
      <c r="O265" s="78"/>
      <c r="P265" s="78"/>
    </row>
    <row r="266" spans="1:16" ht="40.5" hidden="1">
      <c r="A266" s="70">
        <v>258</v>
      </c>
      <c r="B266" s="77">
        <v>42639</v>
      </c>
      <c r="C266" s="81" t="s">
        <v>107</v>
      </c>
      <c r="D266" s="75" t="s">
        <v>838</v>
      </c>
      <c r="E266" s="70" t="s">
        <v>56</v>
      </c>
      <c r="F266" s="70" t="s">
        <v>83</v>
      </c>
      <c r="G266" s="67"/>
      <c r="H266" s="85" t="s">
        <v>453</v>
      </c>
      <c r="I266" s="67" t="s">
        <v>738</v>
      </c>
      <c r="J266" s="105" t="s">
        <v>3</v>
      </c>
      <c r="K266" s="128" t="s">
        <v>839</v>
      </c>
      <c r="L266" s="128" t="s">
        <v>1069</v>
      </c>
      <c r="M266" s="70" t="s">
        <v>501</v>
      </c>
      <c r="N266" s="123">
        <v>42674</v>
      </c>
      <c r="O266" s="78"/>
      <c r="P266" s="78"/>
    </row>
    <row r="267" spans="1:16" ht="40.5" hidden="1">
      <c r="A267" s="70">
        <v>259</v>
      </c>
      <c r="B267" s="77">
        <v>42639</v>
      </c>
      <c r="C267" s="81" t="s">
        <v>72</v>
      </c>
      <c r="D267" s="75" t="s">
        <v>840</v>
      </c>
      <c r="E267" s="70" t="s">
        <v>76</v>
      </c>
      <c r="F267" s="70" t="s">
        <v>57</v>
      </c>
      <c r="G267" s="67"/>
      <c r="H267" s="85" t="s">
        <v>453</v>
      </c>
      <c r="I267" s="67" t="s">
        <v>738</v>
      </c>
      <c r="J267" s="105" t="s">
        <v>12</v>
      </c>
      <c r="K267" s="128" t="s">
        <v>841</v>
      </c>
      <c r="L267" s="128" t="s">
        <v>842</v>
      </c>
      <c r="M267" s="70" t="s">
        <v>641</v>
      </c>
      <c r="N267" s="139">
        <v>42640</v>
      </c>
      <c r="O267" s="139">
        <v>42640</v>
      </c>
      <c r="P267" s="78"/>
    </row>
    <row r="268" spans="1:16" ht="40.5">
      <c r="A268" s="70">
        <v>260</v>
      </c>
      <c r="B268" s="77">
        <v>42639</v>
      </c>
      <c r="C268" s="81" t="s">
        <v>72</v>
      </c>
      <c r="D268" s="75" t="s">
        <v>843</v>
      </c>
      <c r="E268" s="70" t="s">
        <v>56</v>
      </c>
      <c r="F268" s="70" t="s">
        <v>57</v>
      </c>
      <c r="G268" s="67"/>
      <c r="H268" s="85" t="s">
        <v>453</v>
      </c>
      <c r="I268" s="67" t="s">
        <v>738</v>
      </c>
      <c r="J268" s="105" t="s">
        <v>12</v>
      </c>
      <c r="K268" s="128" t="s">
        <v>841</v>
      </c>
      <c r="L268" s="128" t="s">
        <v>844</v>
      </c>
      <c r="M268" s="102" t="s">
        <v>539</v>
      </c>
      <c r="N268" s="139" t="s">
        <v>564</v>
      </c>
      <c r="O268" s="78"/>
      <c r="P268" s="78"/>
    </row>
    <row r="269" spans="1:16" ht="27">
      <c r="A269" s="275">
        <v>261</v>
      </c>
      <c r="B269" s="77">
        <v>42639</v>
      </c>
      <c r="C269" s="81" t="s">
        <v>72</v>
      </c>
      <c r="D269" s="75" t="s">
        <v>845</v>
      </c>
      <c r="E269" s="70" t="s">
        <v>56</v>
      </c>
      <c r="F269" s="70" t="s">
        <v>57</v>
      </c>
      <c r="G269" s="67"/>
      <c r="H269" s="85" t="s">
        <v>453</v>
      </c>
      <c r="I269" s="67" t="s">
        <v>738</v>
      </c>
      <c r="J269" s="105" t="s">
        <v>5</v>
      </c>
      <c r="K269" s="128" t="s">
        <v>846</v>
      </c>
      <c r="L269" s="128" t="s">
        <v>847</v>
      </c>
      <c r="M269" s="102" t="s">
        <v>539</v>
      </c>
      <c r="N269" s="139">
        <v>42671</v>
      </c>
      <c r="O269" s="78"/>
      <c r="P269" s="78"/>
    </row>
    <row r="270" spans="1:16" ht="27">
      <c r="A270" s="275">
        <v>262</v>
      </c>
      <c r="B270" s="77">
        <v>42639</v>
      </c>
      <c r="C270" s="81" t="s">
        <v>72</v>
      </c>
      <c r="D270" s="75" t="s">
        <v>848</v>
      </c>
      <c r="E270" s="70" t="s">
        <v>56</v>
      </c>
      <c r="F270" s="70" t="s">
        <v>57</v>
      </c>
      <c r="G270" s="67"/>
      <c r="H270" s="85" t="s">
        <v>453</v>
      </c>
      <c r="I270" s="67" t="s">
        <v>738</v>
      </c>
      <c r="J270" s="105" t="s">
        <v>5</v>
      </c>
      <c r="K270" s="128" t="s">
        <v>846</v>
      </c>
      <c r="L270" s="128" t="s">
        <v>847</v>
      </c>
      <c r="M270" s="102" t="s">
        <v>539</v>
      </c>
      <c r="N270" s="139">
        <v>42671</v>
      </c>
      <c r="O270" s="78"/>
      <c r="P270" s="78"/>
    </row>
    <row r="271" spans="1:16" ht="27">
      <c r="A271" s="275">
        <v>263</v>
      </c>
      <c r="B271" s="77">
        <v>42639</v>
      </c>
      <c r="C271" s="81" t="s">
        <v>72</v>
      </c>
      <c r="D271" s="75" t="s">
        <v>849</v>
      </c>
      <c r="E271" s="70" t="s">
        <v>56</v>
      </c>
      <c r="F271" s="70" t="s">
        <v>57</v>
      </c>
      <c r="G271" s="67"/>
      <c r="H271" s="85" t="s">
        <v>453</v>
      </c>
      <c r="I271" s="67" t="s">
        <v>738</v>
      </c>
      <c r="J271" s="105" t="s">
        <v>5</v>
      </c>
      <c r="K271" s="128" t="s">
        <v>846</v>
      </c>
      <c r="L271" s="128" t="s">
        <v>847</v>
      </c>
      <c r="M271" s="102" t="s">
        <v>539</v>
      </c>
      <c r="N271" s="139">
        <v>42671</v>
      </c>
      <c r="O271" s="78"/>
      <c r="P271" s="78"/>
    </row>
    <row r="272" spans="1:16" ht="27" hidden="1">
      <c r="A272" s="70">
        <v>264</v>
      </c>
      <c r="B272" s="77">
        <v>42639</v>
      </c>
      <c r="C272" s="81" t="s">
        <v>72</v>
      </c>
      <c r="D272" s="75" t="s">
        <v>850</v>
      </c>
      <c r="E272" s="70" t="s">
        <v>56</v>
      </c>
      <c r="F272" s="70" t="s">
        <v>57</v>
      </c>
      <c r="G272" s="67"/>
      <c r="H272" s="85" t="s">
        <v>453</v>
      </c>
      <c r="I272" s="67" t="s">
        <v>738</v>
      </c>
      <c r="J272" s="105" t="s">
        <v>5</v>
      </c>
      <c r="K272" s="128" t="s">
        <v>846</v>
      </c>
      <c r="L272" s="128" t="s">
        <v>851</v>
      </c>
      <c r="M272" s="102" t="s">
        <v>503</v>
      </c>
      <c r="N272" s="139">
        <v>42674</v>
      </c>
      <c r="O272" s="78"/>
      <c r="P272" s="78"/>
    </row>
    <row r="273" spans="1:16" ht="40.5" hidden="1">
      <c r="A273" s="70">
        <v>265</v>
      </c>
      <c r="B273" s="77">
        <v>42639</v>
      </c>
      <c r="C273" s="81" t="s">
        <v>55</v>
      </c>
      <c r="D273" s="75" t="s">
        <v>852</v>
      </c>
      <c r="E273" s="70" t="s">
        <v>56</v>
      </c>
      <c r="F273" s="70" t="s">
        <v>57</v>
      </c>
      <c r="G273" s="67"/>
      <c r="H273" s="85" t="s">
        <v>453</v>
      </c>
      <c r="I273" s="67" t="s">
        <v>738</v>
      </c>
      <c r="J273" s="105" t="s">
        <v>5</v>
      </c>
      <c r="K273" s="128" t="s">
        <v>846</v>
      </c>
      <c r="L273" s="128" t="s">
        <v>853</v>
      </c>
      <c r="M273" s="70" t="s">
        <v>503</v>
      </c>
      <c r="N273" s="139">
        <v>42674</v>
      </c>
      <c r="O273" s="78"/>
      <c r="P273" s="78"/>
    </row>
    <row r="274" spans="1:16" ht="54" hidden="1">
      <c r="A274" s="70">
        <v>266</v>
      </c>
      <c r="B274" s="77">
        <v>42639</v>
      </c>
      <c r="C274" s="81" t="s">
        <v>72</v>
      </c>
      <c r="D274" s="75" t="s">
        <v>854</v>
      </c>
      <c r="E274" s="70" t="s">
        <v>56</v>
      </c>
      <c r="F274" s="70" t="s">
        <v>57</v>
      </c>
      <c r="G274" s="67"/>
      <c r="H274" s="85" t="s">
        <v>453</v>
      </c>
      <c r="I274" s="67" t="s">
        <v>738</v>
      </c>
      <c r="J274" s="105" t="s">
        <v>11</v>
      </c>
      <c r="K274" s="128" t="s">
        <v>855</v>
      </c>
      <c r="L274" s="128" t="s">
        <v>1109</v>
      </c>
      <c r="M274" s="70" t="s">
        <v>537</v>
      </c>
      <c r="N274" s="139">
        <v>42641</v>
      </c>
      <c r="O274" s="139">
        <v>42641</v>
      </c>
      <c r="P274" s="78"/>
    </row>
    <row r="275" spans="1:16" ht="40.5" hidden="1">
      <c r="A275" s="70">
        <v>267</v>
      </c>
      <c r="B275" s="77">
        <v>42639</v>
      </c>
      <c r="C275" s="81" t="s">
        <v>28</v>
      </c>
      <c r="D275" s="75" t="s">
        <v>856</v>
      </c>
      <c r="E275" s="70" t="s">
        <v>29</v>
      </c>
      <c r="F275" s="70" t="s">
        <v>30</v>
      </c>
      <c r="G275" s="67"/>
      <c r="H275" s="85" t="s">
        <v>453</v>
      </c>
      <c r="I275" s="67" t="s">
        <v>738</v>
      </c>
      <c r="J275" s="105" t="s">
        <v>3</v>
      </c>
      <c r="K275" s="111" t="s">
        <v>1070</v>
      </c>
      <c r="L275" s="111" t="s">
        <v>1071</v>
      </c>
      <c r="M275" s="45" t="s">
        <v>501</v>
      </c>
      <c r="N275" s="123">
        <v>42674</v>
      </c>
      <c r="O275" s="85"/>
      <c r="P275" s="78"/>
    </row>
    <row r="276" spans="1:16" ht="27" hidden="1">
      <c r="A276" s="70">
        <v>268</v>
      </c>
      <c r="B276" s="77">
        <v>42639</v>
      </c>
      <c r="C276" s="81" t="s">
        <v>72</v>
      </c>
      <c r="D276" s="75" t="s">
        <v>857</v>
      </c>
      <c r="E276" s="70" t="s">
        <v>29</v>
      </c>
      <c r="F276" s="70" t="s">
        <v>57</v>
      </c>
      <c r="G276" s="67"/>
      <c r="H276" s="85" t="s">
        <v>453</v>
      </c>
      <c r="I276" s="67" t="s">
        <v>738</v>
      </c>
      <c r="J276" s="105" t="s">
        <v>12</v>
      </c>
      <c r="K276" s="128" t="s">
        <v>858</v>
      </c>
      <c r="L276" s="128" t="s">
        <v>859</v>
      </c>
      <c r="M276" s="70" t="s">
        <v>500</v>
      </c>
      <c r="N276" s="139" t="s">
        <v>564</v>
      </c>
      <c r="O276" s="78"/>
      <c r="P276" s="78"/>
    </row>
    <row r="277" spans="1:16" ht="54" hidden="1">
      <c r="A277" s="70">
        <v>269</v>
      </c>
      <c r="B277" s="77">
        <v>42639</v>
      </c>
      <c r="C277" s="81" t="s">
        <v>72</v>
      </c>
      <c r="D277" s="75" t="s">
        <v>860</v>
      </c>
      <c r="E277" s="70" t="s">
        <v>56</v>
      </c>
      <c r="F277" s="70" t="s">
        <v>57</v>
      </c>
      <c r="G277" s="67"/>
      <c r="H277" s="85" t="s">
        <v>453</v>
      </c>
      <c r="I277" s="67" t="s">
        <v>738</v>
      </c>
      <c r="J277" s="105" t="s">
        <v>12</v>
      </c>
      <c r="K277" s="128" t="s">
        <v>858</v>
      </c>
      <c r="L277" s="128" t="s">
        <v>859</v>
      </c>
      <c r="M277" s="70" t="s">
        <v>500</v>
      </c>
      <c r="N277" s="139" t="s">
        <v>564</v>
      </c>
      <c r="O277" s="78"/>
      <c r="P277" s="78"/>
    </row>
    <row r="278" spans="1:16" ht="40.5" hidden="1">
      <c r="A278" s="70">
        <v>270</v>
      </c>
      <c r="B278" s="77">
        <v>42639</v>
      </c>
      <c r="C278" s="81" t="s">
        <v>72</v>
      </c>
      <c r="D278" s="75" t="s">
        <v>861</v>
      </c>
      <c r="E278" s="70" t="s">
        <v>56</v>
      </c>
      <c r="F278" s="70" t="s">
        <v>57</v>
      </c>
      <c r="G278" s="67"/>
      <c r="H278" s="85" t="s">
        <v>453</v>
      </c>
      <c r="I278" s="67" t="s">
        <v>738</v>
      </c>
      <c r="J278" s="105" t="s">
        <v>8</v>
      </c>
      <c r="K278" s="128" t="s">
        <v>862</v>
      </c>
      <c r="L278" s="128" t="s">
        <v>863</v>
      </c>
      <c r="M278" s="70" t="s">
        <v>537</v>
      </c>
      <c r="N278" s="139">
        <v>42641</v>
      </c>
      <c r="O278" s="139">
        <v>42643</v>
      </c>
      <c r="P278" s="78"/>
    </row>
    <row r="279" spans="1:16" ht="67.5" hidden="1">
      <c r="A279" s="70">
        <v>271</v>
      </c>
      <c r="B279" s="77">
        <v>42639</v>
      </c>
      <c r="C279" s="81" t="s">
        <v>72</v>
      </c>
      <c r="D279" s="75" t="s">
        <v>864</v>
      </c>
      <c r="E279" s="70" t="s">
        <v>56</v>
      </c>
      <c r="F279" s="70" t="s">
        <v>57</v>
      </c>
      <c r="G279" s="67"/>
      <c r="H279" s="85" t="s">
        <v>453</v>
      </c>
      <c r="I279" s="67" t="s">
        <v>738</v>
      </c>
      <c r="J279" s="105" t="s">
        <v>10</v>
      </c>
      <c r="K279" s="128" t="s">
        <v>759</v>
      </c>
      <c r="L279" s="128" t="s">
        <v>865</v>
      </c>
      <c r="M279" s="70" t="s">
        <v>500</v>
      </c>
      <c r="N279" s="139">
        <v>42674</v>
      </c>
      <c r="O279" s="78"/>
      <c r="P279" s="78"/>
    </row>
    <row r="280" spans="1:16" ht="27" hidden="1">
      <c r="A280" s="70">
        <v>272</v>
      </c>
      <c r="B280" s="77">
        <v>42639</v>
      </c>
      <c r="C280" s="81" t="s">
        <v>62</v>
      </c>
      <c r="D280" s="75" t="s">
        <v>866</v>
      </c>
      <c r="E280" s="70" t="s">
        <v>29</v>
      </c>
      <c r="F280" s="70" t="s">
        <v>57</v>
      </c>
      <c r="G280" s="67"/>
      <c r="H280" s="85" t="s">
        <v>453</v>
      </c>
      <c r="I280" s="67" t="s">
        <v>738</v>
      </c>
      <c r="J280" s="105" t="s">
        <v>5</v>
      </c>
      <c r="K280" s="128" t="s">
        <v>867</v>
      </c>
      <c r="L280" s="111" t="s">
        <v>868</v>
      </c>
      <c r="M280" s="70" t="s">
        <v>501</v>
      </c>
      <c r="N280" s="139">
        <v>42673</v>
      </c>
      <c r="O280" s="78"/>
      <c r="P280" s="78"/>
    </row>
    <row r="281" spans="1:16" ht="40.5">
      <c r="A281" s="70">
        <v>273</v>
      </c>
      <c r="B281" s="77">
        <v>42639</v>
      </c>
      <c r="C281" s="81" t="s">
        <v>72</v>
      </c>
      <c r="D281" s="75" t="s">
        <v>869</v>
      </c>
      <c r="E281" s="70" t="s">
        <v>56</v>
      </c>
      <c r="F281" s="70" t="s">
        <v>57</v>
      </c>
      <c r="G281" s="67"/>
      <c r="H281" s="85" t="s">
        <v>453</v>
      </c>
      <c r="I281" s="67" t="s">
        <v>738</v>
      </c>
      <c r="J281" s="105" t="s">
        <v>12</v>
      </c>
      <c r="K281" s="128" t="s">
        <v>870</v>
      </c>
      <c r="L281" s="128" t="s">
        <v>871</v>
      </c>
      <c r="M281" s="102" t="s">
        <v>539</v>
      </c>
      <c r="N281" s="139" t="s">
        <v>564</v>
      </c>
      <c r="O281" s="78"/>
      <c r="P281" s="78"/>
    </row>
    <row r="282" spans="1:16" ht="27">
      <c r="A282" s="70">
        <v>274</v>
      </c>
      <c r="B282" s="77">
        <v>42639</v>
      </c>
      <c r="C282" s="81" t="s">
        <v>72</v>
      </c>
      <c r="D282" s="75" t="s">
        <v>872</v>
      </c>
      <c r="E282" s="70" t="s">
        <v>29</v>
      </c>
      <c r="F282" s="70" t="s">
        <v>57</v>
      </c>
      <c r="G282" s="67"/>
      <c r="H282" s="85" t="s">
        <v>453</v>
      </c>
      <c r="I282" s="67" t="s">
        <v>738</v>
      </c>
      <c r="J282" s="105" t="s">
        <v>10</v>
      </c>
      <c r="K282" s="128" t="s">
        <v>873</v>
      </c>
      <c r="L282" s="111"/>
      <c r="M282" s="102" t="s">
        <v>539</v>
      </c>
      <c r="N282" s="139">
        <v>42674</v>
      </c>
      <c r="O282" s="78"/>
      <c r="P282" s="78"/>
    </row>
    <row r="283" spans="1:16" ht="40.5" hidden="1">
      <c r="A283" s="67">
        <v>275</v>
      </c>
      <c r="B283" s="77">
        <v>42639</v>
      </c>
      <c r="C283" s="81" t="s">
        <v>72</v>
      </c>
      <c r="D283" s="75" t="s">
        <v>874</v>
      </c>
      <c r="E283" s="70" t="s">
        <v>56</v>
      </c>
      <c r="F283" s="70" t="s">
        <v>57</v>
      </c>
      <c r="G283" s="67"/>
      <c r="H283" s="85" t="s">
        <v>453</v>
      </c>
      <c r="I283" s="67" t="s">
        <v>738</v>
      </c>
      <c r="J283" s="105" t="s">
        <v>11</v>
      </c>
      <c r="K283" s="128" t="s">
        <v>875</v>
      </c>
      <c r="L283" s="128" t="s">
        <v>876</v>
      </c>
      <c r="M283" s="102" t="s">
        <v>539</v>
      </c>
      <c r="N283" s="139"/>
      <c r="O283" s="142">
        <v>42643</v>
      </c>
      <c r="P283" s="78"/>
    </row>
    <row r="284" spans="1:16" ht="67.5" hidden="1">
      <c r="A284" s="67">
        <v>276</v>
      </c>
      <c r="B284" s="77">
        <v>42639</v>
      </c>
      <c r="C284" s="81" t="s">
        <v>72</v>
      </c>
      <c r="D284" s="141" t="s">
        <v>877</v>
      </c>
      <c r="E284" s="70" t="s">
        <v>29</v>
      </c>
      <c r="F284" s="70" t="s">
        <v>57</v>
      </c>
      <c r="G284" s="67"/>
      <c r="H284" s="85" t="s">
        <v>453</v>
      </c>
      <c r="I284" s="67" t="s">
        <v>738</v>
      </c>
      <c r="J284" s="105" t="s">
        <v>11</v>
      </c>
      <c r="K284" s="128" t="s">
        <v>878</v>
      </c>
      <c r="L284" s="111" t="s">
        <v>879</v>
      </c>
      <c r="M284" s="102" t="s">
        <v>539</v>
      </c>
      <c r="N284" s="139"/>
      <c r="O284" s="78"/>
      <c r="P284" s="78"/>
    </row>
    <row r="285" spans="1:16" ht="40.5" hidden="1">
      <c r="A285" s="67">
        <v>277</v>
      </c>
      <c r="B285" s="77">
        <v>42639</v>
      </c>
      <c r="C285" s="81" t="s">
        <v>72</v>
      </c>
      <c r="D285" s="141" t="s">
        <v>880</v>
      </c>
      <c r="E285" s="70" t="s">
        <v>56</v>
      </c>
      <c r="F285" s="70" t="s">
        <v>57</v>
      </c>
      <c r="G285" s="67"/>
      <c r="H285" s="85" t="s">
        <v>453</v>
      </c>
      <c r="I285" s="67" t="s">
        <v>738</v>
      </c>
      <c r="J285" s="105" t="s">
        <v>11</v>
      </c>
      <c r="K285" s="128" t="s">
        <v>878</v>
      </c>
      <c r="L285" s="111" t="s">
        <v>879</v>
      </c>
      <c r="M285" s="102" t="s">
        <v>539</v>
      </c>
      <c r="N285" s="139"/>
      <c r="O285" s="78"/>
      <c r="P285" s="78"/>
    </row>
    <row r="286" spans="1:16" ht="67.5" hidden="1">
      <c r="A286" s="70">
        <v>278</v>
      </c>
      <c r="B286" s="77">
        <v>42639</v>
      </c>
      <c r="C286" s="81" t="s">
        <v>72</v>
      </c>
      <c r="D286" s="75" t="s">
        <v>881</v>
      </c>
      <c r="E286" s="70" t="s">
        <v>29</v>
      </c>
      <c r="F286" s="70" t="s">
        <v>57</v>
      </c>
      <c r="G286" s="67"/>
      <c r="H286" s="85" t="s">
        <v>453</v>
      </c>
      <c r="I286" s="67" t="s">
        <v>738</v>
      </c>
      <c r="J286" s="105" t="s">
        <v>10</v>
      </c>
      <c r="K286" s="165" t="s">
        <v>882</v>
      </c>
      <c r="L286" s="111"/>
      <c r="M286" s="70" t="s">
        <v>537</v>
      </c>
      <c r="N286" s="139">
        <v>42674</v>
      </c>
      <c r="O286" s="78"/>
      <c r="P286" s="78"/>
    </row>
    <row r="287" spans="1:16" ht="54" hidden="1">
      <c r="A287" s="70">
        <v>279</v>
      </c>
      <c r="B287" s="77">
        <v>42639</v>
      </c>
      <c r="C287" s="81" t="s">
        <v>72</v>
      </c>
      <c r="D287" s="75" t="s">
        <v>883</v>
      </c>
      <c r="E287" s="70" t="s">
        <v>56</v>
      </c>
      <c r="F287" s="70" t="s">
        <v>57</v>
      </c>
      <c r="G287" s="67"/>
      <c r="H287" s="85" t="s">
        <v>453</v>
      </c>
      <c r="I287" s="67" t="s">
        <v>738</v>
      </c>
      <c r="J287" s="105" t="s">
        <v>10</v>
      </c>
      <c r="K287" s="165" t="s">
        <v>884</v>
      </c>
      <c r="L287" s="111"/>
      <c r="M287" s="70" t="s">
        <v>537</v>
      </c>
      <c r="N287" s="139">
        <v>42674</v>
      </c>
      <c r="O287" s="78"/>
      <c r="P287" s="78"/>
    </row>
    <row r="288" spans="1:16" ht="40.5" hidden="1">
      <c r="A288" s="70">
        <v>280</v>
      </c>
      <c r="B288" s="77">
        <v>42639</v>
      </c>
      <c r="C288" s="81" t="s">
        <v>55</v>
      </c>
      <c r="D288" s="75" t="s">
        <v>885</v>
      </c>
      <c r="E288" s="70" t="s">
        <v>29</v>
      </c>
      <c r="F288" s="70" t="s">
        <v>57</v>
      </c>
      <c r="G288" s="67"/>
      <c r="H288" s="85" t="s">
        <v>453</v>
      </c>
      <c r="I288" s="67" t="s">
        <v>738</v>
      </c>
      <c r="J288" s="105" t="s">
        <v>8</v>
      </c>
      <c r="K288" s="111" t="s">
        <v>1110</v>
      </c>
      <c r="L288" s="111" t="s">
        <v>1111</v>
      </c>
      <c r="M288" s="70" t="s">
        <v>503</v>
      </c>
      <c r="N288" s="139">
        <v>42674</v>
      </c>
      <c r="O288" s="78"/>
      <c r="P288" s="78"/>
    </row>
    <row r="289" spans="1:16" ht="27" hidden="1">
      <c r="A289" s="70">
        <v>281</v>
      </c>
      <c r="B289" s="77">
        <v>42639</v>
      </c>
      <c r="C289" s="81" t="s">
        <v>72</v>
      </c>
      <c r="D289" s="75" t="s">
        <v>886</v>
      </c>
      <c r="E289" s="70" t="s">
        <v>29</v>
      </c>
      <c r="F289" s="70" t="s">
        <v>57</v>
      </c>
      <c r="G289" s="67"/>
      <c r="H289" s="85" t="s">
        <v>453</v>
      </c>
      <c r="I289" s="67" t="s">
        <v>738</v>
      </c>
      <c r="J289" s="105" t="s">
        <v>8</v>
      </c>
      <c r="K289" s="128" t="s">
        <v>887</v>
      </c>
      <c r="L289" s="111"/>
      <c r="M289" s="70" t="s">
        <v>653</v>
      </c>
      <c r="N289" s="139">
        <v>42653</v>
      </c>
      <c r="O289" s="139">
        <v>42653</v>
      </c>
      <c r="P289" s="78"/>
    </row>
    <row r="290" spans="1:16" ht="40.5" hidden="1">
      <c r="A290" s="70">
        <v>282</v>
      </c>
      <c r="B290" s="77">
        <v>42639</v>
      </c>
      <c r="C290" s="81" t="s">
        <v>72</v>
      </c>
      <c r="D290" s="75" t="s">
        <v>888</v>
      </c>
      <c r="E290" s="70" t="s">
        <v>56</v>
      </c>
      <c r="F290" s="70" t="s">
        <v>57</v>
      </c>
      <c r="G290" s="67"/>
      <c r="H290" s="85" t="s">
        <v>453</v>
      </c>
      <c r="I290" s="67" t="s">
        <v>738</v>
      </c>
      <c r="J290" s="105" t="s">
        <v>12</v>
      </c>
      <c r="K290" s="128" t="s">
        <v>889</v>
      </c>
      <c r="L290" s="128" t="s">
        <v>1050</v>
      </c>
      <c r="M290" s="70" t="s">
        <v>537</v>
      </c>
      <c r="N290" s="139">
        <v>42657</v>
      </c>
      <c r="O290" s="139">
        <v>42640</v>
      </c>
      <c r="P290" s="78"/>
    </row>
    <row r="291" spans="1:16" ht="40.5" hidden="1">
      <c r="A291" s="70">
        <v>283</v>
      </c>
      <c r="B291" s="77">
        <v>42639</v>
      </c>
      <c r="C291" s="81" t="s">
        <v>72</v>
      </c>
      <c r="D291" s="75" t="s">
        <v>890</v>
      </c>
      <c r="E291" s="70" t="s">
        <v>56</v>
      </c>
      <c r="F291" s="70" t="s">
        <v>57</v>
      </c>
      <c r="G291" s="67"/>
      <c r="H291" s="85" t="s">
        <v>453</v>
      </c>
      <c r="I291" s="67" t="s">
        <v>738</v>
      </c>
      <c r="J291" s="105" t="s">
        <v>5</v>
      </c>
      <c r="K291" s="128" t="s">
        <v>889</v>
      </c>
      <c r="L291" s="128" t="s">
        <v>891</v>
      </c>
      <c r="M291" s="70" t="s">
        <v>500</v>
      </c>
      <c r="N291" s="139">
        <v>42657</v>
      </c>
      <c r="O291" s="78"/>
      <c r="P291" s="78"/>
    </row>
    <row r="292" spans="1:16" ht="40.5" hidden="1">
      <c r="A292" s="70">
        <v>284</v>
      </c>
      <c r="B292" s="77">
        <v>42639</v>
      </c>
      <c r="C292" s="81" t="s">
        <v>72</v>
      </c>
      <c r="D292" s="75" t="s">
        <v>892</v>
      </c>
      <c r="E292" s="70" t="s">
        <v>56</v>
      </c>
      <c r="F292" s="70" t="s">
        <v>57</v>
      </c>
      <c r="G292" s="67"/>
      <c r="H292" s="85" t="s">
        <v>453</v>
      </c>
      <c r="I292" s="67" t="s">
        <v>738</v>
      </c>
      <c r="J292" s="105" t="s">
        <v>10</v>
      </c>
      <c r="K292" s="111" t="s">
        <v>981</v>
      </c>
      <c r="L292" s="128" t="s">
        <v>1112</v>
      </c>
      <c r="M292" s="70" t="s">
        <v>500</v>
      </c>
      <c r="N292" s="139">
        <v>42674</v>
      </c>
      <c r="O292" s="78"/>
      <c r="P292" s="78"/>
    </row>
    <row r="293" spans="1:16" ht="27" hidden="1">
      <c r="A293" s="70">
        <v>285</v>
      </c>
      <c r="B293" s="77">
        <v>42639</v>
      </c>
      <c r="C293" s="81" t="s">
        <v>72</v>
      </c>
      <c r="D293" s="75" t="s">
        <v>893</v>
      </c>
      <c r="E293" s="70" t="s">
        <v>56</v>
      </c>
      <c r="F293" s="70" t="s">
        <v>57</v>
      </c>
      <c r="G293" s="67"/>
      <c r="H293" s="85" t="s">
        <v>453</v>
      </c>
      <c r="I293" s="67" t="s">
        <v>738</v>
      </c>
      <c r="J293" s="105" t="s">
        <v>8</v>
      </c>
      <c r="K293" s="128" t="s">
        <v>889</v>
      </c>
      <c r="L293" s="128" t="s">
        <v>1113</v>
      </c>
      <c r="M293" s="70" t="s">
        <v>500</v>
      </c>
      <c r="N293" s="139">
        <v>42657</v>
      </c>
      <c r="O293" s="78"/>
      <c r="P293" s="78"/>
    </row>
    <row r="294" spans="1:16" ht="54" hidden="1">
      <c r="A294" s="70">
        <v>286</v>
      </c>
      <c r="B294" s="77">
        <v>42639</v>
      </c>
      <c r="C294" s="81" t="s">
        <v>72</v>
      </c>
      <c r="D294" s="75" t="s">
        <v>894</v>
      </c>
      <c r="E294" s="70" t="s">
        <v>29</v>
      </c>
      <c r="F294" s="70" t="s">
        <v>57</v>
      </c>
      <c r="G294" s="67"/>
      <c r="H294" s="85" t="s">
        <v>453</v>
      </c>
      <c r="I294" s="67" t="s">
        <v>738</v>
      </c>
      <c r="J294" s="105" t="s">
        <v>5</v>
      </c>
      <c r="K294" s="128" t="s">
        <v>895</v>
      </c>
      <c r="L294" s="111" t="s">
        <v>896</v>
      </c>
      <c r="M294" s="70" t="s">
        <v>537</v>
      </c>
      <c r="N294" s="139">
        <v>42664</v>
      </c>
      <c r="O294" s="139"/>
      <c r="P294" s="78"/>
    </row>
    <row r="295" spans="1:16" ht="27" hidden="1">
      <c r="A295" s="70">
        <v>287</v>
      </c>
      <c r="B295" s="77">
        <v>42639</v>
      </c>
      <c r="C295" s="81" t="s">
        <v>72</v>
      </c>
      <c r="D295" s="75" t="s">
        <v>897</v>
      </c>
      <c r="E295" s="70" t="s">
        <v>56</v>
      </c>
      <c r="F295" s="70" t="s">
        <v>57</v>
      </c>
      <c r="G295" s="67"/>
      <c r="H295" s="85" t="s">
        <v>453</v>
      </c>
      <c r="I295" s="67" t="s">
        <v>738</v>
      </c>
      <c r="J295" s="105" t="s">
        <v>5</v>
      </c>
      <c r="K295" s="128" t="s">
        <v>898</v>
      </c>
      <c r="L295" s="128" t="s">
        <v>899</v>
      </c>
      <c r="M295" s="70" t="s">
        <v>500</v>
      </c>
      <c r="N295" s="139">
        <v>42673</v>
      </c>
      <c r="O295" s="78"/>
      <c r="P295" s="78"/>
    </row>
    <row r="296" spans="1:16" ht="27" hidden="1">
      <c r="A296" s="70">
        <v>288</v>
      </c>
      <c r="B296" s="77">
        <v>42639</v>
      </c>
      <c r="C296" s="81" t="s">
        <v>55</v>
      </c>
      <c r="D296" s="75" t="s">
        <v>900</v>
      </c>
      <c r="E296" s="70" t="s">
        <v>29</v>
      </c>
      <c r="F296" s="70" t="s">
        <v>57</v>
      </c>
      <c r="G296" s="67"/>
      <c r="H296" s="85" t="s">
        <v>453</v>
      </c>
      <c r="I296" s="67" t="s">
        <v>738</v>
      </c>
      <c r="J296" s="105" t="s">
        <v>10</v>
      </c>
      <c r="K296" s="111" t="s">
        <v>831</v>
      </c>
      <c r="L296" s="111"/>
      <c r="M296" s="70" t="s">
        <v>503</v>
      </c>
      <c r="N296" s="139">
        <v>42674</v>
      </c>
      <c r="O296" s="78"/>
      <c r="P296" s="78"/>
    </row>
    <row r="297" spans="1:16" ht="54" hidden="1">
      <c r="A297" s="70">
        <v>289</v>
      </c>
      <c r="B297" s="77">
        <v>42639</v>
      </c>
      <c r="C297" s="81" t="s">
        <v>55</v>
      </c>
      <c r="D297" s="75" t="s">
        <v>901</v>
      </c>
      <c r="E297" s="70" t="s">
        <v>29</v>
      </c>
      <c r="F297" s="70" t="s">
        <v>57</v>
      </c>
      <c r="G297" s="67"/>
      <c r="H297" s="85" t="s">
        <v>453</v>
      </c>
      <c r="I297" s="67" t="s">
        <v>738</v>
      </c>
      <c r="J297" s="105" t="s">
        <v>3</v>
      </c>
      <c r="K297" s="111" t="s">
        <v>831</v>
      </c>
      <c r="L297" s="111"/>
      <c r="M297" s="70" t="s">
        <v>503</v>
      </c>
      <c r="N297" s="139">
        <v>42674</v>
      </c>
      <c r="O297" s="78"/>
      <c r="P297" s="78"/>
    </row>
    <row r="298" spans="1:16" ht="40.5" hidden="1">
      <c r="A298" s="70">
        <v>290</v>
      </c>
      <c r="B298" s="77">
        <v>42639</v>
      </c>
      <c r="C298" s="81" t="s">
        <v>55</v>
      </c>
      <c r="D298" s="75" t="s">
        <v>902</v>
      </c>
      <c r="E298" s="70" t="s">
        <v>29</v>
      </c>
      <c r="F298" s="70" t="s">
        <v>57</v>
      </c>
      <c r="G298" s="67"/>
      <c r="H298" s="85" t="s">
        <v>453</v>
      </c>
      <c r="I298" s="67" t="s">
        <v>738</v>
      </c>
      <c r="J298" s="105" t="s">
        <v>10</v>
      </c>
      <c r="K298" s="111" t="s">
        <v>831</v>
      </c>
      <c r="L298" s="111"/>
      <c r="M298" s="70" t="s">
        <v>503</v>
      </c>
      <c r="N298" s="139">
        <v>42674</v>
      </c>
      <c r="O298" s="78"/>
      <c r="P298" s="78"/>
    </row>
    <row r="299" spans="1:16" ht="40.5" hidden="1">
      <c r="A299" s="70">
        <v>291</v>
      </c>
      <c r="B299" s="77">
        <v>42639</v>
      </c>
      <c r="C299" s="81" t="s">
        <v>62</v>
      </c>
      <c r="D299" s="75" t="s">
        <v>903</v>
      </c>
      <c r="E299" s="70" t="s">
        <v>29</v>
      </c>
      <c r="F299" s="70" t="s">
        <v>57</v>
      </c>
      <c r="G299" s="67"/>
      <c r="H299" s="85" t="s">
        <v>453</v>
      </c>
      <c r="I299" s="67" t="s">
        <v>738</v>
      </c>
      <c r="J299" s="105" t="s">
        <v>11</v>
      </c>
      <c r="K299" s="111" t="s">
        <v>904</v>
      </c>
      <c r="L299" s="111" t="s">
        <v>1114</v>
      </c>
      <c r="M299" s="70" t="s">
        <v>501</v>
      </c>
      <c r="N299" s="139">
        <v>42674</v>
      </c>
      <c r="O299" s="139">
        <v>42663</v>
      </c>
      <c r="P299" s="78"/>
    </row>
    <row r="300" spans="1:16" ht="40.5" hidden="1">
      <c r="A300" s="70">
        <v>292</v>
      </c>
      <c r="B300" s="77">
        <v>42639</v>
      </c>
      <c r="C300" s="81" t="s">
        <v>62</v>
      </c>
      <c r="D300" s="75" t="s">
        <v>905</v>
      </c>
      <c r="E300" s="70" t="s">
        <v>29</v>
      </c>
      <c r="F300" s="70" t="s">
        <v>57</v>
      </c>
      <c r="G300" s="67"/>
      <c r="H300" s="85" t="s">
        <v>453</v>
      </c>
      <c r="I300" s="67" t="s">
        <v>738</v>
      </c>
      <c r="J300" s="105" t="s">
        <v>12</v>
      </c>
      <c r="K300" s="111"/>
      <c r="L300" s="111" t="s">
        <v>1072</v>
      </c>
      <c r="M300" s="70" t="s">
        <v>501</v>
      </c>
      <c r="N300" s="139" t="s">
        <v>564</v>
      </c>
      <c r="O300" s="78"/>
      <c r="P300" s="78"/>
    </row>
    <row r="301" spans="1:16" ht="40.5" hidden="1">
      <c r="A301" s="70">
        <v>293</v>
      </c>
      <c r="B301" s="77">
        <v>42639</v>
      </c>
      <c r="C301" s="81" t="s">
        <v>55</v>
      </c>
      <c r="D301" s="75" t="s">
        <v>906</v>
      </c>
      <c r="E301" s="70" t="s">
        <v>29</v>
      </c>
      <c r="F301" s="70" t="s">
        <v>57</v>
      </c>
      <c r="G301" s="67"/>
      <c r="H301" s="85" t="s">
        <v>453</v>
      </c>
      <c r="I301" s="67" t="s">
        <v>738</v>
      </c>
      <c r="J301" s="105" t="s">
        <v>8</v>
      </c>
      <c r="K301" s="111" t="s">
        <v>831</v>
      </c>
      <c r="L301" s="111"/>
      <c r="M301" s="70" t="s">
        <v>503</v>
      </c>
      <c r="N301" s="139">
        <v>42674</v>
      </c>
      <c r="O301" s="139">
        <v>42674</v>
      </c>
      <c r="P301" s="78"/>
    </row>
    <row r="302" spans="1:16" ht="27" hidden="1">
      <c r="A302" s="70">
        <v>294</v>
      </c>
      <c r="B302" s="77">
        <v>42639</v>
      </c>
      <c r="C302" s="81" t="s">
        <v>107</v>
      </c>
      <c r="D302" s="75" t="s">
        <v>907</v>
      </c>
      <c r="E302" s="70" t="s">
        <v>29</v>
      </c>
      <c r="F302" s="70" t="s">
        <v>83</v>
      </c>
      <c r="G302" s="67"/>
      <c r="H302" s="85" t="s">
        <v>453</v>
      </c>
      <c r="I302" s="67" t="s">
        <v>738</v>
      </c>
      <c r="J302" s="105" t="s">
        <v>10</v>
      </c>
      <c r="K302" s="128" t="s">
        <v>908</v>
      </c>
      <c r="L302" s="111"/>
      <c r="M302" s="70" t="s">
        <v>503</v>
      </c>
      <c r="N302" s="139">
        <v>42674</v>
      </c>
      <c r="O302" s="78"/>
      <c r="P302" s="78"/>
    </row>
    <row r="303" spans="1:16" ht="54" hidden="1">
      <c r="A303" s="70">
        <v>295</v>
      </c>
      <c r="B303" s="77">
        <v>42640</v>
      </c>
      <c r="C303" s="81" t="s">
        <v>62</v>
      </c>
      <c r="D303" s="75" t="s">
        <v>909</v>
      </c>
      <c r="E303" s="70" t="s">
        <v>29</v>
      </c>
      <c r="F303" s="70" t="s">
        <v>57</v>
      </c>
      <c r="G303" s="67"/>
      <c r="H303" s="85" t="s">
        <v>453</v>
      </c>
      <c r="I303" s="67" t="s">
        <v>738</v>
      </c>
      <c r="J303" s="105" t="s">
        <v>11</v>
      </c>
      <c r="K303" s="111" t="s">
        <v>910</v>
      </c>
      <c r="L303" s="111" t="s">
        <v>1115</v>
      </c>
      <c r="M303" s="70" t="s">
        <v>501</v>
      </c>
      <c r="N303" s="123">
        <v>42674</v>
      </c>
      <c r="O303" s="123">
        <v>42663</v>
      </c>
      <c r="P303" s="78"/>
    </row>
    <row r="304" spans="1:16" ht="27" hidden="1">
      <c r="A304" s="70">
        <v>296</v>
      </c>
      <c r="B304" s="77">
        <v>42640</v>
      </c>
      <c r="C304" s="81" t="s">
        <v>62</v>
      </c>
      <c r="D304" s="75" t="s">
        <v>911</v>
      </c>
      <c r="E304" s="70" t="s">
        <v>29</v>
      </c>
      <c r="F304" s="70" t="s">
        <v>57</v>
      </c>
      <c r="G304" s="67"/>
      <c r="H304" s="85" t="s">
        <v>453</v>
      </c>
      <c r="I304" s="67" t="s">
        <v>738</v>
      </c>
      <c r="J304" s="105" t="s">
        <v>8</v>
      </c>
      <c r="K304" s="111" t="s">
        <v>912</v>
      </c>
      <c r="L304" s="111" t="s">
        <v>913</v>
      </c>
      <c r="M304" s="70" t="s">
        <v>501</v>
      </c>
      <c r="N304" s="139">
        <v>42674</v>
      </c>
      <c r="O304" s="139">
        <v>42628</v>
      </c>
      <c r="P304" s="78"/>
    </row>
    <row r="305" spans="1:16" ht="27" hidden="1">
      <c r="A305" s="70">
        <v>297</v>
      </c>
      <c r="B305" s="77">
        <v>42640</v>
      </c>
      <c r="C305" s="81" t="s">
        <v>62</v>
      </c>
      <c r="D305" s="75" t="s">
        <v>914</v>
      </c>
      <c r="E305" s="70" t="s">
        <v>29</v>
      </c>
      <c r="F305" s="70" t="s">
        <v>83</v>
      </c>
      <c r="G305" s="67"/>
      <c r="H305" s="85" t="s">
        <v>453</v>
      </c>
      <c r="I305" s="67" t="s">
        <v>738</v>
      </c>
      <c r="J305" s="105" t="s">
        <v>5</v>
      </c>
      <c r="K305" s="111" t="s">
        <v>1073</v>
      </c>
      <c r="L305" s="111"/>
      <c r="M305" s="45" t="s">
        <v>501</v>
      </c>
      <c r="N305" s="123">
        <v>42674</v>
      </c>
      <c r="O305" s="78"/>
      <c r="P305" s="78"/>
    </row>
    <row r="306" spans="1:16" ht="27" hidden="1">
      <c r="A306" s="70">
        <v>298</v>
      </c>
      <c r="B306" s="77">
        <v>42640</v>
      </c>
      <c r="C306" s="81" t="s">
        <v>55</v>
      </c>
      <c r="D306" s="75" t="s">
        <v>915</v>
      </c>
      <c r="E306" s="70" t="s">
        <v>29</v>
      </c>
      <c r="F306" s="70" t="s">
        <v>57</v>
      </c>
      <c r="G306" s="67"/>
      <c r="H306" s="85" t="s">
        <v>453</v>
      </c>
      <c r="I306" s="67" t="s">
        <v>738</v>
      </c>
      <c r="J306" s="105" t="s">
        <v>10</v>
      </c>
      <c r="K306" s="111" t="s">
        <v>831</v>
      </c>
      <c r="L306" s="111"/>
      <c r="M306" s="70" t="s">
        <v>503</v>
      </c>
      <c r="N306" s="139">
        <v>42674</v>
      </c>
      <c r="O306" s="78"/>
      <c r="P306" s="78"/>
    </row>
    <row r="307" spans="1:16" ht="27" hidden="1">
      <c r="A307" s="67">
        <v>299</v>
      </c>
      <c r="B307" s="77">
        <v>42640</v>
      </c>
      <c r="C307" s="81" t="s">
        <v>72</v>
      </c>
      <c r="D307" s="141" t="s">
        <v>916</v>
      </c>
      <c r="E307" s="70" t="s">
        <v>56</v>
      </c>
      <c r="F307" s="70" t="s">
        <v>57</v>
      </c>
      <c r="G307" s="67"/>
      <c r="H307" s="85" t="s">
        <v>453</v>
      </c>
      <c r="I307" s="67" t="s">
        <v>738</v>
      </c>
      <c r="J307" s="105" t="s">
        <v>11</v>
      </c>
      <c r="K307" s="128" t="s">
        <v>917</v>
      </c>
      <c r="L307" s="111" t="s">
        <v>918</v>
      </c>
      <c r="M307" s="70" t="s">
        <v>537</v>
      </c>
      <c r="N307" s="139">
        <v>42652</v>
      </c>
      <c r="O307" s="139">
        <v>42652</v>
      </c>
      <c r="P307" s="78"/>
    </row>
    <row r="308" spans="1:16" ht="27" hidden="1">
      <c r="A308" s="67">
        <v>300</v>
      </c>
      <c r="B308" s="77">
        <v>42640</v>
      </c>
      <c r="C308" s="81" t="s">
        <v>72</v>
      </c>
      <c r="D308" s="75" t="s">
        <v>919</v>
      </c>
      <c r="E308" s="70" t="s">
        <v>56</v>
      </c>
      <c r="F308" s="70" t="s">
        <v>57</v>
      </c>
      <c r="G308" s="67"/>
      <c r="H308" s="85" t="s">
        <v>453</v>
      </c>
      <c r="I308" s="67" t="s">
        <v>738</v>
      </c>
      <c r="J308" s="105" t="s">
        <v>11</v>
      </c>
      <c r="K308" s="128" t="s">
        <v>920</v>
      </c>
      <c r="L308" s="111" t="s">
        <v>921</v>
      </c>
      <c r="M308" s="70" t="s">
        <v>641</v>
      </c>
      <c r="N308" s="139">
        <v>42658</v>
      </c>
      <c r="O308" s="142">
        <v>42653</v>
      </c>
      <c r="P308" s="78"/>
    </row>
    <row r="309" spans="1:16" ht="27" hidden="1">
      <c r="A309" s="67">
        <v>301</v>
      </c>
      <c r="B309" s="77">
        <v>42640</v>
      </c>
      <c r="C309" s="81" t="s">
        <v>72</v>
      </c>
      <c r="D309" s="75" t="s">
        <v>922</v>
      </c>
      <c r="E309" s="70" t="s">
        <v>56</v>
      </c>
      <c r="F309" s="70" t="s">
        <v>57</v>
      </c>
      <c r="G309" s="67"/>
      <c r="H309" s="85" t="s">
        <v>453</v>
      </c>
      <c r="I309" s="67" t="s">
        <v>738</v>
      </c>
      <c r="J309" s="105" t="s">
        <v>11</v>
      </c>
      <c r="K309" s="128" t="s">
        <v>923</v>
      </c>
      <c r="L309" s="111" t="s">
        <v>924</v>
      </c>
      <c r="M309" s="70" t="s">
        <v>653</v>
      </c>
      <c r="N309" s="139">
        <v>42643</v>
      </c>
      <c r="O309" s="139">
        <v>42643</v>
      </c>
      <c r="P309" s="85"/>
    </row>
    <row r="310" spans="1:16" ht="27" hidden="1">
      <c r="A310" s="67">
        <v>302</v>
      </c>
      <c r="B310" s="77">
        <v>42640</v>
      </c>
      <c r="C310" s="81" t="s">
        <v>72</v>
      </c>
      <c r="D310" s="75" t="s">
        <v>925</v>
      </c>
      <c r="E310" s="70" t="s">
        <v>56</v>
      </c>
      <c r="F310" s="70" t="s">
        <v>57</v>
      </c>
      <c r="G310" s="67"/>
      <c r="H310" s="85" t="s">
        <v>453</v>
      </c>
      <c r="I310" s="67" t="s">
        <v>738</v>
      </c>
      <c r="J310" s="105" t="s">
        <v>11</v>
      </c>
      <c r="K310" s="128" t="s">
        <v>926</v>
      </c>
      <c r="L310" s="128" t="s">
        <v>927</v>
      </c>
      <c r="M310" s="70" t="s">
        <v>653</v>
      </c>
      <c r="N310" s="139">
        <v>42641</v>
      </c>
      <c r="O310" s="142">
        <v>42641</v>
      </c>
      <c r="P310" s="85"/>
    </row>
    <row r="311" spans="1:16" ht="40.5" hidden="1">
      <c r="A311" s="67">
        <v>303</v>
      </c>
      <c r="B311" s="77">
        <v>42640</v>
      </c>
      <c r="C311" s="81" t="s">
        <v>72</v>
      </c>
      <c r="D311" s="141" t="s">
        <v>928</v>
      </c>
      <c r="E311" s="70" t="s">
        <v>76</v>
      </c>
      <c r="F311" s="70" t="s">
        <v>57</v>
      </c>
      <c r="G311" s="67"/>
      <c r="H311" s="85" t="s">
        <v>453</v>
      </c>
      <c r="I311" s="67" t="s">
        <v>738</v>
      </c>
      <c r="J311" s="105" t="s">
        <v>11</v>
      </c>
      <c r="K311" s="128" t="s">
        <v>929</v>
      </c>
      <c r="L311" s="111" t="s">
        <v>930</v>
      </c>
      <c r="M311" s="70" t="s">
        <v>653</v>
      </c>
      <c r="N311" s="139">
        <v>42643</v>
      </c>
      <c r="O311" s="139">
        <v>42643</v>
      </c>
      <c r="P311" s="85"/>
    </row>
    <row r="312" spans="1:16" ht="27" hidden="1">
      <c r="A312" s="67">
        <v>304</v>
      </c>
      <c r="B312" s="77">
        <v>42640</v>
      </c>
      <c r="C312" s="81" t="s">
        <v>72</v>
      </c>
      <c r="D312" s="75" t="s">
        <v>931</v>
      </c>
      <c r="E312" s="70" t="s">
        <v>76</v>
      </c>
      <c r="F312" s="70" t="s">
        <v>57</v>
      </c>
      <c r="G312" s="67"/>
      <c r="H312" s="85" t="s">
        <v>453</v>
      </c>
      <c r="I312" s="67" t="s">
        <v>738</v>
      </c>
      <c r="J312" s="105" t="s">
        <v>11</v>
      </c>
      <c r="K312" s="128" t="s">
        <v>932</v>
      </c>
      <c r="L312" s="128" t="s">
        <v>933</v>
      </c>
      <c r="M312" s="70" t="s">
        <v>653</v>
      </c>
      <c r="N312" s="139">
        <v>42641</v>
      </c>
      <c r="O312" s="142">
        <v>42641</v>
      </c>
      <c r="P312" s="85"/>
    </row>
    <row r="313" spans="1:16" ht="27" hidden="1">
      <c r="A313" s="70">
        <v>305</v>
      </c>
      <c r="B313" s="77">
        <v>42640</v>
      </c>
      <c r="C313" s="81" t="s">
        <v>72</v>
      </c>
      <c r="D313" s="75" t="s">
        <v>934</v>
      </c>
      <c r="E313" s="70" t="s">
        <v>56</v>
      </c>
      <c r="F313" s="70" t="s">
        <v>57</v>
      </c>
      <c r="G313" s="67"/>
      <c r="H313" s="85" t="s">
        <v>453</v>
      </c>
      <c r="I313" s="67" t="s">
        <v>738</v>
      </c>
      <c r="J313" s="105" t="s">
        <v>12</v>
      </c>
      <c r="K313" s="128" t="s">
        <v>935</v>
      </c>
      <c r="L313" s="111" t="s">
        <v>936</v>
      </c>
      <c r="M313" s="70" t="s">
        <v>653</v>
      </c>
      <c r="N313" s="139" t="s">
        <v>564</v>
      </c>
      <c r="O313" s="78"/>
      <c r="P313" s="78"/>
    </row>
    <row r="314" spans="1:16" ht="27" hidden="1">
      <c r="A314" s="67">
        <v>306</v>
      </c>
      <c r="B314" s="77">
        <v>42640</v>
      </c>
      <c r="C314" s="81" t="s">
        <v>72</v>
      </c>
      <c r="D314" s="75" t="s">
        <v>937</v>
      </c>
      <c r="E314" s="70" t="s">
        <v>29</v>
      </c>
      <c r="F314" s="70" t="s">
        <v>57</v>
      </c>
      <c r="G314" s="67"/>
      <c r="H314" s="85" t="s">
        <v>453</v>
      </c>
      <c r="I314" s="67" t="s">
        <v>738</v>
      </c>
      <c r="J314" s="105" t="s">
        <v>11</v>
      </c>
      <c r="K314" s="111" t="s">
        <v>504</v>
      </c>
      <c r="L314" s="111" t="s">
        <v>938</v>
      </c>
      <c r="M314" s="70" t="s">
        <v>641</v>
      </c>
      <c r="N314" s="139">
        <v>42658</v>
      </c>
      <c r="O314" s="142">
        <v>42653</v>
      </c>
      <c r="P314" s="78"/>
    </row>
    <row r="315" spans="1:16" ht="54" hidden="1">
      <c r="A315" s="70">
        <v>307</v>
      </c>
      <c r="B315" s="77">
        <v>42640</v>
      </c>
      <c r="C315" s="81" t="s">
        <v>72</v>
      </c>
      <c r="D315" s="75" t="s">
        <v>939</v>
      </c>
      <c r="E315" s="70" t="s">
        <v>29</v>
      </c>
      <c r="F315" s="70" t="s">
        <v>57</v>
      </c>
      <c r="G315" s="67"/>
      <c r="H315" s="85" t="s">
        <v>453</v>
      </c>
      <c r="I315" s="67" t="s">
        <v>738</v>
      </c>
      <c r="J315" s="105" t="s">
        <v>12</v>
      </c>
      <c r="K315" s="111" t="s">
        <v>940</v>
      </c>
      <c r="L315" s="111" t="s">
        <v>941</v>
      </c>
      <c r="M315" s="70" t="s">
        <v>641</v>
      </c>
      <c r="N315" s="139">
        <v>42654</v>
      </c>
      <c r="O315" s="142">
        <v>42654</v>
      </c>
      <c r="P315" s="78"/>
    </row>
    <row r="316" spans="1:16" ht="40.5" hidden="1">
      <c r="A316" s="67">
        <v>308</v>
      </c>
      <c r="B316" s="77">
        <v>42640</v>
      </c>
      <c r="C316" s="81" t="s">
        <v>72</v>
      </c>
      <c r="D316" s="75" t="s">
        <v>942</v>
      </c>
      <c r="E316" s="70" t="s">
        <v>56</v>
      </c>
      <c r="F316" s="70" t="s">
        <v>57</v>
      </c>
      <c r="G316" s="67"/>
      <c r="H316" s="85" t="s">
        <v>453</v>
      </c>
      <c r="I316" s="67" t="s">
        <v>738</v>
      </c>
      <c r="J316" s="105" t="s">
        <v>11</v>
      </c>
      <c r="K316" s="111" t="s">
        <v>505</v>
      </c>
      <c r="L316" s="111" t="s">
        <v>943</v>
      </c>
      <c r="M316" s="70" t="s">
        <v>641</v>
      </c>
      <c r="N316" s="139">
        <v>42658</v>
      </c>
      <c r="O316" s="142">
        <v>42653</v>
      </c>
      <c r="P316" s="78"/>
    </row>
    <row r="317" spans="1:16" ht="27" hidden="1">
      <c r="A317" s="67">
        <v>309</v>
      </c>
      <c r="B317" s="77">
        <v>42640</v>
      </c>
      <c r="C317" s="81" t="s">
        <v>55</v>
      </c>
      <c r="D317" s="141" t="s">
        <v>944</v>
      </c>
      <c r="E317" s="70" t="s">
        <v>76</v>
      </c>
      <c r="F317" s="70" t="s">
        <v>57</v>
      </c>
      <c r="G317" s="67"/>
      <c r="H317" s="85" t="s">
        <v>453</v>
      </c>
      <c r="I317" s="67" t="s">
        <v>738</v>
      </c>
      <c r="J317" s="105" t="s">
        <v>11</v>
      </c>
      <c r="K317" s="128" t="s">
        <v>945</v>
      </c>
      <c r="L317" s="111"/>
      <c r="M317" s="70" t="s">
        <v>503</v>
      </c>
      <c r="N317" s="139" t="s">
        <v>760</v>
      </c>
      <c r="O317" s="78"/>
      <c r="P317" s="78"/>
    </row>
    <row r="318" spans="1:16" ht="27" hidden="1">
      <c r="A318" s="67">
        <v>310</v>
      </c>
      <c r="B318" s="77">
        <v>42640</v>
      </c>
      <c r="C318" s="81" t="s">
        <v>72</v>
      </c>
      <c r="D318" s="75" t="s">
        <v>946</v>
      </c>
      <c r="E318" s="70" t="s">
        <v>76</v>
      </c>
      <c r="F318" s="70" t="s">
        <v>57</v>
      </c>
      <c r="G318" s="67"/>
      <c r="H318" s="85" t="s">
        <v>453</v>
      </c>
      <c r="I318" s="67" t="s">
        <v>738</v>
      </c>
      <c r="J318" s="105" t="s">
        <v>11</v>
      </c>
      <c r="K318" s="111" t="s">
        <v>947</v>
      </c>
      <c r="L318" s="111" t="s">
        <v>948</v>
      </c>
      <c r="M318" s="70" t="s">
        <v>641</v>
      </c>
      <c r="N318" s="139">
        <v>42658</v>
      </c>
      <c r="O318" s="142">
        <v>42653</v>
      </c>
      <c r="P318" s="78"/>
    </row>
    <row r="319" spans="1:16" ht="27" hidden="1">
      <c r="A319" s="70">
        <v>311</v>
      </c>
      <c r="B319" s="77">
        <v>42640</v>
      </c>
      <c r="C319" s="81" t="s">
        <v>72</v>
      </c>
      <c r="D319" s="75" t="s">
        <v>949</v>
      </c>
      <c r="E319" s="70" t="s">
        <v>56</v>
      </c>
      <c r="F319" s="70" t="s">
        <v>57</v>
      </c>
      <c r="G319" s="67"/>
      <c r="H319" s="85" t="s">
        <v>453</v>
      </c>
      <c r="I319" s="67" t="s">
        <v>738</v>
      </c>
      <c r="J319" s="105" t="s">
        <v>8</v>
      </c>
      <c r="K319" s="128" t="s">
        <v>1116</v>
      </c>
      <c r="L319" s="111" t="s">
        <v>1117</v>
      </c>
      <c r="M319" s="70" t="s">
        <v>500</v>
      </c>
      <c r="N319" s="139">
        <v>42657</v>
      </c>
      <c r="O319" s="78"/>
      <c r="P319" s="78"/>
    </row>
    <row r="320" spans="1:16" ht="27" hidden="1">
      <c r="A320" s="70">
        <v>312</v>
      </c>
      <c r="B320" s="77">
        <v>42640</v>
      </c>
      <c r="C320" s="81" t="s">
        <v>72</v>
      </c>
      <c r="D320" s="75" t="s">
        <v>950</v>
      </c>
      <c r="E320" s="70" t="s">
        <v>29</v>
      </c>
      <c r="F320" s="70" t="s">
        <v>57</v>
      </c>
      <c r="G320" s="67"/>
      <c r="H320" s="85" t="s">
        <v>453</v>
      </c>
      <c r="I320" s="67" t="s">
        <v>738</v>
      </c>
      <c r="J320" s="105" t="s">
        <v>12</v>
      </c>
      <c r="K320" s="128" t="s">
        <v>951</v>
      </c>
      <c r="L320" s="128" t="s">
        <v>952</v>
      </c>
      <c r="M320" s="70" t="s">
        <v>500</v>
      </c>
      <c r="N320" s="139" t="s">
        <v>564</v>
      </c>
      <c r="O320" s="78"/>
      <c r="P320" s="78"/>
    </row>
    <row r="321" spans="1:16" ht="27" hidden="1">
      <c r="A321" s="70">
        <v>313</v>
      </c>
      <c r="B321" s="77">
        <v>42640</v>
      </c>
      <c r="C321" s="81" t="s">
        <v>72</v>
      </c>
      <c r="D321" s="75" t="s">
        <v>953</v>
      </c>
      <c r="E321" s="70" t="s">
        <v>56</v>
      </c>
      <c r="F321" s="70" t="s">
        <v>57</v>
      </c>
      <c r="G321" s="67"/>
      <c r="H321" s="85" t="s">
        <v>453</v>
      </c>
      <c r="I321" s="67" t="s">
        <v>738</v>
      </c>
      <c r="J321" s="105" t="s">
        <v>12</v>
      </c>
      <c r="K321" s="128" t="s">
        <v>954</v>
      </c>
      <c r="L321" s="128" t="s">
        <v>952</v>
      </c>
      <c r="M321" s="70" t="s">
        <v>500</v>
      </c>
      <c r="N321" s="139" t="s">
        <v>564</v>
      </c>
      <c r="O321" s="78"/>
      <c r="P321" s="78"/>
    </row>
    <row r="322" spans="1:16" ht="40.5" hidden="1">
      <c r="A322" s="70">
        <v>314</v>
      </c>
      <c r="B322" s="77">
        <v>42640</v>
      </c>
      <c r="C322" s="81" t="s">
        <v>72</v>
      </c>
      <c r="D322" s="75" t="s">
        <v>955</v>
      </c>
      <c r="E322" s="70" t="s">
        <v>76</v>
      </c>
      <c r="F322" s="70" t="s">
        <v>57</v>
      </c>
      <c r="G322" s="67"/>
      <c r="H322" s="85" t="s">
        <v>453</v>
      </c>
      <c r="I322" s="67" t="s">
        <v>738</v>
      </c>
      <c r="J322" s="105" t="s">
        <v>12</v>
      </c>
      <c r="K322" s="128" t="s">
        <v>951</v>
      </c>
      <c r="L322" s="128" t="s">
        <v>952</v>
      </c>
      <c r="M322" s="70" t="s">
        <v>500</v>
      </c>
      <c r="N322" s="139" t="s">
        <v>564</v>
      </c>
      <c r="O322" s="78"/>
      <c r="P322" s="78"/>
    </row>
    <row r="323" spans="1:16" ht="40.5" hidden="1">
      <c r="A323" s="70">
        <v>315</v>
      </c>
      <c r="B323" s="77">
        <v>42640</v>
      </c>
      <c r="C323" s="81" t="s">
        <v>72</v>
      </c>
      <c r="D323" s="75" t="s">
        <v>956</v>
      </c>
      <c r="E323" s="70" t="s">
        <v>56</v>
      </c>
      <c r="F323" s="70" t="s">
        <v>57</v>
      </c>
      <c r="G323" s="67"/>
      <c r="H323" s="85" t="s">
        <v>453</v>
      </c>
      <c r="I323" s="67" t="s">
        <v>738</v>
      </c>
      <c r="J323" s="105" t="s">
        <v>5</v>
      </c>
      <c r="K323" s="128" t="s">
        <v>889</v>
      </c>
      <c r="L323" s="128" t="s">
        <v>957</v>
      </c>
      <c r="M323" s="70" t="s">
        <v>500</v>
      </c>
      <c r="N323" s="139">
        <v>42657</v>
      </c>
      <c r="O323" s="78"/>
      <c r="P323" s="78"/>
    </row>
    <row r="324" spans="1:16" ht="40.5" hidden="1">
      <c r="A324" s="70">
        <v>316</v>
      </c>
      <c r="B324" s="77">
        <v>42640</v>
      </c>
      <c r="C324" s="81" t="s">
        <v>72</v>
      </c>
      <c r="D324" s="75" t="s">
        <v>958</v>
      </c>
      <c r="E324" s="70" t="s">
        <v>56</v>
      </c>
      <c r="F324" s="70" t="s">
        <v>57</v>
      </c>
      <c r="G324" s="67"/>
      <c r="H324" s="85" t="s">
        <v>453</v>
      </c>
      <c r="I324" s="67" t="s">
        <v>738</v>
      </c>
      <c r="J324" s="105" t="s">
        <v>12</v>
      </c>
      <c r="K324" s="128" t="s">
        <v>959</v>
      </c>
      <c r="L324" s="111"/>
      <c r="M324" s="70" t="s">
        <v>500</v>
      </c>
      <c r="N324" s="139" t="s">
        <v>564</v>
      </c>
      <c r="O324" s="78"/>
      <c r="P324" s="78"/>
    </row>
    <row r="325" spans="1:16" ht="27" hidden="1">
      <c r="A325" s="70">
        <v>317</v>
      </c>
      <c r="B325" s="77">
        <v>42640</v>
      </c>
      <c r="C325" s="81" t="s">
        <v>72</v>
      </c>
      <c r="D325" s="75" t="s">
        <v>960</v>
      </c>
      <c r="E325" s="70" t="s">
        <v>56</v>
      </c>
      <c r="F325" s="70" t="s">
        <v>57</v>
      </c>
      <c r="G325" s="67"/>
      <c r="H325" s="85" t="s">
        <v>453</v>
      </c>
      <c r="I325" s="67" t="s">
        <v>738</v>
      </c>
      <c r="J325" s="105" t="s">
        <v>12</v>
      </c>
      <c r="K325" s="128" t="s">
        <v>959</v>
      </c>
      <c r="L325" s="111"/>
      <c r="M325" s="70" t="s">
        <v>500</v>
      </c>
      <c r="N325" s="139" t="s">
        <v>564</v>
      </c>
      <c r="O325" s="78"/>
      <c r="P325" s="78"/>
    </row>
    <row r="326" spans="1:16" ht="27" hidden="1">
      <c r="A326" s="70">
        <v>318</v>
      </c>
      <c r="B326" s="77">
        <v>42640</v>
      </c>
      <c r="C326" s="81" t="s">
        <v>72</v>
      </c>
      <c r="D326" s="75" t="s">
        <v>961</v>
      </c>
      <c r="E326" s="70" t="s">
        <v>76</v>
      </c>
      <c r="F326" s="70" t="s">
        <v>57</v>
      </c>
      <c r="G326" s="67"/>
      <c r="H326" s="85" t="s">
        <v>453</v>
      </c>
      <c r="I326" s="67" t="s">
        <v>738</v>
      </c>
      <c r="J326" s="105" t="s">
        <v>12</v>
      </c>
      <c r="K326" s="128" t="s">
        <v>959</v>
      </c>
      <c r="L326" s="111"/>
      <c r="M326" s="70" t="s">
        <v>500</v>
      </c>
      <c r="N326" s="139" t="s">
        <v>564</v>
      </c>
      <c r="O326" s="78"/>
      <c r="P326" s="78"/>
    </row>
    <row r="327" spans="1:16" ht="67.5" hidden="1">
      <c r="A327" s="70">
        <v>319</v>
      </c>
      <c r="B327" s="77">
        <v>42640</v>
      </c>
      <c r="C327" s="81" t="s">
        <v>72</v>
      </c>
      <c r="D327" s="75" t="s">
        <v>962</v>
      </c>
      <c r="E327" s="70" t="s">
        <v>76</v>
      </c>
      <c r="F327" s="70" t="s">
        <v>57</v>
      </c>
      <c r="G327" s="67"/>
      <c r="H327" s="85" t="s">
        <v>453</v>
      </c>
      <c r="I327" s="67" t="s">
        <v>738</v>
      </c>
      <c r="J327" s="105" t="s">
        <v>12</v>
      </c>
      <c r="K327" s="128" t="s">
        <v>959</v>
      </c>
      <c r="L327" s="111"/>
      <c r="M327" s="70" t="s">
        <v>500</v>
      </c>
      <c r="N327" s="139" t="s">
        <v>564</v>
      </c>
      <c r="O327" s="78"/>
      <c r="P327" s="78"/>
    </row>
    <row r="328" spans="1:16" ht="40.5" hidden="1">
      <c r="A328" s="70">
        <v>320</v>
      </c>
      <c r="B328" s="77">
        <v>42640</v>
      </c>
      <c r="C328" s="81" t="s">
        <v>72</v>
      </c>
      <c r="D328" s="75" t="s">
        <v>963</v>
      </c>
      <c r="E328" s="70" t="s">
        <v>76</v>
      </c>
      <c r="F328" s="70" t="s">
        <v>57</v>
      </c>
      <c r="G328" s="67"/>
      <c r="H328" s="85" t="s">
        <v>453</v>
      </c>
      <c r="I328" s="67" t="s">
        <v>738</v>
      </c>
      <c r="J328" s="105" t="s">
        <v>12</v>
      </c>
      <c r="K328" s="128" t="s">
        <v>959</v>
      </c>
      <c r="L328" s="111"/>
      <c r="M328" s="70" t="s">
        <v>500</v>
      </c>
      <c r="N328" s="139" t="s">
        <v>564</v>
      </c>
      <c r="O328" s="78"/>
      <c r="P328" s="78"/>
    </row>
    <row r="329" spans="1:16" ht="27" hidden="1">
      <c r="A329" s="70">
        <v>321</v>
      </c>
      <c r="B329" s="77">
        <v>42640</v>
      </c>
      <c r="C329" s="81" t="s">
        <v>72</v>
      </c>
      <c r="D329" s="75" t="s">
        <v>964</v>
      </c>
      <c r="E329" s="70" t="s">
        <v>56</v>
      </c>
      <c r="F329" s="70" t="s">
        <v>57</v>
      </c>
      <c r="G329" s="67"/>
      <c r="H329" s="85" t="s">
        <v>453</v>
      </c>
      <c r="I329" s="67" t="s">
        <v>738</v>
      </c>
      <c r="J329" s="105" t="s">
        <v>12</v>
      </c>
      <c r="K329" s="128" t="s">
        <v>959</v>
      </c>
      <c r="L329" s="111"/>
      <c r="M329" s="70" t="s">
        <v>500</v>
      </c>
      <c r="N329" s="139" t="s">
        <v>564</v>
      </c>
      <c r="O329" s="78"/>
      <c r="P329" s="78"/>
    </row>
    <row r="330" spans="1:16" ht="40.5" hidden="1">
      <c r="A330" s="70">
        <v>322</v>
      </c>
      <c r="B330" s="77">
        <v>42640</v>
      </c>
      <c r="C330" s="81" t="s">
        <v>72</v>
      </c>
      <c r="D330" s="75" t="s">
        <v>965</v>
      </c>
      <c r="E330" s="70" t="s">
        <v>56</v>
      </c>
      <c r="F330" s="70" t="s">
        <v>57</v>
      </c>
      <c r="G330" s="67"/>
      <c r="H330" s="85" t="s">
        <v>453</v>
      </c>
      <c r="I330" s="67" t="s">
        <v>738</v>
      </c>
      <c r="J330" s="105" t="s">
        <v>12</v>
      </c>
      <c r="K330" s="128" t="s">
        <v>959</v>
      </c>
      <c r="L330" s="111"/>
      <c r="M330" s="70" t="s">
        <v>500</v>
      </c>
      <c r="N330" s="139" t="s">
        <v>564</v>
      </c>
      <c r="O330" s="78"/>
      <c r="P330" s="78"/>
    </row>
    <row r="331" spans="1:16" ht="40.5" hidden="1">
      <c r="A331" s="70">
        <v>323</v>
      </c>
      <c r="B331" s="77">
        <v>42640</v>
      </c>
      <c r="C331" s="81" t="s">
        <v>107</v>
      </c>
      <c r="D331" s="75" t="s">
        <v>966</v>
      </c>
      <c r="E331" s="70" t="s">
        <v>29</v>
      </c>
      <c r="F331" s="70" t="s">
        <v>57</v>
      </c>
      <c r="G331" s="67"/>
      <c r="H331" s="85" t="s">
        <v>453</v>
      </c>
      <c r="I331" s="67" t="s">
        <v>738</v>
      </c>
      <c r="J331" s="105" t="s">
        <v>5</v>
      </c>
      <c r="K331" s="111" t="s">
        <v>967</v>
      </c>
      <c r="L331" s="111" t="s">
        <v>1118</v>
      </c>
      <c r="M331" s="70" t="s">
        <v>501</v>
      </c>
      <c r="N331" s="139">
        <v>42673</v>
      </c>
      <c r="O331" s="78"/>
      <c r="P331" s="78"/>
    </row>
    <row r="332" spans="1:16" ht="27" hidden="1">
      <c r="A332" s="70">
        <v>324</v>
      </c>
      <c r="B332" s="77">
        <v>42640</v>
      </c>
      <c r="C332" s="81" t="s">
        <v>72</v>
      </c>
      <c r="D332" s="75" t="s">
        <v>968</v>
      </c>
      <c r="E332" s="70" t="s">
        <v>29</v>
      </c>
      <c r="F332" s="70" t="s">
        <v>57</v>
      </c>
      <c r="G332" s="67"/>
      <c r="H332" s="85" t="s">
        <v>453</v>
      </c>
      <c r="I332" s="67" t="s">
        <v>738</v>
      </c>
      <c r="J332" s="105" t="s">
        <v>3</v>
      </c>
      <c r="K332" s="128" t="s">
        <v>1119</v>
      </c>
      <c r="L332" s="111" t="s">
        <v>1120</v>
      </c>
      <c r="M332" s="70" t="s">
        <v>500</v>
      </c>
      <c r="N332" s="139">
        <v>42657</v>
      </c>
      <c r="O332" s="78"/>
      <c r="P332" s="78"/>
    </row>
    <row r="333" spans="1:16" ht="54" hidden="1">
      <c r="A333" s="70">
        <v>325</v>
      </c>
      <c r="B333" s="77">
        <v>42640</v>
      </c>
      <c r="C333" s="81" t="s">
        <v>55</v>
      </c>
      <c r="D333" s="75" t="s">
        <v>969</v>
      </c>
      <c r="E333" s="70" t="s">
        <v>29</v>
      </c>
      <c r="F333" s="70" t="s">
        <v>57</v>
      </c>
      <c r="G333" s="67"/>
      <c r="H333" s="85" t="s">
        <v>453</v>
      </c>
      <c r="I333" s="67" t="s">
        <v>738</v>
      </c>
      <c r="J333" s="105" t="s">
        <v>10</v>
      </c>
      <c r="K333" s="111" t="s">
        <v>970</v>
      </c>
      <c r="L333" s="111" t="s">
        <v>971</v>
      </c>
      <c r="M333" s="70" t="s">
        <v>501</v>
      </c>
      <c r="N333" s="139">
        <v>42673</v>
      </c>
      <c r="O333" s="78"/>
      <c r="P333" s="78"/>
    </row>
    <row r="334" spans="1:16" ht="94.5" hidden="1">
      <c r="A334" s="70">
        <f>A333+1</f>
        <v>326</v>
      </c>
      <c r="B334" s="77">
        <v>42641</v>
      </c>
      <c r="C334" s="81" t="s">
        <v>72</v>
      </c>
      <c r="D334" s="75" t="s">
        <v>972</v>
      </c>
      <c r="E334" s="70" t="s">
        <v>76</v>
      </c>
      <c r="F334" s="70" t="s">
        <v>57</v>
      </c>
      <c r="G334" s="67"/>
      <c r="H334" s="85" t="s">
        <v>453</v>
      </c>
      <c r="I334" s="67" t="s">
        <v>738</v>
      </c>
      <c r="J334" s="105" t="s">
        <v>12</v>
      </c>
      <c r="K334" s="79" t="s">
        <v>973</v>
      </c>
      <c r="L334" s="111" t="s">
        <v>974</v>
      </c>
      <c r="M334" s="67" t="s">
        <v>500</v>
      </c>
      <c r="N334" s="139">
        <v>42653</v>
      </c>
      <c r="O334" s="139">
        <v>42653</v>
      </c>
      <c r="P334" s="78"/>
    </row>
    <row r="335" spans="1:16" ht="81" hidden="1">
      <c r="A335" s="70">
        <f t="shared" ref="A335:A398" si="2">A334+1</f>
        <v>327</v>
      </c>
      <c r="B335" s="77">
        <v>42641</v>
      </c>
      <c r="C335" s="81" t="s">
        <v>72</v>
      </c>
      <c r="D335" s="75" t="s">
        <v>975</v>
      </c>
      <c r="E335" s="70" t="s">
        <v>76</v>
      </c>
      <c r="F335" s="70" t="s">
        <v>57</v>
      </c>
      <c r="G335" s="67"/>
      <c r="H335" s="85" t="s">
        <v>453</v>
      </c>
      <c r="I335" s="67" t="s">
        <v>738</v>
      </c>
      <c r="J335" s="105" t="s">
        <v>3</v>
      </c>
      <c r="K335" s="79" t="s">
        <v>831</v>
      </c>
      <c r="L335" s="79" t="s">
        <v>976</v>
      </c>
      <c r="M335" s="67" t="s">
        <v>500</v>
      </c>
      <c r="N335" s="123">
        <v>42664</v>
      </c>
      <c r="O335" s="78"/>
      <c r="P335" s="78"/>
    </row>
    <row r="336" spans="1:16" ht="94.5" hidden="1">
      <c r="A336" s="70">
        <f t="shared" si="2"/>
        <v>328</v>
      </c>
      <c r="B336" s="77">
        <v>42641</v>
      </c>
      <c r="C336" s="81" t="s">
        <v>72</v>
      </c>
      <c r="D336" s="75" t="s">
        <v>977</v>
      </c>
      <c r="E336" s="70" t="s">
        <v>56</v>
      </c>
      <c r="F336" s="70" t="s">
        <v>57</v>
      </c>
      <c r="G336" s="67"/>
      <c r="H336" s="85" t="s">
        <v>453</v>
      </c>
      <c r="I336" s="67" t="s">
        <v>738</v>
      </c>
      <c r="J336" s="105" t="s">
        <v>12</v>
      </c>
      <c r="K336" s="79" t="s">
        <v>656</v>
      </c>
      <c r="L336" s="79" t="s">
        <v>1121</v>
      </c>
      <c r="M336" s="67" t="s">
        <v>500</v>
      </c>
      <c r="N336" s="123">
        <v>42664</v>
      </c>
      <c r="O336" s="78"/>
      <c r="P336" s="78"/>
    </row>
    <row r="337" spans="1:16" ht="94.5" hidden="1">
      <c r="A337" s="70">
        <f t="shared" si="2"/>
        <v>329</v>
      </c>
      <c r="B337" s="77">
        <v>42641</v>
      </c>
      <c r="C337" s="81" t="s">
        <v>72</v>
      </c>
      <c r="D337" s="75" t="s">
        <v>978</v>
      </c>
      <c r="E337" s="70" t="s">
        <v>29</v>
      </c>
      <c r="F337" s="70" t="s">
        <v>57</v>
      </c>
      <c r="G337" s="67"/>
      <c r="H337" s="85" t="s">
        <v>453</v>
      </c>
      <c r="I337" s="67" t="s">
        <v>738</v>
      </c>
      <c r="J337" s="105" t="s">
        <v>12</v>
      </c>
      <c r="K337" s="79" t="s">
        <v>1122</v>
      </c>
      <c r="L337" s="79" t="s">
        <v>1123</v>
      </c>
      <c r="M337" s="67" t="s">
        <v>500</v>
      </c>
      <c r="N337" s="123">
        <v>42664</v>
      </c>
      <c r="O337" s="78"/>
      <c r="P337" s="78"/>
    </row>
    <row r="338" spans="1:16" ht="94.5" hidden="1">
      <c r="A338" s="70">
        <f t="shared" si="2"/>
        <v>330</v>
      </c>
      <c r="B338" s="77">
        <v>42641</v>
      </c>
      <c r="C338" s="81" t="s">
        <v>72</v>
      </c>
      <c r="D338" s="75" t="s">
        <v>979</v>
      </c>
      <c r="E338" s="70" t="s">
        <v>56</v>
      </c>
      <c r="F338" s="70" t="s">
        <v>57</v>
      </c>
      <c r="G338" s="67"/>
      <c r="H338" s="85" t="s">
        <v>453</v>
      </c>
      <c r="I338" s="67" t="s">
        <v>738</v>
      </c>
      <c r="J338" s="105" t="s">
        <v>3</v>
      </c>
      <c r="K338" s="79" t="s">
        <v>1124</v>
      </c>
      <c r="L338" s="79"/>
      <c r="M338" s="67" t="s">
        <v>500</v>
      </c>
      <c r="N338" s="123">
        <v>42664</v>
      </c>
      <c r="O338" s="78"/>
      <c r="P338" s="78"/>
    </row>
    <row r="339" spans="1:16" ht="67.5" hidden="1">
      <c r="A339" s="220">
        <f t="shared" si="2"/>
        <v>331</v>
      </c>
      <c r="B339" s="77">
        <v>42641</v>
      </c>
      <c r="C339" s="81" t="s">
        <v>72</v>
      </c>
      <c r="D339" s="75" t="s">
        <v>980</v>
      </c>
      <c r="E339" s="70" t="s">
        <v>29</v>
      </c>
      <c r="F339" s="70" t="s">
        <v>57</v>
      </c>
      <c r="G339" s="67"/>
      <c r="H339" s="85" t="s">
        <v>453</v>
      </c>
      <c r="I339" s="67" t="s">
        <v>738</v>
      </c>
      <c r="J339" s="105" t="s">
        <v>3</v>
      </c>
      <c r="K339" s="79" t="s">
        <v>1125</v>
      </c>
      <c r="L339" s="79" t="s">
        <v>1126</v>
      </c>
      <c r="M339" s="67" t="s">
        <v>1127</v>
      </c>
      <c r="N339" s="123">
        <v>42664</v>
      </c>
      <c r="O339" s="78"/>
      <c r="P339" s="78"/>
    </row>
    <row r="340" spans="1:16" ht="108" hidden="1">
      <c r="A340" s="70">
        <f t="shared" si="2"/>
        <v>332</v>
      </c>
      <c r="B340" s="77">
        <v>42641</v>
      </c>
      <c r="C340" s="81" t="s">
        <v>72</v>
      </c>
      <c r="D340" s="75" t="s">
        <v>1128</v>
      </c>
      <c r="E340" s="70" t="s">
        <v>29</v>
      </c>
      <c r="F340" s="70" t="s">
        <v>57</v>
      </c>
      <c r="G340" s="67"/>
      <c r="H340" s="85" t="s">
        <v>453</v>
      </c>
      <c r="I340" s="67" t="s">
        <v>1129</v>
      </c>
      <c r="J340" s="105" t="s">
        <v>12</v>
      </c>
      <c r="K340" s="79" t="s">
        <v>1130</v>
      </c>
      <c r="L340" s="79" t="s">
        <v>1131</v>
      </c>
      <c r="M340" s="67" t="s">
        <v>1132</v>
      </c>
      <c r="N340" s="139">
        <v>42643</v>
      </c>
      <c r="O340" s="139">
        <v>42643</v>
      </c>
      <c r="P340" s="78"/>
    </row>
    <row r="341" spans="1:16" ht="108" hidden="1">
      <c r="A341" s="70">
        <f t="shared" si="2"/>
        <v>333</v>
      </c>
      <c r="B341" s="77">
        <v>42641</v>
      </c>
      <c r="C341" s="81" t="s">
        <v>72</v>
      </c>
      <c r="D341" s="75" t="s">
        <v>1133</v>
      </c>
      <c r="E341" s="70" t="s">
        <v>56</v>
      </c>
      <c r="F341" s="70" t="s">
        <v>57</v>
      </c>
      <c r="G341" s="67"/>
      <c r="H341" s="85" t="s">
        <v>453</v>
      </c>
      <c r="I341" s="67" t="s">
        <v>1134</v>
      </c>
      <c r="J341" s="105" t="s">
        <v>12</v>
      </c>
      <c r="K341" s="79" t="s">
        <v>1135</v>
      </c>
      <c r="L341" s="79" t="s">
        <v>1136</v>
      </c>
      <c r="M341" s="67" t="s">
        <v>1137</v>
      </c>
      <c r="N341" s="139">
        <v>42643</v>
      </c>
      <c r="O341" s="139">
        <v>42643</v>
      </c>
      <c r="P341" s="78"/>
    </row>
    <row r="342" spans="1:16" ht="121.5" hidden="1">
      <c r="A342" s="67">
        <f t="shared" si="2"/>
        <v>334</v>
      </c>
      <c r="B342" s="77">
        <v>42641</v>
      </c>
      <c r="C342" s="81" t="s">
        <v>72</v>
      </c>
      <c r="D342" s="141" t="s">
        <v>1138</v>
      </c>
      <c r="E342" s="70" t="s">
        <v>76</v>
      </c>
      <c r="F342" s="70" t="s">
        <v>57</v>
      </c>
      <c r="G342" s="67"/>
      <c r="H342" s="85" t="s">
        <v>453</v>
      </c>
      <c r="I342" s="67" t="s">
        <v>1129</v>
      </c>
      <c r="J342" s="105" t="s">
        <v>11</v>
      </c>
      <c r="K342" s="79" t="s">
        <v>1139</v>
      </c>
      <c r="L342" s="79" t="s">
        <v>1140</v>
      </c>
      <c r="M342" s="67" t="s">
        <v>1127</v>
      </c>
      <c r="N342" s="142">
        <v>42653</v>
      </c>
      <c r="O342" s="142">
        <v>42653</v>
      </c>
      <c r="P342" s="78"/>
    </row>
    <row r="343" spans="1:16" ht="108" hidden="1">
      <c r="A343" s="70">
        <f t="shared" si="2"/>
        <v>335</v>
      </c>
      <c r="B343" s="77">
        <v>42641</v>
      </c>
      <c r="C343" s="81" t="s">
        <v>72</v>
      </c>
      <c r="D343" s="75" t="s">
        <v>1141</v>
      </c>
      <c r="E343" s="70" t="s">
        <v>76</v>
      </c>
      <c r="F343" s="70" t="s">
        <v>57</v>
      </c>
      <c r="G343" s="67"/>
      <c r="H343" s="85" t="s">
        <v>453</v>
      </c>
      <c r="I343" s="67" t="s">
        <v>1142</v>
      </c>
      <c r="J343" s="105" t="s">
        <v>3</v>
      </c>
      <c r="K343" s="79" t="s">
        <v>1143</v>
      </c>
      <c r="L343" s="79"/>
      <c r="M343" s="67" t="s">
        <v>1127</v>
      </c>
      <c r="N343" s="123">
        <v>42664</v>
      </c>
      <c r="O343" s="78"/>
      <c r="P343" s="78"/>
    </row>
    <row r="344" spans="1:16" ht="54" hidden="1">
      <c r="A344" s="70">
        <f t="shared" si="2"/>
        <v>336</v>
      </c>
      <c r="B344" s="77">
        <v>42641</v>
      </c>
      <c r="C344" s="81" t="s">
        <v>72</v>
      </c>
      <c r="D344" s="75" t="s">
        <v>1144</v>
      </c>
      <c r="E344" s="70" t="s">
        <v>76</v>
      </c>
      <c r="F344" s="70" t="s">
        <v>57</v>
      </c>
      <c r="G344" s="67"/>
      <c r="H344" s="85" t="s">
        <v>453</v>
      </c>
      <c r="I344" s="67" t="s">
        <v>1142</v>
      </c>
      <c r="J344" s="105" t="s">
        <v>12</v>
      </c>
      <c r="K344" s="79" t="s">
        <v>1145</v>
      </c>
      <c r="L344" s="79" t="s">
        <v>1146</v>
      </c>
      <c r="M344" s="67" t="s">
        <v>1127</v>
      </c>
      <c r="N344" s="123" t="s">
        <v>1147</v>
      </c>
      <c r="O344" s="78"/>
      <c r="P344" s="78"/>
    </row>
    <row r="345" spans="1:16" ht="94.5" hidden="1">
      <c r="A345" s="70">
        <f t="shared" si="2"/>
        <v>337</v>
      </c>
      <c r="B345" s="77">
        <v>42641</v>
      </c>
      <c r="C345" s="81" t="s">
        <v>72</v>
      </c>
      <c r="D345" s="75" t="s">
        <v>1148</v>
      </c>
      <c r="E345" s="70" t="s">
        <v>56</v>
      </c>
      <c r="F345" s="70" t="s">
        <v>57</v>
      </c>
      <c r="G345" s="67"/>
      <c r="H345" s="85" t="s">
        <v>453</v>
      </c>
      <c r="I345" s="67" t="s">
        <v>1129</v>
      </c>
      <c r="J345" s="105" t="s">
        <v>12</v>
      </c>
      <c r="K345" s="79" t="s">
        <v>1139</v>
      </c>
      <c r="L345" s="79" t="s">
        <v>1149</v>
      </c>
      <c r="M345" s="67" t="s">
        <v>1137</v>
      </c>
      <c r="N345" s="123">
        <v>42664</v>
      </c>
      <c r="O345" s="78"/>
      <c r="P345" s="78"/>
    </row>
    <row r="346" spans="1:16" ht="108" hidden="1">
      <c r="A346" s="70">
        <f t="shared" si="2"/>
        <v>338</v>
      </c>
      <c r="B346" s="77">
        <v>42641</v>
      </c>
      <c r="C346" s="81" t="s">
        <v>72</v>
      </c>
      <c r="D346" s="75" t="s">
        <v>1150</v>
      </c>
      <c r="E346" s="70" t="s">
        <v>76</v>
      </c>
      <c r="F346" s="70" t="s">
        <v>57</v>
      </c>
      <c r="G346" s="67"/>
      <c r="H346" s="85" t="s">
        <v>453</v>
      </c>
      <c r="I346" s="67" t="s">
        <v>1129</v>
      </c>
      <c r="J346" s="105" t="s">
        <v>12</v>
      </c>
      <c r="K346" s="79" t="s">
        <v>1151</v>
      </c>
      <c r="L346" s="79" t="s">
        <v>1152</v>
      </c>
      <c r="M346" s="67" t="s">
        <v>1127</v>
      </c>
      <c r="N346" s="123" t="s">
        <v>1147</v>
      </c>
      <c r="O346" s="78"/>
      <c r="P346" s="78"/>
    </row>
    <row r="347" spans="1:16" ht="67.5" hidden="1">
      <c r="A347" s="70">
        <f t="shared" si="2"/>
        <v>339</v>
      </c>
      <c r="B347" s="77">
        <v>42641</v>
      </c>
      <c r="C347" s="81" t="s">
        <v>72</v>
      </c>
      <c r="D347" s="75" t="s">
        <v>1153</v>
      </c>
      <c r="E347" s="70" t="s">
        <v>76</v>
      </c>
      <c r="F347" s="70" t="s">
        <v>57</v>
      </c>
      <c r="G347" s="67"/>
      <c r="H347" s="85" t="s">
        <v>453</v>
      </c>
      <c r="I347" s="67" t="s">
        <v>1142</v>
      </c>
      <c r="J347" s="105" t="s">
        <v>12</v>
      </c>
      <c r="K347" s="79" t="s">
        <v>1154</v>
      </c>
      <c r="L347" s="79"/>
      <c r="M347" s="67" t="s">
        <v>1127</v>
      </c>
      <c r="N347" s="123" t="s">
        <v>1147</v>
      </c>
      <c r="O347" s="78"/>
      <c r="P347" s="78"/>
    </row>
    <row r="348" spans="1:16" ht="81" hidden="1">
      <c r="A348" s="70">
        <f t="shared" si="2"/>
        <v>340</v>
      </c>
      <c r="B348" s="77">
        <v>42641</v>
      </c>
      <c r="C348" s="81" t="s">
        <v>72</v>
      </c>
      <c r="D348" s="75" t="s">
        <v>1155</v>
      </c>
      <c r="E348" s="70" t="s">
        <v>56</v>
      </c>
      <c r="F348" s="70" t="s">
        <v>57</v>
      </c>
      <c r="G348" s="67"/>
      <c r="H348" s="85" t="s">
        <v>453</v>
      </c>
      <c r="I348" s="67" t="s">
        <v>1142</v>
      </c>
      <c r="J348" s="105" t="s">
        <v>12</v>
      </c>
      <c r="K348" s="79" t="s">
        <v>1154</v>
      </c>
      <c r="L348" s="79"/>
      <c r="M348" s="67" t="s">
        <v>1127</v>
      </c>
      <c r="N348" s="123" t="s">
        <v>1147</v>
      </c>
      <c r="O348" s="78"/>
      <c r="P348" s="78"/>
    </row>
    <row r="349" spans="1:16" ht="67.5" hidden="1">
      <c r="A349" s="70">
        <f t="shared" si="2"/>
        <v>341</v>
      </c>
      <c r="B349" s="77">
        <v>42641</v>
      </c>
      <c r="C349" s="81" t="s">
        <v>72</v>
      </c>
      <c r="D349" s="75" t="s">
        <v>1156</v>
      </c>
      <c r="E349" s="70" t="s">
        <v>76</v>
      </c>
      <c r="F349" s="70" t="s">
        <v>57</v>
      </c>
      <c r="G349" s="67"/>
      <c r="H349" s="85" t="s">
        <v>453</v>
      </c>
      <c r="I349" s="67" t="s">
        <v>1142</v>
      </c>
      <c r="J349" s="105" t="s">
        <v>12</v>
      </c>
      <c r="K349" s="79" t="s">
        <v>1154</v>
      </c>
      <c r="L349" s="79"/>
      <c r="M349" s="67" t="s">
        <v>1127</v>
      </c>
      <c r="N349" s="123" t="s">
        <v>1147</v>
      </c>
      <c r="O349" s="78"/>
      <c r="P349" s="78"/>
    </row>
    <row r="350" spans="1:16" ht="81" hidden="1">
      <c r="A350" s="70">
        <f t="shared" si="2"/>
        <v>342</v>
      </c>
      <c r="B350" s="77">
        <v>42641</v>
      </c>
      <c r="C350" s="81" t="s">
        <v>72</v>
      </c>
      <c r="D350" s="75" t="s">
        <v>1157</v>
      </c>
      <c r="E350" s="70" t="s">
        <v>76</v>
      </c>
      <c r="F350" s="70" t="s">
        <v>57</v>
      </c>
      <c r="G350" s="67"/>
      <c r="H350" s="85" t="s">
        <v>453</v>
      </c>
      <c r="I350" s="67" t="s">
        <v>1142</v>
      </c>
      <c r="J350" s="105" t="s">
        <v>5</v>
      </c>
      <c r="K350" s="79" t="s">
        <v>1158</v>
      </c>
      <c r="L350" s="79" t="s">
        <v>1159</v>
      </c>
      <c r="M350" s="67" t="s">
        <v>1127</v>
      </c>
      <c r="N350" s="123">
        <v>42664</v>
      </c>
      <c r="O350" s="78"/>
      <c r="P350" s="184" t="s">
        <v>1160</v>
      </c>
    </row>
    <row r="351" spans="1:16" ht="67.5" hidden="1">
      <c r="A351" s="70">
        <f t="shared" si="2"/>
        <v>343</v>
      </c>
      <c r="B351" s="77">
        <v>42641</v>
      </c>
      <c r="C351" s="81" t="s">
        <v>72</v>
      </c>
      <c r="D351" s="75" t="s">
        <v>1161</v>
      </c>
      <c r="E351" s="70" t="s">
        <v>76</v>
      </c>
      <c r="F351" s="70" t="s">
        <v>57</v>
      </c>
      <c r="G351" s="67"/>
      <c r="H351" s="85" t="s">
        <v>453</v>
      </c>
      <c r="I351" s="67" t="s">
        <v>1142</v>
      </c>
      <c r="J351" s="105" t="s">
        <v>5</v>
      </c>
      <c r="K351" s="79" t="s">
        <v>1158</v>
      </c>
      <c r="L351" s="79" t="s">
        <v>1159</v>
      </c>
      <c r="M351" s="67" t="s">
        <v>1127</v>
      </c>
      <c r="N351" s="123">
        <v>42664</v>
      </c>
      <c r="O351" s="78"/>
      <c r="P351" s="184" t="s">
        <v>1160</v>
      </c>
    </row>
    <row r="352" spans="1:16" ht="54" hidden="1">
      <c r="A352" s="70">
        <f t="shared" si="2"/>
        <v>344</v>
      </c>
      <c r="B352" s="77">
        <v>42641</v>
      </c>
      <c r="C352" s="81" t="s">
        <v>72</v>
      </c>
      <c r="D352" s="75" t="s">
        <v>1162</v>
      </c>
      <c r="E352" s="70" t="s">
        <v>76</v>
      </c>
      <c r="F352" s="70" t="s">
        <v>57</v>
      </c>
      <c r="G352" s="67"/>
      <c r="H352" s="85" t="s">
        <v>453</v>
      </c>
      <c r="I352" s="67" t="s">
        <v>1142</v>
      </c>
      <c r="J352" s="105" t="s">
        <v>5</v>
      </c>
      <c r="K352" s="79" t="s">
        <v>1158</v>
      </c>
      <c r="L352" s="79" t="s">
        <v>1159</v>
      </c>
      <c r="M352" s="67" t="s">
        <v>1127</v>
      </c>
      <c r="N352" s="123">
        <v>42664</v>
      </c>
      <c r="O352" s="78"/>
      <c r="P352" s="184" t="s">
        <v>1160</v>
      </c>
    </row>
    <row r="353" spans="1:16" ht="67.5">
      <c r="A353" s="275">
        <f t="shared" si="2"/>
        <v>345</v>
      </c>
      <c r="B353" s="77">
        <v>42641</v>
      </c>
      <c r="C353" s="81" t="s">
        <v>72</v>
      </c>
      <c r="D353" s="75" t="s">
        <v>1163</v>
      </c>
      <c r="E353" s="70" t="s">
        <v>76</v>
      </c>
      <c r="F353" s="70" t="s">
        <v>57</v>
      </c>
      <c r="G353" s="67"/>
      <c r="H353" s="85" t="s">
        <v>453</v>
      </c>
      <c r="I353" s="67" t="s">
        <v>1142</v>
      </c>
      <c r="J353" s="105" t="s">
        <v>3</v>
      </c>
      <c r="K353" s="79" t="s">
        <v>1143</v>
      </c>
      <c r="L353" s="79"/>
      <c r="M353" s="67" t="s">
        <v>1164</v>
      </c>
      <c r="N353" s="123">
        <v>42674</v>
      </c>
      <c r="O353" s="78"/>
      <c r="P353" s="78"/>
    </row>
    <row r="354" spans="1:16" ht="67.5" hidden="1">
      <c r="A354" s="70">
        <f t="shared" si="2"/>
        <v>346</v>
      </c>
      <c r="B354" s="77">
        <v>42641</v>
      </c>
      <c r="C354" s="81" t="s">
        <v>107</v>
      </c>
      <c r="D354" s="75" t="s">
        <v>1165</v>
      </c>
      <c r="E354" s="70" t="s">
        <v>29</v>
      </c>
      <c r="F354" s="70" t="s">
        <v>83</v>
      </c>
      <c r="G354" s="67"/>
      <c r="H354" s="85" t="s">
        <v>453</v>
      </c>
      <c r="I354" s="67" t="s">
        <v>1142</v>
      </c>
      <c r="J354" s="105" t="s">
        <v>3</v>
      </c>
      <c r="K354" s="79" t="s">
        <v>1143</v>
      </c>
      <c r="L354" s="79"/>
      <c r="M354" s="70" t="s">
        <v>1166</v>
      </c>
      <c r="N354" s="123">
        <v>42674</v>
      </c>
      <c r="O354" s="78"/>
      <c r="P354" s="78"/>
    </row>
    <row r="355" spans="1:16" ht="67.5" hidden="1">
      <c r="A355" s="70">
        <f t="shared" si="2"/>
        <v>347</v>
      </c>
      <c r="B355" s="77">
        <v>42641</v>
      </c>
      <c r="C355" s="81" t="s">
        <v>62</v>
      </c>
      <c r="D355" s="75" t="s">
        <v>1167</v>
      </c>
      <c r="E355" s="70" t="s">
        <v>29</v>
      </c>
      <c r="F355" s="70" t="s">
        <v>57</v>
      </c>
      <c r="G355" s="67"/>
      <c r="H355" s="85" t="s">
        <v>453</v>
      </c>
      <c r="I355" s="67" t="s">
        <v>1142</v>
      </c>
      <c r="J355" s="105" t="s">
        <v>3</v>
      </c>
      <c r="K355" s="79" t="s">
        <v>1143</v>
      </c>
      <c r="L355" s="79"/>
      <c r="M355" s="45" t="s">
        <v>1166</v>
      </c>
      <c r="N355" s="123">
        <v>42674</v>
      </c>
      <c r="O355" s="78"/>
      <c r="P355" s="78"/>
    </row>
    <row r="356" spans="1:16" ht="67.5" hidden="1">
      <c r="A356" s="70">
        <f t="shared" si="2"/>
        <v>348</v>
      </c>
      <c r="B356" s="77">
        <v>42641</v>
      </c>
      <c r="C356" s="81" t="s">
        <v>72</v>
      </c>
      <c r="D356" s="75" t="s">
        <v>1168</v>
      </c>
      <c r="E356" s="70" t="s">
        <v>29</v>
      </c>
      <c r="F356" s="70" t="s">
        <v>57</v>
      </c>
      <c r="G356" s="67"/>
      <c r="H356" s="85" t="s">
        <v>453</v>
      </c>
      <c r="I356" s="67" t="s">
        <v>1142</v>
      </c>
      <c r="J356" s="105" t="s">
        <v>8</v>
      </c>
      <c r="K356" s="79" t="s">
        <v>1169</v>
      </c>
      <c r="L356" s="79" t="s">
        <v>1170</v>
      </c>
      <c r="M356" s="102" t="s">
        <v>1164</v>
      </c>
      <c r="N356" s="142">
        <v>42653</v>
      </c>
      <c r="O356" s="142">
        <v>42633</v>
      </c>
      <c r="P356" s="78"/>
    </row>
    <row r="357" spans="1:16" ht="67.5" hidden="1">
      <c r="A357" s="70">
        <f t="shared" si="2"/>
        <v>349</v>
      </c>
      <c r="B357" s="77">
        <v>42641</v>
      </c>
      <c r="C357" s="81" t="s">
        <v>72</v>
      </c>
      <c r="D357" s="75" t="s">
        <v>1171</v>
      </c>
      <c r="E357" s="70" t="s">
        <v>29</v>
      </c>
      <c r="F357" s="70" t="s">
        <v>57</v>
      </c>
      <c r="G357" s="67"/>
      <c r="H357" s="85" t="s">
        <v>453</v>
      </c>
      <c r="I357" s="67" t="s">
        <v>1142</v>
      </c>
      <c r="J357" s="105" t="s">
        <v>11</v>
      </c>
      <c r="K357" s="79" t="s">
        <v>1172</v>
      </c>
      <c r="L357" s="79" t="s">
        <v>1173</v>
      </c>
      <c r="M357" s="67" t="s">
        <v>1174</v>
      </c>
      <c r="N357" s="139">
        <v>42653</v>
      </c>
      <c r="O357" s="142">
        <v>42653</v>
      </c>
      <c r="P357" s="78"/>
    </row>
    <row r="358" spans="1:16" ht="94.5" hidden="1">
      <c r="A358" s="70">
        <f t="shared" si="2"/>
        <v>350</v>
      </c>
      <c r="B358" s="77">
        <v>42641</v>
      </c>
      <c r="C358" s="81" t="s">
        <v>72</v>
      </c>
      <c r="D358" s="75" t="s">
        <v>1175</v>
      </c>
      <c r="E358" s="70" t="s">
        <v>29</v>
      </c>
      <c r="F358" s="70" t="s">
        <v>57</v>
      </c>
      <c r="G358" s="67"/>
      <c r="H358" s="85" t="s">
        <v>453</v>
      </c>
      <c r="I358" s="67" t="s">
        <v>1142</v>
      </c>
      <c r="J358" s="105" t="s">
        <v>8</v>
      </c>
      <c r="K358" s="79" t="s">
        <v>1176</v>
      </c>
      <c r="L358" s="79" t="s">
        <v>1177</v>
      </c>
      <c r="M358" s="102" t="s">
        <v>1164</v>
      </c>
      <c r="N358" s="142">
        <v>42643</v>
      </c>
      <c r="O358" s="142">
        <v>42643</v>
      </c>
      <c r="P358" s="78"/>
    </row>
    <row r="359" spans="1:16" ht="81" hidden="1">
      <c r="A359" s="67">
        <f t="shared" si="2"/>
        <v>351</v>
      </c>
      <c r="B359" s="77">
        <v>42641</v>
      </c>
      <c r="C359" s="81" t="s">
        <v>72</v>
      </c>
      <c r="D359" s="75" t="s">
        <v>1178</v>
      </c>
      <c r="E359" s="70" t="s">
        <v>29</v>
      </c>
      <c r="F359" s="70" t="s">
        <v>57</v>
      </c>
      <c r="G359" s="67"/>
      <c r="H359" s="85" t="s">
        <v>453</v>
      </c>
      <c r="I359" s="67" t="s">
        <v>1142</v>
      </c>
      <c r="J359" s="105" t="s">
        <v>11</v>
      </c>
      <c r="K359" s="79" t="s">
        <v>1179</v>
      </c>
      <c r="L359" s="79" t="s">
        <v>1180</v>
      </c>
      <c r="M359" s="102" t="s">
        <v>1164</v>
      </c>
      <c r="N359" s="142" t="s">
        <v>1147</v>
      </c>
      <c r="O359" s="78"/>
      <c r="P359" s="78"/>
    </row>
    <row r="360" spans="1:16" ht="81" hidden="1">
      <c r="A360" s="70">
        <f t="shared" si="2"/>
        <v>352</v>
      </c>
      <c r="B360" s="77">
        <v>42641</v>
      </c>
      <c r="C360" s="81" t="s">
        <v>1181</v>
      </c>
      <c r="D360" s="75" t="s">
        <v>1182</v>
      </c>
      <c r="E360" s="70" t="s">
        <v>29</v>
      </c>
      <c r="F360" s="70" t="s">
        <v>57</v>
      </c>
      <c r="G360" s="67"/>
      <c r="H360" s="85" t="s">
        <v>453</v>
      </c>
      <c r="I360" s="67" t="s">
        <v>1142</v>
      </c>
      <c r="J360" s="105" t="s">
        <v>10</v>
      </c>
      <c r="K360" s="79" t="s">
        <v>1183</v>
      </c>
      <c r="L360" s="79" t="s">
        <v>1184</v>
      </c>
      <c r="M360" s="70" t="s">
        <v>1185</v>
      </c>
      <c r="N360" s="123">
        <v>42674</v>
      </c>
      <c r="O360" s="78"/>
      <c r="P360" s="78"/>
    </row>
    <row r="361" spans="1:16" ht="40.5" hidden="1">
      <c r="A361" s="67">
        <f t="shared" si="2"/>
        <v>353</v>
      </c>
      <c r="B361" s="77">
        <v>42641</v>
      </c>
      <c r="C361" s="81" t="s">
        <v>72</v>
      </c>
      <c r="D361" s="75" t="s">
        <v>1186</v>
      </c>
      <c r="E361" s="70" t="s">
        <v>56</v>
      </c>
      <c r="F361" s="70" t="s">
        <v>57</v>
      </c>
      <c r="G361" s="67"/>
      <c r="H361" s="85" t="s">
        <v>453</v>
      </c>
      <c r="I361" s="67" t="s">
        <v>1142</v>
      </c>
      <c r="J361" s="105" t="s">
        <v>11</v>
      </c>
      <c r="K361" s="79" t="s">
        <v>1187</v>
      </c>
      <c r="L361" s="79" t="s">
        <v>1188</v>
      </c>
      <c r="M361" s="67" t="s">
        <v>1189</v>
      </c>
      <c r="N361" s="139">
        <v>42643</v>
      </c>
      <c r="O361" s="142">
        <v>42643</v>
      </c>
      <c r="P361" s="78"/>
    </row>
    <row r="362" spans="1:16" ht="27" hidden="1">
      <c r="A362" s="70">
        <f t="shared" si="2"/>
        <v>354</v>
      </c>
      <c r="B362" s="77">
        <v>42641</v>
      </c>
      <c r="C362" s="81" t="s">
        <v>72</v>
      </c>
      <c r="D362" s="75" t="s">
        <v>1190</v>
      </c>
      <c r="E362" s="70" t="s">
        <v>56</v>
      </c>
      <c r="F362" s="70" t="s">
        <v>57</v>
      </c>
      <c r="G362" s="67"/>
      <c r="H362" s="85" t="s">
        <v>453</v>
      </c>
      <c r="I362" s="67" t="s">
        <v>1142</v>
      </c>
      <c r="J362" s="105" t="s">
        <v>12</v>
      </c>
      <c r="L362" s="79" t="s">
        <v>1191</v>
      </c>
      <c r="M362" s="78" t="s">
        <v>1127</v>
      </c>
      <c r="N362" s="78" t="s">
        <v>1147</v>
      </c>
      <c r="O362" s="78"/>
      <c r="P362" s="78"/>
    </row>
    <row r="363" spans="1:16" ht="54" hidden="1">
      <c r="A363" s="70">
        <f t="shared" si="2"/>
        <v>355</v>
      </c>
      <c r="B363" s="77">
        <v>42641</v>
      </c>
      <c r="C363" s="81" t="s">
        <v>72</v>
      </c>
      <c r="D363" s="75" t="s">
        <v>1192</v>
      </c>
      <c r="E363" s="70" t="s">
        <v>56</v>
      </c>
      <c r="F363" s="70" t="s">
        <v>57</v>
      </c>
      <c r="G363" s="67"/>
      <c r="H363" s="85" t="s">
        <v>453</v>
      </c>
      <c r="I363" s="67" t="s">
        <v>1142</v>
      </c>
      <c r="J363" s="105" t="s">
        <v>12</v>
      </c>
      <c r="K363" s="79"/>
      <c r="L363" s="79" t="s">
        <v>1191</v>
      </c>
      <c r="M363" s="78" t="s">
        <v>1127</v>
      </c>
      <c r="N363" s="78" t="s">
        <v>1147</v>
      </c>
      <c r="O363" s="78"/>
      <c r="P363" s="78"/>
    </row>
    <row r="364" spans="1:16" ht="40.5" hidden="1">
      <c r="A364" s="70">
        <f t="shared" si="2"/>
        <v>356</v>
      </c>
      <c r="B364" s="135">
        <v>42639</v>
      </c>
      <c r="C364" s="81" t="s">
        <v>55</v>
      </c>
      <c r="D364" s="128" t="s">
        <v>1193</v>
      </c>
      <c r="E364" s="70" t="s">
        <v>56</v>
      </c>
      <c r="F364" s="70" t="s">
        <v>57</v>
      </c>
      <c r="G364" s="67"/>
      <c r="H364" s="85" t="s">
        <v>325</v>
      </c>
      <c r="I364" s="67" t="s">
        <v>1194</v>
      </c>
      <c r="J364" s="105" t="s">
        <v>12</v>
      </c>
      <c r="K364" s="128" t="s">
        <v>1195</v>
      </c>
      <c r="L364" s="79" t="s">
        <v>1196</v>
      </c>
      <c r="M364" s="78" t="s">
        <v>1127</v>
      </c>
      <c r="N364" s="139">
        <v>42671</v>
      </c>
      <c r="O364" s="78"/>
      <c r="P364" s="78"/>
    </row>
    <row r="365" spans="1:16" ht="27" hidden="1">
      <c r="A365" s="70">
        <f t="shared" si="2"/>
        <v>357</v>
      </c>
      <c r="B365" s="135">
        <v>42639</v>
      </c>
      <c r="C365" s="81" t="s">
        <v>55</v>
      </c>
      <c r="D365" s="128" t="s">
        <v>1197</v>
      </c>
      <c r="E365" s="70" t="s">
        <v>29</v>
      </c>
      <c r="F365" s="70" t="s">
        <v>57</v>
      </c>
      <c r="G365" s="67"/>
      <c r="H365" s="85" t="s">
        <v>325</v>
      </c>
      <c r="I365" s="67" t="s">
        <v>1194</v>
      </c>
      <c r="J365" s="105" t="s">
        <v>8</v>
      </c>
      <c r="K365" s="79" t="s">
        <v>1198</v>
      </c>
      <c r="L365" s="79" t="s">
        <v>1199</v>
      </c>
      <c r="M365" s="70" t="s">
        <v>1185</v>
      </c>
      <c r="N365" s="139">
        <v>42651</v>
      </c>
      <c r="O365" s="139">
        <v>42651</v>
      </c>
      <c r="P365" s="78"/>
    </row>
    <row r="366" spans="1:16" ht="27" hidden="1">
      <c r="A366" s="70">
        <f t="shared" si="2"/>
        <v>358</v>
      </c>
      <c r="B366" s="135">
        <v>42639</v>
      </c>
      <c r="C366" s="81" t="s">
        <v>55</v>
      </c>
      <c r="D366" s="128" t="s">
        <v>1200</v>
      </c>
      <c r="E366" s="70" t="s">
        <v>29</v>
      </c>
      <c r="F366" s="70" t="s">
        <v>57</v>
      </c>
      <c r="G366" s="67"/>
      <c r="H366" s="85" t="s">
        <v>325</v>
      </c>
      <c r="I366" s="67" t="s">
        <v>1194</v>
      </c>
      <c r="J366" s="105" t="s">
        <v>8</v>
      </c>
      <c r="K366" s="79" t="s">
        <v>1198</v>
      </c>
      <c r="L366" s="79" t="s">
        <v>1199</v>
      </c>
      <c r="M366" s="70" t="s">
        <v>1185</v>
      </c>
      <c r="N366" s="139">
        <v>42651</v>
      </c>
      <c r="O366" s="139">
        <v>42651</v>
      </c>
      <c r="P366" s="78"/>
    </row>
    <row r="367" spans="1:16" ht="27" hidden="1">
      <c r="A367" s="70">
        <f t="shared" si="2"/>
        <v>359</v>
      </c>
      <c r="B367" s="135">
        <v>42639</v>
      </c>
      <c r="C367" s="81" t="s">
        <v>72</v>
      </c>
      <c r="D367" s="86" t="s">
        <v>1201</v>
      </c>
      <c r="E367" s="70" t="s">
        <v>29</v>
      </c>
      <c r="F367" s="70" t="s">
        <v>57</v>
      </c>
      <c r="G367" s="67"/>
      <c r="H367" s="85" t="s">
        <v>325</v>
      </c>
      <c r="I367" s="67" t="s">
        <v>1194</v>
      </c>
      <c r="J367" s="105" t="s">
        <v>11</v>
      </c>
      <c r="K367" s="79" t="s">
        <v>1202</v>
      </c>
      <c r="L367" s="79" t="s">
        <v>1203</v>
      </c>
      <c r="M367" s="102" t="s">
        <v>1164</v>
      </c>
      <c r="N367" s="78" t="s">
        <v>1147</v>
      </c>
      <c r="O367" s="78"/>
      <c r="P367" s="78"/>
    </row>
    <row r="368" spans="1:16" ht="27" hidden="1">
      <c r="A368" s="70">
        <f t="shared" si="2"/>
        <v>360</v>
      </c>
      <c r="B368" s="135">
        <v>42639</v>
      </c>
      <c r="C368" s="81" t="s">
        <v>55</v>
      </c>
      <c r="D368" s="143" t="s">
        <v>1204</v>
      </c>
      <c r="E368" s="70" t="s">
        <v>29</v>
      </c>
      <c r="F368" s="70" t="s">
        <v>57</v>
      </c>
      <c r="G368" s="67"/>
      <c r="H368" s="85" t="s">
        <v>325</v>
      </c>
      <c r="I368" s="67" t="s">
        <v>1194</v>
      </c>
      <c r="J368" s="105" t="s">
        <v>10</v>
      </c>
      <c r="K368" s="79" t="s">
        <v>1205</v>
      </c>
      <c r="L368" s="79"/>
      <c r="M368" s="70" t="s">
        <v>1185</v>
      </c>
      <c r="N368" s="139">
        <v>42674</v>
      </c>
      <c r="O368" s="78"/>
      <c r="P368" s="78"/>
    </row>
    <row r="369" spans="1:16" ht="27" hidden="1">
      <c r="A369" s="70">
        <f t="shared" si="2"/>
        <v>361</v>
      </c>
      <c r="B369" s="135">
        <v>42639</v>
      </c>
      <c r="C369" s="81" t="s">
        <v>72</v>
      </c>
      <c r="D369" s="143" t="s">
        <v>1206</v>
      </c>
      <c r="E369" s="70" t="s">
        <v>29</v>
      </c>
      <c r="F369" s="70" t="s">
        <v>57</v>
      </c>
      <c r="G369" s="67"/>
      <c r="H369" s="85" t="s">
        <v>325</v>
      </c>
      <c r="I369" s="67" t="s">
        <v>1194</v>
      </c>
      <c r="J369" s="105" t="s">
        <v>12</v>
      </c>
      <c r="K369" s="79"/>
      <c r="L369" s="79" t="s">
        <v>1191</v>
      </c>
      <c r="M369" s="70" t="s">
        <v>1185</v>
      </c>
      <c r="N369" s="78" t="s">
        <v>1147</v>
      </c>
      <c r="O369" s="78"/>
      <c r="P369" s="78"/>
    </row>
    <row r="370" spans="1:16" ht="27" hidden="1">
      <c r="A370" s="70">
        <f t="shared" si="2"/>
        <v>362</v>
      </c>
      <c r="B370" s="135">
        <v>42639</v>
      </c>
      <c r="C370" s="81" t="s">
        <v>72</v>
      </c>
      <c r="D370" s="143" t="s">
        <v>1207</v>
      </c>
      <c r="E370" s="70" t="s">
        <v>29</v>
      </c>
      <c r="F370" s="70" t="s">
        <v>57</v>
      </c>
      <c r="G370" s="67"/>
      <c r="H370" s="85" t="s">
        <v>325</v>
      </c>
      <c r="I370" s="67" t="s">
        <v>1194</v>
      </c>
      <c r="J370" s="105" t="s">
        <v>8</v>
      </c>
      <c r="K370" s="79" t="s">
        <v>1208</v>
      </c>
      <c r="L370" s="79" t="s">
        <v>1209</v>
      </c>
      <c r="M370" s="78" t="s">
        <v>1127</v>
      </c>
      <c r="N370" s="139">
        <v>42657</v>
      </c>
      <c r="O370" s="78"/>
      <c r="P370" s="78"/>
    </row>
    <row r="371" spans="1:16" ht="27" hidden="1">
      <c r="A371" s="70">
        <f t="shared" si="2"/>
        <v>363</v>
      </c>
      <c r="B371" s="135">
        <v>42640</v>
      </c>
      <c r="C371" s="81" t="s">
        <v>55</v>
      </c>
      <c r="D371" s="127" t="s">
        <v>1210</v>
      </c>
      <c r="E371" s="70" t="s">
        <v>29</v>
      </c>
      <c r="F371" s="70" t="s">
        <v>57</v>
      </c>
      <c r="G371" s="67"/>
      <c r="H371" s="85" t="s">
        <v>325</v>
      </c>
      <c r="I371" s="67" t="s">
        <v>1194</v>
      </c>
      <c r="J371" s="105" t="s">
        <v>8</v>
      </c>
      <c r="K371" s="79" t="s">
        <v>1211</v>
      </c>
      <c r="L371" s="79" t="s">
        <v>1212</v>
      </c>
      <c r="M371" s="70" t="s">
        <v>1185</v>
      </c>
      <c r="N371" s="139">
        <v>42657</v>
      </c>
      <c r="O371" s="78"/>
      <c r="P371" s="78"/>
    </row>
    <row r="372" spans="1:16" ht="27" hidden="1">
      <c r="A372" s="70">
        <f t="shared" si="2"/>
        <v>364</v>
      </c>
      <c r="B372" s="135">
        <v>42640</v>
      </c>
      <c r="C372" s="81" t="s">
        <v>1181</v>
      </c>
      <c r="D372" s="127" t="s">
        <v>1213</v>
      </c>
      <c r="E372" s="70" t="s">
        <v>29</v>
      </c>
      <c r="F372" s="70" t="s">
        <v>57</v>
      </c>
      <c r="G372" s="67"/>
      <c r="H372" s="85" t="s">
        <v>325</v>
      </c>
      <c r="I372" s="67" t="s">
        <v>1194</v>
      </c>
      <c r="J372" s="105" t="s">
        <v>8</v>
      </c>
      <c r="K372" s="79" t="s">
        <v>1214</v>
      </c>
      <c r="L372" s="79" t="s">
        <v>1215</v>
      </c>
      <c r="M372" s="70" t="s">
        <v>1185</v>
      </c>
      <c r="N372" s="139">
        <v>42657</v>
      </c>
      <c r="O372" s="78"/>
      <c r="P372" s="78"/>
    </row>
    <row r="373" spans="1:16" ht="27" hidden="1">
      <c r="A373" s="70">
        <f t="shared" si="2"/>
        <v>365</v>
      </c>
      <c r="B373" s="135">
        <v>42640</v>
      </c>
      <c r="C373" s="81" t="s">
        <v>72</v>
      </c>
      <c r="D373" s="127" t="s">
        <v>1216</v>
      </c>
      <c r="E373" s="70" t="s">
        <v>29</v>
      </c>
      <c r="F373" s="70" t="s">
        <v>57</v>
      </c>
      <c r="G373" s="67"/>
      <c r="H373" s="85" t="s">
        <v>325</v>
      </c>
      <c r="I373" s="67" t="s">
        <v>1194</v>
      </c>
      <c r="J373" s="105" t="s">
        <v>8</v>
      </c>
      <c r="K373" s="79" t="s">
        <v>1208</v>
      </c>
      <c r="L373" s="79" t="s">
        <v>1209</v>
      </c>
      <c r="M373" s="78" t="s">
        <v>1127</v>
      </c>
      <c r="N373" s="139">
        <v>42657</v>
      </c>
      <c r="O373" s="78"/>
      <c r="P373" s="78"/>
    </row>
    <row r="374" spans="1:16" ht="27" hidden="1">
      <c r="A374" s="70">
        <f t="shared" si="2"/>
        <v>366</v>
      </c>
      <c r="B374" s="135">
        <v>42640</v>
      </c>
      <c r="C374" s="81" t="s">
        <v>28</v>
      </c>
      <c r="D374" s="127" t="s">
        <v>1217</v>
      </c>
      <c r="E374" s="70" t="s">
        <v>29</v>
      </c>
      <c r="F374" s="70" t="s">
        <v>30</v>
      </c>
      <c r="G374" s="67"/>
      <c r="H374" s="85" t="s">
        <v>325</v>
      </c>
      <c r="I374" s="67" t="s">
        <v>1194</v>
      </c>
      <c r="J374" s="105" t="s">
        <v>11</v>
      </c>
      <c r="K374" s="79" t="s">
        <v>1143</v>
      </c>
      <c r="L374" s="79" t="s">
        <v>1218</v>
      </c>
      <c r="M374" s="45" t="s">
        <v>1166</v>
      </c>
      <c r="N374" s="123">
        <v>42664</v>
      </c>
      <c r="O374" s="123">
        <v>42663</v>
      </c>
      <c r="P374" s="78"/>
    </row>
    <row r="375" spans="1:16" ht="27" hidden="1">
      <c r="A375" s="70">
        <f t="shared" si="2"/>
        <v>367</v>
      </c>
      <c r="B375" s="135">
        <v>42640</v>
      </c>
      <c r="C375" s="81" t="s">
        <v>28</v>
      </c>
      <c r="D375" s="127" t="s">
        <v>1219</v>
      </c>
      <c r="E375" s="70" t="s">
        <v>29</v>
      </c>
      <c r="F375" s="70" t="s">
        <v>30</v>
      </c>
      <c r="G375" s="67"/>
      <c r="H375" s="85" t="s">
        <v>325</v>
      </c>
      <c r="I375" s="67" t="s">
        <v>1194</v>
      </c>
      <c r="J375" s="105" t="s">
        <v>11</v>
      </c>
      <c r="K375" s="79" t="s">
        <v>1143</v>
      </c>
      <c r="L375" s="79" t="s">
        <v>1220</v>
      </c>
      <c r="M375" s="45" t="s">
        <v>1166</v>
      </c>
      <c r="N375" s="123">
        <v>42664</v>
      </c>
      <c r="O375" s="123">
        <v>42663</v>
      </c>
      <c r="P375" s="78"/>
    </row>
    <row r="376" spans="1:16" ht="27" hidden="1">
      <c r="A376" s="70">
        <f t="shared" si="2"/>
        <v>368</v>
      </c>
      <c r="B376" s="135">
        <v>42640</v>
      </c>
      <c r="C376" s="81" t="s">
        <v>62</v>
      </c>
      <c r="D376" s="127" t="s">
        <v>1221</v>
      </c>
      <c r="E376" s="70" t="s">
        <v>29</v>
      </c>
      <c r="F376" s="70" t="s">
        <v>57</v>
      </c>
      <c r="G376" s="67"/>
      <c r="H376" s="85" t="s">
        <v>325</v>
      </c>
      <c r="I376" s="67" t="s">
        <v>1194</v>
      </c>
      <c r="J376" s="105" t="s">
        <v>5</v>
      </c>
      <c r="K376" s="79" t="s">
        <v>1222</v>
      </c>
      <c r="L376" s="79" t="s">
        <v>1223</v>
      </c>
      <c r="M376" s="45" t="s">
        <v>1166</v>
      </c>
      <c r="N376" s="142">
        <v>42704</v>
      </c>
      <c r="O376" s="78"/>
      <c r="P376" s="78"/>
    </row>
    <row r="377" spans="1:16" ht="27" hidden="1">
      <c r="A377" s="70">
        <f t="shared" si="2"/>
        <v>369</v>
      </c>
      <c r="B377" s="135">
        <v>42640</v>
      </c>
      <c r="C377" s="81" t="s">
        <v>72</v>
      </c>
      <c r="D377" s="127" t="s">
        <v>1224</v>
      </c>
      <c r="E377" s="70" t="s">
        <v>29</v>
      </c>
      <c r="F377" s="70" t="s">
        <v>57</v>
      </c>
      <c r="G377" s="67"/>
      <c r="H377" s="85" t="s">
        <v>325</v>
      </c>
      <c r="I377" s="67" t="s">
        <v>1194</v>
      </c>
      <c r="J377" s="105" t="s">
        <v>12</v>
      </c>
      <c r="K377" s="79" t="s">
        <v>1225</v>
      </c>
      <c r="L377" s="79" t="s">
        <v>1226</v>
      </c>
      <c r="M377" s="70" t="s">
        <v>1185</v>
      </c>
      <c r="N377" s="139">
        <v>42653</v>
      </c>
      <c r="O377" s="139">
        <v>42653</v>
      </c>
      <c r="P377" s="78"/>
    </row>
    <row r="378" spans="1:16" ht="27" hidden="1">
      <c r="A378" s="70">
        <f t="shared" si="2"/>
        <v>370</v>
      </c>
      <c r="B378" s="135">
        <v>42640</v>
      </c>
      <c r="C378" s="81" t="s">
        <v>28</v>
      </c>
      <c r="D378" s="127" t="s">
        <v>1227</v>
      </c>
      <c r="E378" s="70" t="s">
        <v>29</v>
      </c>
      <c r="F378" s="70" t="s">
        <v>57</v>
      </c>
      <c r="G378" s="67"/>
      <c r="H378" s="85" t="s">
        <v>325</v>
      </c>
      <c r="I378" s="67" t="s">
        <v>1194</v>
      </c>
      <c r="J378" s="105" t="s">
        <v>5</v>
      </c>
      <c r="K378" s="79" t="s">
        <v>1228</v>
      </c>
      <c r="L378" s="79" t="s">
        <v>1229</v>
      </c>
      <c r="M378" s="45" t="s">
        <v>1166</v>
      </c>
      <c r="N378" s="123">
        <v>42704</v>
      </c>
      <c r="O378" s="78"/>
      <c r="P378" s="78"/>
    </row>
    <row r="379" spans="1:16" ht="40.5" hidden="1">
      <c r="A379" s="67">
        <f t="shared" si="2"/>
        <v>371</v>
      </c>
      <c r="B379" s="135">
        <v>42640</v>
      </c>
      <c r="C379" s="81" t="s">
        <v>72</v>
      </c>
      <c r="D379" s="127" t="s">
        <v>1230</v>
      </c>
      <c r="E379" s="70" t="s">
        <v>29</v>
      </c>
      <c r="F379" s="70" t="s">
        <v>57</v>
      </c>
      <c r="G379" s="67"/>
      <c r="H379" s="85" t="s">
        <v>325</v>
      </c>
      <c r="I379" s="67" t="s">
        <v>1194</v>
      </c>
      <c r="J379" s="105" t="s">
        <v>11</v>
      </c>
      <c r="K379" s="79" t="s">
        <v>1231</v>
      </c>
      <c r="L379" s="79" t="s">
        <v>1232</v>
      </c>
      <c r="M379" s="102" t="s">
        <v>1164</v>
      </c>
      <c r="N379" s="78" t="s">
        <v>1147</v>
      </c>
      <c r="O379" s="78"/>
      <c r="P379" s="78"/>
    </row>
    <row r="380" spans="1:16" ht="27" hidden="1">
      <c r="A380" s="70">
        <f t="shared" si="2"/>
        <v>372</v>
      </c>
      <c r="B380" s="135">
        <v>42641</v>
      </c>
      <c r="C380" s="81" t="s">
        <v>28</v>
      </c>
      <c r="D380" s="111" t="s">
        <v>1233</v>
      </c>
      <c r="E380" s="70" t="s">
        <v>29</v>
      </c>
      <c r="F380" s="70" t="s">
        <v>30</v>
      </c>
      <c r="G380" s="67"/>
      <c r="H380" s="85" t="s">
        <v>325</v>
      </c>
      <c r="I380" s="67" t="s">
        <v>1194</v>
      </c>
      <c r="J380" s="105" t="s">
        <v>11</v>
      </c>
      <c r="K380" s="79" t="s">
        <v>1143</v>
      </c>
      <c r="L380" s="79" t="s">
        <v>1234</v>
      </c>
      <c r="M380" s="45" t="s">
        <v>1166</v>
      </c>
      <c r="N380" s="123">
        <v>42664</v>
      </c>
      <c r="O380" s="123">
        <v>42663</v>
      </c>
      <c r="P380" s="78"/>
    </row>
    <row r="381" spans="1:16" ht="27" hidden="1">
      <c r="A381" s="70">
        <f t="shared" si="2"/>
        <v>373</v>
      </c>
      <c r="B381" s="135">
        <v>42641</v>
      </c>
      <c r="C381" s="81" t="s">
        <v>107</v>
      </c>
      <c r="D381" s="111" t="s">
        <v>1235</v>
      </c>
      <c r="E381" s="70" t="s">
        <v>29</v>
      </c>
      <c r="F381" s="70" t="s">
        <v>83</v>
      </c>
      <c r="G381" s="67"/>
      <c r="H381" s="85" t="s">
        <v>325</v>
      </c>
      <c r="I381" s="67" t="s">
        <v>1194</v>
      </c>
      <c r="J381" s="105" t="s">
        <v>11</v>
      </c>
      <c r="K381" s="79" t="s">
        <v>1143</v>
      </c>
      <c r="L381" s="79" t="s">
        <v>1236</v>
      </c>
      <c r="M381" s="70" t="s">
        <v>1166</v>
      </c>
      <c r="N381" s="123">
        <v>42674</v>
      </c>
      <c r="O381" s="123">
        <v>42663</v>
      </c>
      <c r="P381" s="78"/>
    </row>
    <row r="382" spans="1:16" ht="27" hidden="1">
      <c r="A382" s="67">
        <f t="shared" si="2"/>
        <v>374</v>
      </c>
      <c r="B382" s="135">
        <v>42641</v>
      </c>
      <c r="C382" s="81" t="s">
        <v>62</v>
      </c>
      <c r="D382" s="111" t="s">
        <v>1237</v>
      </c>
      <c r="E382" s="70" t="s">
        <v>29</v>
      </c>
      <c r="F382" s="70" t="s">
        <v>57</v>
      </c>
      <c r="G382" s="67"/>
      <c r="H382" s="85" t="s">
        <v>325</v>
      </c>
      <c r="I382" s="67" t="s">
        <v>1194</v>
      </c>
      <c r="J382" s="105" t="s">
        <v>11</v>
      </c>
      <c r="K382" s="79" t="s">
        <v>1238</v>
      </c>
      <c r="L382" s="79" t="s">
        <v>1239</v>
      </c>
      <c r="M382" s="45" t="s">
        <v>1166</v>
      </c>
      <c r="N382" s="78"/>
      <c r="O382" s="78"/>
      <c r="P382" s="78"/>
    </row>
    <row r="383" spans="1:16" ht="27" hidden="1">
      <c r="A383" s="70">
        <f t="shared" si="2"/>
        <v>375</v>
      </c>
      <c r="B383" s="135">
        <v>42641</v>
      </c>
      <c r="C383" s="81" t="s">
        <v>72</v>
      </c>
      <c r="D383" s="111" t="s">
        <v>1240</v>
      </c>
      <c r="E383" s="70" t="s">
        <v>29</v>
      </c>
      <c r="F383" s="70" t="s">
        <v>57</v>
      </c>
      <c r="G383" s="67"/>
      <c r="H383" s="85" t="s">
        <v>325</v>
      </c>
      <c r="I383" s="67" t="s">
        <v>1194</v>
      </c>
      <c r="J383" s="105" t="s">
        <v>8</v>
      </c>
      <c r="K383" s="79" t="s">
        <v>1241</v>
      </c>
      <c r="L383" s="79" t="s">
        <v>1242</v>
      </c>
      <c r="M383" s="67" t="s">
        <v>1127</v>
      </c>
      <c r="N383" s="139">
        <v>42653</v>
      </c>
      <c r="O383" s="139">
        <v>42653</v>
      </c>
      <c r="P383" s="78"/>
    </row>
    <row r="384" spans="1:16" ht="67.5" hidden="1">
      <c r="A384" s="70">
        <f t="shared" si="2"/>
        <v>376</v>
      </c>
      <c r="B384" s="77">
        <v>42642</v>
      </c>
      <c r="C384" s="81" t="s">
        <v>72</v>
      </c>
      <c r="D384" s="75" t="s">
        <v>1243</v>
      </c>
      <c r="E384" s="70" t="s">
        <v>29</v>
      </c>
      <c r="F384" s="70" t="s">
        <v>57</v>
      </c>
      <c r="G384" s="67"/>
      <c r="H384" s="85" t="s">
        <v>453</v>
      </c>
      <c r="I384" s="67" t="s">
        <v>1142</v>
      </c>
      <c r="J384" s="105" t="s">
        <v>10</v>
      </c>
      <c r="K384" s="79"/>
      <c r="L384" s="79"/>
      <c r="M384" s="67" t="s">
        <v>1127</v>
      </c>
      <c r="N384" s="123">
        <v>42674</v>
      </c>
      <c r="O384" s="78"/>
      <c r="P384" s="78"/>
    </row>
    <row r="385" spans="1:16" ht="67.5" hidden="1">
      <c r="A385" s="70">
        <f t="shared" si="2"/>
        <v>377</v>
      </c>
      <c r="B385" s="77">
        <v>42642</v>
      </c>
      <c r="C385" s="81" t="s">
        <v>72</v>
      </c>
      <c r="D385" s="75" t="s">
        <v>1244</v>
      </c>
      <c r="E385" s="70" t="s">
        <v>56</v>
      </c>
      <c r="F385" s="70" t="s">
        <v>57</v>
      </c>
      <c r="G385" s="67"/>
      <c r="H385" s="85" t="s">
        <v>453</v>
      </c>
      <c r="I385" s="67" t="s">
        <v>1142</v>
      </c>
      <c r="J385" s="105" t="s">
        <v>12</v>
      </c>
      <c r="K385" s="79"/>
      <c r="L385" s="79" t="s">
        <v>1191</v>
      </c>
      <c r="M385" s="67" t="s">
        <v>1127</v>
      </c>
      <c r="N385" s="78" t="s">
        <v>1147</v>
      </c>
      <c r="O385" s="78"/>
      <c r="P385" s="78"/>
    </row>
    <row r="386" spans="1:16" ht="54" hidden="1">
      <c r="A386" s="70">
        <f t="shared" si="2"/>
        <v>378</v>
      </c>
      <c r="B386" s="77">
        <v>42642</v>
      </c>
      <c r="C386" s="81" t="s">
        <v>72</v>
      </c>
      <c r="D386" s="75" t="s">
        <v>1245</v>
      </c>
      <c r="E386" s="70" t="s">
        <v>76</v>
      </c>
      <c r="F386" s="70" t="s">
        <v>57</v>
      </c>
      <c r="G386" s="67"/>
      <c r="H386" s="85" t="s">
        <v>453</v>
      </c>
      <c r="I386" s="67" t="s">
        <v>1142</v>
      </c>
      <c r="J386" s="105" t="s">
        <v>12</v>
      </c>
      <c r="K386" s="79"/>
      <c r="L386" s="79" t="s">
        <v>1191</v>
      </c>
      <c r="M386" s="67" t="s">
        <v>1127</v>
      </c>
      <c r="N386" s="78" t="s">
        <v>1147</v>
      </c>
      <c r="O386" s="78"/>
      <c r="P386" s="78"/>
    </row>
    <row r="387" spans="1:16" ht="54" hidden="1">
      <c r="A387" s="70">
        <f t="shared" si="2"/>
        <v>379</v>
      </c>
      <c r="B387" s="77">
        <v>42642</v>
      </c>
      <c r="C387" s="81" t="s">
        <v>72</v>
      </c>
      <c r="D387" s="75" t="s">
        <v>1246</v>
      </c>
      <c r="E387" s="70" t="s">
        <v>76</v>
      </c>
      <c r="F387" s="70" t="s">
        <v>57</v>
      </c>
      <c r="G387" s="67"/>
      <c r="H387" s="85" t="s">
        <v>453</v>
      </c>
      <c r="I387" s="67" t="s">
        <v>1142</v>
      </c>
      <c r="J387" s="105" t="s">
        <v>12</v>
      </c>
      <c r="K387" s="79"/>
      <c r="L387" s="79" t="s">
        <v>1191</v>
      </c>
      <c r="M387" s="67" t="s">
        <v>1127</v>
      </c>
      <c r="N387" s="78" t="s">
        <v>1147</v>
      </c>
      <c r="O387" s="78"/>
      <c r="P387" s="78"/>
    </row>
    <row r="388" spans="1:16" ht="94.5" hidden="1">
      <c r="A388" s="70">
        <f t="shared" si="2"/>
        <v>380</v>
      </c>
      <c r="B388" s="77">
        <v>42642</v>
      </c>
      <c r="C388" s="81" t="s">
        <v>72</v>
      </c>
      <c r="D388" s="75" t="s">
        <v>1247</v>
      </c>
      <c r="E388" s="70" t="s">
        <v>76</v>
      </c>
      <c r="F388" s="70" t="s">
        <v>57</v>
      </c>
      <c r="G388" s="67"/>
      <c r="H388" s="85" t="s">
        <v>453</v>
      </c>
      <c r="I388" s="67" t="s">
        <v>1142</v>
      </c>
      <c r="J388" s="105" t="s">
        <v>12</v>
      </c>
      <c r="K388" s="79"/>
      <c r="L388" s="79" t="s">
        <v>1191</v>
      </c>
      <c r="M388" s="67" t="s">
        <v>1127</v>
      </c>
      <c r="N388" s="78" t="s">
        <v>1147</v>
      </c>
      <c r="O388" s="78"/>
      <c r="P388" s="78"/>
    </row>
    <row r="389" spans="1:16" ht="94.5" hidden="1">
      <c r="A389" s="70">
        <f t="shared" si="2"/>
        <v>381</v>
      </c>
      <c r="B389" s="77">
        <v>42642</v>
      </c>
      <c r="C389" s="81" t="s">
        <v>72</v>
      </c>
      <c r="D389" s="75" t="s">
        <v>1248</v>
      </c>
      <c r="E389" s="70" t="s">
        <v>76</v>
      </c>
      <c r="F389" s="70" t="s">
        <v>57</v>
      </c>
      <c r="G389" s="67"/>
      <c r="H389" s="85" t="s">
        <v>453</v>
      </c>
      <c r="I389" s="67" t="s">
        <v>1142</v>
      </c>
      <c r="J389" s="105" t="s">
        <v>12</v>
      </c>
      <c r="K389" s="79"/>
      <c r="L389" s="79" t="s">
        <v>1191</v>
      </c>
      <c r="M389" s="67" t="s">
        <v>1127</v>
      </c>
      <c r="N389" s="78" t="s">
        <v>1147</v>
      </c>
      <c r="O389" s="78"/>
      <c r="P389" s="78"/>
    </row>
    <row r="390" spans="1:16" ht="94.5">
      <c r="A390" s="70">
        <f t="shared" si="2"/>
        <v>382</v>
      </c>
      <c r="B390" s="77">
        <v>42642</v>
      </c>
      <c r="C390" s="81" t="s">
        <v>72</v>
      </c>
      <c r="D390" s="75" t="s">
        <v>1249</v>
      </c>
      <c r="E390" s="70" t="s">
        <v>56</v>
      </c>
      <c r="F390" s="70" t="s">
        <v>57</v>
      </c>
      <c r="G390" s="67"/>
      <c r="H390" s="85" t="s">
        <v>453</v>
      </c>
      <c r="I390" s="67" t="s">
        <v>1142</v>
      </c>
      <c r="J390" s="105" t="s">
        <v>3</v>
      </c>
      <c r="K390" s="79" t="s">
        <v>1250</v>
      </c>
      <c r="L390" s="79" t="s">
        <v>1251</v>
      </c>
      <c r="M390" s="102" t="s">
        <v>1164</v>
      </c>
      <c r="N390" s="142">
        <v>42674</v>
      </c>
      <c r="O390" s="78"/>
      <c r="P390" s="78"/>
    </row>
    <row r="391" spans="1:16" ht="108">
      <c r="A391" s="70">
        <f t="shared" si="2"/>
        <v>383</v>
      </c>
      <c r="B391" s="77">
        <v>42642</v>
      </c>
      <c r="C391" s="81" t="s">
        <v>72</v>
      </c>
      <c r="D391" s="75" t="s">
        <v>1252</v>
      </c>
      <c r="E391" s="70" t="s">
        <v>56</v>
      </c>
      <c r="F391" s="70" t="s">
        <v>57</v>
      </c>
      <c r="G391" s="67"/>
      <c r="H391" s="85" t="s">
        <v>453</v>
      </c>
      <c r="I391" s="67" t="s">
        <v>1142</v>
      </c>
      <c r="J391" s="105" t="s">
        <v>3</v>
      </c>
      <c r="K391" s="79" t="s">
        <v>1143</v>
      </c>
      <c r="L391" s="79" t="s">
        <v>1251</v>
      </c>
      <c r="M391" s="102" t="s">
        <v>1164</v>
      </c>
      <c r="N391" s="142">
        <v>42674</v>
      </c>
      <c r="O391" s="78"/>
      <c r="P391" s="78"/>
    </row>
    <row r="392" spans="1:16" ht="54">
      <c r="A392" s="70">
        <f t="shared" si="2"/>
        <v>384</v>
      </c>
      <c r="B392" s="77">
        <v>42642</v>
      </c>
      <c r="C392" s="81" t="s">
        <v>72</v>
      </c>
      <c r="D392" s="75" t="s">
        <v>1386</v>
      </c>
      <c r="E392" s="70" t="s">
        <v>56</v>
      </c>
      <c r="F392" s="70" t="s">
        <v>57</v>
      </c>
      <c r="G392" s="67"/>
      <c r="H392" s="85" t="s">
        <v>453</v>
      </c>
      <c r="I392" s="67" t="s">
        <v>1142</v>
      </c>
      <c r="J392" s="105" t="s">
        <v>3</v>
      </c>
      <c r="K392" s="79" t="s">
        <v>1143</v>
      </c>
      <c r="L392" s="79" t="s">
        <v>1251</v>
      </c>
      <c r="M392" s="102" t="s">
        <v>1164</v>
      </c>
      <c r="N392" s="142">
        <v>42674</v>
      </c>
      <c r="O392" s="78"/>
      <c r="P392" s="78"/>
    </row>
    <row r="393" spans="1:16" ht="54" hidden="1">
      <c r="A393" s="70">
        <f t="shared" si="2"/>
        <v>385</v>
      </c>
      <c r="B393" s="77">
        <v>42642</v>
      </c>
      <c r="C393" s="81" t="s">
        <v>72</v>
      </c>
      <c r="D393" s="75" t="s">
        <v>1253</v>
      </c>
      <c r="E393" s="70" t="s">
        <v>29</v>
      </c>
      <c r="F393" s="70" t="s">
        <v>57</v>
      </c>
      <c r="G393" s="67"/>
      <c r="H393" s="85" t="s">
        <v>453</v>
      </c>
      <c r="I393" s="67" t="s">
        <v>1142</v>
      </c>
      <c r="J393" s="105" t="s">
        <v>5</v>
      </c>
      <c r="K393" s="79" t="s">
        <v>1251</v>
      </c>
      <c r="L393" s="79" t="s">
        <v>1254</v>
      </c>
      <c r="M393" s="67" t="s">
        <v>1127</v>
      </c>
      <c r="N393" s="142">
        <v>42685</v>
      </c>
      <c r="O393" s="78"/>
      <c r="P393" s="78"/>
    </row>
    <row r="394" spans="1:16" ht="94.5">
      <c r="A394" s="70">
        <f t="shared" si="2"/>
        <v>386</v>
      </c>
      <c r="B394" s="77">
        <v>42642</v>
      </c>
      <c r="C394" s="81" t="s">
        <v>72</v>
      </c>
      <c r="D394" s="75" t="s">
        <v>1255</v>
      </c>
      <c r="E394" s="70" t="s">
        <v>56</v>
      </c>
      <c r="F394" s="70" t="s">
        <v>57</v>
      </c>
      <c r="G394" s="67"/>
      <c r="H394" s="85" t="s">
        <v>453</v>
      </c>
      <c r="I394" s="67" t="s">
        <v>1142</v>
      </c>
      <c r="J394" s="105" t="s">
        <v>3</v>
      </c>
      <c r="K394" s="79"/>
      <c r="L394" s="79"/>
      <c r="M394" s="67" t="s">
        <v>1164</v>
      </c>
      <c r="N394" s="142">
        <v>42674</v>
      </c>
      <c r="O394" s="78"/>
      <c r="P394" s="78"/>
    </row>
    <row r="395" spans="1:16" ht="108">
      <c r="A395" s="70">
        <f t="shared" si="2"/>
        <v>387</v>
      </c>
      <c r="B395" s="77">
        <v>42642</v>
      </c>
      <c r="C395" s="81" t="s">
        <v>72</v>
      </c>
      <c r="D395" s="75" t="s">
        <v>1387</v>
      </c>
      <c r="E395" s="70" t="s">
        <v>56</v>
      </c>
      <c r="F395" s="70" t="s">
        <v>57</v>
      </c>
      <c r="G395" s="67"/>
      <c r="H395" s="85" t="s">
        <v>453</v>
      </c>
      <c r="I395" s="67" t="s">
        <v>1142</v>
      </c>
      <c r="J395" s="105" t="s">
        <v>3</v>
      </c>
      <c r="K395" s="79"/>
      <c r="L395" s="79"/>
      <c r="M395" s="67" t="s">
        <v>1164</v>
      </c>
      <c r="N395" s="142">
        <v>42674</v>
      </c>
      <c r="O395" s="78"/>
      <c r="P395" s="78"/>
    </row>
    <row r="396" spans="1:16" ht="108" hidden="1">
      <c r="A396" s="67">
        <f t="shared" si="2"/>
        <v>388</v>
      </c>
      <c r="B396" s="77">
        <v>42642</v>
      </c>
      <c r="C396" s="81" t="s">
        <v>72</v>
      </c>
      <c r="D396" s="75" t="s">
        <v>1256</v>
      </c>
      <c r="E396" s="70" t="s">
        <v>76</v>
      </c>
      <c r="F396" s="70" t="s">
        <v>57</v>
      </c>
      <c r="G396" s="67"/>
      <c r="H396" s="85" t="s">
        <v>453</v>
      </c>
      <c r="I396" s="67" t="s">
        <v>1142</v>
      </c>
      <c r="J396" s="105" t="s">
        <v>11</v>
      </c>
      <c r="K396" s="79" t="s">
        <v>1257</v>
      </c>
      <c r="L396" s="79" t="s">
        <v>1258</v>
      </c>
      <c r="M396" s="67" t="s">
        <v>1174</v>
      </c>
      <c r="N396" s="139">
        <v>42651</v>
      </c>
      <c r="O396" s="139">
        <v>42651</v>
      </c>
      <c r="P396" s="78"/>
    </row>
    <row r="397" spans="1:16" ht="40.5" hidden="1">
      <c r="A397" s="70">
        <f t="shared" si="2"/>
        <v>389</v>
      </c>
      <c r="B397" s="77">
        <v>42642</v>
      </c>
      <c r="C397" s="81" t="s">
        <v>72</v>
      </c>
      <c r="D397" s="75" t="s">
        <v>1259</v>
      </c>
      <c r="E397" s="70" t="s">
        <v>56</v>
      </c>
      <c r="F397" s="70" t="s">
        <v>57</v>
      </c>
      <c r="G397" s="67"/>
      <c r="H397" s="85" t="s">
        <v>453</v>
      </c>
      <c r="I397" s="67" t="s">
        <v>1142</v>
      </c>
      <c r="J397" s="105" t="s">
        <v>11</v>
      </c>
      <c r="K397" s="79" t="s">
        <v>1260</v>
      </c>
      <c r="L397" s="79" t="s">
        <v>1261</v>
      </c>
      <c r="M397" s="67" t="s">
        <v>1174</v>
      </c>
      <c r="N397" s="139">
        <v>42653</v>
      </c>
      <c r="O397" s="142">
        <v>42653</v>
      </c>
      <c r="P397" s="78"/>
    </row>
    <row r="398" spans="1:16" ht="108" hidden="1">
      <c r="A398" s="70">
        <f t="shared" si="2"/>
        <v>390</v>
      </c>
      <c r="B398" s="77">
        <v>42642</v>
      </c>
      <c r="C398" s="81" t="s">
        <v>72</v>
      </c>
      <c r="D398" s="75" t="s">
        <v>1262</v>
      </c>
      <c r="E398" s="70" t="s">
        <v>56</v>
      </c>
      <c r="F398" s="70" t="s">
        <v>57</v>
      </c>
      <c r="G398" s="67"/>
      <c r="H398" s="85" t="s">
        <v>453</v>
      </c>
      <c r="I398" s="67" t="s">
        <v>1142</v>
      </c>
      <c r="J398" s="105" t="s">
        <v>11</v>
      </c>
      <c r="K398" s="79" t="s">
        <v>1263</v>
      </c>
      <c r="L398" s="79" t="s">
        <v>1264</v>
      </c>
      <c r="M398" s="67" t="s">
        <v>1174</v>
      </c>
      <c r="N398" s="139">
        <v>42653</v>
      </c>
      <c r="O398" s="139">
        <v>42660</v>
      </c>
      <c r="P398" s="78"/>
    </row>
    <row r="399" spans="1:16" ht="40.5" hidden="1">
      <c r="A399" s="70">
        <f t="shared" ref="A399:A450" si="3">A398+1</f>
        <v>391</v>
      </c>
      <c r="B399" s="77">
        <v>42642</v>
      </c>
      <c r="C399" s="81" t="s">
        <v>55</v>
      </c>
      <c r="D399" s="75" t="s">
        <v>1265</v>
      </c>
      <c r="E399" s="70" t="s">
        <v>29</v>
      </c>
      <c r="F399" s="70" t="s">
        <v>57</v>
      </c>
      <c r="G399" s="67"/>
      <c r="H399" s="85" t="s">
        <v>453</v>
      </c>
      <c r="I399" s="67" t="s">
        <v>1142</v>
      </c>
      <c r="J399" s="105" t="s">
        <v>5</v>
      </c>
      <c r="K399" s="177" t="s">
        <v>1266</v>
      </c>
      <c r="L399" s="177" t="s">
        <v>1267</v>
      </c>
      <c r="M399" s="67" t="s">
        <v>1185</v>
      </c>
      <c r="N399" s="139">
        <v>42657</v>
      </c>
      <c r="O399" s="78"/>
      <c r="P399" s="184" t="s">
        <v>1160</v>
      </c>
    </row>
    <row r="400" spans="1:16" ht="94.5" hidden="1">
      <c r="A400" s="70">
        <f t="shared" si="3"/>
        <v>392</v>
      </c>
      <c r="B400" s="77">
        <v>42642</v>
      </c>
      <c r="C400" s="81" t="s">
        <v>72</v>
      </c>
      <c r="D400" s="75" t="s">
        <v>1268</v>
      </c>
      <c r="E400" s="70" t="s">
        <v>56</v>
      </c>
      <c r="F400" s="70" t="s">
        <v>57</v>
      </c>
      <c r="G400" s="67"/>
      <c r="H400" s="85" t="s">
        <v>453</v>
      </c>
      <c r="I400" s="67" t="s">
        <v>1142</v>
      </c>
      <c r="J400" s="105" t="s">
        <v>11</v>
      </c>
      <c r="K400" s="79" t="s">
        <v>1269</v>
      </c>
      <c r="L400" s="79" t="s">
        <v>1270</v>
      </c>
      <c r="M400" s="67" t="s">
        <v>1174</v>
      </c>
      <c r="N400" s="139">
        <v>42657</v>
      </c>
      <c r="O400" s="142">
        <v>42657</v>
      </c>
      <c r="P400" s="78"/>
    </row>
    <row r="401" spans="1:16" ht="67.5">
      <c r="A401" s="70">
        <f t="shared" si="3"/>
        <v>393</v>
      </c>
      <c r="B401" s="77">
        <v>42642</v>
      </c>
      <c r="C401" s="81" t="s">
        <v>72</v>
      </c>
      <c r="D401" s="75" t="s">
        <v>1271</v>
      </c>
      <c r="E401" s="70" t="s">
        <v>29</v>
      </c>
      <c r="F401" s="70" t="s">
        <v>57</v>
      </c>
      <c r="G401" s="67"/>
      <c r="H401" s="85" t="s">
        <v>453</v>
      </c>
      <c r="I401" s="67" t="s">
        <v>1142</v>
      </c>
      <c r="J401" s="105" t="s">
        <v>3</v>
      </c>
      <c r="K401" s="79" t="s">
        <v>1143</v>
      </c>
      <c r="L401" s="79"/>
      <c r="M401" s="102" t="s">
        <v>1164</v>
      </c>
      <c r="N401" s="142">
        <v>42674</v>
      </c>
      <c r="O401" s="78"/>
      <c r="P401" s="78"/>
    </row>
    <row r="402" spans="1:16" ht="94.5" hidden="1">
      <c r="A402" s="70">
        <f t="shared" si="3"/>
        <v>394</v>
      </c>
      <c r="B402" s="77">
        <v>42642</v>
      </c>
      <c r="C402" s="81" t="s">
        <v>72</v>
      </c>
      <c r="D402" s="75" t="s">
        <v>1272</v>
      </c>
      <c r="E402" s="70" t="s">
        <v>56</v>
      </c>
      <c r="F402" s="70" t="s">
        <v>57</v>
      </c>
      <c r="G402" s="67"/>
      <c r="H402" s="85" t="s">
        <v>453</v>
      </c>
      <c r="I402" s="67" t="s">
        <v>1142</v>
      </c>
      <c r="J402" s="105" t="s">
        <v>12</v>
      </c>
      <c r="K402" s="79"/>
      <c r="L402" s="79" t="s">
        <v>1191</v>
      </c>
      <c r="M402" s="67" t="s">
        <v>1127</v>
      </c>
      <c r="N402" s="78" t="s">
        <v>1147</v>
      </c>
      <c r="O402" s="78"/>
      <c r="P402" s="78"/>
    </row>
    <row r="403" spans="1:16" ht="108">
      <c r="A403" s="275">
        <f t="shared" si="3"/>
        <v>395</v>
      </c>
      <c r="B403" s="77">
        <v>42642</v>
      </c>
      <c r="C403" s="81" t="s">
        <v>72</v>
      </c>
      <c r="D403" s="75" t="s">
        <v>1273</v>
      </c>
      <c r="E403" s="70" t="s">
        <v>76</v>
      </c>
      <c r="F403" s="70" t="s">
        <v>57</v>
      </c>
      <c r="G403" s="67"/>
      <c r="H403" s="85" t="s">
        <v>453</v>
      </c>
      <c r="I403" s="67" t="s">
        <v>1142</v>
      </c>
      <c r="J403" s="105" t="s">
        <v>3</v>
      </c>
      <c r="K403" s="79"/>
      <c r="L403" s="79"/>
      <c r="M403" s="102" t="s">
        <v>1164</v>
      </c>
      <c r="N403" s="142">
        <v>42674</v>
      </c>
      <c r="O403" s="78"/>
      <c r="P403" s="78"/>
    </row>
    <row r="404" spans="1:16" ht="94.5" hidden="1">
      <c r="A404" s="70">
        <f t="shared" si="3"/>
        <v>396</v>
      </c>
      <c r="B404" s="77">
        <v>42642</v>
      </c>
      <c r="C404" s="81" t="s">
        <v>72</v>
      </c>
      <c r="D404" s="75" t="s">
        <v>1274</v>
      </c>
      <c r="E404" s="70" t="s">
        <v>29</v>
      </c>
      <c r="F404" s="70" t="s">
        <v>57</v>
      </c>
      <c r="G404" s="67"/>
      <c r="H404" s="85" t="s">
        <v>453</v>
      </c>
      <c r="I404" s="67" t="s">
        <v>1142</v>
      </c>
      <c r="J404" s="105" t="s">
        <v>3</v>
      </c>
      <c r="K404" s="79"/>
      <c r="L404" s="79"/>
      <c r="M404" s="67" t="s">
        <v>1127</v>
      </c>
      <c r="N404" s="142">
        <v>42657</v>
      </c>
      <c r="O404" s="78"/>
      <c r="P404" s="78"/>
    </row>
    <row r="405" spans="1:16" ht="108" hidden="1">
      <c r="A405" s="67">
        <f t="shared" si="3"/>
        <v>397</v>
      </c>
      <c r="B405" s="77">
        <v>42642</v>
      </c>
      <c r="C405" s="81" t="s">
        <v>72</v>
      </c>
      <c r="D405" s="75" t="s">
        <v>1275</v>
      </c>
      <c r="E405" s="70" t="s">
        <v>56</v>
      </c>
      <c r="F405" s="70" t="s">
        <v>57</v>
      </c>
      <c r="G405" s="67"/>
      <c r="H405" s="85" t="s">
        <v>453</v>
      </c>
      <c r="I405" s="67" t="s">
        <v>1142</v>
      </c>
      <c r="J405" s="105" t="s">
        <v>11</v>
      </c>
      <c r="K405" s="79" t="s">
        <v>1276</v>
      </c>
      <c r="L405" s="79" t="s">
        <v>1277</v>
      </c>
      <c r="M405" s="67" t="s">
        <v>1174</v>
      </c>
      <c r="N405" s="142">
        <v>42653</v>
      </c>
      <c r="O405" s="142">
        <v>42653</v>
      </c>
      <c r="P405" s="78"/>
    </row>
    <row r="406" spans="1:16" ht="54">
      <c r="A406" s="275">
        <f t="shared" si="3"/>
        <v>398</v>
      </c>
      <c r="B406" s="77">
        <v>42642</v>
      </c>
      <c r="C406" s="81" t="s">
        <v>1278</v>
      </c>
      <c r="D406" s="75" t="s">
        <v>1279</v>
      </c>
      <c r="E406" s="70" t="s">
        <v>56</v>
      </c>
      <c r="F406" s="70" t="s">
        <v>57</v>
      </c>
      <c r="G406" s="67"/>
      <c r="H406" s="85" t="s">
        <v>453</v>
      </c>
      <c r="I406" s="67" t="s">
        <v>1142</v>
      </c>
      <c r="J406" s="105" t="s">
        <v>3</v>
      </c>
      <c r="K406" s="79" t="s">
        <v>1143</v>
      </c>
      <c r="L406" s="79"/>
      <c r="M406" s="102" t="s">
        <v>1164</v>
      </c>
      <c r="N406" s="142">
        <v>42673</v>
      </c>
      <c r="O406" s="78"/>
      <c r="P406" s="78"/>
    </row>
    <row r="407" spans="1:16" ht="40.5" hidden="1">
      <c r="A407" s="70">
        <f t="shared" si="3"/>
        <v>399</v>
      </c>
      <c r="B407" s="77">
        <v>42642</v>
      </c>
      <c r="C407" s="81" t="s">
        <v>72</v>
      </c>
      <c r="D407" s="75" t="s">
        <v>1280</v>
      </c>
      <c r="E407" s="70" t="s">
        <v>76</v>
      </c>
      <c r="F407" s="70" t="s">
        <v>57</v>
      </c>
      <c r="G407" s="67"/>
      <c r="H407" s="85" t="s">
        <v>453</v>
      </c>
      <c r="I407" s="67" t="s">
        <v>1142</v>
      </c>
      <c r="J407" s="105" t="s">
        <v>5</v>
      </c>
      <c r="K407" s="79" t="s">
        <v>1251</v>
      </c>
      <c r="L407" s="79" t="s">
        <v>1254</v>
      </c>
      <c r="M407" s="67" t="s">
        <v>1127</v>
      </c>
      <c r="N407" s="142">
        <v>42685</v>
      </c>
      <c r="O407" s="78"/>
      <c r="P407" s="78"/>
    </row>
    <row r="408" spans="1:16" ht="40.5" hidden="1">
      <c r="A408" s="70">
        <f t="shared" si="3"/>
        <v>400</v>
      </c>
      <c r="B408" s="77">
        <v>42642</v>
      </c>
      <c r="C408" s="81" t="s">
        <v>72</v>
      </c>
      <c r="D408" s="75" t="s">
        <v>1281</v>
      </c>
      <c r="E408" s="70" t="s">
        <v>76</v>
      </c>
      <c r="F408" s="70" t="s">
        <v>57</v>
      </c>
      <c r="G408" s="67"/>
      <c r="H408" s="85" t="s">
        <v>453</v>
      </c>
      <c r="I408" s="67" t="s">
        <v>1142</v>
      </c>
      <c r="J408" s="105" t="s">
        <v>5</v>
      </c>
      <c r="K408" s="79" t="s">
        <v>1251</v>
      </c>
      <c r="L408" s="79" t="s">
        <v>1254</v>
      </c>
      <c r="M408" s="67" t="s">
        <v>1127</v>
      </c>
      <c r="N408" s="142">
        <v>42685</v>
      </c>
      <c r="O408" s="78"/>
      <c r="P408" s="78"/>
    </row>
    <row r="409" spans="1:16" ht="54" hidden="1">
      <c r="A409" s="70">
        <f t="shared" si="3"/>
        <v>401</v>
      </c>
      <c r="B409" s="77">
        <v>42642</v>
      </c>
      <c r="C409" s="81" t="s">
        <v>72</v>
      </c>
      <c r="D409" s="75" t="s">
        <v>1282</v>
      </c>
      <c r="E409" s="70" t="s">
        <v>76</v>
      </c>
      <c r="F409" s="70" t="s">
        <v>57</v>
      </c>
      <c r="G409" s="67"/>
      <c r="H409" s="85" t="s">
        <v>453</v>
      </c>
      <c r="I409" s="67" t="s">
        <v>1142</v>
      </c>
      <c r="J409" s="105" t="s">
        <v>5</v>
      </c>
      <c r="K409" s="79" t="s">
        <v>1251</v>
      </c>
      <c r="L409" s="79" t="s">
        <v>1254</v>
      </c>
      <c r="M409" s="67" t="s">
        <v>1127</v>
      </c>
      <c r="N409" s="142">
        <v>42685</v>
      </c>
      <c r="O409" s="78"/>
      <c r="P409" s="78"/>
    </row>
    <row r="410" spans="1:16" ht="67.5">
      <c r="A410" s="70">
        <f t="shared" si="3"/>
        <v>402</v>
      </c>
      <c r="B410" s="77">
        <v>42642</v>
      </c>
      <c r="C410" s="81" t="s">
        <v>72</v>
      </c>
      <c r="D410" s="75" t="s">
        <v>1283</v>
      </c>
      <c r="E410" s="70" t="s">
        <v>29</v>
      </c>
      <c r="F410" s="70" t="s">
        <v>57</v>
      </c>
      <c r="G410" s="67"/>
      <c r="H410" s="85" t="s">
        <v>453</v>
      </c>
      <c r="I410" s="67" t="s">
        <v>1142</v>
      </c>
      <c r="J410" s="105" t="s">
        <v>3</v>
      </c>
      <c r="K410" s="163" t="s">
        <v>1143</v>
      </c>
      <c r="L410" s="163"/>
      <c r="M410" s="102" t="s">
        <v>1164</v>
      </c>
      <c r="N410" s="142">
        <v>42674</v>
      </c>
      <c r="O410" s="164"/>
      <c r="P410" s="78"/>
    </row>
    <row r="411" spans="1:16" ht="27" hidden="1">
      <c r="A411" s="70">
        <f t="shared" si="3"/>
        <v>403</v>
      </c>
      <c r="B411" s="77">
        <v>42643</v>
      </c>
      <c r="C411" s="81" t="s">
        <v>55</v>
      </c>
      <c r="D411" s="75" t="s">
        <v>1284</v>
      </c>
      <c r="E411" s="70" t="s">
        <v>56</v>
      </c>
      <c r="F411" s="70" t="s">
        <v>57</v>
      </c>
      <c r="G411" s="67"/>
      <c r="H411" s="85" t="s">
        <v>453</v>
      </c>
      <c r="I411" s="67" t="s">
        <v>1142</v>
      </c>
      <c r="J411" s="105" t="s">
        <v>3</v>
      </c>
      <c r="K411" s="79" t="s">
        <v>1143</v>
      </c>
      <c r="L411" s="79"/>
      <c r="M411" s="70" t="s">
        <v>1166</v>
      </c>
      <c r="N411" s="142">
        <v>42664</v>
      </c>
      <c r="O411" s="78"/>
      <c r="P411" s="78"/>
    </row>
    <row r="412" spans="1:16" ht="54" hidden="1">
      <c r="A412" s="70">
        <f t="shared" si="3"/>
        <v>404</v>
      </c>
      <c r="B412" s="77">
        <v>42643</v>
      </c>
      <c r="C412" s="81" t="s">
        <v>55</v>
      </c>
      <c r="D412" s="75" t="s">
        <v>1285</v>
      </c>
      <c r="E412" s="70" t="s">
        <v>56</v>
      </c>
      <c r="F412" s="70" t="s">
        <v>57</v>
      </c>
      <c r="G412" s="67"/>
      <c r="H412" s="85" t="s">
        <v>453</v>
      </c>
      <c r="I412" s="67" t="s">
        <v>1142</v>
      </c>
      <c r="J412" s="105" t="s">
        <v>3</v>
      </c>
      <c r="K412" s="79" t="s">
        <v>1143</v>
      </c>
      <c r="L412" s="79"/>
      <c r="M412" s="70" t="s">
        <v>1166</v>
      </c>
      <c r="N412" s="142">
        <v>42664</v>
      </c>
      <c r="O412" s="78"/>
      <c r="P412" s="78"/>
    </row>
    <row r="413" spans="1:16" ht="67.5" hidden="1">
      <c r="A413" s="70">
        <f t="shared" si="3"/>
        <v>405</v>
      </c>
      <c r="B413" s="77">
        <v>42643</v>
      </c>
      <c r="C413" s="81" t="s">
        <v>55</v>
      </c>
      <c r="D413" s="75" t="s">
        <v>1286</v>
      </c>
      <c r="E413" s="70" t="s">
        <v>56</v>
      </c>
      <c r="F413" s="70" t="s">
        <v>57</v>
      </c>
      <c r="G413" s="67"/>
      <c r="H413" s="85" t="s">
        <v>453</v>
      </c>
      <c r="I413" s="67" t="s">
        <v>1142</v>
      </c>
      <c r="J413" s="105" t="s">
        <v>3</v>
      </c>
      <c r="K413" s="79" t="s">
        <v>1143</v>
      </c>
      <c r="L413" s="79"/>
      <c r="M413" s="70" t="s">
        <v>1166</v>
      </c>
      <c r="N413" s="142">
        <v>42664</v>
      </c>
      <c r="O413" s="78"/>
      <c r="P413" s="78"/>
    </row>
    <row r="414" spans="1:16" ht="54" hidden="1">
      <c r="A414" s="70">
        <f t="shared" si="3"/>
        <v>406</v>
      </c>
      <c r="B414" s="77">
        <v>42643</v>
      </c>
      <c r="C414" s="81" t="s">
        <v>55</v>
      </c>
      <c r="D414" s="75" t="s">
        <v>1287</v>
      </c>
      <c r="E414" s="70" t="s">
        <v>56</v>
      </c>
      <c r="F414" s="70" t="s">
        <v>57</v>
      </c>
      <c r="G414" s="67"/>
      <c r="H414" s="85" t="s">
        <v>453</v>
      </c>
      <c r="I414" s="67" t="s">
        <v>1142</v>
      </c>
      <c r="J414" s="105" t="s">
        <v>3</v>
      </c>
      <c r="K414" s="79" t="s">
        <v>1143</v>
      </c>
      <c r="L414" s="79"/>
      <c r="M414" s="70" t="s">
        <v>1185</v>
      </c>
      <c r="N414" s="142">
        <v>42674</v>
      </c>
      <c r="O414" s="78"/>
      <c r="P414" s="78"/>
    </row>
    <row r="415" spans="1:16" ht="67.5" hidden="1">
      <c r="A415" s="70">
        <f t="shared" si="3"/>
        <v>407</v>
      </c>
      <c r="B415" s="77">
        <v>42643</v>
      </c>
      <c r="C415" s="81" t="s">
        <v>55</v>
      </c>
      <c r="D415" s="75" t="s">
        <v>1288</v>
      </c>
      <c r="E415" s="70" t="s">
        <v>56</v>
      </c>
      <c r="F415" s="70" t="s">
        <v>57</v>
      </c>
      <c r="G415" s="67"/>
      <c r="H415" s="85" t="s">
        <v>453</v>
      </c>
      <c r="I415" s="67" t="s">
        <v>1142</v>
      </c>
      <c r="J415" s="105" t="s">
        <v>3</v>
      </c>
      <c r="K415" s="79" t="s">
        <v>1143</v>
      </c>
      <c r="L415" s="79"/>
      <c r="M415" s="70" t="s">
        <v>1166</v>
      </c>
      <c r="N415" s="142">
        <v>42664</v>
      </c>
      <c r="O415" s="78"/>
      <c r="P415" s="78"/>
    </row>
    <row r="416" spans="1:16" ht="54" hidden="1">
      <c r="A416" s="70">
        <f t="shared" si="3"/>
        <v>408</v>
      </c>
      <c r="B416" s="77">
        <v>42643</v>
      </c>
      <c r="C416" s="81" t="s">
        <v>72</v>
      </c>
      <c r="D416" s="75" t="s">
        <v>1289</v>
      </c>
      <c r="E416" s="70" t="s">
        <v>56</v>
      </c>
      <c r="F416" s="70" t="s">
        <v>57</v>
      </c>
      <c r="G416" s="67"/>
      <c r="H416" s="85" t="s">
        <v>453</v>
      </c>
      <c r="I416" s="67" t="s">
        <v>1142</v>
      </c>
      <c r="J416" s="105" t="s">
        <v>10</v>
      </c>
      <c r="K416" s="79" t="s">
        <v>1143</v>
      </c>
      <c r="L416" s="79"/>
      <c r="M416" s="70" t="s">
        <v>1174</v>
      </c>
      <c r="N416" s="142">
        <v>42657</v>
      </c>
      <c r="O416" s="78"/>
      <c r="P416" s="78"/>
    </row>
    <row r="417" spans="1:16" ht="54">
      <c r="A417" s="275">
        <f t="shared" si="3"/>
        <v>409</v>
      </c>
      <c r="B417" s="77">
        <v>42643</v>
      </c>
      <c r="C417" s="81" t="s">
        <v>72</v>
      </c>
      <c r="D417" s="75" t="s">
        <v>1290</v>
      </c>
      <c r="E417" s="70" t="s">
        <v>29</v>
      </c>
      <c r="F417" s="70" t="s">
        <v>57</v>
      </c>
      <c r="G417" s="67"/>
      <c r="H417" s="85" t="s">
        <v>453</v>
      </c>
      <c r="I417" s="67" t="s">
        <v>1142</v>
      </c>
      <c r="J417" s="105" t="s">
        <v>3</v>
      </c>
      <c r="K417" s="79" t="s">
        <v>1291</v>
      </c>
      <c r="L417" s="79"/>
      <c r="M417" s="102" t="s">
        <v>1164</v>
      </c>
      <c r="N417" s="142">
        <v>42674</v>
      </c>
      <c r="O417" s="78"/>
      <c r="P417" s="78"/>
    </row>
    <row r="418" spans="1:16" ht="27" hidden="1">
      <c r="A418" s="70">
        <f t="shared" si="3"/>
        <v>410</v>
      </c>
      <c r="B418" s="77">
        <v>42643</v>
      </c>
      <c r="C418" s="81" t="s">
        <v>55</v>
      </c>
      <c r="D418" s="75" t="s">
        <v>1292</v>
      </c>
      <c r="E418" s="70" t="s">
        <v>56</v>
      </c>
      <c r="F418" s="70" t="s">
        <v>57</v>
      </c>
      <c r="G418" s="67"/>
      <c r="H418" s="85" t="s">
        <v>325</v>
      </c>
      <c r="I418" s="67" t="s">
        <v>1194</v>
      </c>
      <c r="J418" s="105" t="s">
        <v>12</v>
      </c>
      <c r="K418" s="79" t="s">
        <v>1293</v>
      </c>
      <c r="L418" s="79" t="s">
        <v>1294</v>
      </c>
      <c r="M418" s="70" t="s">
        <v>1185</v>
      </c>
      <c r="N418" s="78" t="s">
        <v>1147</v>
      </c>
      <c r="O418" s="78"/>
      <c r="P418" s="78"/>
    </row>
    <row r="419" spans="1:16" ht="108" hidden="1">
      <c r="A419" s="70">
        <f t="shared" si="3"/>
        <v>411</v>
      </c>
      <c r="B419" s="77">
        <v>42652</v>
      </c>
      <c r="C419" s="81" t="s">
        <v>72</v>
      </c>
      <c r="D419" s="75" t="s">
        <v>1295</v>
      </c>
      <c r="E419" s="70" t="s">
        <v>56</v>
      </c>
      <c r="F419" s="70" t="s">
        <v>57</v>
      </c>
      <c r="G419" s="67"/>
      <c r="H419" s="85" t="s">
        <v>452</v>
      </c>
      <c r="I419" s="67" t="s">
        <v>1142</v>
      </c>
      <c r="J419" s="105" t="s">
        <v>5</v>
      </c>
      <c r="K419" s="79" t="s">
        <v>1296</v>
      </c>
      <c r="L419" s="79" t="s">
        <v>1297</v>
      </c>
      <c r="M419" s="70" t="s">
        <v>1174</v>
      </c>
      <c r="N419" s="142">
        <v>42653</v>
      </c>
      <c r="O419" s="142">
        <v>42653</v>
      </c>
      <c r="P419" s="78"/>
    </row>
    <row r="420" spans="1:16" ht="121.5" hidden="1">
      <c r="A420" s="70">
        <f t="shared" si="3"/>
        <v>412</v>
      </c>
      <c r="B420" s="77">
        <v>42652</v>
      </c>
      <c r="C420" s="81" t="s">
        <v>72</v>
      </c>
      <c r="D420" s="75" t="s">
        <v>1298</v>
      </c>
      <c r="E420" s="70" t="s">
        <v>56</v>
      </c>
      <c r="F420" s="70" t="s">
        <v>57</v>
      </c>
      <c r="G420" s="67"/>
      <c r="H420" s="85" t="s">
        <v>452</v>
      </c>
      <c r="I420" s="67" t="s">
        <v>1142</v>
      </c>
      <c r="J420" s="105" t="s">
        <v>5</v>
      </c>
      <c r="K420" s="79" t="s">
        <v>1296</v>
      </c>
      <c r="L420" s="79" t="s">
        <v>1299</v>
      </c>
      <c r="M420" s="70" t="s">
        <v>1174</v>
      </c>
      <c r="N420" s="142">
        <v>42653</v>
      </c>
      <c r="O420" s="142">
        <v>42653</v>
      </c>
      <c r="P420" s="78"/>
    </row>
    <row r="421" spans="1:16" ht="108" hidden="1">
      <c r="A421" s="67">
        <f t="shared" si="3"/>
        <v>413</v>
      </c>
      <c r="B421" s="77">
        <v>42652</v>
      </c>
      <c r="C421" s="81" t="s">
        <v>72</v>
      </c>
      <c r="D421" s="75" t="s">
        <v>1300</v>
      </c>
      <c r="E421" s="70" t="s">
        <v>76</v>
      </c>
      <c r="F421" s="70" t="s">
        <v>57</v>
      </c>
      <c r="G421" s="67"/>
      <c r="H421" s="85" t="s">
        <v>452</v>
      </c>
      <c r="I421" s="67" t="s">
        <v>1142</v>
      </c>
      <c r="J421" s="105" t="s">
        <v>11</v>
      </c>
      <c r="K421" s="79" t="s">
        <v>1301</v>
      </c>
      <c r="L421" s="79" t="s">
        <v>1302</v>
      </c>
      <c r="M421" s="70" t="s">
        <v>1189</v>
      </c>
      <c r="N421" s="142">
        <v>42653</v>
      </c>
      <c r="O421" s="142">
        <v>42653</v>
      </c>
      <c r="P421" s="78"/>
    </row>
    <row r="422" spans="1:16" ht="94.5" hidden="1">
      <c r="A422" s="67">
        <f t="shared" si="3"/>
        <v>414</v>
      </c>
      <c r="B422" s="77">
        <v>42652</v>
      </c>
      <c r="C422" s="81" t="s">
        <v>72</v>
      </c>
      <c r="D422" s="75" t="s">
        <v>1303</v>
      </c>
      <c r="E422" s="70" t="s">
        <v>76</v>
      </c>
      <c r="F422" s="70" t="s">
        <v>57</v>
      </c>
      <c r="G422" s="67"/>
      <c r="H422" s="85" t="s">
        <v>452</v>
      </c>
      <c r="I422" s="67" t="s">
        <v>1142</v>
      </c>
      <c r="J422" s="105" t="s">
        <v>11</v>
      </c>
      <c r="K422" s="79" t="s">
        <v>1301</v>
      </c>
      <c r="L422" s="79" t="s">
        <v>1302</v>
      </c>
      <c r="M422" s="70" t="s">
        <v>1189</v>
      </c>
      <c r="N422" s="142">
        <v>42653</v>
      </c>
      <c r="O422" s="142">
        <v>42653</v>
      </c>
      <c r="P422" s="78"/>
    </row>
    <row r="423" spans="1:16" ht="94.5" hidden="1">
      <c r="A423" s="70">
        <f t="shared" si="3"/>
        <v>415</v>
      </c>
      <c r="B423" s="77">
        <v>42653</v>
      </c>
      <c r="C423" s="81" t="s">
        <v>72</v>
      </c>
      <c r="D423" s="75" t="s">
        <v>573</v>
      </c>
      <c r="E423" s="70" t="s">
        <v>56</v>
      </c>
      <c r="F423" s="70" t="s">
        <v>57</v>
      </c>
      <c r="G423" s="67"/>
      <c r="H423" s="85" t="s">
        <v>452</v>
      </c>
      <c r="I423" s="67" t="s">
        <v>1142</v>
      </c>
      <c r="J423" s="105" t="s">
        <v>3</v>
      </c>
      <c r="K423" s="79"/>
      <c r="L423" s="79"/>
      <c r="M423" s="70" t="s">
        <v>1127</v>
      </c>
      <c r="N423" s="142">
        <v>42664</v>
      </c>
      <c r="O423" s="142"/>
      <c r="P423" s="78"/>
    </row>
    <row r="424" spans="1:16" ht="148.5" hidden="1">
      <c r="A424" s="70">
        <f t="shared" si="3"/>
        <v>416</v>
      </c>
      <c r="B424" s="77">
        <v>42653</v>
      </c>
      <c r="C424" s="81" t="s">
        <v>72</v>
      </c>
      <c r="D424" s="75" t="s">
        <v>574</v>
      </c>
      <c r="E424" s="70" t="s">
        <v>56</v>
      </c>
      <c r="F424" s="70" t="s">
        <v>57</v>
      </c>
      <c r="G424" s="67"/>
      <c r="H424" s="85" t="s">
        <v>452</v>
      </c>
      <c r="I424" s="67" t="s">
        <v>1142</v>
      </c>
      <c r="J424" s="105" t="s">
        <v>3</v>
      </c>
      <c r="K424" s="79"/>
      <c r="L424" s="79"/>
      <c r="M424" s="70" t="s">
        <v>1127</v>
      </c>
      <c r="N424" s="142">
        <v>42664</v>
      </c>
      <c r="O424" s="142"/>
      <c r="P424" s="78"/>
    </row>
    <row r="425" spans="1:16" ht="94.5" hidden="1">
      <c r="A425" s="70">
        <f t="shared" si="3"/>
        <v>417</v>
      </c>
      <c r="B425" s="77">
        <v>42653</v>
      </c>
      <c r="C425" s="81" t="s">
        <v>72</v>
      </c>
      <c r="D425" s="75" t="s">
        <v>575</v>
      </c>
      <c r="E425" s="70" t="s">
        <v>56</v>
      </c>
      <c r="F425" s="70" t="s">
        <v>57</v>
      </c>
      <c r="G425" s="67"/>
      <c r="H425" s="85" t="s">
        <v>452</v>
      </c>
      <c r="I425" s="67" t="s">
        <v>1142</v>
      </c>
      <c r="J425" s="105" t="s">
        <v>3</v>
      </c>
      <c r="K425" s="79"/>
      <c r="L425" s="79"/>
      <c r="M425" s="70" t="s">
        <v>1127</v>
      </c>
      <c r="N425" s="142">
        <v>42664</v>
      </c>
      <c r="O425" s="142"/>
      <c r="P425" s="78"/>
    </row>
    <row r="426" spans="1:16" ht="121.5" hidden="1">
      <c r="A426" s="70">
        <f t="shared" si="3"/>
        <v>418</v>
      </c>
      <c r="B426" s="77">
        <v>42653</v>
      </c>
      <c r="C426" s="81" t="s">
        <v>72</v>
      </c>
      <c r="D426" s="75" t="s">
        <v>1304</v>
      </c>
      <c r="E426" s="70" t="s">
        <v>56</v>
      </c>
      <c r="F426" s="70" t="s">
        <v>57</v>
      </c>
      <c r="G426" s="67"/>
      <c r="H426" s="85" t="s">
        <v>452</v>
      </c>
      <c r="I426" s="67" t="s">
        <v>1142</v>
      </c>
      <c r="J426" s="105" t="s">
        <v>3</v>
      </c>
      <c r="K426" s="79" t="s">
        <v>1305</v>
      </c>
      <c r="L426" s="79"/>
      <c r="M426" s="70" t="s">
        <v>1127</v>
      </c>
      <c r="N426" s="142">
        <v>42664</v>
      </c>
      <c r="O426" s="142"/>
      <c r="P426" s="78"/>
    </row>
    <row r="427" spans="1:16" ht="67.5" hidden="1">
      <c r="A427" s="70">
        <f t="shared" si="3"/>
        <v>419</v>
      </c>
      <c r="B427" s="77">
        <v>42654</v>
      </c>
      <c r="C427" s="81" t="s">
        <v>72</v>
      </c>
      <c r="D427" s="75" t="s">
        <v>1306</v>
      </c>
      <c r="E427" s="70" t="s">
        <v>76</v>
      </c>
      <c r="F427" s="70" t="s">
        <v>57</v>
      </c>
      <c r="G427" s="67"/>
      <c r="H427" s="85" t="s">
        <v>452</v>
      </c>
      <c r="I427" s="67" t="s">
        <v>1142</v>
      </c>
      <c r="J427" s="105" t="s">
        <v>5</v>
      </c>
      <c r="K427" s="79" t="s">
        <v>1307</v>
      </c>
      <c r="L427" s="79" t="s">
        <v>1308</v>
      </c>
      <c r="M427" s="70" t="s">
        <v>1174</v>
      </c>
      <c r="N427" s="142">
        <v>42664</v>
      </c>
      <c r="O427" s="142"/>
      <c r="P427" s="78"/>
    </row>
    <row r="428" spans="1:16" ht="67.5" hidden="1">
      <c r="A428" s="70">
        <f t="shared" si="3"/>
        <v>420</v>
      </c>
      <c r="B428" s="77">
        <v>42654</v>
      </c>
      <c r="C428" s="81" t="s">
        <v>72</v>
      </c>
      <c r="D428" s="75" t="s">
        <v>1309</v>
      </c>
      <c r="E428" s="70" t="s">
        <v>76</v>
      </c>
      <c r="F428" s="70" t="s">
        <v>57</v>
      </c>
      <c r="G428" s="67"/>
      <c r="H428" s="85" t="s">
        <v>452</v>
      </c>
      <c r="I428" s="67" t="s">
        <v>1142</v>
      </c>
      <c r="J428" s="105" t="s">
        <v>3</v>
      </c>
      <c r="K428" s="79"/>
      <c r="L428" s="79"/>
      <c r="M428" s="70" t="s">
        <v>1127</v>
      </c>
      <c r="N428" s="142">
        <v>42664</v>
      </c>
      <c r="O428" s="142"/>
      <c r="P428" s="221"/>
    </row>
    <row r="429" spans="1:16" ht="81" hidden="1">
      <c r="A429" s="70">
        <f t="shared" si="3"/>
        <v>421</v>
      </c>
      <c r="B429" s="77">
        <v>42654</v>
      </c>
      <c r="C429" s="81" t="s">
        <v>72</v>
      </c>
      <c r="D429" s="75" t="s">
        <v>1310</v>
      </c>
      <c r="E429" s="70" t="s">
        <v>76</v>
      </c>
      <c r="F429" s="70" t="s">
        <v>57</v>
      </c>
      <c r="G429" s="67"/>
      <c r="H429" s="85" t="s">
        <v>349</v>
      </c>
      <c r="I429" s="67" t="s">
        <v>1311</v>
      </c>
      <c r="J429" s="105" t="s">
        <v>8</v>
      </c>
      <c r="K429" s="79" t="s">
        <v>1312</v>
      </c>
      <c r="L429" s="79" t="s">
        <v>1313</v>
      </c>
      <c r="M429" s="70" t="s">
        <v>1127</v>
      </c>
      <c r="N429" s="142">
        <v>42664</v>
      </c>
      <c r="O429" s="142"/>
    </row>
    <row r="430" spans="1:16" ht="67.5" hidden="1">
      <c r="A430" s="70">
        <f t="shared" si="3"/>
        <v>422</v>
      </c>
      <c r="B430" s="77">
        <v>42654</v>
      </c>
      <c r="C430" s="81" t="s">
        <v>72</v>
      </c>
      <c r="D430" s="75" t="s">
        <v>1314</v>
      </c>
      <c r="E430" s="70" t="s">
        <v>76</v>
      </c>
      <c r="F430" s="70" t="s">
        <v>57</v>
      </c>
      <c r="G430" s="67"/>
      <c r="H430" s="85" t="s">
        <v>349</v>
      </c>
      <c r="I430" s="67" t="s">
        <v>1311</v>
      </c>
      <c r="J430" s="105" t="s">
        <v>5</v>
      </c>
      <c r="K430" s="79" t="s">
        <v>1315</v>
      </c>
      <c r="L430" s="79" t="s">
        <v>1316</v>
      </c>
      <c r="M430" s="70" t="s">
        <v>1127</v>
      </c>
      <c r="N430" s="142">
        <v>42664</v>
      </c>
      <c r="O430" s="142"/>
    </row>
    <row r="431" spans="1:16" ht="54" hidden="1">
      <c r="A431" s="70">
        <f t="shared" si="3"/>
        <v>423</v>
      </c>
      <c r="B431" s="77">
        <v>42656</v>
      </c>
      <c r="C431" s="81" t="s">
        <v>72</v>
      </c>
      <c r="D431" s="75" t="s">
        <v>1317</v>
      </c>
      <c r="E431" s="70" t="s">
        <v>56</v>
      </c>
      <c r="F431" s="70" t="s">
        <v>57</v>
      </c>
      <c r="G431" s="67"/>
      <c r="H431" s="85" t="s">
        <v>452</v>
      </c>
      <c r="I431" s="67" t="s">
        <v>1142</v>
      </c>
      <c r="J431" s="105" t="s">
        <v>3</v>
      </c>
      <c r="K431" s="79"/>
      <c r="L431" s="79"/>
      <c r="M431" s="70" t="s">
        <v>1318</v>
      </c>
      <c r="N431" s="142">
        <v>42664</v>
      </c>
      <c r="O431" s="142"/>
      <c r="P431" s="78"/>
    </row>
    <row r="432" spans="1:16" ht="54" hidden="1">
      <c r="A432" s="70">
        <f t="shared" si="3"/>
        <v>424</v>
      </c>
      <c r="B432" s="77">
        <v>42656</v>
      </c>
      <c r="C432" s="81" t="s">
        <v>72</v>
      </c>
      <c r="D432" s="75" t="s">
        <v>1319</v>
      </c>
      <c r="E432" s="70" t="s">
        <v>56</v>
      </c>
      <c r="F432" s="70" t="s">
        <v>57</v>
      </c>
      <c r="G432" s="67"/>
      <c r="H432" s="85" t="s">
        <v>452</v>
      </c>
      <c r="I432" s="67" t="s">
        <v>1142</v>
      </c>
      <c r="J432" s="105" t="s">
        <v>3</v>
      </c>
      <c r="K432" s="79"/>
      <c r="L432" s="79"/>
      <c r="M432" s="70" t="s">
        <v>1318</v>
      </c>
      <c r="N432" s="142">
        <v>42664</v>
      </c>
      <c r="O432" s="142"/>
      <c r="P432" s="78"/>
    </row>
    <row r="433" spans="1:16" ht="40.5" hidden="1">
      <c r="A433" s="70">
        <f t="shared" si="3"/>
        <v>425</v>
      </c>
      <c r="B433" s="77">
        <v>42656</v>
      </c>
      <c r="C433" s="81" t="s">
        <v>72</v>
      </c>
      <c r="D433" s="75" t="s">
        <v>1320</v>
      </c>
      <c r="E433" s="70" t="s">
        <v>29</v>
      </c>
      <c r="F433" s="70" t="s">
        <v>57</v>
      </c>
      <c r="G433" s="67"/>
      <c r="H433" s="85" t="s">
        <v>325</v>
      </c>
      <c r="I433" s="67" t="s">
        <v>1311</v>
      </c>
      <c r="J433" s="105" t="s">
        <v>8</v>
      </c>
      <c r="K433" s="79" t="s">
        <v>1321</v>
      </c>
      <c r="L433" s="79" t="s">
        <v>1322</v>
      </c>
      <c r="M433" s="70" t="s">
        <v>1127</v>
      </c>
      <c r="N433" s="142">
        <v>42664</v>
      </c>
      <c r="O433" s="142"/>
      <c r="P433" s="78"/>
    </row>
    <row r="434" spans="1:16" ht="148.5" hidden="1">
      <c r="A434" s="70">
        <f t="shared" si="3"/>
        <v>426</v>
      </c>
      <c r="B434" s="77">
        <v>42657</v>
      </c>
      <c r="C434" s="81" t="s">
        <v>72</v>
      </c>
      <c r="D434" s="75" t="s">
        <v>1323</v>
      </c>
      <c r="E434" s="70" t="s">
        <v>56</v>
      </c>
      <c r="F434" s="70" t="s">
        <v>57</v>
      </c>
      <c r="G434" s="67"/>
      <c r="H434" s="85" t="s">
        <v>452</v>
      </c>
      <c r="I434" s="67" t="s">
        <v>1142</v>
      </c>
      <c r="J434" s="105" t="s">
        <v>3</v>
      </c>
      <c r="K434" s="79"/>
      <c r="L434" s="79"/>
      <c r="M434" s="70" t="s">
        <v>1127</v>
      </c>
      <c r="N434" s="142">
        <v>42664</v>
      </c>
      <c r="O434" s="142"/>
      <c r="P434" s="78"/>
    </row>
    <row r="435" spans="1:16" ht="81" hidden="1">
      <c r="A435" s="70">
        <f t="shared" si="3"/>
        <v>427</v>
      </c>
      <c r="B435" s="77">
        <v>42657</v>
      </c>
      <c r="C435" s="81" t="s">
        <v>72</v>
      </c>
      <c r="D435" s="75" t="s">
        <v>1324</v>
      </c>
      <c r="E435" s="70" t="s">
        <v>29</v>
      </c>
      <c r="F435" s="70" t="s">
        <v>57</v>
      </c>
      <c r="G435" s="67"/>
      <c r="H435" s="85" t="s">
        <v>452</v>
      </c>
      <c r="I435" s="67" t="s">
        <v>1142</v>
      </c>
      <c r="J435" s="105" t="s">
        <v>3</v>
      </c>
      <c r="K435" s="79"/>
      <c r="L435" s="79"/>
      <c r="M435" s="70" t="s">
        <v>1127</v>
      </c>
      <c r="N435" s="142">
        <v>42664</v>
      </c>
      <c r="O435" s="142"/>
      <c r="P435" s="78"/>
    </row>
    <row r="436" spans="1:16" ht="67.5" hidden="1">
      <c r="A436" s="70">
        <f t="shared" si="3"/>
        <v>428</v>
      </c>
      <c r="B436" s="77">
        <v>42657</v>
      </c>
      <c r="C436" s="81" t="s">
        <v>72</v>
      </c>
      <c r="D436" s="75" t="s">
        <v>1325</v>
      </c>
      <c r="E436" s="70" t="s">
        <v>29</v>
      </c>
      <c r="F436" s="70" t="s">
        <v>57</v>
      </c>
      <c r="G436" s="67"/>
      <c r="H436" s="85" t="s">
        <v>452</v>
      </c>
      <c r="I436" s="67" t="s">
        <v>1142</v>
      </c>
      <c r="J436" s="105" t="s">
        <v>3</v>
      </c>
      <c r="K436" s="79"/>
      <c r="L436" s="79"/>
      <c r="M436" s="70" t="s">
        <v>1127</v>
      </c>
      <c r="N436" s="142">
        <v>42664</v>
      </c>
      <c r="O436" s="142"/>
      <c r="P436" s="78"/>
    </row>
    <row r="437" spans="1:16" ht="148.5" hidden="1">
      <c r="A437" s="70">
        <f t="shared" si="3"/>
        <v>429</v>
      </c>
      <c r="B437" s="77">
        <v>42657</v>
      </c>
      <c r="C437" s="81" t="s">
        <v>72</v>
      </c>
      <c r="D437" s="75" t="s">
        <v>1326</v>
      </c>
      <c r="E437" s="70" t="s">
        <v>29</v>
      </c>
      <c r="F437" s="70" t="s">
        <v>57</v>
      </c>
      <c r="G437" s="67"/>
      <c r="H437" s="85" t="s">
        <v>452</v>
      </c>
      <c r="I437" s="67" t="s">
        <v>1142</v>
      </c>
      <c r="J437" s="105" t="s">
        <v>5</v>
      </c>
      <c r="K437" s="79" t="s">
        <v>1305</v>
      </c>
      <c r="L437" s="79"/>
      <c r="M437" s="70" t="s">
        <v>1127</v>
      </c>
      <c r="N437" s="142">
        <v>42664</v>
      </c>
      <c r="O437" s="142"/>
      <c r="P437" s="78"/>
    </row>
    <row r="438" spans="1:16" ht="54" hidden="1">
      <c r="A438" s="70">
        <f t="shared" si="3"/>
        <v>430</v>
      </c>
      <c r="B438" s="77">
        <v>42660</v>
      </c>
      <c r="C438" s="81" t="s">
        <v>62</v>
      </c>
      <c r="D438" s="75" t="s">
        <v>1327</v>
      </c>
      <c r="E438" s="70" t="s">
        <v>29</v>
      </c>
      <c r="F438" s="70" t="s">
        <v>57</v>
      </c>
      <c r="G438" s="67"/>
      <c r="H438" s="85" t="s">
        <v>349</v>
      </c>
      <c r="I438" s="67" t="s">
        <v>1328</v>
      </c>
      <c r="J438" s="105" t="s">
        <v>5</v>
      </c>
      <c r="K438" s="79" t="s">
        <v>1329</v>
      </c>
      <c r="L438" s="79" t="s">
        <v>1330</v>
      </c>
      <c r="M438" s="70" t="s">
        <v>1331</v>
      </c>
      <c r="N438" s="142">
        <v>42661</v>
      </c>
      <c r="O438" s="142">
        <v>42661</v>
      </c>
      <c r="P438" s="78"/>
    </row>
    <row r="439" spans="1:16" ht="67.5" hidden="1">
      <c r="A439" s="67">
        <f t="shared" si="3"/>
        <v>431</v>
      </c>
      <c r="B439" s="77">
        <v>42661</v>
      </c>
      <c r="C439" s="81" t="s">
        <v>72</v>
      </c>
      <c r="D439" s="75" t="s">
        <v>1332</v>
      </c>
      <c r="E439" s="70" t="s">
        <v>56</v>
      </c>
      <c r="F439" s="70" t="s">
        <v>57</v>
      </c>
      <c r="G439" s="67"/>
      <c r="H439" s="85" t="s">
        <v>452</v>
      </c>
      <c r="I439" s="67" t="s">
        <v>1142</v>
      </c>
      <c r="J439" s="105" t="s">
        <v>3</v>
      </c>
      <c r="K439" s="79"/>
      <c r="L439" s="79"/>
      <c r="M439" s="70" t="s">
        <v>1174</v>
      </c>
      <c r="N439" s="142"/>
      <c r="O439" s="142"/>
      <c r="P439" s="78"/>
    </row>
    <row r="440" spans="1:16" ht="81" hidden="1">
      <c r="A440" s="67">
        <f t="shared" si="3"/>
        <v>432</v>
      </c>
      <c r="B440" s="77">
        <v>42661</v>
      </c>
      <c r="C440" s="81" t="s">
        <v>72</v>
      </c>
      <c r="D440" s="75" t="s">
        <v>1333</v>
      </c>
      <c r="E440" s="70" t="s">
        <v>76</v>
      </c>
      <c r="F440" s="70" t="s">
        <v>57</v>
      </c>
      <c r="G440" s="67"/>
      <c r="H440" s="85" t="s">
        <v>452</v>
      </c>
      <c r="I440" s="67" t="s">
        <v>1142</v>
      </c>
      <c r="J440" s="105" t="s">
        <v>5</v>
      </c>
      <c r="K440" s="79" t="s">
        <v>1334</v>
      </c>
      <c r="L440" s="79" t="s">
        <v>1335</v>
      </c>
      <c r="M440" s="70" t="s">
        <v>1189</v>
      </c>
      <c r="N440" s="142">
        <v>42671</v>
      </c>
      <c r="O440" s="142"/>
      <c r="P440" s="78"/>
    </row>
    <row r="441" spans="1:16" ht="108" hidden="1">
      <c r="A441" s="67">
        <f t="shared" si="3"/>
        <v>433</v>
      </c>
      <c r="B441" s="77">
        <v>42661</v>
      </c>
      <c r="C441" s="81" t="s">
        <v>72</v>
      </c>
      <c r="D441" s="75" t="s">
        <v>1336</v>
      </c>
      <c r="E441" s="70" t="s">
        <v>29</v>
      </c>
      <c r="F441" s="70" t="s">
        <v>57</v>
      </c>
      <c r="G441" s="67"/>
      <c r="H441" s="85" t="s">
        <v>452</v>
      </c>
      <c r="I441" s="67" t="s">
        <v>1142</v>
      </c>
      <c r="J441" s="105" t="s">
        <v>5</v>
      </c>
      <c r="K441" s="79" t="s">
        <v>1337</v>
      </c>
      <c r="L441" s="79" t="s">
        <v>1338</v>
      </c>
      <c r="M441" s="70" t="s">
        <v>1189</v>
      </c>
      <c r="N441" s="142">
        <v>42671</v>
      </c>
      <c r="O441" s="142"/>
      <c r="P441" s="78"/>
    </row>
    <row r="442" spans="1:16" ht="81" hidden="1">
      <c r="A442" s="67">
        <f t="shared" si="3"/>
        <v>434</v>
      </c>
      <c r="B442" s="77">
        <v>42661</v>
      </c>
      <c r="C442" s="81" t="s">
        <v>72</v>
      </c>
      <c r="D442" s="75" t="s">
        <v>1339</v>
      </c>
      <c r="E442" s="70" t="s">
        <v>56</v>
      </c>
      <c r="F442" s="70" t="s">
        <v>57</v>
      </c>
      <c r="G442" s="67"/>
      <c r="H442" s="85" t="s">
        <v>452</v>
      </c>
      <c r="I442" s="67" t="s">
        <v>1142</v>
      </c>
      <c r="J442" s="105" t="s">
        <v>8</v>
      </c>
      <c r="K442" s="79" t="s">
        <v>1340</v>
      </c>
      <c r="L442" s="79" t="s">
        <v>1341</v>
      </c>
      <c r="M442" s="70" t="s">
        <v>1189</v>
      </c>
      <c r="N442" s="142">
        <v>42663</v>
      </c>
      <c r="O442" s="142"/>
      <c r="P442" s="78"/>
    </row>
    <row r="443" spans="1:16" ht="94.5" hidden="1">
      <c r="A443" s="67">
        <f t="shared" si="3"/>
        <v>435</v>
      </c>
      <c r="B443" s="77">
        <v>42661</v>
      </c>
      <c r="C443" s="81" t="s">
        <v>72</v>
      </c>
      <c r="D443" s="75" t="s">
        <v>1342</v>
      </c>
      <c r="E443" s="70" t="s">
        <v>1343</v>
      </c>
      <c r="F443" s="70" t="s">
        <v>57</v>
      </c>
      <c r="G443" s="67"/>
      <c r="H443" s="85" t="s">
        <v>452</v>
      </c>
      <c r="I443" s="67" t="s">
        <v>1142</v>
      </c>
      <c r="J443" s="105" t="s">
        <v>5</v>
      </c>
      <c r="K443" s="79" t="s">
        <v>1344</v>
      </c>
      <c r="L443" s="79" t="s">
        <v>1345</v>
      </c>
      <c r="M443" s="70" t="s">
        <v>1189</v>
      </c>
      <c r="N443" s="142">
        <v>42671</v>
      </c>
      <c r="O443" s="142"/>
      <c r="P443" s="78"/>
    </row>
    <row r="444" spans="1:16" ht="81" hidden="1">
      <c r="A444" s="67">
        <f t="shared" si="3"/>
        <v>436</v>
      </c>
      <c r="B444" s="77">
        <v>42661</v>
      </c>
      <c r="C444" s="81" t="s">
        <v>72</v>
      </c>
      <c r="D444" s="75" t="s">
        <v>1346</v>
      </c>
      <c r="E444" s="70" t="s">
        <v>76</v>
      </c>
      <c r="F444" s="70" t="s">
        <v>57</v>
      </c>
      <c r="G444" s="67"/>
      <c r="H444" s="85" t="s">
        <v>452</v>
      </c>
      <c r="I444" s="67" t="s">
        <v>1142</v>
      </c>
      <c r="J444" s="105" t="s">
        <v>5</v>
      </c>
      <c r="K444" s="79" t="s">
        <v>1334</v>
      </c>
      <c r="L444" s="79" t="s">
        <v>1347</v>
      </c>
      <c r="M444" s="70" t="s">
        <v>1189</v>
      </c>
      <c r="N444" s="142">
        <v>42671</v>
      </c>
      <c r="O444" s="142"/>
      <c r="P444" s="78"/>
    </row>
    <row r="445" spans="1:16" ht="67.5" hidden="1">
      <c r="A445" s="67">
        <f t="shared" si="3"/>
        <v>437</v>
      </c>
      <c r="B445" s="77">
        <v>42661</v>
      </c>
      <c r="C445" s="81" t="s">
        <v>72</v>
      </c>
      <c r="D445" s="75" t="s">
        <v>1348</v>
      </c>
      <c r="E445" s="70" t="s">
        <v>76</v>
      </c>
      <c r="F445" s="70" t="s">
        <v>57</v>
      </c>
      <c r="G445" s="67"/>
      <c r="H445" s="85" t="s">
        <v>452</v>
      </c>
      <c r="I445" s="67" t="s">
        <v>1142</v>
      </c>
      <c r="J445" s="105" t="s">
        <v>5</v>
      </c>
      <c r="K445" s="79" t="s">
        <v>1349</v>
      </c>
      <c r="L445" s="79" t="s">
        <v>1350</v>
      </c>
      <c r="M445" s="70" t="s">
        <v>1189</v>
      </c>
      <c r="N445" s="142">
        <v>42671</v>
      </c>
      <c r="O445" s="142"/>
      <c r="P445" s="78"/>
    </row>
    <row r="446" spans="1:16" ht="94.5" hidden="1">
      <c r="A446" s="67">
        <f t="shared" si="3"/>
        <v>438</v>
      </c>
      <c r="B446" s="77">
        <v>42661</v>
      </c>
      <c r="C446" s="81" t="s">
        <v>72</v>
      </c>
      <c r="D446" s="75" t="s">
        <v>1351</v>
      </c>
      <c r="E446" s="70" t="s">
        <v>76</v>
      </c>
      <c r="F446" s="70" t="s">
        <v>57</v>
      </c>
      <c r="G446" s="67"/>
      <c r="H446" s="85" t="s">
        <v>452</v>
      </c>
      <c r="I446" s="67" t="s">
        <v>1142</v>
      </c>
      <c r="J446" s="105" t="s">
        <v>3</v>
      </c>
      <c r="K446" s="79"/>
      <c r="L446" s="79"/>
      <c r="M446" s="70" t="s">
        <v>1189</v>
      </c>
      <c r="N446" s="142"/>
      <c r="O446" s="142"/>
      <c r="P446" s="78"/>
    </row>
    <row r="447" spans="1:16" ht="67.5" hidden="1">
      <c r="A447" s="67">
        <f t="shared" si="3"/>
        <v>439</v>
      </c>
      <c r="B447" s="77">
        <v>42661</v>
      </c>
      <c r="C447" s="81" t="s">
        <v>72</v>
      </c>
      <c r="D447" s="75" t="s">
        <v>1352</v>
      </c>
      <c r="E447" s="70" t="s">
        <v>76</v>
      </c>
      <c r="F447" s="70" t="s">
        <v>57</v>
      </c>
      <c r="G447" s="67"/>
      <c r="H447" s="85" t="s">
        <v>452</v>
      </c>
      <c r="I447" s="67" t="s">
        <v>1142</v>
      </c>
      <c r="J447" s="105" t="s">
        <v>5</v>
      </c>
      <c r="K447" s="79" t="s">
        <v>1353</v>
      </c>
      <c r="L447" s="79" t="s">
        <v>1354</v>
      </c>
      <c r="M447" s="70" t="s">
        <v>1189</v>
      </c>
      <c r="N447" s="142">
        <v>42671</v>
      </c>
      <c r="O447" s="142"/>
      <c r="P447" s="78"/>
    </row>
    <row r="448" spans="1:16" ht="27" hidden="1">
      <c r="A448" s="67">
        <f t="shared" si="3"/>
        <v>440</v>
      </c>
      <c r="B448" s="77">
        <v>42661</v>
      </c>
      <c r="C448" s="81" t="s">
        <v>72</v>
      </c>
      <c r="D448" s="75" t="s">
        <v>1355</v>
      </c>
      <c r="E448" s="70" t="s">
        <v>76</v>
      </c>
      <c r="F448" s="70" t="s">
        <v>57</v>
      </c>
      <c r="G448" s="67"/>
      <c r="H448" s="85" t="s">
        <v>452</v>
      </c>
      <c r="I448" s="67" t="s">
        <v>1142</v>
      </c>
      <c r="J448" s="105" t="s">
        <v>3</v>
      </c>
      <c r="K448" s="79"/>
      <c r="L448" s="79"/>
      <c r="M448" s="70" t="s">
        <v>1127</v>
      </c>
      <c r="N448" s="142"/>
      <c r="O448" s="142"/>
      <c r="P448" s="78"/>
    </row>
    <row r="449" spans="1:16" ht="27">
      <c r="A449" s="275">
        <f t="shared" si="3"/>
        <v>441</v>
      </c>
      <c r="B449" s="77">
        <v>42661</v>
      </c>
      <c r="C449" s="81" t="s">
        <v>72</v>
      </c>
      <c r="D449" s="75" t="s">
        <v>1356</v>
      </c>
      <c r="E449" s="70" t="s">
        <v>76</v>
      </c>
      <c r="F449" s="70" t="s">
        <v>57</v>
      </c>
      <c r="G449" s="67"/>
      <c r="H449" s="85" t="s">
        <v>452</v>
      </c>
      <c r="I449" s="67" t="s">
        <v>1142</v>
      </c>
      <c r="J449" s="105" t="s">
        <v>3</v>
      </c>
      <c r="K449" s="79"/>
      <c r="L449" s="79"/>
      <c r="M449" s="70" t="s">
        <v>1357</v>
      </c>
      <c r="N449" s="142"/>
      <c r="O449" s="142"/>
      <c r="P449" s="78"/>
    </row>
    <row r="450" spans="1:16" ht="27" hidden="1">
      <c r="A450" s="67">
        <f t="shared" si="3"/>
        <v>442</v>
      </c>
      <c r="B450" s="77">
        <v>42661</v>
      </c>
      <c r="C450" s="81" t="s">
        <v>72</v>
      </c>
      <c r="D450" s="75" t="s">
        <v>1358</v>
      </c>
      <c r="E450" s="70" t="s">
        <v>76</v>
      </c>
      <c r="F450" s="70" t="s">
        <v>57</v>
      </c>
      <c r="G450" s="67"/>
      <c r="H450" s="85" t="s">
        <v>452</v>
      </c>
      <c r="I450" s="67" t="s">
        <v>1142</v>
      </c>
      <c r="J450" s="105" t="s">
        <v>3</v>
      </c>
      <c r="K450" s="79"/>
      <c r="L450" s="79"/>
      <c r="M450" s="70" t="s">
        <v>1127</v>
      </c>
      <c r="N450" s="142"/>
      <c r="O450" s="142"/>
      <c r="P450" s="78"/>
    </row>
    <row r="451" spans="1:16" ht="40.5" hidden="1">
      <c r="A451" s="67">
        <f>A450+1</f>
        <v>443</v>
      </c>
      <c r="B451" s="77">
        <v>42663</v>
      </c>
      <c r="C451" s="81" t="s">
        <v>72</v>
      </c>
      <c r="D451" s="75" t="s">
        <v>1359</v>
      </c>
      <c r="E451" s="70" t="s">
        <v>76</v>
      </c>
      <c r="F451" s="70" t="s">
        <v>57</v>
      </c>
      <c r="G451" s="67"/>
      <c r="H451" s="85" t="s">
        <v>452</v>
      </c>
      <c r="I451" s="67" t="s">
        <v>1142</v>
      </c>
      <c r="J451" s="105" t="s">
        <v>5</v>
      </c>
      <c r="K451" s="79" t="s">
        <v>1360</v>
      </c>
      <c r="L451" s="79" t="s">
        <v>1361</v>
      </c>
      <c r="M451" s="70" t="s">
        <v>1127</v>
      </c>
      <c r="N451" s="142"/>
      <c r="O451" s="142"/>
      <c r="P451" s="78"/>
    </row>
    <row r="452" spans="1:16" ht="54" hidden="1">
      <c r="A452" s="67">
        <f t="shared" ref="A452:A457" si="4">A451+1</f>
        <v>444</v>
      </c>
      <c r="B452" s="77">
        <v>42652</v>
      </c>
      <c r="C452" s="81" t="s">
        <v>72</v>
      </c>
      <c r="D452" s="75" t="s">
        <v>1368</v>
      </c>
      <c r="E452" s="70" t="s">
        <v>56</v>
      </c>
      <c r="F452" s="70" t="s">
        <v>57</v>
      </c>
      <c r="G452" s="67"/>
      <c r="H452" s="85" t="s">
        <v>325</v>
      </c>
      <c r="I452" s="67" t="s">
        <v>1374</v>
      </c>
      <c r="J452" s="105" t="s">
        <v>5</v>
      </c>
      <c r="K452" s="79" t="s">
        <v>1375</v>
      </c>
      <c r="L452" s="79" t="s">
        <v>1376</v>
      </c>
      <c r="M452" s="70" t="s">
        <v>1127</v>
      </c>
      <c r="N452" s="142">
        <v>42671</v>
      </c>
      <c r="O452" s="142"/>
      <c r="P452" s="78"/>
    </row>
    <row r="453" spans="1:16" ht="40.5" hidden="1">
      <c r="A453" s="67">
        <f t="shared" si="4"/>
        <v>445</v>
      </c>
      <c r="B453" s="77">
        <v>42652</v>
      </c>
      <c r="C453" s="81" t="s">
        <v>72</v>
      </c>
      <c r="D453" s="75" t="s">
        <v>1369</v>
      </c>
      <c r="E453" s="70" t="s">
        <v>56</v>
      </c>
      <c r="F453" s="70" t="s">
        <v>57</v>
      </c>
      <c r="G453" s="67"/>
      <c r="H453" s="85" t="s">
        <v>325</v>
      </c>
      <c r="I453" s="67" t="s">
        <v>1374</v>
      </c>
      <c r="J453" s="105" t="s">
        <v>5</v>
      </c>
      <c r="K453" s="79" t="s">
        <v>1377</v>
      </c>
      <c r="L453" s="79" t="s">
        <v>1378</v>
      </c>
      <c r="M453" s="70" t="s">
        <v>1127</v>
      </c>
      <c r="N453" s="142">
        <v>42671</v>
      </c>
      <c r="O453" s="142"/>
      <c r="P453" s="78"/>
    </row>
    <row r="454" spans="1:16" ht="27" hidden="1">
      <c r="A454" s="67">
        <f t="shared" si="4"/>
        <v>446</v>
      </c>
      <c r="B454" s="77">
        <v>42652</v>
      </c>
      <c r="C454" s="81" t="s">
        <v>72</v>
      </c>
      <c r="D454" s="75" t="s">
        <v>1370</v>
      </c>
      <c r="E454" s="70" t="s">
        <v>76</v>
      </c>
      <c r="F454" s="70" t="s">
        <v>57</v>
      </c>
      <c r="G454" s="67"/>
      <c r="H454" s="85" t="s">
        <v>325</v>
      </c>
      <c r="I454" s="67" t="s">
        <v>1374</v>
      </c>
      <c r="J454" s="105" t="s">
        <v>5</v>
      </c>
      <c r="K454" s="79" t="s">
        <v>1379</v>
      </c>
      <c r="L454" s="79" t="s">
        <v>1380</v>
      </c>
      <c r="M454" s="70" t="s">
        <v>1127</v>
      </c>
      <c r="N454" s="142">
        <v>42671</v>
      </c>
      <c r="O454" s="142"/>
      <c r="P454" s="78"/>
    </row>
    <row r="455" spans="1:16" ht="27" hidden="1">
      <c r="A455" s="67">
        <f t="shared" si="4"/>
        <v>447</v>
      </c>
      <c r="B455" s="77">
        <v>42662</v>
      </c>
      <c r="C455" s="81" t="s">
        <v>72</v>
      </c>
      <c r="D455" s="75" t="s">
        <v>1371</v>
      </c>
      <c r="E455" s="70" t="s">
        <v>56</v>
      </c>
      <c r="F455" s="70" t="s">
        <v>57</v>
      </c>
      <c r="G455" s="67"/>
      <c r="H455" s="85" t="s">
        <v>325</v>
      </c>
      <c r="I455" s="67" t="s">
        <v>1374</v>
      </c>
      <c r="J455" s="105" t="s">
        <v>5</v>
      </c>
      <c r="K455" s="79" t="s">
        <v>292</v>
      </c>
      <c r="L455" s="79" t="s">
        <v>1381</v>
      </c>
      <c r="M455" s="70" t="s">
        <v>1127</v>
      </c>
      <c r="N455" s="142">
        <v>42671</v>
      </c>
      <c r="O455" s="142"/>
      <c r="P455" s="78"/>
    </row>
    <row r="456" spans="1:16" ht="27" hidden="1">
      <c r="A456" s="67">
        <f t="shared" si="4"/>
        <v>448</v>
      </c>
      <c r="B456" s="77">
        <v>42662</v>
      </c>
      <c r="C456" s="81" t="s">
        <v>72</v>
      </c>
      <c r="D456" s="75" t="s">
        <v>1372</v>
      </c>
      <c r="E456" s="70" t="s">
        <v>76</v>
      </c>
      <c r="F456" s="70" t="s">
        <v>57</v>
      </c>
      <c r="G456" s="67"/>
      <c r="H456" s="85" t="s">
        <v>325</v>
      </c>
      <c r="I456" s="67" t="s">
        <v>1374</v>
      </c>
      <c r="J456" s="105" t="s">
        <v>5</v>
      </c>
      <c r="K456" s="79" t="s">
        <v>1382</v>
      </c>
      <c r="L456" s="79" t="s">
        <v>1383</v>
      </c>
      <c r="M456" s="70" t="s">
        <v>1127</v>
      </c>
      <c r="N456" s="142">
        <v>42671</v>
      </c>
      <c r="O456" s="142"/>
      <c r="P456" s="78"/>
    </row>
    <row r="457" spans="1:16" ht="27" hidden="1">
      <c r="A457" s="67">
        <f t="shared" si="4"/>
        <v>449</v>
      </c>
      <c r="B457" s="77">
        <v>42662</v>
      </c>
      <c r="C457" s="81" t="s">
        <v>72</v>
      </c>
      <c r="D457" s="75" t="s">
        <v>1373</v>
      </c>
      <c r="E457" s="70" t="s">
        <v>56</v>
      </c>
      <c r="F457" s="70" t="s">
        <v>57</v>
      </c>
      <c r="G457" s="67"/>
      <c r="H457" s="85" t="s">
        <v>325</v>
      </c>
      <c r="I457" s="67" t="s">
        <v>1374</v>
      </c>
      <c r="J457" s="105" t="s">
        <v>5</v>
      </c>
      <c r="K457" s="79" t="s">
        <v>1384</v>
      </c>
      <c r="L457" s="79" t="s">
        <v>1385</v>
      </c>
      <c r="M457" s="70" t="s">
        <v>1127</v>
      </c>
      <c r="N457" s="142">
        <v>42664</v>
      </c>
      <c r="O457" s="142"/>
      <c r="P457" s="78"/>
    </row>
    <row r="458" spans="1:16">
      <c r="A458" s="67"/>
      <c r="B458" s="77"/>
      <c r="C458" s="81"/>
      <c r="D458" s="75"/>
      <c r="E458" s="70"/>
      <c r="F458" s="70"/>
      <c r="G458" s="67"/>
      <c r="H458" s="85"/>
      <c r="I458" s="67"/>
      <c r="J458" s="105"/>
      <c r="K458" s="79"/>
      <c r="L458" s="79"/>
      <c r="M458" s="70"/>
      <c r="N458" s="142"/>
      <c r="O458" s="142"/>
      <c r="P458" s="78"/>
    </row>
    <row r="459" spans="1:16">
      <c r="A459" s="67"/>
      <c r="B459" s="77"/>
      <c r="C459" s="81"/>
      <c r="D459" s="75"/>
      <c r="E459" s="70"/>
      <c r="F459" s="70"/>
      <c r="G459" s="67"/>
      <c r="H459" s="85"/>
      <c r="I459" s="67"/>
      <c r="J459" s="105"/>
      <c r="K459" s="79"/>
      <c r="L459" s="79"/>
      <c r="M459" s="70"/>
      <c r="N459" s="142"/>
      <c r="O459" s="142"/>
      <c r="P459" s="78"/>
    </row>
    <row r="460" spans="1:16">
      <c r="A460" s="70"/>
      <c r="B460" s="77"/>
      <c r="C460" s="81"/>
      <c r="D460" s="75"/>
      <c r="E460" s="70"/>
      <c r="F460" s="70"/>
      <c r="G460" s="67"/>
      <c r="H460" s="85"/>
      <c r="I460" s="67"/>
      <c r="J460" s="105"/>
      <c r="K460" s="79"/>
      <c r="L460" s="79"/>
      <c r="M460" s="70"/>
      <c r="N460" s="142"/>
      <c r="O460" s="142"/>
      <c r="P460" s="78"/>
    </row>
    <row r="461" spans="1:16">
      <c r="A461" s="70"/>
      <c r="B461" s="77"/>
      <c r="C461" s="81"/>
      <c r="D461" s="75"/>
      <c r="E461" s="70"/>
      <c r="F461" s="70"/>
      <c r="G461" s="67"/>
      <c r="H461" s="85"/>
      <c r="I461" s="67"/>
      <c r="J461" s="105"/>
      <c r="K461" s="79"/>
      <c r="L461" s="79"/>
      <c r="M461" s="70"/>
      <c r="N461" s="142"/>
      <c r="O461" s="142"/>
      <c r="P461" s="78"/>
    </row>
    <row r="462" spans="1:16">
      <c r="A462" s="70"/>
      <c r="B462" s="77"/>
      <c r="C462" s="81"/>
      <c r="D462" s="75"/>
      <c r="E462" s="70"/>
      <c r="F462" s="70"/>
      <c r="G462" s="67"/>
      <c r="H462" s="85"/>
      <c r="I462" s="67"/>
      <c r="J462" s="105"/>
      <c r="K462" s="79"/>
      <c r="L462" s="79"/>
      <c r="M462" s="70"/>
      <c r="N462" s="142"/>
      <c r="O462" s="142"/>
      <c r="P462" s="78"/>
    </row>
    <row r="463" spans="1:16">
      <c r="A463" s="70"/>
      <c r="B463" s="77"/>
      <c r="C463" s="81"/>
      <c r="D463" s="75"/>
      <c r="E463" s="70"/>
      <c r="F463" s="70"/>
      <c r="G463" s="67"/>
      <c r="H463" s="85"/>
      <c r="I463" s="67"/>
      <c r="J463" s="105"/>
      <c r="K463" s="79"/>
      <c r="L463" s="79"/>
      <c r="M463" s="70"/>
      <c r="N463" s="142"/>
      <c r="O463" s="142"/>
      <c r="P463" s="78"/>
    </row>
    <row r="464" spans="1:16">
      <c r="A464" s="70"/>
      <c r="B464" s="77"/>
      <c r="C464" s="81"/>
      <c r="D464" s="75"/>
      <c r="E464" s="70"/>
      <c r="F464" s="70"/>
      <c r="G464" s="67"/>
      <c r="H464" s="85"/>
      <c r="I464" s="67"/>
      <c r="J464" s="105"/>
      <c r="K464" s="79"/>
      <c r="L464" s="79"/>
      <c r="M464" s="70"/>
      <c r="N464" s="142"/>
      <c r="O464" s="142"/>
      <c r="P464" s="78"/>
    </row>
    <row r="465" spans="1:16">
      <c r="A465" s="70"/>
      <c r="B465" s="77"/>
      <c r="C465" s="81"/>
      <c r="D465" s="75"/>
      <c r="E465" s="70"/>
      <c r="F465" s="70"/>
      <c r="G465" s="67"/>
      <c r="H465" s="85"/>
      <c r="I465" s="67"/>
      <c r="J465" s="105"/>
      <c r="K465" s="79"/>
      <c r="L465" s="79"/>
      <c r="M465" s="70"/>
      <c r="N465" s="142"/>
      <c r="O465" s="142"/>
      <c r="P465" s="78"/>
    </row>
    <row r="466" spans="1:16">
      <c r="A466" s="70"/>
      <c r="B466" s="77"/>
      <c r="C466" s="81"/>
      <c r="D466" s="75"/>
      <c r="E466" s="70"/>
      <c r="F466" s="70"/>
      <c r="G466" s="67"/>
      <c r="H466" s="85"/>
      <c r="I466" s="67"/>
      <c r="J466" s="105"/>
      <c r="K466" s="79"/>
      <c r="L466" s="79"/>
      <c r="M466" s="70"/>
      <c r="N466" s="142"/>
      <c r="O466" s="142"/>
      <c r="P466" s="78"/>
    </row>
    <row r="467" spans="1:16">
      <c r="A467" s="70"/>
      <c r="B467" s="77"/>
      <c r="C467" s="81"/>
      <c r="D467" s="75"/>
      <c r="E467" s="70"/>
      <c r="F467" s="70"/>
      <c r="G467" s="67"/>
      <c r="H467" s="85"/>
      <c r="I467" s="67"/>
      <c r="J467" s="105"/>
      <c r="K467" s="79"/>
      <c r="L467" s="79"/>
      <c r="M467" s="70"/>
      <c r="N467" s="142"/>
      <c r="O467" s="142"/>
      <c r="P467" s="78"/>
    </row>
    <row r="468" spans="1:16">
      <c r="A468" s="70"/>
      <c r="B468" s="77"/>
      <c r="C468" s="81"/>
      <c r="D468" s="75"/>
      <c r="E468" s="70"/>
      <c r="F468" s="70"/>
      <c r="G468" s="67"/>
      <c r="H468" s="85"/>
      <c r="I468" s="67"/>
      <c r="J468" s="105"/>
      <c r="K468" s="79"/>
      <c r="L468" s="79"/>
      <c r="M468" s="70"/>
      <c r="N468" s="142"/>
      <c r="O468" s="142"/>
      <c r="P468" s="78"/>
    </row>
    <row r="469" spans="1:16">
      <c r="A469" s="70"/>
      <c r="B469" s="77"/>
      <c r="C469" s="81"/>
      <c r="D469" s="75"/>
      <c r="E469" s="70"/>
      <c r="F469" s="70"/>
      <c r="G469" s="67"/>
      <c r="H469" s="85"/>
      <c r="I469" s="67"/>
      <c r="J469" s="105"/>
      <c r="K469" s="79"/>
      <c r="L469" s="79"/>
      <c r="M469" s="70"/>
      <c r="N469" s="142"/>
      <c r="O469" s="142"/>
      <c r="P469" s="78"/>
    </row>
  </sheetData>
  <autoFilter ref="A8:P457">
    <filterColumn colId="9">
      <filters>
        <filter val="持续跟踪"/>
        <filter val="原因确认"/>
        <filter val="原因未定"/>
        <filter val="状态冻结"/>
      </filters>
    </filterColumn>
    <filterColumn colId="12">
      <filters>
        <filter val="安悦四维/陈忠勇"/>
        <filter val="安悦四维/陈仲勇"/>
      </filters>
    </filterColumn>
    <sortState ref="A8:P181">
      <sortCondition ref="A7:A80"/>
    </sortState>
  </autoFilter>
  <dataConsolidate/>
  <mergeCells count="2">
    <mergeCell ref="L1:L2"/>
    <mergeCell ref="P66:P67"/>
  </mergeCells>
  <phoneticPr fontId="13" type="noConversion"/>
  <conditionalFormatting sqref="N2:N7">
    <cfRule type="cellIs" dxfId="3743" priority="3440" stopIfTrue="1" operator="equal">
      <formula>"New"</formula>
    </cfRule>
    <cfRule type="cellIs" dxfId="3742" priority="3441" stopIfTrue="1" operator="equal">
      <formula>"Open"</formula>
    </cfRule>
    <cfRule type="cellIs" dxfId="3741" priority="3442" stopIfTrue="1" operator="equal">
      <formula>"Pending"</formula>
    </cfRule>
  </conditionalFormatting>
  <conditionalFormatting sqref="N2:N7 J1:J206 J211:J212 J251:J255 J470:J1048576">
    <cfRule type="cellIs" dxfId="3740" priority="3439" stopIfTrue="1" operator="equal">
      <formula>"状态冻结"</formula>
    </cfRule>
    <cfRule type="cellIs" dxfId="3739" priority="3443" stopIfTrue="1" operator="equal">
      <formula>"持续跟踪"</formula>
    </cfRule>
    <cfRule type="cellIs" dxfId="3738" priority="3444" stopIfTrue="1" operator="equal">
      <formula>"验证关闭"</formula>
    </cfRule>
    <cfRule type="cellIs" dxfId="3737" priority="3445" stopIfTrue="1" operator="equal">
      <formula>"方案实施"</formula>
    </cfRule>
    <cfRule type="cellIs" dxfId="3736" priority="3446" stopIfTrue="1" operator="equal">
      <formula>"原因确认"</formula>
    </cfRule>
    <cfRule type="cellIs" dxfId="3735" priority="3447" stopIfTrue="1" operator="equal">
      <formula>"原因未定"</formula>
    </cfRule>
  </conditionalFormatting>
  <conditionalFormatting sqref="J207">
    <cfRule type="cellIs" dxfId="3734" priority="3433" stopIfTrue="1" operator="equal">
      <formula>"状态冻结"</formula>
    </cfRule>
    <cfRule type="cellIs" dxfId="3733" priority="3434" stopIfTrue="1" operator="equal">
      <formula>"持续跟踪"</formula>
    </cfRule>
    <cfRule type="cellIs" dxfId="3732" priority="3435" stopIfTrue="1" operator="equal">
      <formula>"验证关闭"</formula>
    </cfRule>
    <cfRule type="cellIs" dxfId="3731" priority="3436" stopIfTrue="1" operator="equal">
      <formula>"方案实施"</formula>
    </cfRule>
    <cfRule type="cellIs" dxfId="3730" priority="3437" stopIfTrue="1" operator="equal">
      <formula>"原因确认"</formula>
    </cfRule>
    <cfRule type="cellIs" dxfId="3729" priority="3438" stopIfTrue="1" operator="equal">
      <formula>"原因未定"</formula>
    </cfRule>
  </conditionalFormatting>
  <conditionalFormatting sqref="J208:J209">
    <cfRule type="cellIs" dxfId="3728" priority="3427" stopIfTrue="1" operator="equal">
      <formula>"状态冻结"</formula>
    </cfRule>
    <cfRule type="cellIs" dxfId="3727" priority="3428" stopIfTrue="1" operator="equal">
      <formula>"持续跟踪"</formula>
    </cfRule>
    <cfRule type="cellIs" dxfId="3726" priority="3429" stopIfTrue="1" operator="equal">
      <formula>"验证关闭"</formula>
    </cfRule>
    <cfRule type="cellIs" dxfId="3725" priority="3430" stopIfTrue="1" operator="equal">
      <formula>"方案实施"</formula>
    </cfRule>
    <cfRule type="cellIs" dxfId="3724" priority="3431" stopIfTrue="1" operator="equal">
      <formula>"原因确认"</formula>
    </cfRule>
    <cfRule type="cellIs" dxfId="3723" priority="3432" stopIfTrue="1" operator="equal">
      <formula>"原因未定"</formula>
    </cfRule>
  </conditionalFormatting>
  <conditionalFormatting sqref="J210">
    <cfRule type="cellIs" dxfId="3722" priority="3421" stopIfTrue="1" operator="equal">
      <formula>"状态冻结"</formula>
    </cfRule>
    <cfRule type="cellIs" dxfId="3721" priority="3422" stopIfTrue="1" operator="equal">
      <formula>"持续跟踪"</formula>
    </cfRule>
    <cfRule type="cellIs" dxfId="3720" priority="3423" stopIfTrue="1" operator="equal">
      <formula>"验证关闭"</formula>
    </cfRule>
    <cfRule type="cellIs" dxfId="3719" priority="3424" stopIfTrue="1" operator="equal">
      <formula>"方案实施"</formula>
    </cfRule>
    <cfRule type="cellIs" dxfId="3718" priority="3425" stopIfTrue="1" operator="equal">
      <formula>"原因确认"</formula>
    </cfRule>
    <cfRule type="cellIs" dxfId="3717" priority="3426" stopIfTrue="1" operator="equal">
      <formula>"原因未定"</formula>
    </cfRule>
  </conditionalFormatting>
  <conditionalFormatting sqref="J208:J209">
    <cfRule type="cellIs" dxfId="3716" priority="3415" stopIfTrue="1" operator="equal">
      <formula>"状态冻结"</formula>
    </cfRule>
    <cfRule type="cellIs" dxfId="3715" priority="3416" stopIfTrue="1" operator="equal">
      <formula>"持续跟踪"</formula>
    </cfRule>
    <cfRule type="cellIs" dxfId="3714" priority="3417" stopIfTrue="1" operator="equal">
      <formula>"验证关闭"</formula>
    </cfRule>
    <cfRule type="cellIs" dxfId="3713" priority="3418" stopIfTrue="1" operator="equal">
      <formula>"方案实施"</formula>
    </cfRule>
    <cfRule type="cellIs" dxfId="3712" priority="3419" stopIfTrue="1" operator="equal">
      <formula>"原因确认"</formula>
    </cfRule>
    <cfRule type="cellIs" dxfId="3711" priority="3420" stopIfTrue="1" operator="equal">
      <formula>"原因未定"</formula>
    </cfRule>
  </conditionalFormatting>
  <conditionalFormatting sqref="J208:J209">
    <cfRule type="cellIs" dxfId="3710" priority="3409" stopIfTrue="1" operator="equal">
      <formula>"状态冻结"</formula>
    </cfRule>
    <cfRule type="cellIs" dxfId="3709" priority="3410" stopIfTrue="1" operator="equal">
      <formula>"持续跟踪"</formula>
    </cfRule>
    <cfRule type="cellIs" dxfId="3708" priority="3411" stopIfTrue="1" operator="equal">
      <formula>"验证关闭"</formula>
    </cfRule>
    <cfRule type="cellIs" dxfId="3707" priority="3412" stopIfTrue="1" operator="equal">
      <formula>"方案实施"</formula>
    </cfRule>
    <cfRule type="cellIs" dxfId="3706" priority="3413" stopIfTrue="1" operator="equal">
      <formula>"原因确认"</formula>
    </cfRule>
    <cfRule type="cellIs" dxfId="3705" priority="3414" stopIfTrue="1" operator="equal">
      <formula>"原因未定"</formula>
    </cfRule>
  </conditionalFormatting>
  <conditionalFormatting sqref="J211:J212">
    <cfRule type="cellIs" dxfId="3704" priority="3403" stopIfTrue="1" operator="equal">
      <formula>"状态冻结"</formula>
    </cfRule>
    <cfRule type="cellIs" dxfId="3703" priority="3404" stopIfTrue="1" operator="equal">
      <formula>"持续跟踪"</formula>
    </cfRule>
    <cfRule type="cellIs" dxfId="3702" priority="3405" stopIfTrue="1" operator="equal">
      <formula>"验证关闭"</formula>
    </cfRule>
    <cfRule type="cellIs" dxfId="3701" priority="3406" stopIfTrue="1" operator="equal">
      <formula>"方案实施"</formula>
    </cfRule>
    <cfRule type="cellIs" dxfId="3700" priority="3407" stopIfTrue="1" operator="equal">
      <formula>"原因确认"</formula>
    </cfRule>
    <cfRule type="cellIs" dxfId="3699" priority="3408" stopIfTrue="1" operator="equal">
      <formula>"原因未定"</formula>
    </cfRule>
  </conditionalFormatting>
  <conditionalFormatting sqref="J213">
    <cfRule type="cellIs" dxfId="3698" priority="3397" stopIfTrue="1" operator="equal">
      <formula>"状态冻结"</formula>
    </cfRule>
    <cfRule type="cellIs" dxfId="3697" priority="3398" stopIfTrue="1" operator="equal">
      <formula>"持续跟踪"</formula>
    </cfRule>
    <cfRule type="cellIs" dxfId="3696" priority="3399" stopIfTrue="1" operator="equal">
      <formula>"验证关闭"</formula>
    </cfRule>
    <cfRule type="cellIs" dxfId="3695" priority="3400" stopIfTrue="1" operator="equal">
      <formula>"方案实施"</formula>
    </cfRule>
    <cfRule type="cellIs" dxfId="3694" priority="3401" stopIfTrue="1" operator="equal">
      <formula>"原因确认"</formula>
    </cfRule>
    <cfRule type="cellIs" dxfId="3693" priority="3402" stopIfTrue="1" operator="equal">
      <formula>"原因未定"</formula>
    </cfRule>
  </conditionalFormatting>
  <conditionalFormatting sqref="J213">
    <cfRule type="cellIs" dxfId="3692" priority="3391" stopIfTrue="1" operator="equal">
      <formula>"状态冻结"</formula>
    </cfRule>
    <cfRule type="cellIs" dxfId="3691" priority="3392" stopIfTrue="1" operator="equal">
      <formula>"持续跟踪"</formula>
    </cfRule>
    <cfRule type="cellIs" dxfId="3690" priority="3393" stopIfTrue="1" operator="equal">
      <formula>"验证关闭"</formula>
    </cfRule>
    <cfRule type="cellIs" dxfId="3689" priority="3394" stopIfTrue="1" operator="equal">
      <formula>"方案实施"</formula>
    </cfRule>
    <cfRule type="cellIs" dxfId="3688" priority="3395" stopIfTrue="1" operator="equal">
      <formula>"原因确认"</formula>
    </cfRule>
    <cfRule type="cellIs" dxfId="3687" priority="3396" stopIfTrue="1" operator="equal">
      <formula>"原因未定"</formula>
    </cfRule>
  </conditionalFormatting>
  <conditionalFormatting sqref="J214">
    <cfRule type="cellIs" dxfId="3686" priority="3385" stopIfTrue="1" operator="equal">
      <formula>"状态冻结"</formula>
    </cfRule>
    <cfRule type="cellIs" dxfId="3685" priority="3386" stopIfTrue="1" operator="equal">
      <formula>"持续跟踪"</formula>
    </cfRule>
    <cfRule type="cellIs" dxfId="3684" priority="3387" stopIfTrue="1" operator="equal">
      <formula>"验证关闭"</formula>
    </cfRule>
    <cfRule type="cellIs" dxfId="3683" priority="3388" stopIfTrue="1" operator="equal">
      <formula>"方案实施"</formula>
    </cfRule>
    <cfRule type="cellIs" dxfId="3682" priority="3389" stopIfTrue="1" operator="equal">
      <formula>"原因确认"</formula>
    </cfRule>
    <cfRule type="cellIs" dxfId="3681" priority="3390" stopIfTrue="1" operator="equal">
      <formula>"原因未定"</formula>
    </cfRule>
  </conditionalFormatting>
  <conditionalFormatting sqref="J214">
    <cfRule type="cellIs" dxfId="3680" priority="3379" stopIfTrue="1" operator="equal">
      <formula>"状态冻结"</formula>
    </cfRule>
    <cfRule type="cellIs" dxfId="3679" priority="3380" stopIfTrue="1" operator="equal">
      <formula>"持续跟踪"</formula>
    </cfRule>
    <cfRule type="cellIs" dxfId="3678" priority="3381" stopIfTrue="1" operator="equal">
      <formula>"验证关闭"</formula>
    </cfRule>
    <cfRule type="cellIs" dxfId="3677" priority="3382" stopIfTrue="1" operator="equal">
      <formula>"方案实施"</formula>
    </cfRule>
    <cfRule type="cellIs" dxfId="3676" priority="3383" stopIfTrue="1" operator="equal">
      <formula>"原因确认"</formula>
    </cfRule>
    <cfRule type="cellIs" dxfId="3675" priority="3384" stopIfTrue="1" operator="equal">
      <formula>"原因未定"</formula>
    </cfRule>
  </conditionalFormatting>
  <conditionalFormatting sqref="J215">
    <cfRule type="cellIs" dxfId="3674" priority="3373" stopIfTrue="1" operator="equal">
      <formula>"状态冻结"</formula>
    </cfRule>
    <cfRule type="cellIs" dxfId="3673" priority="3374" stopIfTrue="1" operator="equal">
      <formula>"持续跟踪"</formula>
    </cfRule>
    <cfRule type="cellIs" dxfId="3672" priority="3375" stopIfTrue="1" operator="equal">
      <formula>"验证关闭"</formula>
    </cfRule>
    <cfRule type="cellIs" dxfId="3671" priority="3376" stopIfTrue="1" operator="equal">
      <formula>"方案实施"</formula>
    </cfRule>
    <cfRule type="cellIs" dxfId="3670" priority="3377" stopIfTrue="1" operator="equal">
      <formula>"原因确认"</formula>
    </cfRule>
    <cfRule type="cellIs" dxfId="3669" priority="3378" stopIfTrue="1" operator="equal">
      <formula>"原因未定"</formula>
    </cfRule>
  </conditionalFormatting>
  <conditionalFormatting sqref="J215">
    <cfRule type="cellIs" dxfId="3668" priority="3367" stopIfTrue="1" operator="equal">
      <formula>"状态冻结"</formula>
    </cfRule>
    <cfRule type="cellIs" dxfId="3667" priority="3368" stopIfTrue="1" operator="equal">
      <formula>"持续跟踪"</formula>
    </cfRule>
    <cfRule type="cellIs" dxfId="3666" priority="3369" stopIfTrue="1" operator="equal">
      <formula>"验证关闭"</formula>
    </cfRule>
    <cfRule type="cellIs" dxfId="3665" priority="3370" stopIfTrue="1" operator="equal">
      <formula>"方案实施"</formula>
    </cfRule>
    <cfRule type="cellIs" dxfId="3664" priority="3371" stopIfTrue="1" operator="equal">
      <formula>"原因确认"</formula>
    </cfRule>
    <cfRule type="cellIs" dxfId="3663" priority="3372" stopIfTrue="1" operator="equal">
      <formula>"原因未定"</formula>
    </cfRule>
  </conditionalFormatting>
  <conditionalFormatting sqref="J216">
    <cfRule type="cellIs" dxfId="3662" priority="3361" stopIfTrue="1" operator="equal">
      <formula>"状态冻结"</formula>
    </cfRule>
    <cfRule type="cellIs" dxfId="3661" priority="3362" stopIfTrue="1" operator="equal">
      <formula>"持续跟踪"</formula>
    </cfRule>
    <cfRule type="cellIs" dxfId="3660" priority="3363" stopIfTrue="1" operator="equal">
      <formula>"验证关闭"</formula>
    </cfRule>
    <cfRule type="cellIs" dxfId="3659" priority="3364" stopIfTrue="1" operator="equal">
      <formula>"方案实施"</formula>
    </cfRule>
    <cfRule type="cellIs" dxfId="3658" priority="3365" stopIfTrue="1" operator="equal">
      <formula>"原因确认"</formula>
    </cfRule>
    <cfRule type="cellIs" dxfId="3657" priority="3366" stopIfTrue="1" operator="equal">
      <formula>"原因未定"</formula>
    </cfRule>
  </conditionalFormatting>
  <conditionalFormatting sqref="J216">
    <cfRule type="cellIs" dxfId="3656" priority="3355" stopIfTrue="1" operator="equal">
      <formula>"状态冻结"</formula>
    </cfRule>
    <cfRule type="cellIs" dxfId="3655" priority="3356" stopIfTrue="1" operator="equal">
      <formula>"持续跟踪"</formula>
    </cfRule>
    <cfRule type="cellIs" dxfId="3654" priority="3357" stopIfTrue="1" operator="equal">
      <formula>"验证关闭"</formula>
    </cfRule>
    <cfRule type="cellIs" dxfId="3653" priority="3358" stopIfTrue="1" operator="equal">
      <formula>"方案实施"</formula>
    </cfRule>
    <cfRule type="cellIs" dxfId="3652" priority="3359" stopIfTrue="1" operator="equal">
      <formula>"原因确认"</formula>
    </cfRule>
    <cfRule type="cellIs" dxfId="3651" priority="3360" stopIfTrue="1" operator="equal">
      <formula>"原因未定"</formula>
    </cfRule>
  </conditionalFormatting>
  <conditionalFormatting sqref="J217">
    <cfRule type="cellIs" dxfId="3650" priority="3349" stopIfTrue="1" operator="equal">
      <formula>"状态冻结"</formula>
    </cfRule>
    <cfRule type="cellIs" dxfId="3649" priority="3350" stopIfTrue="1" operator="equal">
      <formula>"持续跟踪"</formula>
    </cfRule>
    <cfRule type="cellIs" dxfId="3648" priority="3351" stopIfTrue="1" operator="equal">
      <formula>"验证关闭"</formula>
    </cfRule>
    <cfRule type="cellIs" dxfId="3647" priority="3352" stopIfTrue="1" operator="equal">
      <formula>"方案实施"</formula>
    </cfRule>
    <cfRule type="cellIs" dxfId="3646" priority="3353" stopIfTrue="1" operator="equal">
      <formula>"原因确认"</formula>
    </cfRule>
    <cfRule type="cellIs" dxfId="3645" priority="3354" stopIfTrue="1" operator="equal">
      <formula>"原因未定"</formula>
    </cfRule>
  </conditionalFormatting>
  <conditionalFormatting sqref="J217">
    <cfRule type="cellIs" dxfId="3644" priority="3343" stopIfTrue="1" operator="equal">
      <formula>"状态冻结"</formula>
    </cfRule>
    <cfRule type="cellIs" dxfId="3643" priority="3344" stopIfTrue="1" operator="equal">
      <formula>"持续跟踪"</formula>
    </cfRule>
    <cfRule type="cellIs" dxfId="3642" priority="3345" stopIfTrue="1" operator="equal">
      <formula>"验证关闭"</formula>
    </cfRule>
    <cfRule type="cellIs" dxfId="3641" priority="3346" stopIfTrue="1" operator="equal">
      <formula>"方案实施"</formula>
    </cfRule>
    <cfRule type="cellIs" dxfId="3640" priority="3347" stopIfTrue="1" operator="equal">
      <formula>"原因确认"</formula>
    </cfRule>
    <cfRule type="cellIs" dxfId="3639" priority="3348" stopIfTrue="1" operator="equal">
      <formula>"原因未定"</formula>
    </cfRule>
  </conditionalFormatting>
  <conditionalFormatting sqref="J218">
    <cfRule type="cellIs" dxfId="3638" priority="3337" stopIfTrue="1" operator="equal">
      <formula>"状态冻结"</formula>
    </cfRule>
    <cfRule type="cellIs" dxfId="3637" priority="3338" stopIfTrue="1" operator="equal">
      <formula>"持续跟踪"</formula>
    </cfRule>
    <cfRule type="cellIs" dxfId="3636" priority="3339" stopIfTrue="1" operator="equal">
      <formula>"验证关闭"</formula>
    </cfRule>
    <cfRule type="cellIs" dxfId="3635" priority="3340" stopIfTrue="1" operator="equal">
      <formula>"方案实施"</formula>
    </cfRule>
    <cfRule type="cellIs" dxfId="3634" priority="3341" stopIfTrue="1" operator="equal">
      <formula>"原因确认"</formula>
    </cfRule>
    <cfRule type="cellIs" dxfId="3633" priority="3342" stopIfTrue="1" operator="equal">
      <formula>"原因未定"</formula>
    </cfRule>
  </conditionalFormatting>
  <conditionalFormatting sqref="J218">
    <cfRule type="cellIs" dxfId="3632" priority="3331" stopIfTrue="1" operator="equal">
      <formula>"状态冻结"</formula>
    </cfRule>
    <cfRule type="cellIs" dxfId="3631" priority="3332" stopIfTrue="1" operator="equal">
      <formula>"持续跟踪"</formula>
    </cfRule>
    <cfRule type="cellIs" dxfId="3630" priority="3333" stopIfTrue="1" operator="equal">
      <formula>"验证关闭"</formula>
    </cfRule>
    <cfRule type="cellIs" dxfId="3629" priority="3334" stopIfTrue="1" operator="equal">
      <formula>"方案实施"</formula>
    </cfRule>
    <cfRule type="cellIs" dxfId="3628" priority="3335" stopIfTrue="1" operator="equal">
      <formula>"原因确认"</formula>
    </cfRule>
    <cfRule type="cellIs" dxfId="3627" priority="3336" stopIfTrue="1" operator="equal">
      <formula>"原因未定"</formula>
    </cfRule>
  </conditionalFormatting>
  <conditionalFormatting sqref="J219">
    <cfRule type="cellIs" dxfId="3626" priority="3325" stopIfTrue="1" operator="equal">
      <formula>"状态冻结"</formula>
    </cfRule>
    <cfRule type="cellIs" dxfId="3625" priority="3326" stopIfTrue="1" operator="equal">
      <formula>"持续跟踪"</formula>
    </cfRule>
    <cfRule type="cellIs" dxfId="3624" priority="3327" stopIfTrue="1" operator="equal">
      <formula>"验证关闭"</formula>
    </cfRule>
    <cfRule type="cellIs" dxfId="3623" priority="3328" stopIfTrue="1" operator="equal">
      <formula>"方案实施"</formula>
    </cfRule>
    <cfRule type="cellIs" dxfId="3622" priority="3329" stopIfTrue="1" operator="equal">
      <formula>"原因确认"</formula>
    </cfRule>
    <cfRule type="cellIs" dxfId="3621" priority="3330" stopIfTrue="1" operator="equal">
      <formula>"原因未定"</formula>
    </cfRule>
  </conditionalFormatting>
  <conditionalFormatting sqref="J219">
    <cfRule type="cellIs" dxfId="3620" priority="3319" stopIfTrue="1" operator="equal">
      <formula>"状态冻结"</formula>
    </cfRule>
    <cfRule type="cellIs" dxfId="3619" priority="3320" stopIfTrue="1" operator="equal">
      <formula>"持续跟踪"</formula>
    </cfRule>
    <cfRule type="cellIs" dxfId="3618" priority="3321" stopIfTrue="1" operator="equal">
      <formula>"验证关闭"</formula>
    </cfRule>
    <cfRule type="cellIs" dxfId="3617" priority="3322" stopIfTrue="1" operator="equal">
      <formula>"方案实施"</formula>
    </cfRule>
    <cfRule type="cellIs" dxfId="3616" priority="3323" stopIfTrue="1" operator="equal">
      <formula>"原因确认"</formula>
    </cfRule>
    <cfRule type="cellIs" dxfId="3615" priority="3324" stopIfTrue="1" operator="equal">
      <formula>"原因未定"</formula>
    </cfRule>
  </conditionalFormatting>
  <conditionalFormatting sqref="J220">
    <cfRule type="cellIs" dxfId="3614" priority="3313" stopIfTrue="1" operator="equal">
      <formula>"状态冻结"</formula>
    </cfRule>
    <cfRule type="cellIs" dxfId="3613" priority="3314" stopIfTrue="1" operator="equal">
      <formula>"持续跟踪"</formula>
    </cfRule>
    <cfRule type="cellIs" dxfId="3612" priority="3315" stopIfTrue="1" operator="equal">
      <formula>"验证关闭"</formula>
    </cfRule>
    <cfRule type="cellIs" dxfId="3611" priority="3316" stopIfTrue="1" operator="equal">
      <formula>"方案实施"</formula>
    </cfRule>
    <cfRule type="cellIs" dxfId="3610" priority="3317" stopIfTrue="1" operator="equal">
      <formula>"原因确认"</formula>
    </cfRule>
    <cfRule type="cellIs" dxfId="3609" priority="3318" stopIfTrue="1" operator="equal">
      <formula>"原因未定"</formula>
    </cfRule>
  </conditionalFormatting>
  <conditionalFormatting sqref="J220">
    <cfRule type="cellIs" dxfId="3608" priority="3307" stopIfTrue="1" operator="equal">
      <formula>"状态冻结"</formula>
    </cfRule>
    <cfRule type="cellIs" dxfId="3607" priority="3308" stopIfTrue="1" operator="equal">
      <formula>"持续跟踪"</formula>
    </cfRule>
    <cfRule type="cellIs" dxfId="3606" priority="3309" stopIfTrue="1" operator="equal">
      <formula>"验证关闭"</formula>
    </cfRule>
    <cfRule type="cellIs" dxfId="3605" priority="3310" stopIfTrue="1" operator="equal">
      <formula>"方案实施"</formula>
    </cfRule>
    <cfRule type="cellIs" dxfId="3604" priority="3311" stopIfTrue="1" operator="equal">
      <formula>"原因确认"</formula>
    </cfRule>
    <cfRule type="cellIs" dxfId="3603" priority="3312" stopIfTrue="1" operator="equal">
      <formula>"原因未定"</formula>
    </cfRule>
  </conditionalFormatting>
  <conditionalFormatting sqref="J221">
    <cfRule type="cellIs" dxfId="3602" priority="3301" stopIfTrue="1" operator="equal">
      <formula>"状态冻结"</formula>
    </cfRule>
    <cfRule type="cellIs" dxfId="3601" priority="3302" stopIfTrue="1" operator="equal">
      <formula>"持续跟踪"</formula>
    </cfRule>
    <cfRule type="cellIs" dxfId="3600" priority="3303" stopIfTrue="1" operator="equal">
      <formula>"验证关闭"</formula>
    </cfRule>
    <cfRule type="cellIs" dxfId="3599" priority="3304" stopIfTrue="1" operator="equal">
      <formula>"方案实施"</formula>
    </cfRule>
    <cfRule type="cellIs" dxfId="3598" priority="3305" stopIfTrue="1" operator="equal">
      <formula>"原因确认"</formula>
    </cfRule>
    <cfRule type="cellIs" dxfId="3597" priority="3306" stopIfTrue="1" operator="equal">
      <formula>"原因未定"</formula>
    </cfRule>
  </conditionalFormatting>
  <conditionalFormatting sqref="J221">
    <cfRule type="cellIs" dxfId="3596" priority="3295" stopIfTrue="1" operator="equal">
      <formula>"状态冻结"</formula>
    </cfRule>
    <cfRule type="cellIs" dxfId="3595" priority="3296" stopIfTrue="1" operator="equal">
      <formula>"持续跟踪"</formula>
    </cfRule>
    <cfRule type="cellIs" dxfId="3594" priority="3297" stopIfTrue="1" operator="equal">
      <formula>"验证关闭"</formula>
    </cfRule>
    <cfRule type="cellIs" dxfId="3593" priority="3298" stopIfTrue="1" operator="equal">
      <formula>"方案实施"</formula>
    </cfRule>
    <cfRule type="cellIs" dxfId="3592" priority="3299" stopIfTrue="1" operator="equal">
      <formula>"原因确认"</formula>
    </cfRule>
    <cfRule type="cellIs" dxfId="3591" priority="3300" stopIfTrue="1" operator="equal">
      <formula>"原因未定"</formula>
    </cfRule>
  </conditionalFormatting>
  <conditionalFormatting sqref="J222">
    <cfRule type="cellIs" dxfId="3590" priority="3289" stopIfTrue="1" operator="equal">
      <formula>"状态冻结"</formula>
    </cfRule>
    <cfRule type="cellIs" dxfId="3589" priority="3290" stopIfTrue="1" operator="equal">
      <formula>"持续跟踪"</formula>
    </cfRule>
    <cfRule type="cellIs" dxfId="3588" priority="3291" stopIfTrue="1" operator="equal">
      <formula>"验证关闭"</formula>
    </cfRule>
    <cfRule type="cellIs" dxfId="3587" priority="3292" stopIfTrue="1" operator="equal">
      <formula>"方案实施"</formula>
    </cfRule>
    <cfRule type="cellIs" dxfId="3586" priority="3293" stopIfTrue="1" operator="equal">
      <formula>"原因确认"</formula>
    </cfRule>
    <cfRule type="cellIs" dxfId="3585" priority="3294" stopIfTrue="1" operator="equal">
      <formula>"原因未定"</formula>
    </cfRule>
  </conditionalFormatting>
  <conditionalFormatting sqref="J222">
    <cfRule type="cellIs" dxfId="3584" priority="3283" stopIfTrue="1" operator="equal">
      <formula>"状态冻结"</formula>
    </cfRule>
    <cfRule type="cellIs" dxfId="3583" priority="3284" stopIfTrue="1" operator="equal">
      <formula>"持续跟踪"</formula>
    </cfRule>
    <cfRule type="cellIs" dxfId="3582" priority="3285" stopIfTrue="1" operator="equal">
      <formula>"验证关闭"</formula>
    </cfRule>
    <cfRule type="cellIs" dxfId="3581" priority="3286" stopIfTrue="1" operator="equal">
      <formula>"方案实施"</formula>
    </cfRule>
    <cfRule type="cellIs" dxfId="3580" priority="3287" stopIfTrue="1" operator="equal">
      <formula>"原因确认"</formula>
    </cfRule>
    <cfRule type="cellIs" dxfId="3579" priority="3288" stopIfTrue="1" operator="equal">
      <formula>"原因未定"</formula>
    </cfRule>
  </conditionalFormatting>
  <conditionalFormatting sqref="J223:J255">
    <cfRule type="cellIs" dxfId="3578" priority="3277" stopIfTrue="1" operator="equal">
      <formula>"状态冻结"</formula>
    </cfRule>
    <cfRule type="cellIs" dxfId="3577" priority="3278" stopIfTrue="1" operator="equal">
      <formula>"持续跟踪"</formula>
    </cfRule>
    <cfRule type="cellIs" dxfId="3576" priority="3279" stopIfTrue="1" operator="equal">
      <formula>"验证关闭"</formula>
    </cfRule>
    <cfRule type="cellIs" dxfId="3575" priority="3280" stopIfTrue="1" operator="equal">
      <formula>"方案实施"</formula>
    </cfRule>
    <cfRule type="cellIs" dxfId="3574" priority="3281" stopIfTrue="1" operator="equal">
      <formula>"原因确认"</formula>
    </cfRule>
    <cfRule type="cellIs" dxfId="3573" priority="3282" stopIfTrue="1" operator="equal">
      <formula>"原因未定"</formula>
    </cfRule>
  </conditionalFormatting>
  <conditionalFormatting sqref="J223:J255">
    <cfRule type="cellIs" dxfId="3572" priority="3271" stopIfTrue="1" operator="equal">
      <formula>"状态冻结"</formula>
    </cfRule>
    <cfRule type="cellIs" dxfId="3571" priority="3272" stopIfTrue="1" operator="equal">
      <formula>"持续跟踪"</formula>
    </cfRule>
    <cfRule type="cellIs" dxfId="3570" priority="3273" stopIfTrue="1" operator="equal">
      <formula>"验证关闭"</formula>
    </cfRule>
    <cfRule type="cellIs" dxfId="3569" priority="3274" stopIfTrue="1" operator="equal">
      <formula>"方案实施"</formula>
    </cfRule>
    <cfRule type="cellIs" dxfId="3568" priority="3275" stopIfTrue="1" operator="equal">
      <formula>"原因确认"</formula>
    </cfRule>
    <cfRule type="cellIs" dxfId="3567" priority="3276" stopIfTrue="1" operator="equal">
      <formula>"原因未定"</formula>
    </cfRule>
  </conditionalFormatting>
  <conditionalFormatting sqref="J225:J255">
    <cfRule type="cellIs" dxfId="3566" priority="3265" stopIfTrue="1" operator="equal">
      <formula>"状态冻结"</formula>
    </cfRule>
    <cfRule type="cellIs" dxfId="3565" priority="3266" stopIfTrue="1" operator="equal">
      <formula>"持续跟踪"</formula>
    </cfRule>
    <cfRule type="cellIs" dxfId="3564" priority="3267" stopIfTrue="1" operator="equal">
      <formula>"验证关闭"</formula>
    </cfRule>
    <cfRule type="cellIs" dxfId="3563" priority="3268" stopIfTrue="1" operator="equal">
      <formula>"方案实施"</formula>
    </cfRule>
    <cfRule type="cellIs" dxfId="3562" priority="3269" stopIfTrue="1" operator="equal">
      <formula>"原因确认"</formula>
    </cfRule>
    <cfRule type="cellIs" dxfId="3561" priority="3270" stopIfTrue="1" operator="equal">
      <formula>"原因未定"</formula>
    </cfRule>
  </conditionalFormatting>
  <conditionalFormatting sqref="J225:J255">
    <cfRule type="cellIs" dxfId="3560" priority="3259" stopIfTrue="1" operator="equal">
      <formula>"状态冻结"</formula>
    </cfRule>
    <cfRule type="cellIs" dxfId="3559" priority="3260" stopIfTrue="1" operator="equal">
      <formula>"持续跟踪"</formula>
    </cfRule>
    <cfRule type="cellIs" dxfId="3558" priority="3261" stopIfTrue="1" operator="equal">
      <formula>"验证关闭"</formula>
    </cfRule>
    <cfRule type="cellIs" dxfId="3557" priority="3262" stopIfTrue="1" operator="equal">
      <formula>"方案实施"</formula>
    </cfRule>
    <cfRule type="cellIs" dxfId="3556" priority="3263" stopIfTrue="1" operator="equal">
      <formula>"原因确认"</formula>
    </cfRule>
    <cfRule type="cellIs" dxfId="3555" priority="3264" stopIfTrue="1" operator="equal">
      <formula>"原因未定"</formula>
    </cfRule>
  </conditionalFormatting>
  <conditionalFormatting sqref="J226">
    <cfRule type="cellIs" dxfId="3554" priority="3253" stopIfTrue="1" operator="equal">
      <formula>"状态冻结"</formula>
    </cfRule>
    <cfRule type="cellIs" dxfId="3553" priority="3254" stopIfTrue="1" operator="equal">
      <formula>"持续跟踪"</formula>
    </cfRule>
    <cfRule type="cellIs" dxfId="3552" priority="3255" stopIfTrue="1" operator="equal">
      <formula>"验证关闭"</formula>
    </cfRule>
    <cfRule type="cellIs" dxfId="3551" priority="3256" stopIfTrue="1" operator="equal">
      <formula>"方案实施"</formula>
    </cfRule>
    <cfRule type="cellIs" dxfId="3550" priority="3257" stopIfTrue="1" operator="equal">
      <formula>"原因确认"</formula>
    </cfRule>
    <cfRule type="cellIs" dxfId="3549" priority="3258" stopIfTrue="1" operator="equal">
      <formula>"原因未定"</formula>
    </cfRule>
  </conditionalFormatting>
  <conditionalFormatting sqref="J226">
    <cfRule type="cellIs" dxfId="3548" priority="3247" stopIfTrue="1" operator="equal">
      <formula>"状态冻结"</formula>
    </cfRule>
    <cfRule type="cellIs" dxfId="3547" priority="3248" stopIfTrue="1" operator="equal">
      <formula>"持续跟踪"</formula>
    </cfRule>
    <cfRule type="cellIs" dxfId="3546" priority="3249" stopIfTrue="1" operator="equal">
      <formula>"验证关闭"</formula>
    </cfRule>
    <cfRule type="cellIs" dxfId="3545" priority="3250" stopIfTrue="1" operator="equal">
      <formula>"方案实施"</formula>
    </cfRule>
    <cfRule type="cellIs" dxfId="3544" priority="3251" stopIfTrue="1" operator="equal">
      <formula>"原因确认"</formula>
    </cfRule>
    <cfRule type="cellIs" dxfId="3543" priority="3252" stopIfTrue="1" operator="equal">
      <formula>"原因未定"</formula>
    </cfRule>
  </conditionalFormatting>
  <conditionalFormatting sqref="J227">
    <cfRule type="cellIs" dxfId="3542" priority="3241" stopIfTrue="1" operator="equal">
      <formula>"状态冻结"</formula>
    </cfRule>
    <cfRule type="cellIs" dxfId="3541" priority="3242" stopIfTrue="1" operator="equal">
      <formula>"持续跟踪"</formula>
    </cfRule>
    <cfRule type="cellIs" dxfId="3540" priority="3243" stopIfTrue="1" operator="equal">
      <formula>"验证关闭"</formula>
    </cfRule>
    <cfRule type="cellIs" dxfId="3539" priority="3244" stopIfTrue="1" operator="equal">
      <formula>"方案实施"</formula>
    </cfRule>
    <cfRule type="cellIs" dxfId="3538" priority="3245" stopIfTrue="1" operator="equal">
      <formula>"原因确认"</formula>
    </cfRule>
    <cfRule type="cellIs" dxfId="3537" priority="3246" stopIfTrue="1" operator="equal">
      <formula>"原因未定"</formula>
    </cfRule>
  </conditionalFormatting>
  <conditionalFormatting sqref="J227">
    <cfRule type="cellIs" dxfId="3536" priority="3235" stopIfTrue="1" operator="equal">
      <formula>"状态冻结"</formula>
    </cfRule>
    <cfRule type="cellIs" dxfId="3535" priority="3236" stopIfTrue="1" operator="equal">
      <formula>"持续跟踪"</formula>
    </cfRule>
    <cfRule type="cellIs" dxfId="3534" priority="3237" stopIfTrue="1" operator="equal">
      <formula>"验证关闭"</formula>
    </cfRule>
    <cfRule type="cellIs" dxfId="3533" priority="3238" stopIfTrue="1" operator="equal">
      <formula>"方案实施"</formula>
    </cfRule>
    <cfRule type="cellIs" dxfId="3532" priority="3239" stopIfTrue="1" operator="equal">
      <formula>"原因确认"</formula>
    </cfRule>
    <cfRule type="cellIs" dxfId="3531" priority="3240" stopIfTrue="1" operator="equal">
      <formula>"原因未定"</formula>
    </cfRule>
  </conditionalFormatting>
  <conditionalFormatting sqref="J228">
    <cfRule type="cellIs" dxfId="3530" priority="3229" stopIfTrue="1" operator="equal">
      <formula>"状态冻结"</formula>
    </cfRule>
    <cfRule type="cellIs" dxfId="3529" priority="3230" stopIfTrue="1" operator="equal">
      <formula>"持续跟踪"</formula>
    </cfRule>
    <cfRule type="cellIs" dxfId="3528" priority="3231" stopIfTrue="1" operator="equal">
      <formula>"验证关闭"</formula>
    </cfRule>
    <cfRule type="cellIs" dxfId="3527" priority="3232" stopIfTrue="1" operator="equal">
      <formula>"方案实施"</formula>
    </cfRule>
    <cfRule type="cellIs" dxfId="3526" priority="3233" stopIfTrue="1" operator="equal">
      <formula>"原因确认"</formula>
    </cfRule>
    <cfRule type="cellIs" dxfId="3525" priority="3234" stopIfTrue="1" operator="equal">
      <formula>"原因未定"</formula>
    </cfRule>
  </conditionalFormatting>
  <conditionalFormatting sqref="J228">
    <cfRule type="cellIs" dxfId="3524" priority="3223" stopIfTrue="1" operator="equal">
      <formula>"状态冻结"</formula>
    </cfRule>
    <cfRule type="cellIs" dxfId="3523" priority="3224" stopIfTrue="1" operator="equal">
      <formula>"持续跟踪"</formula>
    </cfRule>
    <cfRule type="cellIs" dxfId="3522" priority="3225" stopIfTrue="1" operator="equal">
      <formula>"验证关闭"</formula>
    </cfRule>
    <cfRule type="cellIs" dxfId="3521" priority="3226" stopIfTrue="1" operator="equal">
      <formula>"方案实施"</formula>
    </cfRule>
    <cfRule type="cellIs" dxfId="3520" priority="3227" stopIfTrue="1" operator="equal">
      <formula>"原因确认"</formula>
    </cfRule>
    <cfRule type="cellIs" dxfId="3519" priority="3228" stopIfTrue="1" operator="equal">
      <formula>"原因未定"</formula>
    </cfRule>
  </conditionalFormatting>
  <conditionalFormatting sqref="J229">
    <cfRule type="cellIs" dxfId="3518" priority="3217" stopIfTrue="1" operator="equal">
      <formula>"状态冻结"</formula>
    </cfRule>
    <cfRule type="cellIs" dxfId="3517" priority="3218" stopIfTrue="1" operator="equal">
      <formula>"持续跟踪"</formula>
    </cfRule>
    <cfRule type="cellIs" dxfId="3516" priority="3219" stopIfTrue="1" operator="equal">
      <formula>"验证关闭"</formula>
    </cfRule>
    <cfRule type="cellIs" dxfId="3515" priority="3220" stopIfTrue="1" operator="equal">
      <formula>"方案实施"</formula>
    </cfRule>
    <cfRule type="cellIs" dxfId="3514" priority="3221" stopIfTrue="1" operator="equal">
      <formula>"原因确认"</formula>
    </cfRule>
    <cfRule type="cellIs" dxfId="3513" priority="3222" stopIfTrue="1" operator="equal">
      <formula>"原因未定"</formula>
    </cfRule>
  </conditionalFormatting>
  <conditionalFormatting sqref="J229">
    <cfRule type="cellIs" dxfId="3512" priority="3211" stopIfTrue="1" operator="equal">
      <formula>"状态冻结"</formula>
    </cfRule>
    <cfRule type="cellIs" dxfId="3511" priority="3212" stopIfTrue="1" operator="equal">
      <formula>"持续跟踪"</formula>
    </cfRule>
    <cfRule type="cellIs" dxfId="3510" priority="3213" stopIfTrue="1" operator="equal">
      <formula>"验证关闭"</formula>
    </cfRule>
    <cfRule type="cellIs" dxfId="3509" priority="3214" stopIfTrue="1" operator="equal">
      <formula>"方案实施"</formula>
    </cfRule>
    <cfRule type="cellIs" dxfId="3508" priority="3215" stopIfTrue="1" operator="equal">
      <formula>"原因确认"</formula>
    </cfRule>
    <cfRule type="cellIs" dxfId="3507" priority="3216" stopIfTrue="1" operator="equal">
      <formula>"原因未定"</formula>
    </cfRule>
  </conditionalFormatting>
  <conditionalFormatting sqref="J230">
    <cfRule type="cellIs" dxfId="3506" priority="3205" stopIfTrue="1" operator="equal">
      <formula>"状态冻结"</formula>
    </cfRule>
    <cfRule type="cellIs" dxfId="3505" priority="3206" stopIfTrue="1" operator="equal">
      <formula>"持续跟踪"</formula>
    </cfRule>
    <cfRule type="cellIs" dxfId="3504" priority="3207" stopIfTrue="1" operator="equal">
      <formula>"验证关闭"</formula>
    </cfRule>
    <cfRule type="cellIs" dxfId="3503" priority="3208" stopIfTrue="1" operator="equal">
      <formula>"方案实施"</formula>
    </cfRule>
    <cfRule type="cellIs" dxfId="3502" priority="3209" stopIfTrue="1" operator="equal">
      <formula>"原因确认"</formula>
    </cfRule>
    <cfRule type="cellIs" dxfId="3501" priority="3210" stopIfTrue="1" operator="equal">
      <formula>"原因未定"</formula>
    </cfRule>
  </conditionalFormatting>
  <conditionalFormatting sqref="J230">
    <cfRule type="cellIs" dxfId="3500" priority="3199" stopIfTrue="1" operator="equal">
      <formula>"状态冻结"</formula>
    </cfRule>
    <cfRule type="cellIs" dxfId="3499" priority="3200" stopIfTrue="1" operator="equal">
      <formula>"持续跟踪"</formula>
    </cfRule>
    <cfRule type="cellIs" dxfId="3498" priority="3201" stopIfTrue="1" operator="equal">
      <formula>"验证关闭"</formula>
    </cfRule>
    <cfRule type="cellIs" dxfId="3497" priority="3202" stopIfTrue="1" operator="equal">
      <formula>"方案实施"</formula>
    </cfRule>
    <cfRule type="cellIs" dxfId="3496" priority="3203" stopIfTrue="1" operator="equal">
      <formula>"原因确认"</formula>
    </cfRule>
    <cfRule type="cellIs" dxfId="3495" priority="3204" stopIfTrue="1" operator="equal">
      <formula>"原因未定"</formula>
    </cfRule>
  </conditionalFormatting>
  <conditionalFormatting sqref="J231">
    <cfRule type="cellIs" dxfId="3494" priority="3193" stopIfTrue="1" operator="equal">
      <formula>"状态冻结"</formula>
    </cfRule>
    <cfRule type="cellIs" dxfId="3493" priority="3194" stopIfTrue="1" operator="equal">
      <formula>"持续跟踪"</formula>
    </cfRule>
    <cfRule type="cellIs" dxfId="3492" priority="3195" stopIfTrue="1" operator="equal">
      <formula>"验证关闭"</formula>
    </cfRule>
    <cfRule type="cellIs" dxfId="3491" priority="3196" stopIfTrue="1" operator="equal">
      <formula>"方案实施"</formula>
    </cfRule>
    <cfRule type="cellIs" dxfId="3490" priority="3197" stopIfTrue="1" operator="equal">
      <formula>"原因确认"</formula>
    </cfRule>
    <cfRule type="cellIs" dxfId="3489" priority="3198" stopIfTrue="1" operator="equal">
      <formula>"原因未定"</formula>
    </cfRule>
  </conditionalFormatting>
  <conditionalFormatting sqref="J231">
    <cfRule type="cellIs" dxfId="3488" priority="3187" stopIfTrue="1" operator="equal">
      <formula>"状态冻结"</formula>
    </cfRule>
    <cfRule type="cellIs" dxfId="3487" priority="3188" stopIfTrue="1" operator="equal">
      <formula>"持续跟踪"</formula>
    </cfRule>
    <cfRule type="cellIs" dxfId="3486" priority="3189" stopIfTrue="1" operator="equal">
      <formula>"验证关闭"</formula>
    </cfRule>
    <cfRule type="cellIs" dxfId="3485" priority="3190" stopIfTrue="1" operator="equal">
      <formula>"方案实施"</formula>
    </cfRule>
    <cfRule type="cellIs" dxfId="3484" priority="3191" stopIfTrue="1" operator="equal">
      <formula>"原因确认"</formula>
    </cfRule>
    <cfRule type="cellIs" dxfId="3483" priority="3192" stopIfTrue="1" operator="equal">
      <formula>"原因未定"</formula>
    </cfRule>
  </conditionalFormatting>
  <conditionalFormatting sqref="J232">
    <cfRule type="cellIs" dxfId="3482" priority="3181" stopIfTrue="1" operator="equal">
      <formula>"状态冻结"</formula>
    </cfRule>
    <cfRule type="cellIs" dxfId="3481" priority="3182" stopIfTrue="1" operator="equal">
      <formula>"持续跟踪"</formula>
    </cfRule>
    <cfRule type="cellIs" dxfId="3480" priority="3183" stopIfTrue="1" operator="equal">
      <formula>"验证关闭"</formula>
    </cfRule>
    <cfRule type="cellIs" dxfId="3479" priority="3184" stopIfTrue="1" operator="equal">
      <formula>"方案实施"</formula>
    </cfRule>
    <cfRule type="cellIs" dxfId="3478" priority="3185" stopIfTrue="1" operator="equal">
      <formula>"原因确认"</formula>
    </cfRule>
    <cfRule type="cellIs" dxfId="3477" priority="3186" stopIfTrue="1" operator="equal">
      <formula>"原因未定"</formula>
    </cfRule>
  </conditionalFormatting>
  <conditionalFormatting sqref="J232">
    <cfRule type="cellIs" dxfId="3476" priority="3175" stopIfTrue="1" operator="equal">
      <formula>"状态冻结"</formula>
    </cfRule>
    <cfRule type="cellIs" dxfId="3475" priority="3176" stopIfTrue="1" operator="equal">
      <formula>"持续跟踪"</formula>
    </cfRule>
    <cfRule type="cellIs" dxfId="3474" priority="3177" stopIfTrue="1" operator="equal">
      <formula>"验证关闭"</formula>
    </cfRule>
    <cfRule type="cellIs" dxfId="3473" priority="3178" stopIfTrue="1" operator="equal">
      <formula>"方案实施"</formula>
    </cfRule>
    <cfRule type="cellIs" dxfId="3472" priority="3179" stopIfTrue="1" operator="equal">
      <formula>"原因确认"</formula>
    </cfRule>
    <cfRule type="cellIs" dxfId="3471" priority="3180" stopIfTrue="1" operator="equal">
      <formula>"原因未定"</formula>
    </cfRule>
  </conditionalFormatting>
  <conditionalFormatting sqref="J233">
    <cfRule type="cellIs" dxfId="3470" priority="3169" stopIfTrue="1" operator="equal">
      <formula>"状态冻结"</formula>
    </cfRule>
    <cfRule type="cellIs" dxfId="3469" priority="3170" stopIfTrue="1" operator="equal">
      <formula>"持续跟踪"</formula>
    </cfRule>
    <cfRule type="cellIs" dxfId="3468" priority="3171" stopIfTrue="1" operator="equal">
      <formula>"验证关闭"</formula>
    </cfRule>
    <cfRule type="cellIs" dxfId="3467" priority="3172" stopIfTrue="1" operator="equal">
      <formula>"方案实施"</formula>
    </cfRule>
    <cfRule type="cellIs" dxfId="3466" priority="3173" stopIfTrue="1" operator="equal">
      <formula>"原因确认"</formula>
    </cfRule>
    <cfRule type="cellIs" dxfId="3465" priority="3174" stopIfTrue="1" operator="equal">
      <formula>"原因未定"</formula>
    </cfRule>
  </conditionalFormatting>
  <conditionalFormatting sqref="J233">
    <cfRule type="cellIs" dxfId="3464" priority="3163" stopIfTrue="1" operator="equal">
      <formula>"状态冻结"</formula>
    </cfRule>
    <cfRule type="cellIs" dxfId="3463" priority="3164" stopIfTrue="1" operator="equal">
      <formula>"持续跟踪"</formula>
    </cfRule>
    <cfRule type="cellIs" dxfId="3462" priority="3165" stopIfTrue="1" operator="equal">
      <formula>"验证关闭"</formula>
    </cfRule>
    <cfRule type="cellIs" dxfId="3461" priority="3166" stopIfTrue="1" operator="equal">
      <formula>"方案实施"</formula>
    </cfRule>
    <cfRule type="cellIs" dxfId="3460" priority="3167" stopIfTrue="1" operator="equal">
      <formula>"原因确认"</formula>
    </cfRule>
    <cfRule type="cellIs" dxfId="3459" priority="3168" stopIfTrue="1" operator="equal">
      <formula>"原因未定"</formula>
    </cfRule>
  </conditionalFormatting>
  <conditionalFormatting sqref="J234">
    <cfRule type="cellIs" dxfId="3458" priority="3157" stopIfTrue="1" operator="equal">
      <formula>"状态冻结"</formula>
    </cfRule>
    <cfRule type="cellIs" dxfId="3457" priority="3158" stopIfTrue="1" operator="equal">
      <formula>"持续跟踪"</formula>
    </cfRule>
    <cfRule type="cellIs" dxfId="3456" priority="3159" stopIfTrue="1" operator="equal">
      <formula>"验证关闭"</formula>
    </cfRule>
    <cfRule type="cellIs" dxfId="3455" priority="3160" stopIfTrue="1" operator="equal">
      <formula>"方案实施"</formula>
    </cfRule>
    <cfRule type="cellIs" dxfId="3454" priority="3161" stopIfTrue="1" operator="equal">
      <formula>"原因确认"</formula>
    </cfRule>
    <cfRule type="cellIs" dxfId="3453" priority="3162" stopIfTrue="1" operator="equal">
      <formula>"原因未定"</formula>
    </cfRule>
  </conditionalFormatting>
  <conditionalFormatting sqref="J234">
    <cfRule type="cellIs" dxfId="3452" priority="3151" stopIfTrue="1" operator="equal">
      <formula>"状态冻结"</formula>
    </cfRule>
    <cfRule type="cellIs" dxfId="3451" priority="3152" stopIfTrue="1" operator="equal">
      <formula>"持续跟踪"</formula>
    </cfRule>
    <cfRule type="cellIs" dxfId="3450" priority="3153" stopIfTrue="1" operator="equal">
      <formula>"验证关闭"</formula>
    </cfRule>
    <cfRule type="cellIs" dxfId="3449" priority="3154" stopIfTrue="1" operator="equal">
      <formula>"方案实施"</formula>
    </cfRule>
    <cfRule type="cellIs" dxfId="3448" priority="3155" stopIfTrue="1" operator="equal">
      <formula>"原因确认"</formula>
    </cfRule>
    <cfRule type="cellIs" dxfId="3447" priority="3156" stopIfTrue="1" operator="equal">
      <formula>"原因未定"</formula>
    </cfRule>
  </conditionalFormatting>
  <conditionalFormatting sqref="J235">
    <cfRule type="cellIs" dxfId="3446" priority="3145" stopIfTrue="1" operator="equal">
      <formula>"状态冻结"</formula>
    </cfRule>
    <cfRule type="cellIs" dxfId="3445" priority="3146" stopIfTrue="1" operator="equal">
      <formula>"持续跟踪"</formula>
    </cfRule>
    <cfRule type="cellIs" dxfId="3444" priority="3147" stopIfTrue="1" operator="equal">
      <formula>"验证关闭"</formula>
    </cfRule>
    <cfRule type="cellIs" dxfId="3443" priority="3148" stopIfTrue="1" operator="equal">
      <formula>"方案实施"</formula>
    </cfRule>
    <cfRule type="cellIs" dxfId="3442" priority="3149" stopIfTrue="1" operator="equal">
      <formula>"原因确认"</formula>
    </cfRule>
    <cfRule type="cellIs" dxfId="3441" priority="3150" stopIfTrue="1" operator="equal">
      <formula>"原因未定"</formula>
    </cfRule>
  </conditionalFormatting>
  <conditionalFormatting sqref="J235">
    <cfRule type="cellIs" dxfId="3440" priority="3139" stopIfTrue="1" operator="equal">
      <formula>"状态冻结"</formula>
    </cfRule>
    <cfRule type="cellIs" dxfId="3439" priority="3140" stopIfTrue="1" operator="equal">
      <formula>"持续跟踪"</formula>
    </cfRule>
    <cfRule type="cellIs" dxfId="3438" priority="3141" stopIfTrue="1" operator="equal">
      <formula>"验证关闭"</formula>
    </cfRule>
    <cfRule type="cellIs" dxfId="3437" priority="3142" stopIfTrue="1" operator="equal">
      <formula>"方案实施"</formula>
    </cfRule>
    <cfRule type="cellIs" dxfId="3436" priority="3143" stopIfTrue="1" operator="equal">
      <formula>"原因确认"</formula>
    </cfRule>
    <cfRule type="cellIs" dxfId="3435" priority="3144" stopIfTrue="1" operator="equal">
      <formula>"原因未定"</formula>
    </cfRule>
  </conditionalFormatting>
  <conditionalFormatting sqref="J236">
    <cfRule type="cellIs" dxfId="3434" priority="3133" stopIfTrue="1" operator="equal">
      <formula>"状态冻结"</formula>
    </cfRule>
    <cfRule type="cellIs" dxfId="3433" priority="3134" stopIfTrue="1" operator="equal">
      <formula>"持续跟踪"</formula>
    </cfRule>
    <cfRule type="cellIs" dxfId="3432" priority="3135" stopIfTrue="1" operator="equal">
      <formula>"验证关闭"</formula>
    </cfRule>
    <cfRule type="cellIs" dxfId="3431" priority="3136" stopIfTrue="1" operator="equal">
      <formula>"方案实施"</formula>
    </cfRule>
    <cfRule type="cellIs" dxfId="3430" priority="3137" stopIfTrue="1" operator="equal">
      <formula>"原因确认"</formula>
    </cfRule>
    <cfRule type="cellIs" dxfId="3429" priority="3138" stopIfTrue="1" operator="equal">
      <formula>"原因未定"</formula>
    </cfRule>
  </conditionalFormatting>
  <conditionalFormatting sqref="J236">
    <cfRule type="cellIs" dxfId="3428" priority="3127" stopIfTrue="1" operator="equal">
      <formula>"状态冻结"</formula>
    </cfRule>
    <cfRule type="cellIs" dxfId="3427" priority="3128" stopIfTrue="1" operator="equal">
      <formula>"持续跟踪"</formula>
    </cfRule>
    <cfRule type="cellIs" dxfId="3426" priority="3129" stopIfTrue="1" operator="equal">
      <formula>"验证关闭"</formula>
    </cfRule>
    <cfRule type="cellIs" dxfId="3425" priority="3130" stopIfTrue="1" operator="equal">
      <formula>"方案实施"</formula>
    </cfRule>
    <cfRule type="cellIs" dxfId="3424" priority="3131" stopIfTrue="1" operator="equal">
      <formula>"原因确认"</formula>
    </cfRule>
    <cfRule type="cellIs" dxfId="3423" priority="3132" stopIfTrue="1" operator="equal">
      <formula>"原因未定"</formula>
    </cfRule>
  </conditionalFormatting>
  <conditionalFormatting sqref="J237">
    <cfRule type="cellIs" dxfId="3422" priority="3121" stopIfTrue="1" operator="equal">
      <formula>"状态冻结"</formula>
    </cfRule>
    <cfRule type="cellIs" dxfId="3421" priority="3122" stopIfTrue="1" operator="equal">
      <formula>"持续跟踪"</formula>
    </cfRule>
    <cfRule type="cellIs" dxfId="3420" priority="3123" stopIfTrue="1" operator="equal">
      <formula>"验证关闭"</formula>
    </cfRule>
    <cfRule type="cellIs" dxfId="3419" priority="3124" stopIfTrue="1" operator="equal">
      <formula>"方案实施"</formula>
    </cfRule>
    <cfRule type="cellIs" dxfId="3418" priority="3125" stopIfTrue="1" operator="equal">
      <formula>"原因确认"</formula>
    </cfRule>
    <cfRule type="cellIs" dxfId="3417" priority="3126" stopIfTrue="1" operator="equal">
      <formula>"原因未定"</formula>
    </cfRule>
  </conditionalFormatting>
  <conditionalFormatting sqref="J237">
    <cfRule type="cellIs" dxfId="3416" priority="3115" stopIfTrue="1" operator="equal">
      <formula>"状态冻结"</formula>
    </cfRule>
    <cfRule type="cellIs" dxfId="3415" priority="3116" stopIfTrue="1" operator="equal">
      <formula>"持续跟踪"</formula>
    </cfRule>
    <cfRule type="cellIs" dxfId="3414" priority="3117" stopIfTrue="1" operator="equal">
      <formula>"验证关闭"</formula>
    </cfRule>
    <cfRule type="cellIs" dxfId="3413" priority="3118" stopIfTrue="1" operator="equal">
      <formula>"方案实施"</formula>
    </cfRule>
    <cfRule type="cellIs" dxfId="3412" priority="3119" stopIfTrue="1" operator="equal">
      <formula>"原因确认"</formula>
    </cfRule>
    <cfRule type="cellIs" dxfId="3411" priority="3120" stopIfTrue="1" operator="equal">
      <formula>"原因未定"</formula>
    </cfRule>
  </conditionalFormatting>
  <conditionalFormatting sqref="J238">
    <cfRule type="cellIs" dxfId="3410" priority="3109" stopIfTrue="1" operator="equal">
      <formula>"状态冻结"</formula>
    </cfRule>
    <cfRule type="cellIs" dxfId="3409" priority="3110" stopIfTrue="1" operator="equal">
      <formula>"持续跟踪"</formula>
    </cfRule>
    <cfRule type="cellIs" dxfId="3408" priority="3111" stopIfTrue="1" operator="equal">
      <formula>"验证关闭"</formula>
    </cfRule>
    <cfRule type="cellIs" dxfId="3407" priority="3112" stopIfTrue="1" operator="equal">
      <formula>"方案实施"</formula>
    </cfRule>
    <cfRule type="cellIs" dxfId="3406" priority="3113" stopIfTrue="1" operator="equal">
      <formula>"原因确认"</formula>
    </cfRule>
    <cfRule type="cellIs" dxfId="3405" priority="3114" stopIfTrue="1" operator="equal">
      <formula>"原因未定"</formula>
    </cfRule>
  </conditionalFormatting>
  <conditionalFormatting sqref="J238">
    <cfRule type="cellIs" dxfId="3404" priority="3103" stopIfTrue="1" operator="equal">
      <formula>"状态冻结"</formula>
    </cfRule>
    <cfRule type="cellIs" dxfId="3403" priority="3104" stopIfTrue="1" operator="equal">
      <formula>"持续跟踪"</formula>
    </cfRule>
    <cfRule type="cellIs" dxfId="3402" priority="3105" stopIfTrue="1" operator="equal">
      <formula>"验证关闭"</formula>
    </cfRule>
    <cfRule type="cellIs" dxfId="3401" priority="3106" stopIfTrue="1" operator="equal">
      <formula>"方案实施"</formula>
    </cfRule>
    <cfRule type="cellIs" dxfId="3400" priority="3107" stopIfTrue="1" operator="equal">
      <formula>"原因确认"</formula>
    </cfRule>
    <cfRule type="cellIs" dxfId="3399" priority="3108" stopIfTrue="1" operator="equal">
      <formula>"原因未定"</formula>
    </cfRule>
  </conditionalFormatting>
  <conditionalFormatting sqref="J239">
    <cfRule type="cellIs" dxfId="3398" priority="3097" stopIfTrue="1" operator="equal">
      <formula>"状态冻结"</formula>
    </cfRule>
    <cfRule type="cellIs" dxfId="3397" priority="3098" stopIfTrue="1" operator="equal">
      <formula>"持续跟踪"</formula>
    </cfRule>
    <cfRule type="cellIs" dxfId="3396" priority="3099" stopIfTrue="1" operator="equal">
      <formula>"验证关闭"</formula>
    </cfRule>
    <cfRule type="cellIs" dxfId="3395" priority="3100" stopIfTrue="1" operator="equal">
      <formula>"方案实施"</formula>
    </cfRule>
    <cfRule type="cellIs" dxfId="3394" priority="3101" stopIfTrue="1" operator="equal">
      <formula>"原因确认"</formula>
    </cfRule>
    <cfRule type="cellIs" dxfId="3393" priority="3102" stopIfTrue="1" operator="equal">
      <formula>"原因未定"</formula>
    </cfRule>
  </conditionalFormatting>
  <conditionalFormatting sqref="J239">
    <cfRule type="cellIs" dxfId="3392" priority="3091" stopIfTrue="1" operator="equal">
      <formula>"状态冻结"</formula>
    </cfRule>
    <cfRule type="cellIs" dxfId="3391" priority="3092" stopIfTrue="1" operator="equal">
      <formula>"持续跟踪"</formula>
    </cfRule>
    <cfRule type="cellIs" dxfId="3390" priority="3093" stopIfTrue="1" operator="equal">
      <formula>"验证关闭"</formula>
    </cfRule>
    <cfRule type="cellIs" dxfId="3389" priority="3094" stopIfTrue="1" operator="equal">
      <formula>"方案实施"</formula>
    </cfRule>
    <cfRule type="cellIs" dxfId="3388" priority="3095" stopIfTrue="1" operator="equal">
      <formula>"原因确认"</formula>
    </cfRule>
    <cfRule type="cellIs" dxfId="3387" priority="3096" stopIfTrue="1" operator="equal">
      <formula>"原因未定"</formula>
    </cfRule>
  </conditionalFormatting>
  <conditionalFormatting sqref="J240">
    <cfRule type="cellIs" dxfId="3386" priority="3085" stopIfTrue="1" operator="equal">
      <formula>"状态冻结"</formula>
    </cfRule>
    <cfRule type="cellIs" dxfId="3385" priority="3086" stopIfTrue="1" operator="equal">
      <formula>"持续跟踪"</formula>
    </cfRule>
    <cfRule type="cellIs" dxfId="3384" priority="3087" stopIfTrue="1" operator="equal">
      <formula>"验证关闭"</formula>
    </cfRule>
    <cfRule type="cellIs" dxfId="3383" priority="3088" stopIfTrue="1" operator="equal">
      <formula>"方案实施"</formula>
    </cfRule>
    <cfRule type="cellIs" dxfId="3382" priority="3089" stopIfTrue="1" operator="equal">
      <formula>"原因确认"</formula>
    </cfRule>
    <cfRule type="cellIs" dxfId="3381" priority="3090" stopIfTrue="1" operator="equal">
      <formula>"原因未定"</formula>
    </cfRule>
  </conditionalFormatting>
  <conditionalFormatting sqref="J240">
    <cfRule type="cellIs" dxfId="3380" priority="3079" stopIfTrue="1" operator="equal">
      <formula>"状态冻结"</formula>
    </cfRule>
    <cfRule type="cellIs" dxfId="3379" priority="3080" stopIfTrue="1" operator="equal">
      <formula>"持续跟踪"</formula>
    </cfRule>
    <cfRule type="cellIs" dxfId="3378" priority="3081" stopIfTrue="1" operator="equal">
      <formula>"验证关闭"</formula>
    </cfRule>
    <cfRule type="cellIs" dxfId="3377" priority="3082" stopIfTrue="1" operator="equal">
      <formula>"方案实施"</formula>
    </cfRule>
    <cfRule type="cellIs" dxfId="3376" priority="3083" stopIfTrue="1" operator="equal">
      <formula>"原因确认"</formula>
    </cfRule>
    <cfRule type="cellIs" dxfId="3375" priority="3084" stopIfTrue="1" operator="equal">
      <formula>"原因未定"</formula>
    </cfRule>
  </conditionalFormatting>
  <conditionalFormatting sqref="J241">
    <cfRule type="cellIs" dxfId="3374" priority="3073" stopIfTrue="1" operator="equal">
      <formula>"状态冻结"</formula>
    </cfRule>
    <cfRule type="cellIs" dxfId="3373" priority="3074" stopIfTrue="1" operator="equal">
      <formula>"持续跟踪"</formula>
    </cfRule>
    <cfRule type="cellIs" dxfId="3372" priority="3075" stopIfTrue="1" operator="equal">
      <formula>"验证关闭"</formula>
    </cfRule>
    <cfRule type="cellIs" dxfId="3371" priority="3076" stopIfTrue="1" operator="equal">
      <formula>"方案实施"</formula>
    </cfRule>
    <cfRule type="cellIs" dxfId="3370" priority="3077" stopIfTrue="1" operator="equal">
      <formula>"原因确认"</formula>
    </cfRule>
    <cfRule type="cellIs" dxfId="3369" priority="3078" stopIfTrue="1" operator="equal">
      <formula>"原因未定"</formula>
    </cfRule>
  </conditionalFormatting>
  <conditionalFormatting sqref="J241">
    <cfRule type="cellIs" dxfId="3368" priority="3067" stopIfTrue="1" operator="equal">
      <formula>"状态冻结"</formula>
    </cfRule>
    <cfRule type="cellIs" dxfId="3367" priority="3068" stopIfTrue="1" operator="equal">
      <formula>"持续跟踪"</formula>
    </cfRule>
    <cfRule type="cellIs" dxfId="3366" priority="3069" stopIfTrue="1" operator="equal">
      <formula>"验证关闭"</formula>
    </cfRule>
    <cfRule type="cellIs" dxfId="3365" priority="3070" stopIfTrue="1" operator="equal">
      <formula>"方案实施"</formula>
    </cfRule>
    <cfRule type="cellIs" dxfId="3364" priority="3071" stopIfTrue="1" operator="equal">
      <formula>"原因确认"</formula>
    </cfRule>
    <cfRule type="cellIs" dxfId="3363" priority="3072" stopIfTrue="1" operator="equal">
      <formula>"原因未定"</formula>
    </cfRule>
  </conditionalFormatting>
  <conditionalFormatting sqref="J242">
    <cfRule type="cellIs" dxfId="3362" priority="3061" stopIfTrue="1" operator="equal">
      <formula>"状态冻结"</formula>
    </cfRule>
    <cfRule type="cellIs" dxfId="3361" priority="3062" stopIfTrue="1" operator="equal">
      <formula>"持续跟踪"</formula>
    </cfRule>
    <cfRule type="cellIs" dxfId="3360" priority="3063" stopIfTrue="1" operator="equal">
      <formula>"验证关闭"</formula>
    </cfRule>
    <cfRule type="cellIs" dxfId="3359" priority="3064" stopIfTrue="1" operator="equal">
      <formula>"方案实施"</formula>
    </cfRule>
    <cfRule type="cellIs" dxfId="3358" priority="3065" stopIfTrue="1" operator="equal">
      <formula>"原因确认"</formula>
    </cfRule>
    <cfRule type="cellIs" dxfId="3357" priority="3066" stopIfTrue="1" operator="equal">
      <formula>"原因未定"</formula>
    </cfRule>
  </conditionalFormatting>
  <conditionalFormatting sqref="J242">
    <cfRule type="cellIs" dxfId="3356" priority="3055" stopIfTrue="1" operator="equal">
      <formula>"状态冻结"</formula>
    </cfRule>
    <cfRule type="cellIs" dxfId="3355" priority="3056" stopIfTrue="1" operator="equal">
      <formula>"持续跟踪"</formula>
    </cfRule>
    <cfRule type="cellIs" dxfId="3354" priority="3057" stopIfTrue="1" operator="equal">
      <formula>"验证关闭"</formula>
    </cfRule>
    <cfRule type="cellIs" dxfId="3353" priority="3058" stopIfTrue="1" operator="equal">
      <formula>"方案实施"</formula>
    </cfRule>
    <cfRule type="cellIs" dxfId="3352" priority="3059" stopIfTrue="1" operator="equal">
      <formula>"原因确认"</formula>
    </cfRule>
    <cfRule type="cellIs" dxfId="3351" priority="3060" stopIfTrue="1" operator="equal">
      <formula>"原因未定"</formula>
    </cfRule>
  </conditionalFormatting>
  <conditionalFormatting sqref="J243">
    <cfRule type="cellIs" dxfId="3350" priority="3049" stopIfTrue="1" operator="equal">
      <formula>"状态冻结"</formula>
    </cfRule>
    <cfRule type="cellIs" dxfId="3349" priority="3050" stopIfTrue="1" operator="equal">
      <formula>"持续跟踪"</formula>
    </cfRule>
    <cfRule type="cellIs" dxfId="3348" priority="3051" stopIfTrue="1" operator="equal">
      <formula>"验证关闭"</formula>
    </cfRule>
    <cfRule type="cellIs" dxfId="3347" priority="3052" stopIfTrue="1" operator="equal">
      <formula>"方案实施"</formula>
    </cfRule>
    <cfRule type="cellIs" dxfId="3346" priority="3053" stopIfTrue="1" operator="equal">
      <formula>"原因确认"</formula>
    </cfRule>
    <cfRule type="cellIs" dxfId="3345" priority="3054" stopIfTrue="1" operator="equal">
      <formula>"原因未定"</formula>
    </cfRule>
  </conditionalFormatting>
  <conditionalFormatting sqref="J243">
    <cfRule type="cellIs" dxfId="3344" priority="3043" stopIfTrue="1" operator="equal">
      <formula>"状态冻结"</formula>
    </cfRule>
    <cfRule type="cellIs" dxfId="3343" priority="3044" stopIfTrue="1" operator="equal">
      <formula>"持续跟踪"</formula>
    </cfRule>
    <cfRule type="cellIs" dxfId="3342" priority="3045" stopIfTrue="1" operator="equal">
      <formula>"验证关闭"</formula>
    </cfRule>
    <cfRule type="cellIs" dxfId="3341" priority="3046" stopIfTrue="1" operator="equal">
      <formula>"方案实施"</formula>
    </cfRule>
    <cfRule type="cellIs" dxfId="3340" priority="3047" stopIfTrue="1" operator="equal">
      <formula>"原因确认"</formula>
    </cfRule>
    <cfRule type="cellIs" dxfId="3339" priority="3048" stopIfTrue="1" operator="equal">
      <formula>"原因未定"</formula>
    </cfRule>
  </conditionalFormatting>
  <conditionalFormatting sqref="J244">
    <cfRule type="cellIs" dxfId="3338" priority="3037" stopIfTrue="1" operator="equal">
      <formula>"状态冻结"</formula>
    </cfRule>
    <cfRule type="cellIs" dxfId="3337" priority="3038" stopIfTrue="1" operator="equal">
      <formula>"持续跟踪"</formula>
    </cfRule>
    <cfRule type="cellIs" dxfId="3336" priority="3039" stopIfTrue="1" operator="equal">
      <formula>"验证关闭"</formula>
    </cfRule>
    <cfRule type="cellIs" dxfId="3335" priority="3040" stopIfTrue="1" operator="equal">
      <formula>"方案实施"</formula>
    </cfRule>
    <cfRule type="cellIs" dxfId="3334" priority="3041" stopIfTrue="1" operator="equal">
      <formula>"原因确认"</formula>
    </cfRule>
    <cfRule type="cellIs" dxfId="3333" priority="3042" stopIfTrue="1" operator="equal">
      <formula>"原因未定"</formula>
    </cfRule>
  </conditionalFormatting>
  <conditionalFormatting sqref="J244">
    <cfRule type="cellIs" dxfId="3332" priority="3031" stopIfTrue="1" operator="equal">
      <formula>"状态冻结"</formula>
    </cfRule>
    <cfRule type="cellIs" dxfId="3331" priority="3032" stopIfTrue="1" operator="equal">
      <formula>"持续跟踪"</formula>
    </cfRule>
    <cfRule type="cellIs" dxfId="3330" priority="3033" stopIfTrue="1" operator="equal">
      <formula>"验证关闭"</formula>
    </cfRule>
    <cfRule type="cellIs" dxfId="3329" priority="3034" stopIfTrue="1" operator="equal">
      <formula>"方案实施"</formula>
    </cfRule>
    <cfRule type="cellIs" dxfId="3328" priority="3035" stopIfTrue="1" operator="equal">
      <formula>"原因确认"</formula>
    </cfRule>
    <cfRule type="cellIs" dxfId="3327" priority="3036" stopIfTrue="1" operator="equal">
      <formula>"原因未定"</formula>
    </cfRule>
  </conditionalFormatting>
  <conditionalFormatting sqref="J245">
    <cfRule type="cellIs" dxfId="3326" priority="3025" stopIfTrue="1" operator="equal">
      <formula>"状态冻结"</formula>
    </cfRule>
    <cfRule type="cellIs" dxfId="3325" priority="3026" stopIfTrue="1" operator="equal">
      <formula>"持续跟踪"</formula>
    </cfRule>
    <cfRule type="cellIs" dxfId="3324" priority="3027" stopIfTrue="1" operator="equal">
      <formula>"验证关闭"</formula>
    </cfRule>
    <cfRule type="cellIs" dxfId="3323" priority="3028" stopIfTrue="1" operator="equal">
      <formula>"方案实施"</formula>
    </cfRule>
    <cfRule type="cellIs" dxfId="3322" priority="3029" stopIfTrue="1" operator="equal">
      <formula>"原因确认"</formula>
    </cfRule>
    <cfRule type="cellIs" dxfId="3321" priority="3030" stopIfTrue="1" operator="equal">
      <formula>"原因未定"</formula>
    </cfRule>
  </conditionalFormatting>
  <conditionalFormatting sqref="J245">
    <cfRule type="cellIs" dxfId="3320" priority="3019" stopIfTrue="1" operator="equal">
      <formula>"状态冻结"</formula>
    </cfRule>
    <cfRule type="cellIs" dxfId="3319" priority="3020" stopIfTrue="1" operator="equal">
      <formula>"持续跟踪"</formula>
    </cfRule>
    <cfRule type="cellIs" dxfId="3318" priority="3021" stopIfTrue="1" operator="equal">
      <formula>"验证关闭"</formula>
    </cfRule>
    <cfRule type="cellIs" dxfId="3317" priority="3022" stopIfTrue="1" operator="equal">
      <formula>"方案实施"</formula>
    </cfRule>
    <cfRule type="cellIs" dxfId="3316" priority="3023" stopIfTrue="1" operator="equal">
      <formula>"原因确认"</formula>
    </cfRule>
    <cfRule type="cellIs" dxfId="3315" priority="3024" stopIfTrue="1" operator="equal">
      <formula>"原因未定"</formula>
    </cfRule>
  </conditionalFormatting>
  <conditionalFormatting sqref="J246">
    <cfRule type="cellIs" dxfId="3314" priority="3013" stopIfTrue="1" operator="equal">
      <formula>"状态冻结"</formula>
    </cfRule>
    <cfRule type="cellIs" dxfId="3313" priority="3014" stopIfTrue="1" operator="equal">
      <formula>"持续跟踪"</formula>
    </cfRule>
    <cfRule type="cellIs" dxfId="3312" priority="3015" stopIfTrue="1" operator="equal">
      <formula>"验证关闭"</formula>
    </cfRule>
    <cfRule type="cellIs" dxfId="3311" priority="3016" stopIfTrue="1" operator="equal">
      <formula>"方案实施"</formula>
    </cfRule>
    <cfRule type="cellIs" dxfId="3310" priority="3017" stopIfTrue="1" operator="equal">
      <formula>"原因确认"</formula>
    </cfRule>
    <cfRule type="cellIs" dxfId="3309" priority="3018" stopIfTrue="1" operator="equal">
      <formula>"原因未定"</formula>
    </cfRule>
  </conditionalFormatting>
  <conditionalFormatting sqref="J246">
    <cfRule type="cellIs" dxfId="3308" priority="3007" stopIfTrue="1" operator="equal">
      <formula>"状态冻结"</formula>
    </cfRule>
    <cfRule type="cellIs" dxfId="3307" priority="3008" stopIfTrue="1" operator="equal">
      <formula>"持续跟踪"</formula>
    </cfRule>
    <cfRule type="cellIs" dxfId="3306" priority="3009" stopIfTrue="1" operator="equal">
      <formula>"验证关闭"</formula>
    </cfRule>
    <cfRule type="cellIs" dxfId="3305" priority="3010" stopIfTrue="1" operator="equal">
      <formula>"方案实施"</formula>
    </cfRule>
    <cfRule type="cellIs" dxfId="3304" priority="3011" stopIfTrue="1" operator="equal">
      <formula>"原因确认"</formula>
    </cfRule>
    <cfRule type="cellIs" dxfId="3303" priority="3012" stopIfTrue="1" operator="equal">
      <formula>"原因未定"</formula>
    </cfRule>
  </conditionalFormatting>
  <conditionalFormatting sqref="J247">
    <cfRule type="cellIs" dxfId="3302" priority="3001" stopIfTrue="1" operator="equal">
      <formula>"状态冻结"</formula>
    </cfRule>
    <cfRule type="cellIs" dxfId="3301" priority="3002" stopIfTrue="1" operator="equal">
      <formula>"持续跟踪"</formula>
    </cfRule>
    <cfRule type="cellIs" dxfId="3300" priority="3003" stopIfTrue="1" operator="equal">
      <formula>"验证关闭"</formula>
    </cfRule>
    <cfRule type="cellIs" dxfId="3299" priority="3004" stopIfTrue="1" operator="equal">
      <formula>"方案实施"</formula>
    </cfRule>
    <cfRule type="cellIs" dxfId="3298" priority="3005" stopIfTrue="1" operator="equal">
      <formula>"原因确认"</formula>
    </cfRule>
    <cfRule type="cellIs" dxfId="3297" priority="3006" stopIfTrue="1" operator="equal">
      <formula>"原因未定"</formula>
    </cfRule>
  </conditionalFormatting>
  <conditionalFormatting sqref="J247">
    <cfRule type="cellIs" dxfId="3296" priority="2995" stopIfTrue="1" operator="equal">
      <formula>"状态冻结"</formula>
    </cfRule>
    <cfRule type="cellIs" dxfId="3295" priority="2996" stopIfTrue="1" operator="equal">
      <formula>"持续跟踪"</formula>
    </cfRule>
    <cfRule type="cellIs" dxfId="3294" priority="2997" stopIfTrue="1" operator="equal">
      <formula>"验证关闭"</formula>
    </cfRule>
    <cfRule type="cellIs" dxfId="3293" priority="2998" stopIfTrue="1" operator="equal">
      <formula>"方案实施"</formula>
    </cfRule>
    <cfRule type="cellIs" dxfId="3292" priority="2999" stopIfTrue="1" operator="equal">
      <formula>"原因确认"</formula>
    </cfRule>
    <cfRule type="cellIs" dxfId="3291" priority="3000" stopIfTrue="1" operator="equal">
      <formula>"原因未定"</formula>
    </cfRule>
  </conditionalFormatting>
  <conditionalFormatting sqref="J248">
    <cfRule type="cellIs" dxfId="3290" priority="2989" stopIfTrue="1" operator="equal">
      <formula>"状态冻结"</formula>
    </cfRule>
    <cfRule type="cellIs" dxfId="3289" priority="2990" stopIfTrue="1" operator="equal">
      <formula>"持续跟踪"</formula>
    </cfRule>
    <cfRule type="cellIs" dxfId="3288" priority="2991" stopIfTrue="1" operator="equal">
      <formula>"验证关闭"</formula>
    </cfRule>
    <cfRule type="cellIs" dxfId="3287" priority="2992" stopIfTrue="1" operator="equal">
      <formula>"方案实施"</formula>
    </cfRule>
    <cfRule type="cellIs" dxfId="3286" priority="2993" stopIfTrue="1" operator="equal">
      <formula>"原因确认"</formula>
    </cfRule>
    <cfRule type="cellIs" dxfId="3285" priority="2994" stopIfTrue="1" operator="equal">
      <formula>"原因未定"</formula>
    </cfRule>
  </conditionalFormatting>
  <conditionalFormatting sqref="J248">
    <cfRule type="cellIs" dxfId="3284" priority="2983" stopIfTrue="1" operator="equal">
      <formula>"状态冻结"</formula>
    </cfRule>
    <cfRule type="cellIs" dxfId="3283" priority="2984" stopIfTrue="1" operator="equal">
      <formula>"持续跟踪"</formula>
    </cfRule>
    <cfRule type="cellIs" dxfId="3282" priority="2985" stopIfTrue="1" operator="equal">
      <formula>"验证关闭"</formula>
    </cfRule>
    <cfRule type="cellIs" dxfId="3281" priority="2986" stopIfTrue="1" operator="equal">
      <formula>"方案实施"</formula>
    </cfRule>
    <cfRule type="cellIs" dxfId="3280" priority="2987" stopIfTrue="1" operator="equal">
      <formula>"原因确认"</formula>
    </cfRule>
    <cfRule type="cellIs" dxfId="3279" priority="2988" stopIfTrue="1" operator="equal">
      <formula>"原因未定"</formula>
    </cfRule>
  </conditionalFormatting>
  <conditionalFormatting sqref="J249">
    <cfRule type="cellIs" dxfId="3278" priority="2977" stopIfTrue="1" operator="equal">
      <formula>"状态冻结"</formula>
    </cfRule>
    <cfRule type="cellIs" dxfId="3277" priority="2978" stopIfTrue="1" operator="equal">
      <formula>"持续跟踪"</formula>
    </cfRule>
    <cfRule type="cellIs" dxfId="3276" priority="2979" stopIfTrue="1" operator="equal">
      <formula>"验证关闭"</formula>
    </cfRule>
    <cfRule type="cellIs" dxfId="3275" priority="2980" stopIfTrue="1" operator="equal">
      <formula>"方案实施"</formula>
    </cfRule>
    <cfRule type="cellIs" dxfId="3274" priority="2981" stopIfTrue="1" operator="equal">
      <formula>"原因确认"</formula>
    </cfRule>
    <cfRule type="cellIs" dxfId="3273" priority="2982" stopIfTrue="1" operator="equal">
      <formula>"原因未定"</formula>
    </cfRule>
  </conditionalFormatting>
  <conditionalFormatting sqref="J249">
    <cfRule type="cellIs" dxfId="3272" priority="2971" stopIfTrue="1" operator="equal">
      <formula>"状态冻结"</formula>
    </cfRule>
    <cfRule type="cellIs" dxfId="3271" priority="2972" stopIfTrue="1" operator="equal">
      <formula>"持续跟踪"</formula>
    </cfRule>
    <cfRule type="cellIs" dxfId="3270" priority="2973" stopIfTrue="1" operator="equal">
      <formula>"验证关闭"</formula>
    </cfRule>
    <cfRule type="cellIs" dxfId="3269" priority="2974" stopIfTrue="1" operator="equal">
      <formula>"方案实施"</formula>
    </cfRule>
    <cfRule type="cellIs" dxfId="3268" priority="2975" stopIfTrue="1" operator="equal">
      <formula>"原因确认"</formula>
    </cfRule>
    <cfRule type="cellIs" dxfId="3267" priority="2976" stopIfTrue="1" operator="equal">
      <formula>"原因未定"</formula>
    </cfRule>
  </conditionalFormatting>
  <conditionalFormatting sqref="J250">
    <cfRule type="cellIs" dxfId="3266" priority="2965" stopIfTrue="1" operator="equal">
      <formula>"状态冻结"</formula>
    </cfRule>
    <cfRule type="cellIs" dxfId="3265" priority="2966" stopIfTrue="1" operator="equal">
      <formula>"持续跟踪"</formula>
    </cfRule>
    <cfRule type="cellIs" dxfId="3264" priority="2967" stopIfTrue="1" operator="equal">
      <formula>"验证关闭"</formula>
    </cfRule>
    <cfRule type="cellIs" dxfId="3263" priority="2968" stopIfTrue="1" operator="equal">
      <formula>"方案实施"</formula>
    </cfRule>
    <cfRule type="cellIs" dxfId="3262" priority="2969" stopIfTrue="1" operator="equal">
      <formula>"原因确认"</formula>
    </cfRule>
    <cfRule type="cellIs" dxfId="3261" priority="2970" stopIfTrue="1" operator="equal">
      <formula>"原因未定"</formula>
    </cfRule>
  </conditionalFormatting>
  <conditionalFormatting sqref="J250">
    <cfRule type="cellIs" dxfId="3260" priority="2959" stopIfTrue="1" operator="equal">
      <formula>"状态冻结"</formula>
    </cfRule>
    <cfRule type="cellIs" dxfId="3259" priority="2960" stopIfTrue="1" operator="equal">
      <formula>"持续跟踪"</formula>
    </cfRule>
    <cfRule type="cellIs" dxfId="3258" priority="2961" stopIfTrue="1" operator="equal">
      <formula>"验证关闭"</formula>
    </cfRule>
    <cfRule type="cellIs" dxfId="3257" priority="2962" stopIfTrue="1" operator="equal">
      <formula>"方案实施"</formula>
    </cfRule>
    <cfRule type="cellIs" dxfId="3256" priority="2963" stopIfTrue="1" operator="equal">
      <formula>"原因确认"</formula>
    </cfRule>
    <cfRule type="cellIs" dxfId="3255" priority="2964" stopIfTrue="1" operator="equal">
      <formula>"原因未定"</formula>
    </cfRule>
  </conditionalFormatting>
  <conditionalFormatting sqref="J251">
    <cfRule type="cellIs" dxfId="3254" priority="2953" stopIfTrue="1" operator="equal">
      <formula>"状态冻结"</formula>
    </cfRule>
    <cfRule type="cellIs" dxfId="3253" priority="2954" stopIfTrue="1" operator="equal">
      <formula>"持续跟踪"</formula>
    </cfRule>
    <cfRule type="cellIs" dxfId="3252" priority="2955" stopIfTrue="1" operator="equal">
      <formula>"验证关闭"</formula>
    </cfRule>
    <cfRule type="cellIs" dxfId="3251" priority="2956" stopIfTrue="1" operator="equal">
      <formula>"方案实施"</formula>
    </cfRule>
    <cfRule type="cellIs" dxfId="3250" priority="2957" stopIfTrue="1" operator="equal">
      <formula>"原因确认"</formula>
    </cfRule>
    <cfRule type="cellIs" dxfId="3249" priority="2958" stopIfTrue="1" operator="equal">
      <formula>"原因未定"</formula>
    </cfRule>
  </conditionalFormatting>
  <conditionalFormatting sqref="J251">
    <cfRule type="cellIs" dxfId="3248" priority="2947" stopIfTrue="1" operator="equal">
      <formula>"状态冻结"</formula>
    </cfRule>
    <cfRule type="cellIs" dxfId="3247" priority="2948" stopIfTrue="1" operator="equal">
      <formula>"持续跟踪"</formula>
    </cfRule>
    <cfRule type="cellIs" dxfId="3246" priority="2949" stopIfTrue="1" operator="equal">
      <formula>"验证关闭"</formula>
    </cfRule>
    <cfRule type="cellIs" dxfId="3245" priority="2950" stopIfTrue="1" operator="equal">
      <formula>"方案实施"</formula>
    </cfRule>
    <cfRule type="cellIs" dxfId="3244" priority="2951" stopIfTrue="1" operator="equal">
      <formula>"原因确认"</formula>
    </cfRule>
    <cfRule type="cellIs" dxfId="3243" priority="2952" stopIfTrue="1" operator="equal">
      <formula>"原因未定"</formula>
    </cfRule>
  </conditionalFormatting>
  <conditionalFormatting sqref="J252">
    <cfRule type="cellIs" dxfId="3242" priority="2941" stopIfTrue="1" operator="equal">
      <formula>"状态冻结"</formula>
    </cfRule>
    <cfRule type="cellIs" dxfId="3241" priority="2942" stopIfTrue="1" operator="equal">
      <formula>"持续跟踪"</formula>
    </cfRule>
    <cfRule type="cellIs" dxfId="3240" priority="2943" stopIfTrue="1" operator="equal">
      <formula>"验证关闭"</formula>
    </cfRule>
    <cfRule type="cellIs" dxfId="3239" priority="2944" stopIfTrue="1" operator="equal">
      <formula>"方案实施"</formula>
    </cfRule>
    <cfRule type="cellIs" dxfId="3238" priority="2945" stopIfTrue="1" operator="equal">
      <formula>"原因确认"</formula>
    </cfRule>
    <cfRule type="cellIs" dxfId="3237" priority="2946" stopIfTrue="1" operator="equal">
      <formula>"原因未定"</formula>
    </cfRule>
  </conditionalFormatting>
  <conditionalFormatting sqref="J252">
    <cfRule type="cellIs" dxfId="3236" priority="2935" stopIfTrue="1" operator="equal">
      <formula>"状态冻结"</formula>
    </cfRule>
    <cfRule type="cellIs" dxfId="3235" priority="2936" stopIfTrue="1" operator="equal">
      <formula>"持续跟踪"</formula>
    </cfRule>
    <cfRule type="cellIs" dxfId="3234" priority="2937" stopIfTrue="1" operator="equal">
      <formula>"验证关闭"</formula>
    </cfRule>
    <cfRule type="cellIs" dxfId="3233" priority="2938" stopIfTrue="1" operator="equal">
      <formula>"方案实施"</formula>
    </cfRule>
    <cfRule type="cellIs" dxfId="3232" priority="2939" stopIfTrue="1" operator="equal">
      <formula>"原因确认"</formula>
    </cfRule>
    <cfRule type="cellIs" dxfId="3231" priority="2940" stopIfTrue="1" operator="equal">
      <formula>"原因未定"</formula>
    </cfRule>
  </conditionalFormatting>
  <conditionalFormatting sqref="J253">
    <cfRule type="cellIs" dxfId="3230" priority="2929" stopIfTrue="1" operator="equal">
      <formula>"状态冻结"</formula>
    </cfRule>
    <cfRule type="cellIs" dxfId="3229" priority="2930" stopIfTrue="1" operator="equal">
      <formula>"持续跟踪"</formula>
    </cfRule>
    <cfRule type="cellIs" dxfId="3228" priority="2931" stopIfTrue="1" operator="equal">
      <formula>"验证关闭"</formula>
    </cfRule>
    <cfRule type="cellIs" dxfId="3227" priority="2932" stopIfTrue="1" operator="equal">
      <formula>"方案实施"</formula>
    </cfRule>
    <cfRule type="cellIs" dxfId="3226" priority="2933" stopIfTrue="1" operator="equal">
      <formula>"原因确认"</formula>
    </cfRule>
    <cfRule type="cellIs" dxfId="3225" priority="2934" stopIfTrue="1" operator="equal">
      <formula>"原因未定"</formula>
    </cfRule>
  </conditionalFormatting>
  <conditionalFormatting sqref="J253">
    <cfRule type="cellIs" dxfId="3224" priority="2923" stopIfTrue="1" operator="equal">
      <formula>"状态冻结"</formula>
    </cfRule>
    <cfRule type="cellIs" dxfId="3223" priority="2924" stopIfTrue="1" operator="equal">
      <formula>"持续跟踪"</formula>
    </cfRule>
    <cfRule type="cellIs" dxfId="3222" priority="2925" stopIfTrue="1" operator="equal">
      <formula>"验证关闭"</formula>
    </cfRule>
    <cfRule type="cellIs" dxfId="3221" priority="2926" stopIfTrue="1" operator="equal">
      <formula>"方案实施"</formula>
    </cfRule>
    <cfRule type="cellIs" dxfId="3220" priority="2927" stopIfTrue="1" operator="equal">
      <formula>"原因确认"</formula>
    </cfRule>
    <cfRule type="cellIs" dxfId="3219" priority="2928" stopIfTrue="1" operator="equal">
      <formula>"原因未定"</formula>
    </cfRule>
  </conditionalFormatting>
  <conditionalFormatting sqref="J254">
    <cfRule type="cellIs" dxfId="3218" priority="2917" stopIfTrue="1" operator="equal">
      <formula>"状态冻结"</formula>
    </cfRule>
    <cfRule type="cellIs" dxfId="3217" priority="2918" stopIfTrue="1" operator="equal">
      <formula>"持续跟踪"</formula>
    </cfRule>
    <cfRule type="cellIs" dxfId="3216" priority="2919" stopIfTrue="1" operator="equal">
      <formula>"验证关闭"</formula>
    </cfRule>
    <cfRule type="cellIs" dxfId="3215" priority="2920" stopIfTrue="1" operator="equal">
      <formula>"方案实施"</formula>
    </cfRule>
    <cfRule type="cellIs" dxfId="3214" priority="2921" stopIfTrue="1" operator="equal">
      <formula>"原因确认"</formula>
    </cfRule>
    <cfRule type="cellIs" dxfId="3213" priority="2922" stopIfTrue="1" operator="equal">
      <formula>"原因未定"</formula>
    </cfRule>
  </conditionalFormatting>
  <conditionalFormatting sqref="J254">
    <cfRule type="cellIs" dxfId="3212" priority="2911" stopIfTrue="1" operator="equal">
      <formula>"状态冻结"</formula>
    </cfRule>
    <cfRule type="cellIs" dxfId="3211" priority="2912" stopIfTrue="1" operator="equal">
      <formula>"持续跟踪"</formula>
    </cfRule>
    <cfRule type="cellIs" dxfId="3210" priority="2913" stopIfTrue="1" operator="equal">
      <formula>"验证关闭"</formula>
    </cfRule>
    <cfRule type="cellIs" dxfId="3209" priority="2914" stopIfTrue="1" operator="equal">
      <formula>"方案实施"</formula>
    </cfRule>
    <cfRule type="cellIs" dxfId="3208" priority="2915" stopIfTrue="1" operator="equal">
      <formula>"原因确认"</formula>
    </cfRule>
    <cfRule type="cellIs" dxfId="3207" priority="2916" stopIfTrue="1" operator="equal">
      <formula>"原因未定"</formula>
    </cfRule>
  </conditionalFormatting>
  <conditionalFormatting sqref="J255">
    <cfRule type="cellIs" dxfId="3206" priority="2905" stopIfTrue="1" operator="equal">
      <formula>"状态冻结"</formula>
    </cfRule>
    <cfRule type="cellIs" dxfId="3205" priority="2906" stopIfTrue="1" operator="equal">
      <formula>"持续跟踪"</formula>
    </cfRule>
    <cfRule type="cellIs" dxfId="3204" priority="2907" stopIfTrue="1" operator="equal">
      <formula>"验证关闭"</formula>
    </cfRule>
    <cfRule type="cellIs" dxfId="3203" priority="2908" stopIfTrue="1" operator="equal">
      <formula>"方案实施"</formula>
    </cfRule>
    <cfRule type="cellIs" dxfId="3202" priority="2909" stopIfTrue="1" operator="equal">
      <formula>"原因确认"</formula>
    </cfRule>
    <cfRule type="cellIs" dxfId="3201" priority="2910" stopIfTrue="1" operator="equal">
      <formula>"原因未定"</formula>
    </cfRule>
  </conditionalFormatting>
  <conditionalFormatting sqref="J255">
    <cfRule type="cellIs" dxfId="3200" priority="2899" stopIfTrue="1" operator="equal">
      <formula>"状态冻结"</formula>
    </cfRule>
    <cfRule type="cellIs" dxfId="3199" priority="2900" stopIfTrue="1" operator="equal">
      <formula>"持续跟踪"</formula>
    </cfRule>
    <cfRule type="cellIs" dxfId="3198" priority="2901" stopIfTrue="1" operator="equal">
      <formula>"验证关闭"</formula>
    </cfRule>
    <cfRule type="cellIs" dxfId="3197" priority="2902" stopIfTrue="1" operator="equal">
      <formula>"方案实施"</formula>
    </cfRule>
    <cfRule type="cellIs" dxfId="3196" priority="2903" stopIfTrue="1" operator="equal">
      <formula>"原因确认"</formula>
    </cfRule>
    <cfRule type="cellIs" dxfId="3195" priority="2904" stopIfTrue="1" operator="equal">
      <formula>"原因未定"</formula>
    </cfRule>
  </conditionalFormatting>
  <conditionalFormatting sqref="J303:J318 J320:J333">
    <cfRule type="cellIs" dxfId="3194" priority="2893" stopIfTrue="1" operator="equal">
      <formula>"状态冻结"</formula>
    </cfRule>
    <cfRule type="cellIs" dxfId="3193" priority="2894" stopIfTrue="1" operator="equal">
      <formula>"持续跟踪"</formula>
    </cfRule>
    <cfRule type="cellIs" dxfId="3192" priority="2895" stopIfTrue="1" operator="equal">
      <formula>"验证关闭"</formula>
    </cfRule>
    <cfRule type="cellIs" dxfId="3191" priority="2896" stopIfTrue="1" operator="equal">
      <formula>"方案实施"</formula>
    </cfRule>
    <cfRule type="cellIs" dxfId="3190" priority="2897" stopIfTrue="1" operator="equal">
      <formula>"原因确认"</formula>
    </cfRule>
    <cfRule type="cellIs" dxfId="3189" priority="2898" stopIfTrue="1" operator="equal">
      <formula>"原因未定"</formula>
    </cfRule>
  </conditionalFormatting>
  <conditionalFormatting sqref="J256">
    <cfRule type="cellIs" dxfId="3188" priority="2887" stopIfTrue="1" operator="equal">
      <formula>"状态冻结"</formula>
    </cfRule>
    <cfRule type="cellIs" dxfId="3187" priority="2888" stopIfTrue="1" operator="equal">
      <formula>"持续跟踪"</formula>
    </cfRule>
    <cfRule type="cellIs" dxfId="3186" priority="2889" stopIfTrue="1" operator="equal">
      <formula>"验证关闭"</formula>
    </cfRule>
    <cfRule type="cellIs" dxfId="3185" priority="2890" stopIfTrue="1" operator="equal">
      <formula>"方案实施"</formula>
    </cfRule>
    <cfRule type="cellIs" dxfId="3184" priority="2891" stopIfTrue="1" operator="equal">
      <formula>"原因确认"</formula>
    </cfRule>
    <cfRule type="cellIs" dxfId="3183" priority="2892" stopIfTrue="1" operator="equal">
      <formula>"原因未定"</formula>
    </cfRule>
  </conditionalFormatting>
  <conditionalFormatting sqref="J256">
    <cfRule type="cellIs" dxfId="3182" priority="2881" stopIfTrue="1" operator="equal">
      <formula>"状态冻结"</formula>
    </cfRule>
    <cfRule type="cellIs" dxfId="3181" priority="2882" stopIfTrue="1" operator="equal">
      <formula>"持续跟踪"</formula>
    </cfRule>
    <cfRule type="cellIs" dxfId="3180" priority="2883" stopIfTrue="1" operator="equal">
      <formula>"验证关闭"</formula>
    </cfRule>
    <cfRule type="cellIs" dxfId="3179" priority="2884" stopIfTrue="1" operator="equal">
      <formula>"方案实施"</formula>
    </cfRule>
    <cfRule type="cellIs" dxfId="3178" priority="2885" stopIfTrue="1" operator="equal">
      <formula>"原因确认"</formula>
    </cfRule>
    <cfRule type="cellIs" dxfId="3177" priority="2886" stopIfTrue="1" operator="equal">
      <formula>"原因未定"</formula>
    </cfRule>
  </conditionalFormatting>
  <conditionalFormatting sqref="J256">
    <cfRule type="cellIs" dxfId="3176" priority="2875" stopIfTrue="1" operator="equal">
      <formula>"状态冻结"</formula>
    </cfRule>
    <cfRule type="cellIs" dxfId="3175" priority="2876" stopIfTrue="1" operator="equal">
      <formula>"持续跟踪"</formula>
    </cfRule>
    <cfRule type="cellIs" dxfId="3174" priority="2877" stopIfTrue="1" operator="equal">
      <formula>"验证关闭"</formula>
    </cfRule>
    <cfRule type="cellIs" dxfId="3173" priority="2878" stopIfTrue="1" operator="equal">
      <formula>"方案实施"</formula>
    </cfRule>
    <cfRule type="cellIs" dxfId="3172" priority="2879" stopIfTrue="1" operator="equal">
      <formula>"原因确认"</formula>
    </cfRule>
    <cfRule type="cellIs" dxfId="3171" priority="2880" stopIfTrue="1" operator="equal">
      <formula>"原因未定"</formula>
    </cfRule>
  </conditionalFormatting>
  <conditionalFormatting sqref="J257">
    <cfRule type="cellIs" dxfId="3170" priority="2869" stopIfTrue="1" operator="equal">
      <formula>"状态冻结"</formula>
    </cfRule>
    <cfRule type="cellIs" dxfId="3169" priority="2870" stopIfTrue="1" operator="equal">
      <formula>"持续跟踪"</formula>
    </cfRule>
    <cfRule type="cellIs" dxfId="3168" priority="2871" stopIfTrue="1" operator="equal">
      <formula>"验证关闭"</formula>
    </cfRule>
    <cfRule type="cellIs" dxfId="3167" priority="2872" stopIfTrue="1" operator="equal">
      <formula>"方案实施"</formula>
    </cfRule>
    <cfRule type="cellIs" dxfId="3166" priority="2873" stopIfTrue="1" operator="equal">
      <formula>"原因确认"</formula>
    </cfRule>
    <cfRule type="cellIs" dxfId="3165" priority="2874" stopIfTrue="1" operator="equal">
      <formula>"原因未定"</formula>
    </cfRule>
  </conditionalFormatting>
  <conditionalFormatting sqref="J257">
    <cfRule type="cellIs" dxfId="3164" priority="2863" stopIfTrue="1" operator="equal">
      <formula>"状态冻结"</formula>
    </cfRule>
    <cfRule type="cellIs" dxfId="3163" priority="2864" stopIfTrue="1" operator="equal">
      <formula>"持续跟踪"</formula>
    </cfRule>
    <cfRule type="cellIs" dxfId="3162" priority="2865" stopIfTrue="1" operator="equal">
      <formula>"验证关闭"</formula>
    </cfRule>
    <cfRule type="cellIs" dxfId="3161" priority="2866" stopIfTrue="1" operator="equal">
      <formula>"方案实施"</formula>
    </cfRule>
    <cfRule type="cellIs" dxfId="3160" priority="2867" stopIfTrue="1" operator="equal">
      <formula>"原因确认"</formula>
    </cfRule>
    <cfRule type="cellIs" dxfId="3159" priority="2868" stopIfTrue="1" operator="equal">
      <formula>"原因未定"</formula>
    </cfRule>
  </conditionalFormatting>
  <conditionalFormatting sqref="J257">
    <cfRule type="cellIs" dxfId="3158" priority="2857" stopIfTrue="1" operator="equal">
      <formula>"状态冻结"</formula>
    </cfRule>
    <cfRule type="cellIs" dxfId="3157" priority="2858" stopIfTrue="1" operator="equal">
      <formula>"持续跟踪"</formula>
    </cfRule>
    <cfRule type="cellIs" dxfId="3156" priority="2859" stopIfTrue="1" operator="equal">
      <formula>"验证关闭"</formula>
    </cfRule>
    <cfRule type="cellIs" dxfId="3155" priority="2860" stopIfTrue="1" operator="equal">
      <formula>"方案实施"</formula>
    </cfRule>
    <cfRule type="cellIs" dxfId="3154" priority="2861" stopIfTrue="1" operator="equal">
      <formula>"原因确认"</formula>
    </cfRule>
    <cfRule type="cellIs" dxfId="3153" priority="2862" stopIfTrue="1" operator="equal">
      <formula>"原因未定"</formula>
    </cfRule>
  </conditionalFormatting>
  <conditionalFormatting sqref="J258">
    <cfRule type="cellIs" dxfId="3152" priority="2851" stopIfTrue="1" operator="equal">
      <formula>"状态冻结"</formula>
    </cfRule>
    <cfRule type="cellIs" dxfId="3151" priority="2852" stopIfTrue="1" operator="equal">
      <formula>"持续跟踪"</formula>
    </cfRule>
    <cfRule type="cellIs" dxfId="3150" priority="2853" stopIfTrue="1" operator="equal">
      <formula>"验证关闭"</formula>
    </cfRule>
    <cfRule type="cellIs" dxfId="3149" priority="2854" stopIfTrue="1" operator="equal">
      <formula>"方案实施"</formula>
    </cfRule>
    <cfRule type="cellIs" dxfId="3148" priority="2855" stopIfTrue="1" operator="equal">
      <formula>"原因确认"</formula>
    </cfRule>
    <cfRule type="cellIs" dxfId="3147" priority="2856" stopIfTrue="1" operator="equal">
      <formula>"原因未定"</formula>
    </cfRule>
  </conditionalFormatting>
  <conditionalFormatting sqref="J258">
    <cfRule type="cellIs" dxfId="3146" priority="2845" stopIfTrue="1" operator="equal">
      <formula>"状态冻结"</formula>
    </cfRule>
    <cfRule type="cellIs" dxfId="3145" priority="2846" stopIfTrue="1" operator="equal">
      <formula>"持续跟踪"</formula>
    </cfRule>
    <cfRule type="cellIs" dxfId="3144" priority="2847" stopIfTrue="1" operator="equal">
      <formula>"验证关闭"</formula>
    </cfRule>
    <cfRule type="cellIs" dxfId="3143" priority="2848" stopIfTrue="1" operator="equal">
      <formula>"方案实施"</formula>
    </cfRule>
    <cfRule type="cellIs" dxfId="3142" priority="2849" stopIfTrue="1" operator="equal">
      <formula>"原因确认"</formula>
    </cfRule>
    <cfRule type="cellIs" dxfId="3141" priority="2850" stopIfTrue="1" operator="equal">
      <formula>"原因未定"</formula>
    </cfRule>
  </conditionalFormatting>
  <conditionalFormatting sqref="J258">
    <cfRule type="cellIs" dxfId="3140" priority="2839" stopIfTrue="1" operator="equal">
      <formula>"状态冻结"</formula>
    </cfRule>
    <cfRule type="cellIs" dxfId="3139" priority="2840" stopIfTrue="1" operator="equal">
      <formula>"持续跟踪"</formula>
    </cfRule>
    <cfRule type="cellIs" dxfId="3138" priority="2841" stopIfTrue="1" operator="equal">
      <formula>"验证关闭"</formula>
    </cfRule>
    <cfRule type="cellIs" dxfId="3137" priority="2842" stopIfTrue="1" operator="equal">
      <formula>"方案实施"</formula>
    </cfRule>
    <cfRule type="cellIs" dxfId="3136" priority="2843" stopIfTrue="1" operator="equal">
      <formula>"原因确认"</formula>
    </cfRule>
    <cfRule type="cellIs" dxfId="3135" priority="2844" stopIfTrue="1" operator="equal">
      <formula>"原因未定"</formula>
    </cfRule>
  </conditionalFormatting>
  <conditionalFormatting sqref="J259">
    <cfRule type="cellIs" dxfId="3134" priority="2833" stopIfTrue="1" operator="equal">
      <formula>"状态冻结"</formula>
    </cfRule>
    <cfRule type="cellIs" dxfId="3133" priority="2834" stopIfTrue="1" operator="equal">
      <formula>"持续跟踪"</formula>
    </cfRule>
    <cfRule type="cellIs" dxfId="3132" priority="2835" stopIfTrue="1" operator="equal">
      <formula>"验证关闭"</formula>
    </cfRule>
    <cfRule type="cellIs" dxfId="3131" priority="2836" stopIfTrue="1" operator="equal">
      <formula>"方案实施"</formula>
    </cfRule>
    <cfRule type="cellIs" dxfId="3130" priority="2837" stopIfTrue="1" operator="equal">
      <formula>"原因确认"</formula>
    </cfRule>
    <cfRule type="cellIs" dxfId="3129" priority="2838" stopIfTrue="1" operator="equal">
      <formula>"原因未定"</formula>
    </cfRule>
  </conditionalFormatting>
  <conditionalFormatting sqref="J259">
    <cfRule type="cellIs" dxfId="3128" priority="2827" stopIfTrue="1" operator="equal">
      <formula>"状态冻结"</formula>
    </cfRule>
    <cfRule type="cellIs" dxfId="3127" priority="2828" stopIfTrue="1" operator="equal">
      <formula>"持续跟踪"</formula>
    </cfRule>
    <cfRule type="cellIs" dxfId="3126" priority="2829" stopIfTrue="1" operator="equal">
      <formula>"验证关闭"</formula>
    </cfRule>
    <cfRule type="cellIs" dxfId="3125" priority="2830" stopIfTrue="1" operator="equal">
      <formula>"方案实施"</formula>
    </cfRule>
    <cfRule type="cellIs" dxfId="3124" priority="2831" stopIfTrue="1" operator="equal">
      <formula>"原因确认"</formula>
    </cfRule>
    <cfRule type="cellIs" dxfId="3123" priority="2832" stopIfTrue="1" operator="equal">
      <formula>"原因未定"</formula>
    </cfRule>
  </conditionalFormatting>
  <conditionalFormatting sqref="J259">
    <cfRule type="cellIs" dxfId="3122" priority="2821" stopIfTrue="1" operator="equal">
      <formula>"状态冻结"</formula>
    </cfRule>
    <cfRule type="cellIs" dxfId="3121" priority="2822" stopIfTrue="1" operator="equal">
      <formula>"持续跟踪"</formula>
    </cfRule>
    <cfRule type="cellIs" dxfId="3120" priority="2823" stopIfTrue="1" operator="equal">
      <formula>"验证关闭"</formula>
    </cfRule>
    <cfRule type="cellIs" dxfId="3119" priority="2824" stopIfTrue="1" operator="equal">
      <formula>"方案实施"</formula>
    </cfRule>
    <cfRule type="cellIs" dxfId="3118" priority="2825" stopIfTrue="1" operator="equal">
      <formula>"原因确认"</formula>
    </cfRule>
    <cfRule type="cellIs" dxfId="3117" priority="2826" stopIfTrue="1" operator="equal">
      <formula>"原因未定"</formula>
    </cfRule>
  </conditionalFormatting>
  <conditionalFormatting sqref="J260">
    <cfRule type="cellIs" dxfId="3116" priority="2815" stopIfTrue="1" operator="equal">
      <formula>"状态冻结"</formula>
    </cfRule>
    <cfRule type="cellIs" dxfId="3115" priority="2816" stopIfTrue="1" operator="equal">
      <formula>"持续跟踪"</formula>
    </cfRule>
    <cfRule type="cellIs" dxfId="3114" priority="2817" stopIfTrue="1" operator="equal">
      <formula>"验证关闭"</formula>
    </cfRule>
    <cfRule type="cellIs" dxfId="3113" priority="2818" stopIfTrue="1" operator="equal">
      <formula>"方案实施"</formula>
    </cfRule>
    <cfRule type="cellIs" dxfId="3112" priority="2819" stopIfTrue="1" operator="equal">
      <formula>"原因确认"</formula>
    </cfRule>
    <cfRule type="cellIs" dxfId="3111" priority="2820" stopIfTrue="1" operator="equal">
      <formula>"原因未定"</formula>
    </cfRule>
  </conditionalFormatting>
  <conditionalFormatting sqref="J260">
    <cfRule type="cellIs" dxfId="3110" priority="2809" stopIfTrue="1" operator="equal">
      <formula>"状态冻结"</formula>
    </cfRule>
    <cfRule type="cellIs" dxfId="3109" priority="2810" stopIfTrue="1" operator="equal">
      <formula>"持续跟踪"</formula>
    </cfRule>
    <cfRule type="cellIs" dxfId="3108" priority="2811" stopIfTrue="1" operator="equal">
      <formula>"验证关闭"</formula>
    </cfRule>
    <cfRule type="cellIs" dxfId="3107" priority="2812" stopIfTrue="1" operator="equal">
      <formula>"方案实施"</formula>
    </cfRule>
    <cfRule type="cellIs" dxfId="3106" priority="2813" stopIfTrue="1" operator="equal">
      <formula>"原因确认"</formula>
    </cfRule>
    <cfRule type="cellIs" dxfId="3105" priority="2814" stopIfTrue="1" operator="equal">
      <formula>"原因未定"</formula>
    </cfRule>
  </conditionalFormatting>
  <conditionalFormatting sqref="J260">
    <cfRule type="cellIs" dxfId="3104" priority="2803" stopIfTrue="1" operator="equal">
      <formula>"状态冻结"</formula>
    </cfRule>
    <cfRule type="cellIs" dxfId="3103" priority="2804" stopIfTrue="1" operator="equal">
      <formula>"持续跟踪"</formula>
    </cfRule>
    <cfRule type="cellIs" dxfId="3102" priority="2805" stopIfTrue="1" operator="equal">
      <formula>"验证关闭"</formula>
    </cfRule>
    <cfRule type="cellIs" dxfId="3101" priority="2806" stopIfTrue="1" operator="equal">
      <formula>"方案实施"</formula>
    </cfRule>
    <cfRule type="cellIs" dxfId="3100" priority="2807" stopIfTrue="1" operator="equal">
      <formula>"原因确认"</formula>
    </cfRule>
    <cfRule type="cellIs" dxfId="3099" priority="2808" stopIfTrue="1" operator="equal">
      <formula>"原因未定"</formula>
    </cfRule>
  </conditionalFormatting>
  <conditionalFormatting sqref="J261">
    <cfRule type="cellIs" dxfId="3098" priority="2797" stopIfTrue="1" operator="equal">
      <formula>"状态冻结"</formula>
    </cfRule>
    <cfRule type="cellIs" dxfId="3097" priority="2798" stopIfTrue="1" operator="equal">
      <formula>"持续跟踪"</formula>
    </cfRule>
    <cfRule type="cellIs" dxfId="3096" priority="2799" stopIfTrue="1" operator="equal">
      <formula>"验证关闭"</formula>
    </cfRule>
    <cfRule type="cellIs" dxfId="3095" priority="2800" stopIfTrue="1" operator="equal">
      <formula>"方案实施"</formula>
    </cfRule>
    <cfRule type="cellIs" dxfId="3094" priority="2801" stopIfTrue="1" operator="equal">
      <formula>"原因确认"</formula>
    </cfRule>
    <cfRule type="cellIs" dxfId="3093" priority="2802" stopIfTrue="1" operator="equal">
      <formula>"原因未定"</formula>
    </cfRule>
  </conditionalFormatting>
  <conditionalFormatting sqref="J261">
    <cfRule type="cellIs" dxfId="3092" priority="2791" stopIfTrue="1" operator="equal">
      <formula>"状态冻结"</formula>
    </cfRule>
    <cfRule type="cellIs" dxfId="3091" priority="2792" stopIfTrue="1" operator="equal">
      <formula>"持续跟踪"</formula>
    </cfRule>
    <cfRule type="cellIs" dxfId="3090" priority="2793" stopIfTrue="1" operator="equal">
      <formula>"验证关闭"</formula>
    </cfRule>
    <cfRule type="cellIs" dxfId="3089" priority="2794" stopIfTrue="1" operator="equal">
      <formula>"方案实施"</formula>
    </cfRule>
    <cfRule type="cellIs" dxfId="3088" priority="2795" stopIfTrue="1" operator="equal">
      <formula>"原因确认"</formula>
    </cfRule>
    <cfRule type="cellIs" dxfId="3087" priority="2796" stopIfTrue="1" operator="equal">
      <formula>"原因未定"</formula>
    </cfRule>
  </conditionalFormatting>
  <conditionalFormatting sqref="J261">
    <cfRule type="cellIs" dxfId="3086" priority="2785" stopIfTrue="1" operator="equal">
      <formula>"状态冻结"</formula>
    </cfRule>
    <cfRule type="cellIs" dxfId="3085" priority="2786" stopIfTrue="1" operator="equal">
      <formula>"持续跟踪"</formula>
    </cfRule>
    <cfRule type="cellIs" dxfId="3084" priority="2787" stopIfTrue="1" operator="equal">
      <formula>"验证关闭"</formula>
    </cfRule>
    <cfRule type="cellIs" dxfId="3083" priority="2788" stopIfTrue="1" operator="equal">
      <formula>"方案实施"</formula>
    </cfRule>
    <cfRule type="cellIs" dxfId="3082" priority="2789" stopIfTrue="1" operator="equal">
      <formula>"原因确认"</formula>
    </cfRule>
    <cfRule type="cellIs" dxfId="3081" priority="2790" stopIfTrue="1" operator="equal">
      <formula>"原因未定"</formula>
    </cfRule>
  </conditionalFormatting>
  <conditionalFormatting sqref="J262">
    <cfRule type="cellIs" dxfId="3080" priority="2779" stopIfTrue="1" operator="equal">
      <formula>"状态冻结"</formula>
    </cfRule>
    <cfRule type="cellIs" dxfId="3079" priority="2780" stopIfTrue="1" operator="equal">
      <formula>"持续跟踪"</formula>
    </cfRule>
    <cfRule type="cellIs" dxfId="3078" priority="2781" stopIfTrue="1" operator="equal">
      <formula>"验证关闭"</formula>
    </cfRule>
    <cfRule type="cellIs" dxfId="3077" priority="2782" stopIfTrue="1" operator="equal">
      <formula>"方案实施"</formula>
    </cfRule>
    <cfRule type="cellIs" dxfId="3076" priority="2783" stopIfTrue="1" operator="equal">
      <formula>"原因确认"</formula>
    </cfRule>
    <cfRule type="cellIs" dxfId="3075" priority="2784" stopIfTrue="1" operator="equal">
      <formula>"原因未定"</formula>
    </cfRule>
  </conditionalFormatting>
  <conditionalFormatting sqref="J262">
    <cfRule type="cellIs" dxfId="3074" priority="2773" stopIfTrue="1" operator="equal">
      <formula>"状态冻结"</formula>
    </cfRule>
    <cfRule type="cellIs" dxfId="3073" priority="2774" stopIfTrue="1" operator="equal">
      <formula>"持续跟踪"</formula>
    </cfRule>
    <cfRule type="cellIs" dxfId="3072" priority="2775" stopIfTrue="1" operator="equal">
      <formula>"验证关闭"</formula>
    </cfRule>
    <cfRule type="cellIs" dxfId="3071" priority="2776" stopIfTrue="1" operator="equal">
      <formula>"方案实施"</formula>
    </cfRule>
    <cfRule type="cellIs" dxfId="3070" priority="2777" stopIfTrue="1" operator="equal">
      <formula>"原因确认"</formula>
    </cfRule>
    <cfRule type="cellIs" dxfId="3069" priority="2778" stopIfTrue="1" operator="equal">
      <formula>"原因未定"</formula>
    </cfRule>
  </conditionalFormatting>
  <conditionalFormatting sqref="J262">
    <cfRule type="cellIs" dxfId="3068" priority="2767" stopIfTrue="1" operator="equal">
      <formula>"状态冻结"</formula>
    </cfRule>
    <cfRule type="cellIs" dxfId="3067" priority="2768" stopIfTrue="1" operator="equal">
      <formula>"持续跟踪"</formula>
    </cfRule>
    <cfRule type="cellIs" dxfId="3066" priority="2769" stopIfTrue="1" operator="equal">
      <formula>"验证关闭"</formula>
    </cfRule>
    <cfRule type="cellIs" dxfId="3065" priority="2770" stopIfTrue="1" operator="equal">
      <formula>"方案实施"</formula>
    </cfRule>
    <cfRule type="cellIs" dxfId="3064" priority="2771" stopIfTrue="1" operator="equal">
      <formula>"原因确认"</formula>
    </cfRule>
    <cfRule type="cellIs" dxfId="3063" priority="2772" stopIfTrue="1" operator="equal">
      <formula>"原因未定"</formula>
    </cfRule>
  </conditionalFormatting>
  <conditionalFormatting sqref="J263">
    <cfRule type="cellIs" dxfId="3062" priority="2761" stopIfTrue="1" operator="equal">
      <formula>"状态冻结"</formula>
    </cfRule>
    <cfRule type="cellIs" dxfId="3061" priority="2762" stopIfTrue="1" operator="equal">
      <formula>"持续跟踪"</formula>
    </cfRule>
    <cfRule type="cellIs" dxfId="3060" priority="2763" stopIfTrue="1" operator="equal">
      <formula>"验证关闭"</formula>
    </cfRule>
    <cfRule type="cellIs" dxfId="3059" priority="2764" stopIfTrue="1" operator="equal">
      <formula>"方案实施"</formula>
    </cfRule>
    <cfRule type="cellIs" dxfId="3058" priority="2765" stopIfTrue="1" operator="equal">
      <formula>"原因确认"</formula>
    </cfRule>
    <cfRule type="cellIs" dxfId="3057" priority="2766" stopIfTrue="1" operator="equal">
      <formula>"原因未定"</formula>
    </cfRule>
  </conditionalFormatting>
  <conditionalFormatting sqref="J263">
    <cfRule type="cellIs" dxfId="3056" priority="2755" stopIfTrue="1" operator="equal">
      <formula>"状态冻结"</formula>
    </cfRule>
    <cfRule type="cellIs" dxfId="3055" priority="2756" stopIfTrue="1" operator="equal">
      <formula>"持续跟踪"</formula>
    </cfRule>
    <cfRule type="cellIs" dxfId="3054" priority="2757" stopIfTrue="1" operator="equal">
      <formula>"验证关闭"</formula>
    </cfRule>
    <cfRule type="cellIs" dxfId="3053" priority="2758" stopIfTrue="1" operator="equal">
      <formula>"方案实施"</formula>
    </cfRule>
    <cfRule type="cellIs" dxfId="3052" priority="2759" stopIfTrue="1" operator="equal">
      <formula>"原因确认"</formula>
    </cfRule>
    <cfRule type="cellIs" dxfId="3051" priority="2760" stopIfTrue="1" operator="equal">
      <formula>"原因未定"</formula>
    </cfRule>
  </conditionalFormatting>
  <conditionalFormatting sqref="J263">
    <cfRule type="cellIs" dxfId="3050" priority="2749" stopIfTrue="1" operator="equal">
      <formula>"状态冻结"</formula>
    </cfRule>
    <cfRule type="cellIs" dxfId="3049" priority="2750" stopIfTrue="1" operator="equal">
      <formula>"持续跟踪"</formula>
    </cfRule>
    <cfRule type="cellIs" dxfId="3048" priority="2751" stopIfTrue="1" operator="equal">
      <formula>"验证关闭"</formula>
    </cfRule>
    <cfRule type="cellIs" dxfId="3047" priority="2752" stopIfTrue="1" operator="equal">
      <formula>"方案实施"</formula>
    </cfRule>
    <cfRule type="cellIs" dxfId="3046" priority="2753" stopIfTrue="1" operator="equal">
      <formula>"原因确认"</formula>
    </cfRule>
    <cfRule type="cellIs" dxfId="3045" priority="2754" stopIfTrue="1" operator="equal">
      <formula>"原因未定"</formula>
    </cfRule>
  </conditionalFormatting>
  <conditionalFormatting sqref="J297">
    <cfRule type="cellIs" dxfId="3044" priority="2743" stopIfTrue="1" operator="equal">
      <formula>"状态冻结"</formula>
    </cfRule>
    <cfRule type="cellIs" dxfId="3043" priority="2744" stopIfTrue="1" operator="equal">
      <formula>"持续跟踪"</formula>
    </cfRule>
    <cfRule type="cellIs" dxfId="3042" priority="2745" stopIfTrue="1" operator="equal">
      <formula>"验证关闭"</formula>
    </cfRule>
    <cfRule type="cellIs" dxfId="3041" priority="2746" stopIfTrue="1" operator="equal">
      <formula>"方案实施"</formula>
    </cfRule>
    <cfRule type="cellIs" dxfId="3040" priority="2747" stopIfTrue="1" operator="equal">
      <formula>"原因确认"</formula>
    </cfRule>
    <cfRule type="cellIs" dxfId="3039" priority="2748" stopIfTrue="1" operator="equal">
      <formula>"原因未定"</formula>
    </cfRule>
  </conditionalFormatting>
  <conditionalFormatting sqref="J297">
    <cfRule type="cellIs" dxfId="3038" priority="2737" stopIfTrue="1" operator="equal">
      <formula>"状态冻结"</formula>
    </cfRule>
    <cfRule type="cellIs" dxfId="3037" priority="2738" stopIfTrue="1" operator="equal">
      <formula>"持续跟踪"</formula>
    </cfRule>
    <cfRule type="cellIs" dxfId="3036" priority="2739" stopIfTrue="1" operator="equal">
      <formula>"验证关闭"</formula>
    </cfRule>
    <cfRule type="cellIs" dxfId="3035" priority="2740" stopIfTrue="1" operator="equal">
      <formula>"方案实施"</formula>
    </cfRule>
    <cfRule type="cellIs" dxfId="3034" priority="2741" stopIfTrue="1" operator="equal">
      <formula>"原因确认"</formula>
    </cfRule>
    <cfRule type="cellIs" dxfId="3033" priority="2742" stopIfTrue="1" operator="equal">
      <formula>"原因未定"</formula>
    </cfRule>
  </conditionalFormatting>
  <conditionalFormatting sqref="J297">
    <cfRule type="cellIs" dxfId="3032" priority="2731" stopIfTrue="1" operator="equal">
      <formula>"状态冻结"</formula>
    </cfRule>
    <cfRule type="cellIs" dxfId="3031" priority="2732" stopIfTrue="1" operator="equal">
      <formula>"持续跟踪"</formula>
    </cfRule>
    <cfRule type="cellIs" dxfId="3030" priority="2733" stopIfTrue="1" operator="equal">
      <formula>"验证关闭"</formula>
    </cfRule>
    <cfRule type="cellIs" dxfId="3029" priority="2734" stopIfTrue="1" operator="equal">
      <formula>"方案实施"</formula>
    </cfRule>
    <cfRule type="cellIs" dxfId="3028" priority="2735" stopIfTrue="1" operator="equal">
      <formula>"原因确认"</formula>
    </cfRule>
    <cfRule type="cellIs" dxfId="3027" priority="2736" stopIfTrue="1" operator="equal">
      <formula>"原因未定"</formula>
    </cfRule>
  </conditionalFormatting>
  <conditionalFormatting sqref="J298">
    <cfRule type="cellIs" dxfId="3026" priority="2725" stopIfTrue="1" operator="equal">
      <formula>"状态冻结"</formula>
    </cfRule>
    <cfRule type="cellIs" dxfId="3025" priority="2726" stopIfTrue="1" operator="equal">
      <formula>"持续跟踪"</formula>
    </cfRule>
    <cfRule type="cellIs" dxfId="3024" priority="2727" stopIfTrue="1" operator="equal">
      <formula>"验证关闭"</formula>
    </cfRule>
    <cfRule type="cellIs" dxfId="3023" priority="2728" stopIfTrue="1" operator="equal">
      <formula>"方案实施"</formula>
    </cfRule>
    <cfRule type="cellIs" dxfId="3022" priority="2729" stopIfTrue="1" operator="equal">
      <formula>"原因确认"</formula>
    </cfRule>
    <cfRule type="cellIs" dxfId="3021" priority="2730" stopIfTrue="1" operator="equal">
      <formula>"原因未定"</formula>
    </cfRule>
  </conditionalFormatting>
  <conditionalFormatting sqref="J298">
    <cfRule type="cellIs" dxfId="3020" priority="2719" stopIfTrue="1" operator="equal">
      <formula>"状态冻结"</formula>
    </cfRule>
    <cfRule type="cellIs" dxfId="3019" priority="2720" stopIfTrue="1" operator="equal">
      <formula>"持续跟踪"</formula>
    </cfRule>
    <cfRule type="cellIs" dxfId="3018" priority="2721" stopIfTrue="1" operator="equal">
      <formula>"验证关闭"</formula>
    </cfRule>
    <cfRule type="cellIs" dxfId="3017" priority="2722" stopIfTrue="1" operator="equal">
      <formula>"方案实施"</formula>
    </cfRule>
    <cfRule type="cellIs" dxfId="3016" priority="2723" stopIfTrue="1" operator="equal">
      <formula>"原因确认"</formula>
    </cfRule>
    <cfRule type="cellIs" dxfId="3015" priority="2724" stopIfTrue="1" operator="equal">
      <formula>"原因未定"</formula>
    </cfRule>
  </conditionalFormatting>
  <conditionalFormatting sqref="J298">
    <cfRule type="cellIs" dxfId="3014" priority="2713" stopIfTrue="1" operator="equal">
      <formula>"状态冻结"</formula>
    </cfRule>
    <cfRule type="cellIs" dxfId="3013" priority="2714" stopIfTrue="1" operator="equal">
      <formula>"持续跟踪"</formula>
    </cfRule>
    <cfRule type="cellIs" dxfId="3012" priority="2715" stopIfTrue="1" operator="equal">
      <formula>"验证关闭"</formula>
    </cfRule>
    <cfRule type="cellIs" dxfId="3011" priority="2716" stopIfTrue="1" operator="equal">
      <formula>"方案实施"</formula>
    </cfRule>
    <cfRule type="cellIs" dxfId="3010" priority="2717" stopIfTrue="1" operator="equal">
      <formula>"原因确认"</formula>
    </cfRule>
    <cfRule type="cellIs" dxfId="3009" priority="2718" stopIfTrue="1" operator="equal">
      <formula>"原因未定"</formula>
    </cfRule>
  </conditionalFormatting>
  <conditionalFormatting sqref="J299">
    <cfRule type="cellIs" dxfId="3008" priority="2707" stopIfTrue="1" operator="equal">
      <formula>"状态冻结"</formula>
    </cfRule>
    <cfRule type="cellIs" dxfId="3007" priority="2708" stopIfTrue="1" operator="equal">
      <formula>"持续跟踪"</formula>
    </cfRule>
    <cfRule type="cellIs" dxfId="3006" priority="2709" stopIfTrue="1" operator="equal">
      <formula>"验证关闭"</formula>
    </cfRule>
    <cfRule type="cellIs" dxfId="3005" priority="2710" stopIfTrue="1" operator="equal">
      <formula>"方案实施"</formula>
    </cfRule>
    <cfRule type="cellIs" dxfId="3004" priority="2711" stopIfTrue="1" operator="equal">
      <formula>"原因确认"</formula>
    </cfRule>
    <cfRule type="cellIs" dxfId="3003" priority="2712" stopIfTrue="1" operator="equal">
      <formula>"原因未定"</formula>
    </cfRule>
  </conditionalFormatting>
  <conditionalFormatting sqref="J299">
    <cfRule type="cellIs" dxfId="3002" priority="2701" stopIfTrue="1" operator="equal">
      <formula>"状态冻结"</formula>
    </cfRule>
    <cfRule type="cellIs" dxfId="3001" priority="2702" stopIfTrue="1" operator="equal">
      <formula>"持续跟踪"</formula>
    </cfRule>
    <cfRule type="cellIs" dxfId="3000" priority="2703" stopIfTrue="1" operator="equal">
      <formula>"验证关闭"</formula>
    </cfRule>
    <cfRule type="cellIs" dxfId="2999" priority="2704" stopIfTrue="1" operator="equal">
      <formula>"方案实施"</formula>
    </cfRule>
    <cfRule type="cellIs" dxfId="2998" priority="2705" stopIfTrue="1" operator="equal">
      <formula>"原因确认"</formula>
    </cfRule>
    <cfRule type="cellIs" dxfId="2997" priority="2706" stopIfTrue="1" operator="equal">
      <formula>"原因未定"</formula>
    </cfRule>
  </conditionalFormatting>
  <conditionalFormatting sqref="J299">
    <cfRule type="cellIs" dxfId="2996" priority="2695" stopIfTrue="1" operator="equal">
      <formula>"状态冻结"</formula>
    </cfRule>
    <cfRule type="cellIs" dxfId="2995" priority="2696" stopIfTrue="1" operator="equal">
      <formula>"持续跟踪"</formula>
    </cfRule>
    <cfRule type="cellIs" dxfId="2994" priority="2697" stopIfTrue="1" operator="equal">
      <formula>"验证关闭"</formula>
    </cfRule>
    <cfRule type="cellIs" dxfId="2993" priority="2698" stopIfTrue="1" operator="equal">
      <formula>"方案实施"</formula>
    </cfRule>
    <cfRule type="cellIs" dxfId="2992" priority="2699" stopIfTrue="1" operator="equal">
      <formula>"原因确认"</formula>
    </cfRule>
    <cfRule type="cellIs" dxfId="2991" priority="2700" stopIfTrue="1" operator="equal">
      <formula>"原因未定"</formula>
    </cfRule>
  </conditionalFormatting>
  <conditionalFormatting sqref="J300">
    <cfRule type="cellIs" dxfId="2990" priority="2689" stopIfTrue="1" operator="equal">
      <formula>"状态冻结"</formula>
    </cfRule>
    <cfRule type="cellIs" dxfId="2989" priority="2690" stopIfTrue="1" operator="equal">
      <formula>"持续跟踪"</formula>
    </cfRule>
    <cfRule type="cellIs" dxfId="2988" priority="2691" stopIfTrue="1" operator="equal">
      <formula>"验证关闭"</formula>
    </cfRule>
    <cfRule type="cellIs" dxfId="2987" priority="2692" stopIfTrue="1" operator="equal">
      <formula>"方案实施"</formula>
    </cfRule>
    <cfRule type="cellIs" dxfId="2986" priority="2693" stopIfTrue="1" operator="equal">
      <formula>"原因确认"</formula>
    </cfRule>
    <cfRule type="cellIs" dxfId="2985" priority="2694" stopIfTrue="1" operator="equal">
      <formula>"原因未定"</formula>
    </cfRule>
  </conditionalFormatting>
  <conditionalFormatting sqref="J300">
    <cfRule type="cellIs" dxfId="2984" priority="2683" stopIfTrue="1" operator="equal">
      <formula>"状态冻结"</formula>
    </cfRule>
    <cfRule type="cellIs" dxfId="2983" priority="2684" stopIfTrue="1" operator="equal">
      <formula>"持续跟踪"</formula>
    </cfRule>
    <cfRule type="cellIs" dxfId="2982" priority="2685" stopIfTrue="1" operator="equal">
      <formula>"验证关闭"</formula>
    </cfRule>
    <cfRule type="cellIs" dxfId="2981" priority="2686" stopIfTrue="1" operator="equal">
      <formula>"方案实施"</formula>
    </cfRule>
    <cfRule type="cellIs" dxfId="2980" priority="2687" stopIfTrue="1" operator="equal">
      <formula>"原因确认"</formula>
    </cfRule>
    <cfRule type="cellIs" dxfId="2979" priority="2688" stopIfTrue="1" operator="equal">
      <formula>"原因未定"</formula>
    </cfRule>
  </conditionalFormatting>
  <conditionalFormatting sqref="J300">
    <cfRule type="cellIs" dxfId="2978" priority="2677" stopIfTrue="1" operator="equal">
      <formula>"状态冻结"</formula>
    </cfRule>
    <cfRule type="cellIs" dxfId="2977" priority="2678" stopIfTrue="1" operator="equal">
      <formula>"持续跟踪"</formula>
    </cfRule>
    <cfRule type="cellIs" dxfId="2976" priority="2679" stopIfTrue="1" operator="equal">
      <formula>"验证关闭"</formula>
    </cfRule>
    <cfRule type="cellIs" dxfId="2975" priority="2680" stopIfTrue="1" operator="equal">
      <formula>"方案实施"</formula>
    </cfRule>
    <cfRule type="cellIs" dxfId="2974" priority="2681" stopIfTrue="1" operator="equal">
      <formula>"原因确认"</formula>
    </cfRule>
    <cfRule type="cellIs" dxfId="2973" priority="2682" stopIfTrue="1" operator="equal">
      <formula>"原因未定"</formula>
    </cfRule>
  </conditionalFormatting>
  <conditionalFormatting sqref="J301">
    <cfRule type="cellIs" dxfId="2972" priority="2671" stopIfTrue="1" operator="equal">
      <formula>"状态冻结"</formula>
    </cfRule>
    <cfRule type="cellIs" dxfId="2971" priority="2672" stopIfTrue="1" operator="equal">
      <formula>"持续跟踪"</formula>
    </cfRule>
    <cfRule type="cellIs" dxfId="2970" priority="2673" stopIfTrue="1" operator="equal">
      <formula>"验证关闭"</formula>
    </cfRule>
    <cfRule type="cellIs" dxfId="2969" priority="2674" stopIfTrue="1" operator="equal">
      <formula>"方案实施"</formula>
    </cfRule>
    <cfRule type="cellIs" dxfId="2968" priority="2675" stopIfTrue="1" operator="equal">
      <formula>"原因确认"</formula>
    </cfRule>
    <cfRule type="cellIs" dxfId="2967" priority="2676" stopIfTrue="1" operator="equal">
      <formula>"原因未定"</formula>
    </cfRule>
  </conditionalFormatting>
  <conditionalFormatting sqref="J301">
    <cfRule type="cellIs" dxfId="2966" priority="2665" stopIfTrue="1" operator="equal">
      <formula>"状态冻结"</formula>
    </cfRule>
    <cfRule type="cellIs" dxfId="2965" priority="2666" stopIfTrue="1" operator="equal">
      <formula>"持续跟踪"</formula>
    </cfRule>
    <cfRule type="cellIs" dxfId="2964" priority="2667" stopIfTrue="1" operator="equal">
      <formula>"验证关闭"</formula>
    </cfRule>
    <cfRule type="cellIs" dxfId="2963" priority="2668" stopIfTrue="1" operator="equal">
      <formula>"方案实施"</formula>
    </cfRule>
    <cfRule type="cellIs" dxfId="2962" priority="2669" stopIfTrue="1" operator="equal">
      <formula>"原因确认"</formula>
    </cfRule>
    <cfRule type="cellIs" dxfId="2961" priority="2670" stopIfTrue="1" operator="equal">
      <formula>"原因未定"</formula>
    </cfRule>
  </conditionalFormatting>
  <conditionalFormatting sqref="J301">
    <cfRule type="cellIs" dxfId="2960" priority="2659" stopIfTrue="1" operator="equal">
      <formula>"状态冻结"</formula>
    </cfRule>
    <cfRule type="cellIs" dxfId="2959" priority="2660" stopIfTrue="1" operator="equal">
      <formula>"持续跟踪"</formula>
    </cfRule>
    <cfRule type="cellIs" dxfId="2958" priority="2661" stopIfTrue="1" operator="equal">
      <formula>"验证关闭"</formula>
    </cfRule>
    <cfRule type="cellIs" dxfId="2957" priority="2662" stopIfTrue="1" operator="equal">
      <formula>"方案实施"</formula>
    </cfRule>
    <cfRule type="cellIs" dxfId="2956" priority="2663" stopIfTrue="1" operator="equal">
      <formula>"原因确认"</formula>
    </cfRule>
    <cfRule type="cellIs" dxfId="2955" priority="2664" stopIfTrue="1" operator="equal">
      <formula>"原因未定"</formula>
    </cfRule>
  </conditionalFormatting>
  <conditionalFormatting sqref="J264">
    <cfRule type="cellIs" dxfId="2954" priority="2653" stopIfTrue="1" operator="equal">
      <formula>"状态冻结"</formula>
    </cfRule>
    <cfRule type="cellIs" dxfId="2953" priority="2654" stopIfTrue="1" operator="equal">
      <formula>"持续跟踪"</formula>
    </cfRule>
    <cfRule type="cellIs" dxfId="2952" priority="2655" stopIfTrue="1" operator="equal">
      <formula>"验证关闭"</formula>
    </cfRule>
    <cfRule type="cellIs" dxfId="2951" priority="2656" stopIfTrue="1" operator="equal">
      <formula>"方案实施"</formula>
    </cfRule>
    <cfRule type="cellIs" dxfId="2950" priority="2657" stopIfTrue="1" operator="equal">
      <formula>"原因确认"</formula>
    </cfRule>
    <cfRule type="cellIs" dxfId="2949" priority="2658" stopIfTrue="1" operator="equal">
      <formula>"原因未定"</formula>
    </cfRule>
  </conditionalFormatting>
  <conditionalFormatting sqref="J264">
    <cfRule type="cellIs" dxfId="2948" priority="2647" stopIfTrue="1" operator="equal">
      <formula>"状态冻结"</formula>
    </cfRule>
    <cfRule type="cellIs" dxfId="2947" priority="2648" stopIfTrue="1" operator="equal">
      <formula>"持续跟踪"</formula>
    </cfRule>
    <cfRule type="cellIs" dxfId="2946" priority="2649" stopIfTrue="1" operator="equal">
      <formula>"验证关闭"</formula>
    </cfRule>
    <cfRule type="cellIs" dxfId="2945" priority="2650" stopIfTrue="1" operator="equal">
      <formula>"方案实施"</formula>
    </cfRule>
    <cfRule type="cellIs" dxfId="2944" priority="2651" stopIfTrue="1" operator="equal">
      <formula>"原因确认"</formula>
    </cfRule>
    <cfRule type="cellIs" dxfId="2943" priority="2652" stopIfTrue="1" operator="equal">
      <formula>"原因未定"</formula>
    </cfRule>
  </conditionalFormatting>
  <conditionalFormatting sqref="J264">
    <cfRule type="cellIs" dxfId="2942" priority="2641" stopIfTrue="1" operator="equal">
      <formula>"状态冻结"</formula>
    </cfRule>
    <cfRule type="cellIs" dxfId="2941" priority="2642" stopIfTrue="1" operator="equal">
      <formula>"持续跟踪"</formula>
    </cfRule>
    <cfRule type="cellIs" dxfId="2940" priority="2643" stopIfTrue="1" operator="equal">
      <formula>"验证关闭"</formula>
    </cfRule>
    <cfRule type="cellIs" dxfId="2939" priority="2644" stopIfTrue="1" operator="equal">
      <formula>"方案实施"</formula>
    </cfRule>
    <cfRule type="cellIs" dxfId="2938" priority="2645" stopIfTrue="1" operator="equal">
      <formula>"原因确认"</formula>
    </cfRule>
    <cfRule type="cellIs" dxfId="2937" priority="2646" stopIfTrue="1" operator="equal">
      <formula>"原因未定"</formula>
    </cfRule>
  </conditionalFormatting>
  <conditionalFormatting sqref="J265">
    <cfRule type="cellIs" dxfId="2936" priority="2635" stopIfTrue="1" operator="equal">
      <formula>"状态冻结"</formula>
    </cfRule>
    <cfRule type="cellIs" dxfId="2935" priority="2636" stopIfTrue="1" operator="equal">
      <formula>"持续跟踪"</formula>
    </cfRule>
    <cfRule type="cellIs" dxfId="2934" priority="2637" stopIfTrue="1" operator="equal">
      <formula>"验证关闭"</formula>
    </cfRule>
    <cfRule type="cellIs" dxfId="2933" priority="2638" stopIfTrue="1" operator="equal">
      <formula>"方案实施"</formula>
    </cfRule>
    <cfRule type="cellIs" dxfId="2932" priority="2639" stopIfTrue="1" operator="equal">
      <formula>"原因确认"</formula>
    </cfRule>
    <cfRule type="cellIs" dxfId="2931" priority="2640" stopIfTrue="1" operator="equal">
      <formula>"原因未定"</formula>
    </cfRule>
  </conditionalFormatting>
  <conditionalFormatting sqref="J265">
    <cfRule type="cellIs" dxfId="2930" priority="2629" stopIfTrue="1" operator="equal">
      <formula>"状态冻结"</formula>
    </cfRule>
    <cfRule type="cellIs" dxfId="2929" priority="2630" stopIfTrue="1" operator="equal">
      <formula>"持续跟踪"</formula>
    </cfRule>
    <cfRule type="cellIs" dxfId="2928" priority="2631" stopIfTrue="1" operator="equal">
      <formula>"验证关闭"</formula>
    </cfRule>
    <cfRule type="cellIs" dxfId="2927" priority="2632" stopIfTrue="1" operator="equal">
      <formula>"方案实施"</formula>
    </cfRule>
    <cfRule type="cellIs" dxfId="2926" priority="2633" stopIfTrue="1" operator="equal">
      <formula>"原因确认"</formula>
    </cfRule>
    <cfRule type="cellIs" dxfId="2925" priority="2634" stopIfTrue="1" operator="equal">
      <formula>"原因未定"</formula>
    </cfRule>
  </conditionalFormatting>
  <conditionalFormatting sqref="J265">
    <cfRule type="cellIs" dxfId="2924" priority="2623" stopIfTrue="1" operator="equal">
      <formula>"状态冻结"</formula>
    </cfRule>
    <cfRule type="cellIs" dxfId="2923" priority="2624" stopIfTrue="1" operator="equal">
      <formula>"持续跟踪"</formula>
    </cfRule>
    <cfRule type="cellIs" dxfId="2922" priority="2625" stopIfTrue="1" operator="equal">
      <formula>"验证关闭"</formula>
    </cfRule>
    <cfRule type="cellIs" dxfId="2921" priority="2626" stopIfTrue="1" operator="equal">
      <formula>"方案实施"</formula>
    </cfRule>
    <cfRule type="cellIs" dxfId="2920" priority="2627" stopIfTrue="1" operator="equal">
      <formula>"原因确认"</formula>
    </cfRule>
    <cfRule type="cellIs" dxfId="2919" priority="2628" stopIfTrue="1" operator="equal">
      <formula>"原因未定"</formula>
    </cfRule>
  </conditionalFormatting>
  <conditionalFormatting sqref="J266">
    <cfRule type="cellIs" dxfId="2918" priority="2617" stopIfTrue="1" operator="equal">
      <formula>"状态冻结"</formula>
    </cfRule>
    <cfRule type="cellIs" dxfId="2917" priority="2618" stopIfTrue="1" operator="equal">
      <formula>"持续跟踪"</formula>
    </cfRule>
    <cfRule type="cellIs" dxfId="2916" priority="2619" stopIfTrue="1" operator="equal">
      <formula>"验证关闭"</formula>
    </cfRule>
    <cfRule type="cellIs" dxfId="2915" priority="2620" stopIfTrue="1" operator="equal">
      <formula>"方案实施"</formula>
    </cfRule>
    <cfRule type="cellIs" dxfId="2914" priority="2621" stopIfTrue="1" operator="equal">
      <formula>"原因确认"</formula>
    </cfRule>
    <cfRule type="cellIs" dxfId="2913" priority="2622" stopIfTrue="1" operator="equal">
      <formula>"原因未定"</formula>
    </cfRule>
  </conditionalFormatting>
  <conditionalFormatting sqref="J266">
    <cfRule type="cellIs" dxfId="2912" priority="2611" stopIfTrue="1" operator="equal">
      <formula>"状态冻结"</formula>
    </cfRule>
    <cfRule type="cellIs" dxfId="2911" priority="2612" stopIfTrue="1" operator="equal">
      <formula>"持续跟踪"</formula>
    </cfRule>
    <cfRule type="cellIs" dxfId="2910" priority="2613" stopIfTrue="1" operator="equal">
      <formula>"验证关闭"</formula>
    </cfRule>
    <cfRule type="cellIs" dxfId="2909" priority="2614" stopIfTrue="1" operator="equal">
      <formula>"方案实施"</formula>
    </cfRule>
    <cfRule type="cellIs" dxfId="2908" priority="2615" stopIfTrue="1" operator="equal">
      <formula>"原因确认"</formula>
    </cfRule>
    <cfRule type="cellIs" dxfId="2907" priority="2616" stopIfTrue="1" operator="equal">
      <formula>"原因未定"</formula>
    </cfRule>
  </conditionalFormatting>
  <conditionalFormatting sqref="J266">
    <cfRule type="cellIs" dxfId="2906" priority="2605" stopIfTrue="1" operator="equal">
      <formula>"状态冻结"</formula>
    </cfRule>
    <cfRule type="cellIs" dxfId="2905" priority="2606" stopIfTrue="1" operator="equal">
      <formula>"持续跟踪"</formula>
    </cfRule>
    <cfRule type="cellIs" dxfId="2904" priority="2607" stopIfTrue="1" operator="equal">
      <formula>"验证关闭"</formula>
    </cfRule>
    <cfRule type="cellIs" dxfId="2903" priority="2608" stopIfTrue="1" operator="equal">
      <formula>"方案实施"</formula>
    </cfRule>
    <cfRule type="cellIs" dxfId="2902" priority="2609" stopIfTrue="1" operator="equal">
      <formula>"原因确认"</formula>
    </cfRule>
    <cfRule type="cellIs" dxfId="2901" priority="2610" stopIfTrue="1" operator="equal">
      <formula>"原因未定"</formula>
    </cfRule>
  </conditionalFormatting>
  <conditionalFormatting sqref="J267">
    <cfRule type="cellIs" dxfId="2900" priority="2599" stopIfTrue="1" operator="equal">
      <formula>"状态冻结"</formula>
    </cfRule>
    <cfRule type="cellIs" dxfId="2899" priority="2600" stopIfTrue="1" operator="equal">
      <formula>"持续跟踪"</formula>
    </cfRule>
    <cfRule type="cellIs" dxfId="2898" priority="2601" stopIfTrue="1" operator="equal">
      <formula>"验证关闭"</formula>
    </cfRule>
    <cfRule type="cellIs" dxfId="2897" priority="2602" stopIfTrue="1" operator="equal">
      <formula>"方案实施"</formula>
    </cfRule>
    <cfRule type="cellIs" dxfId="2896" priority="2603" stopIfTrue="1" operator="equal">
      <formula>"原因确认"</formula>
    </cfRule>
    <cfRule type="cellIs" dxfId="2895" priority="2604" stopIfTrue="1" operator="equal">
      <formula>"原因未定"</formula>
    </cfRule>
  </conditionalFormatting>
  <conditionalFormatting sqref="J267">
    <cfRule type="cellIs" dxfId="2894" priority="2593" stopIfTrue="1" operator="equal">
      <formula>"状态冻结"</formula>
    </cfRule>
    <cfRule type="cellIs" dxfId="2893" priority="2594" stopIfTrue="1" operator="equal">
      <formula>"持续跟踪"</formula>
    </cfRule>
    <cfRule type="cellIs" dxfId="2892" priority="2595" stopIfTrue="1" operator="equal">
      <formula>"验证关闭"</formula>
    </cfRule>
    <cfRule type="cellIs" dxfId="2891" priority="2596" stopIfTrue="1" operator="equal">
      <formula>"方案实施"</formula>
    </cfRule>
    <cfRule type="cellIs" dxfId="2890" priority="2597" stopIfTrue="1" operator="equal">
      <formula>"原因确认"</formula>
    </cfRule>
    <cfRule type="cellIs" dxfId="2889" priority="2598" stopIfTrue="1" operator="equal">
      <formula>"原因未定"</formula>
    </cfRule>
  </conditionalFormatting>
  <conditionalFormatting sqref="J267">
    <cfRule type="cellIs" dxfId="2888" priority="2587" stopIfTrue="1" operator="equal">
      <formula>"状态冻结"</formula>
    </cfRule>
    <cfRule type="cellIs" dxfId="2887" priority="2588" stopIfTrue="1" operator="equal">
      <formula>"持续跟踪"</formula>
    </cfRule>
    <cfRule type="cellIs" dxfId="2886" priority="2589" stopIfTrue="1" operator="equal">
      <formula>"验证关闭"</formula>
    </cfRule>
    <cfRule type="cellIs" dxfId="2885" priority="2590" stopIfTrue="1" operator="equal">
      <formula>"方案实施"</formula>
    </cfRule>
    <cfRule type="cellIs" dxfId="2884" priority="2591" stopIfTrue="1" operator="equal">
      <formula>"原因确认"</formula>
    </cfRule>
    <cfRule type="cellIs" dxfId="2883" priority="2592" stopIfTrue="1" operator="equal">
      <formula>"原因未定"</formula>
    </cfRule>
  </conditionalFormatting>
  <conditionalFormatting sqref="J268">
    <cfRule type="cellIs" dxfId="2882" priority="2581" stopIfTrue="1" operator="equal">
      <formula>"状态冻结"</formula>
    </cfRule>
    <cfRule type="cellIs" dxfId="2881" priority="2582" stopIfTrue="1" operator="equal">
      <formula>"持续跟踪"</formula>
    </cfRule>
    <cfRule type="cellIs" dxfId="2880" priority="2583" stopIfTrue="1" operator="equal">
      <formula>"验证关闭"</formula>
    </cfRule>
    <cfRule type="cellIs" dxfId="2879" priority="2584" stopIfTrue="1" operator="equal">
      <formula>"方案实施"</formula>
    </cfRule>
    <cfRule type="cellIs" dxfId="2878" priority="2585" stopIfTrue="1" operator="equal">
      <formula>"原因确认"</formula>
    </cfRule>
    <cfRule type="cellIs" dxfId="2877" priority="2586" stopIfTrue="1" operator="equal">
      <formula>"原因未定"</formula>
    </cfRule>
  </conditionalFormatting>
  <conditionalFormatting sqref="J268">
    <cfRule type="cellIs" dxfId="2876" priority="2575" stopIfTrue="1" operator="equal">
      <formula>"状态冻结"</formula>
    </cfRule>
    <cfRule type="cellIs" dxfId="2875" priority="2576" stopIfTrue="1" operator="equal">
      <formula>"持续跟踪"</formula>
    </cfRule>
    <cfRule type="cellIs" dxfId="2874" priority="2577" stopIfTrue="1" operator="equal">
      <formula>"验证关闭"</formula>
    </cfRule>
    <cfRule type="cellIs" dxfId="2873" priority="2578" stopIfTrue="1" operator="equal">
      <formula>"方案实施"</formula>
    </cfRule>
    <cfRule type="cellIs" dxfId="2872" priority="2579" stopIfTrue="1" operator="equal">
      <formula>"原因确认"</formula>
    </cfRule>
    <cfRule type="cellIs" dxfId="2871" priority="2580" stopIfTrue="1" operator="equal">
      <formula>"原因未定"</formula>
    </cfRule>
  </conditionalFormatting>
  <conditionalFormatting sqref="J268">
    <cfRule type="cellIs" dxfId="2870" priority="2569" stopIfTrue="1" operator="equal">
      <formula>"状态冻结"</formula>
    </cfRule>
    <cfRule type="cellIs" dxfId="2869" priority="2570" stopIfTrue="1" operator="equal">
      <formula>"持续跟踪"</formula>
    </cfRule>
    <cfRule type="cellIs" dxfId="2868" priority="2571" stopIfTrue="1" operator="equal">
      <formula>"验证关闭"</formula>
    </cfRule>
    <cfRule type="cellIs" dxfId="2867" priority="2572" stopIfTrue="1" operator="equal">
      <formula>"方案实施"</formula>
    </cfRule>
    <cfRule type="cellIs" dxfId="2866" priority="2573" stopIfTrue="1" operator="equal">
      <formula>"原因确认"</formula>
    </cfRule>
    <cfRule type="cellIs" dxfId="2865" priority="2574" stopIfTrue="1" operator="equal">
      <formula>"原因未定"</formula>
    </cfRule>
  </conditionalFormatting>
  <conditionalFormatting sqref="J269">
    <cfRule type="cellIs" dxfId="2864" priority="2563" stopIfTrue="1" operator="equal">
      <formula>"状态冻结"</formula>
    </cfRule>
    <cfRule type="cellIs" dxfId="2863" priority="2564" stopIfTrue="1" operator="equal">
      <formula>"持续跟踪"</formula>
    </cfRule>
    <cfRule type="cellIs" dxfId="2862" priority="2565" stopIfTrue="1" operator="equal">
      <formula>"验证关闭"</formula>
    </cfRule>
    <cfRule type="cellIs" dxfId="2861" priority="2566" stopIfTrue="1" operator="equal">
      <formula>"方案实施"</formula>
    </cfRule>
    <cfRule type="cellIs" dxfId="2860" priority="2567" stopIfTrue="1" operator="equal">
      <formula>"原因确认"</formula>
    </cfRule>
    <cfRule type="cellIs" dxfId="2859" priority="2568" stopIfTrue="1" operator="equal">
      <formula>"原因未定"</formula>
    </cfRule>
  </conditionalFormatting>
  <conditionalFormatting sqref="J269">
    <cfRule type="cellIs" dxfId="2858" priority="2557" stopIfTrue="1" operator="equal">
      <formula>"状态冻结"</formula>
    </cfRule>
    <cfRule type="cellIs" dxfId="2857" priority="2558" stopIfTrue="1" operator="equal">
      <formula>"持续跟踪"</formula>
    </cfRule>
    <cfRule type="cellIs" dxfId="2856" priority="2559" stopIfTrue="1" operator="equal">
      <formula>"验证关闭"</formula>
    </cfRule>
    <cfRule type="cellIs" dxfId="2855" priority="2560" stopIfTrue="1" operator="equal">
      <formula>"方案实施"</formula>
    </cfRule>
    <cfRule type="cellIs" dxfId="2854" priority="2561" stopIfTrue="1" operator="equal">
      <formula>"原因确认"</formula>
    </cfRule>
    <cfRule type="cellIs" dxfId="2853" priority="2562" stopIfTrue="1" operator="equal">
      <formula>"原因未定"</formula>
    </cfRule>
  </conditionalFormatting>
  <conditionalFormatting sqref="J269">
    <cfRule type="cellIs" dxfId="2852" priority="2551" stopIfTrue="1" operator="equal">
      <formula>"状态冻结"</formula>
    </cfRule>
    <cfRule type="cellIs" dxfId="2851" priority="2552" stopIfTrue="1" operator="equal">
      <formula>"持续跟踪"</formula>
    </cfRule>
    <cfRule type="cellIs" dxfId="2850" priority="2553" stopIfTrue="1" operator="equal">
      <formula>"验证关闭"</formula>
    </cfRule>
    <cfRule type="cellIs" dxfId="2849" priority="2554" stopIfTrue="1" operator="equal">
      <formula>"方案实施"</formula>
    </cfRule>
    <cfRule type="cellIs" dxfId="2848" priority="2555" stopIfTrue="1" operator="equal">
      <formula>"原因确认"</formula>
    </cfRule>
    <cfRule type="cellIs" dxfId="2847" priority="2556" stopIfTrue="1" operator="equal">
      <formula>"原因未定"</formula>
    </cfRule>
  </conditionalFormatting>
  <conditionalFormatting sqref="J270">
    <cfRule type="cellIs" dxfId="2846" priority="2545" stopIfTrue="1" operator="equal">
      <formula>"状态冻结"</formula>
    </cfRule>
    <cfRule type="cellIs" dxfId="2845" priority="2546" stopIfTrue="1" operator="equal">
      <formula>"持续跟踪"</formula>
    </cfRule>
    <cfRule type="cellIs" dxfId="2844" priority="2547" stopIfTrue="1" operator="equal">
      <formula>"验证关闭"</formula>
    </cfRule>
    <cfRule type="cellIs" dxfId="2843" priority="2548" stopIfTrue="1" operator="equal">
      <formula>"方案实施"</formula>
    </cfRule>
    <cfRule type="cellIs" dxfId="2842" priority="2549" stopIfTrue="1" operator="equal">
      <formula>"原因确认"</formula>
    </cfRule>
    <cfRule type="cellIs" dxfId="2841" priority="2550" stopIfTrue="1" operator="equal">
      <formula>"原因未定"</formula>
    </cfRule>
  </conditionalFormatting>
  <conditionalFormatting sqref="J270">
    <cfRule type="cellIs" dxfId="2840" priority="2539" stopIfTrue="1" operator="equal">
      <formula>"状态冻结"</formula>
    </cfRule>
    <cfRule type="cellIs" dxfId="2839" priority="2540" stopIfTrue="1" operator="equal">
      <formula>"持续跟踪"</formula>
    </cfRule>
    <cfRule type="cellIs" dxfId="2838" priority="2541" stopIfTrue="1" operator="equal">
      <formula>"验证关闭"</formula>
    </cfRule>
    <cfRule type="cellIs" dxfId="2837" priority="2542" stopIfTrue="1" operator="equal">
      <formula>"方案实施"</formula>
    </cfRule>
    <cfRule type="cellIs" dxfId="2836" priority="2543" stopIfTrue="1" operator="equal">
      <formula>"原因确认"</formula>
    </cfRule>
    <cfRule type="cellIs" dxfId="2835" priority="2544" stopIfTrue="1" operator="equal">
      <formula>"原因未定"</formula>
    </cfRule>
  </conditionalFormatting>
  <conditionalFormatting sqref="J270">
    <cfRule type="cellIs" dxfId="2834" priority="2533" stopIfTrue="1" operator="equal">
      <formula>"状态冻结"</formula>
    </cfRule>
    <cfRule type="cellIs" dxfId="2833" priority="2534" stopIfTrue="1" operator="equal">
      <formula>"持续跟踪"</formula>
    </cfRule>
    <cfRule type="cellIs" dxfId="2832" priority="2535" stopIfTrue="1" operator="equal">
      <formula>"验证关闭"</formula>
    </cfRule>
    <cfRule type="cellIs" dxfId="2831" priority="2536" stopIfTrue="1" operator="equal">
      <formula>"方案实施"</formula>
    </cfRule>
    <cfRule type="cellIs" dxfId="2830" priority="2537" stopIfTrue="1" operator="equal">
      <formula>"原因确认"</formula>
    </cfRule>
    <cfRule type="cellIs" dxfId="2829" priority="2538" stopIfTrue="1" operator="equal">
      <formula>"原因未定"</formula>
    </cfRule>
  </conditionalFormatting>
  <conditionalFormatting sqref="J271">
    <cfRule type="cellIs" dxfId="2828" priority="2527" stopIfTrue="1" operator="equal">
      <formula>"状态冻结"</formula>
    </cfRule>
    <cfRule type="cellIs" dxfId="2827" priority="2528" stopIfTrue="1" operator="equal">
      <formula>"持续跟踪"</formula>
    </cfRule>
    <cfRule type="cellIs" dxfId="2826" priority="2529" stopIfTrue="1" operator="equal">
      <formula>"验证关闭"</formula>
    </cfRule>
    <cfRule type="cellIs" dxfId="2825" priority="2530" stopIfTrue="1" operator="equal">
      <formula>"方案实施"</formula>
    </cfRule>
    <cfRule type="cellIs" dxfId="2824" priority="2531" stopIfTrue="1" operator="equal">
      <formula>"原因确认"</formula>
    </cfRule>
    <cfRule type="cellIs" dxfId="2823" priority="2532" stopIfTrue="1" operator="equal">
      <formula>"原因未定"</formula>
    </cfRule>
  </conditionalFormatting>
  <conditionalFormatting sqref="J271">
    <cfRule type="cellIs" dxfId="2822" priority="2521" stopIfTrue="1" operator="equal">
      <formula>"状态冻结"</formula>
    </cfRule>
    <cfRule type="cellIs" dxfId="2821" priority="2522" stopIfTrue="1" operator="equal">
      <formula>"持续跟踪"</formula>
    </cfRule>
    <cfRule type="cellIs" dxfId="2820" priority="2523" stopIfTrue="1" operator="equal">
      <formula>"验证关闭"</formula>
    </cfRule>
    <cfRule type="cellIs" dxfId="2819" priority="2524" stopIfTrue="1" operator="equal">
      <formula>"方案实施"</formula>
    </cfRule>
    <cfRule type="cellIs" dxfId="2818" priority="2525" stopIfTrue="1" operator="equal">
      <formula>"原因确认"</formula>
    </cfRule>
    <cfRule type="cellIs" dxfId="2817" priority="2526" stopIfTrue="1" operator="equal">
      <formula>"原因未定"</formula>
    </cfRule>
  </conditionalFormatting>
  <conditionalFormatting sqref="J271">
    <cfRule type="cellIs" dxfId="2816" priority="2515" stopIfTrue="1" operator="equal">
      <formula>"状态冻结"</formula>
    </cfRule>
    <cfRule type="cellIs" dxfId="2815" priority="2516" stopIfTrue="1" operator="equal">
      <formula>"持续跟踪"</formula>
    </cfRule>
    <cfRule type="cellIs" dxfId="2814" priority="2517" stopIfTrue="1" operator="equal">
      <formula>"验证关闭"</formula>
    </cfRule>
    <cfRule type="cellIs" dxfId="2813" priority="2518" stopIfTrue="1" operator="equal">
      <formula>"方案实施"</formula>
    </cfRule>
    <cfRule type="cellIs" dxfId="2812" priority="2519" stopIfTrue="1" operator="equal">
      <formula>"原因确认"</formula>
    </cfRule>
    <cfRule type="cellIs" dxfId="2811" priority="2520" stopIfTrue="1" operator="equal">
      <formula>"原因未定"</formula>
    </cfRule>
  </conditionalFormatting>
  <conditionalFormatting sqref="J272">
    <cfRule type="cellIs" dxfId="2810" priority="2509" stopIfTrue="1" operator="equal">
      <formula>"状态冻结"</formula>
    </cfRule>
    <cfRule type="cellIs" dxfId="2809" priority="2510" stopIfTrue="1" operator="equal">
      <formula>"持续跟踪"</formula>
    </cfRule>
    <cfRule type="cellIs" dxfId="2808" priority="2511" stopIfTrue="1" operator="equal">
      <formula>"验证关闭"</formula>
    </cfRule>
    <cfRule type="cellIs" dxfId="2807" priority="2512" stopIfTrue="1" operator="equal">
      <formula>"方案实施"</formula>
    </cfRule>
    <cfRule type="cellIs" dxfId="2806" priority="2513" stopIfTrue="1" operator="equal">
      <formula>"原因确认"</formula>
    </cfRule>
    <cfRule type="cellIs" dxfId="2805" priority="2514" stopIfTrue="1" operator="equal">
      <formula>"原因未定"</formula>
    </cfRule>
  </conditionalFormatting>
  <conditionalFormatting sqref="J272">
    <cfRule type="cellIs" dxfId="2804" priority="2503" stopIfTrue="1" operator="equal">
      <formula>"状态冻结"</formula>
    </cfRule>
    <cfRule type="cellIs" dxfId="2803" priority="2504" stopIfTrue="1" operator="equal">
      <formula>"持续跟踪"</formula>
    </cfRule>
    <cfRule type="cellIs" dxfId="2802" priority="2505" stopIfTrue="1" operator="equal">
      <formula>"验证关闭"</formula>
    </cfRule>
    <cfRule type="cellIs" dxfId="2801" priority="2506" stopIfTrue="1" operator="equal">
      <formula>"方案实施"</formula>
    </cfRule>
    <cfRule type="cellIs" dxfId="2800" priority="2507" stopIfTrue="1" operator="equal">
      <formula>"原因确认"</formula>
    </cfRule>
    <cfRule type="cellIs" dxfId="2799" priority="2508" stopIfTrue="1" operator="equal">
      <formula>"原因未定"</formula>
    </cfRule>
  </conditionalFormatting>
  <conditionalFormatting sqref="J272">
    <cfRule type="cellIs" dxfId="2798" priority="2497" stopIfTrue="1" operator="equal">
      <formula>"状态冻结"</formula>
    </cfRule>
    <cfRule type="cellIs" dxfId="2797" priority="2498" stopIfTrue="1" operator="equal">
      <formula>"持续跟踪"</formula>
    </cfRule>
    <cfRule type="cellIs" dxfId="2796" priority="2499" stopIfTrue="1" operator="equal">
      <formula>"验证关闭"</formula>
    </cfRule>
    <cfRule type="cellIs" dxfId="2795" priority="2500" stopIfTrue="1" operator="equal">
      <formula>"方案实施"</formula>
    </cfRule>
    <cfRule type="cellIs" dxfId="2794" priority="2501" stopIfTrue="1" operator="equal">
      <formula>"原因确认"</formula>
    </cfRule>
    <cfRule type="cellIs" dxfId="2793" priority="2502" stopIfTrue="1" operator="equal">
      <formula>"原因未定"</formula>
    </cfRule>
  </conditionalFormatting>
  <conditionalFormatting sqref="J273">
    <cfRule type="cellIs" dxfId="2792" priority="2491" stopIfTrue="1" operator="equal">
      <formula>"状态冻结"</formula>
    </cfRule>
    <cfRule type="cellIs" dxfId="2791" priority="2492" stopIfTrue="1" operator="equal">
      <formula>"持续跟踪"</formula>
    </cfRule>
    <cfRule type="cellIs" dxfId="2790" priority="2493" stopIfTrue="1" operator="equal">
      <formula>"验证关闭"</formula>
    </cfRule>
    <cfRule type="cellIs" dxfId="2789" priority="2494" stopIfTrue="1" operator="equal">
      <formula>"方案实施"</formula>
    </cfRule>
    <cfRule type="cellIs" dxfId="2788" priority="2495" stopIfTrue="1" operator="equal">
      <formula>"原因确认"</formula>
    </cfRule>
    <cfRule type="cellIs" dxfId="2787" priority="2496" stopIfTrue="1" operator="equal">
      <formula>"原因未定"</formula>
    </cfRule>
  </conditionalFormatting>
  <conditionalFormatting sqref="J273">
    <cfRule type="cellIs" dxfId="2786" priority="2485" stopIfTrue="1" operator="equal">
      <formula>"状态冻结"</formula>
    </cfRule>
    <cfRule type="cellIs" dxfId="2785" priority="2486" stopIfTrue="1" operator="equal">
      <formula>"持续跟踪"</formula>
    </cfRule>
    <cfRule type="cellIs" dxfId="2784" priority="2487" stopIfTrue="1" operator="equal">
      <formula>"验证关闭"</formula>
    </cfRule>
    <cfRule type="cellIs" dxfId="2783" priority="2488" stopIfTrue="1" operator="equal">
      <formula>"方案实施"</formula>
    </cfRule>
    <cfRule type="cellIs" dxfId="2782" priority="2489" stopIfTrue="1" operator="equal">
      <formula>"原因确认"</formula>
    </cfRule>
    <cfRule type="cellIs" dxfId="2781" priority="2490" stopIfTrue="1" operator="equal">
      <formula>"原因未定"</formula>
    </cfRule>
  </conditionalFormatting>
  <conditionalFormatting sqref="J273">
    <cfRule type="cellIs" dxfId="2780" priority="2479" stopIfTrue="1" operator="equal">
      <formula>"状态冻结"</formula>
    </cfRule>
    <cfRule type="cellIs" dxfId="2779" priority="2480" stopIfTrue="1" operator="equal">
      <formula>"持续跟踪"</formula>
    </cfRule>
    <cfRule type="cellIs" dxfId="2778" priority="2481" stopIfTrue="1" operator="equal">
      <formula>"验证关闭"</formula>
    </cfRule>
    <cfRule type="cellIs" dxfId="2777" priority="2482" stopIfTrue="1" operator="equal">
      <formula>"方案实施"</formula>
    </cfRule>
    <cfRule type="cellIs" dxfId="2776" priority="2483" stopIfTrue="1" operator="equal">
      <formula>"原因确认"</formula>
    </cfRule>
    <cfRule type="cellIs" dxfId="2775" priority="2484" stopIfTrue="1" operator="equal">
      <formula>"原因未定"</formula>
    </cfRule>
  </conditionalFormatting>
  <conditionalFormatting sqref="J274">
    <cfRule type="cellIs" dxfId="2774" priority="2473" stopIfTrue="1" operator="equal">
      <formula>"状态冻结"</formula>
    </cfRule>
    <cfRule type="cellIs" dxfId="2773" priority="2474" stopIfTrue="1" operator="equal">
      <formula>"持续跟踪"</formula>
    </cfRule>
    <cfRule type="cellIs" dxfId="2772" priority="2475" stopIfTrue="1" operator="equal">
      <formula>"验证关闭"</formula>
    </cfRule>
    <cfRule type="cellIs" dxfId="2771" priority="2476" stopIfTrue="1" operator="equal">
      <formula>"方案实施"</formula>
    </cfRule>
    <cfRule type="cellIs" dxfId="2770" priority="2477" stopIfTrue="1" operator="equal">
      <formula>"原因确认"</formula>
    </cfRule>
    <cfRule type="cellIs" dxfId="2769" priority="2478" stopIfTrue="1" operator="equal">
      <formula>"原因未定"</formula>
    </cfRule>
  </conditionalFormatting>
  <conditionalFormatting sqref="J274">
    <cfRule type="cellIs" dxfId="2768" priority="2467" stopIfTrue="1" operator="equal">
      <formula>"状态冻结"</formula>
    </cfRule>
    <cfRule type="cellIs" dxfId="2767" priority="2468" stopIfTrue="1" operator="equal">
      <formula>"持续跟踪"</formula>
    </cfRule>
    <cfRule type="cellIs" dxfId="2766" priority="2469" stopIfTrue="1" operator="equal">
      <formula>"验证关闭"</formula>
    </cfRule>
    <cfRule type="cellIs" dxfId="2765" priority="2470" stopIfTrue="1" operator="equal">
      <formula>"方案实施"</formula>
    </cfRule>
    <cfRule type="cellIs" dxfId="2764" priority="2471" stopIfTrue="1" operator="equal">
      <formula>"原因确认"</formula>
    </cfRule>
    <cfRule type="cellIs" dxfId="2763" priority="2472" stopIfTrue="1" operator="equal">
      <formula>"原因未定"</formula>
    </cfRule>
  </conditionalFormatting>
  <conditionalFormatting sqref="J274">
    <cfRule type="cellIs" dxfId="2762" priority="2461" stopIfTrue="1" operator="equal">
      <formula>"状态冻结"</formula>
    </cfRule>
    <cfRule type="cellIs" dxfId="2761" priority="2462" stopIfTrue="1" operator="equal">
      <formula>"持续跟踪"</formula>
    </cfRule>
    <cfRule type="cellIs" dxfId="2760" priority="2463" stopIfTrue="1" operator="equal">
      <formula>"验证关闭"</formula>
    </cfRule>
    <cfRule type="cellIs" dxfId="2759" priority="2464" stopIfTrue="1" operator="equal">
      <formula>"方案实施"</formula>
    </cfRule>
    <cfRule type="cellIs" dxfId="2758" priority="2465" stopIfTrue="1" operator="equal">
      <formula>"原因确认"</formula>
    </cfRule>
    <cfRule type="cellIs" dxfId="2757" priority="2466" stopIfTrue="1" operator="equal">
      <formula>"原因未定"</formula>
    </cfRule>
  </conditionalFormatting>
  <conditionalFormatting sqref="J276">
    <cfRule type="cellIs" dxfId="2756" priority="2455" stopIfTrue="1" operator="equal">
      <formula>"状态冻结"</formula>
    </cfRule>
    <cfRule type="cellIs" dxfId="2755" priority="2456" stopIfTrue="1" operator="equal">
      <formula>"持续跟踪"</formula>
    </cfRule>
    <cfRule type="cellIs" dxfId="2754" priority="2457" stopIfTrue="1" operator="equal">
      <formula>"验证关闭"</formula>
    </cfRule>
    <cfRule type="cellIs" dxfId="2753" priority="2458" stopIfTrue="1" operator="equal">
      <formula>"方案实施"</formula>
    </cfRule>
    <cfRule type="cellIs" dxfId="2752" priority="2459" stopIfTrue="1" operator="equal">
      <formula>"原因确认"</formula>
    </cfRule>
    <cfRule type="cellIs" dxfId="2751" priority="2460" stopIfTrue="1" operator="equal">
      <formula>"原因未定"</formula>
    </cfRule>
  </conditionalFormatting>
  <conditionalFormatting sqref="J276">
    <cfRule type="cellIs" dxfId="2750" priority="2449" stopIfTrue="1" operator="equal">
      <formula>"状态冻结"</formula>
    </cfRule>
    <cfRule type="cellIs" dxfId="2749" priority="2450" stopIfTrue="1" operator="equal">
      <formula>"持续跟踪"</formula>
    </cfRule>
    <cfRule type="cellIs" dxfId="2748" priority="2451" stopIfTrue="1" operator="equal">
      <formula>"验证关闭"</formula>
    </cfRule>
    <cfRule type="cellIs" dxfId="2747" priority="2452" stopIfTrue="1" operator="equal">
      <formula>"方案实施"</formula>
    </cfRule>
    <cfRule type="cellIs" dxfId="2746" priority="2453" stopIfTrue="1" operator="equal">
      <formula>"原因确认"</formula>
    </cfRule>
    <cfRule type="cellIs" dxfId="2745" priority="2454" stopIfTrue="1" operator="equal">
      <formula>"原因未定"</formula>
    </cfRule>
  </conditionalFormatting>
  <conditionalFormatting sqref="J276">
    <cfRule type="cellIs" dxfId="2744" priority="2443" stopIfTrue="1" operator="equal">
      <formula>"状态冻结"</formula>
    </cfRule>
    <cfRule type="cellIs" dxfId="2743" priority="2444" stopIfTrue="1" operator="equal">
      <formula>"持续跟踪"</formula>
    </cfRule>
    <cfRule type="cellIs" dxfId="2742" priority="2445" stopIfTrue="1" operator="equal">
      <formula>"验证关闭"</formula>
    </cfRule>
    <cfRule type="cellIs" dxfId="2741" priority="2446" stopIfTrue="1" operator="equal">
      <formula>"方案实施"</formula>
    </cfRule>
    <cfRule type="cellIs" dxfId="2740" priority="2447" stopIfTrue="1" operator="equal">
      <formula>"原因确认"</formula>
    </cfRule>
    <cfRule type="cellIs" dxfId="2739" priority="2448" stopIfTrue="1" operator="equal">
      <formula>"原因未定"</formula>
    </cfRule>
  </conditionalFormatting>
  <conditionalFormatting sqref="J277">
    <cfRule type="cellIs" dxfId="2738" priority="2437" stopIfTrue="1" operator="equal">
      <formula>"状态冻结"</formula>
    </cfRule>
    <cfRule type="cellIs" dxfId="2737" priority="2438" stopIfTrue="1" operator="equal">
      <formula>"持续跟踪"</formula>
    </cfRule>
    <cfRule type="cellIs" dxfId="2736" priority="2439" stopIfTrue="1" operator="equal">
      <formula>"验证关闭"</formula>
    </cfRule>
    <cfRule type="cellIs" dxfId="2735" priority="2440" stopIfTrue="1" operator="equal">
      <formula>"方案实施"</formula>
    </cfRule>
    <cfRule type="cellIs" dxfId="2734" priority="2441" stopIfTrue="1" operator="equal">
      <formula>"原因确认"</formula>
    </cfRule>
    <cfRule type="cellIs" dxfId="2733" priority="2442" stopIfTrue="1" operator="equal">
      <formula>"原因未定"</formula>
    </cfRule>
  </conditionalFormatting>
  <conditionalFormatting sqref="J277">
    <cfRule type="cellIs" dxfId="2732" priority="2431" stopIfTrue="1" operator="equal">
      <formula>"状态冻结"</formula>
    </cfRule>
    <cfRule type="cellIs" dxfId="2731" priority="2432" stopIfTrue="1" operator="equal">
      <formula>"持续跟踪"</formula>
    </cfRule>
    <cfRule type="cellIs" dxfId="2730" priority="2433" stopIfTrue="1" operator="equal">
      <formula>"验证关闭"</formula>
    </cfRule>
    <cfRule type="cellIs" dxfId="2729" priority="2434" stopIfTrue="1" operator="equal">
      <formula>"方案实施"</formula>
    </cfRule>
    <cfRule type="cellIs" dxfId="2728" priority="2435" stopIfTrue="1" operator="equal">
      <formula>"原因确认"</formula>
    </cfRule>
    <cfRule type="cellIs" dxfId="2727" priority="2436" stopIfTrue="1" operator="equal">
      <formula>"原因未定"</formula>
    </cfRule>
  </conditionalFormatting>
  <conditionalFormatting sqref="J277">
    <cfRule type="cellIs" dxfId="2726" priority="2425" stopIfTrue="1" operator="equal">
      <formula>"状态冻结"</formula>
    </cfRule>
    <cfRule type="cellIs" dxfId="2725" priority="2426" stopIfTrue="1" operator="equal">
      <formula>"持续跟踪"</formula>
    </cfRule>
    <cfRule type="cellIs" dxfId="2724" priority="2427" stopIfTrue="1" operator="equal">
      <formula>"验证关闭"</formula>
    </cfRule>
    <cfRule type="cellIs" dxfId="2723" priority="2428" stopIfTrue="1" operator="equal">
      <formula>"方案实施"</formula>
    </cfRule>
    <cfRule type="cellIs" dxfId="2722" priority="2429" stopIfTrue="1" operator="equal">
      <formula>"原因确认"</formula>
    </cfRule>
    <cfRule type="cellIs" dxfId="2721" priority="2430" stopIfTrue="1" operator="equal">
      <formula>"原因未定"</formula>
    </cfRule>
  </conditionalFormatting>
  <conditionalFormatting sqref="J278">
    <cfRule type="cellIs" dxfId="2720" priority="2419" stopIfTrue="1" operator="equal">
      <formula>"状态冻结"</formula>
    </cfRule>
    <cfRule type="cellIs" dxfId="2719" priority="2420" stopIfTrue="1" operator="equal">
      <formula>"持续跟踪"</formula>
    </cfRule>
    <cfRule type="cellIs" dxfId="2718" priority="2421" stopIfTrue="1" operator="equal">
      <formula>"验证关闭"</formula>
    </cfRule>
    <cfRule type="cellIs" dxfId="2717" priority="2422" stopIfTrue="1" operator="equal">
      <formula>"方案实施"</formula>
    </cfRule>
    <cfRule type="cellIs" dxfId="2716" priority="2423" stopIfTrue="1" operator="equal">
      <formula>"原因确认"</formula>
    </cfRule>
    <cfRule type="cellIs" dxfId="2715" priority="2424" stopIfTrue="1" operator="equal">
      <formula>"原因未定"</formula>
    </cfRule>
  </conditionalFormatting>
  <conditionalFormatting sqref="J278">
    <cfRule type="cellIs" dxfId="2714" priority="2413" stopIfTrue="1" operator="equal">
      <formula>"状态冻结"</formula>
    </cfRule>
    <cfRule type="cellIs" dxfId="2713" priority="2414" stopIfTrue="1" operator="equal">
      <formula>"持续跟踪"</formula>
    </cfRule>
    <cfRule type="cellIs" dxfId="2712" priority="2415" stopIfTrue="1" operator="equal">
      <formula>"验证关闭"</formula>
    </cfRule>
    <cfRule type="cellIs" dxfId="2711" priority="2416" stopIfTrue="1" operator="equal">
      <formula>"方案实施"</formula>
    </cfRule>
    <cfRule type="cellIs" dxfId="2710" priority="2417" stopIfTrue="1" operator="equal">
      <formula>"原因确认"</formula>
    </cfRule>
    <cfRule type="cellIs" dxfId="2709" priority="2418" stopIfTrue="1" operator="equal">
      <formula>"原因未定"</formula>
    </cfRule>
  </conditionalFormatting>
  <conditionalFormatting sqref="J278">
    <cfRule type="cellIs" dxfId="2708" priority="2407" stopIfTrue="1" operator="equal">
      <formula>"状态冻结"</formula>
    </cfRule>
    <cfRule type="cellIs" dxfId="2707" priority="2408" stopIfTrue="1" operator="equal">
      <formula>"持续跟踪"</formula>
    </cfRule>
    <cfRule type="cellIs" dxfId="2706" priority="2409" stopIfTrue="1" operator="equal">
      <formula>"验证关闭"</formula>
    </cfRule>
    <cfRule type="cellIs" dxfId="2705" priority="2410" stopIfTrue="1" operator="equal">
      <formula>"方案实施"</formula>
    </cfRule>
    <cfRule type="cellIs" dxfId="2704" priority="2411" stopIfTrue="1" operator="equal">
      <formula>"原因确认"</formula>
    </cfRule>
    <cfRule type="cellIs" dxfId="2703" priority="2412" stopIfTrue="1" operator="equal">
      <formula>"原因未定"</formula>
    </cfRule>
  </conditionalFormatting>
  <conditionalFormatting sqref="J279">
    <cfRule type="cellIs" dxfId="2702" priority="2401" stopIfTrue="1" operator="equal">
      <formula>"状态冻结"</formula>
    </cfRule>
    <cfRule type="cellIs" dxfId="2701" priority="2402" stopIfTrue="1" operator="equal">
      <formula>"持续跟踪"</formula>
    </cfRule>
    <cfRule type="cellIs" dxfId="2700" priority="2403" stopIfTrue="1" operator="equal">
      <formula>"验证关闭"</formula>
    </cfRule>
    <cfRule type="cellIs" dxfId="2699" priority="2404" stopIfTrue="1" operator="equal">
      <formula>"方案实施"</formula>
    </cfRule>
    <cfRule type="cellIs" dxfId="2698" priority="2405" stopIfTrue="1" operator="equal">
      <formula>"原因确认"</formula>
    </cfRule>
    <cfRule type="cellIs" dxfId="2697" priority="2406" stopIfTrue="1" operator="equal">
      <formula>"原因未定"</formula>
    </cfRule>
  </conditionalFormatting>
  <conditionalFormatting sqref="J279">
    <cfRule type="cellIs" dxfId="2696" priority="2395" stopIfTrue="1" operator="equal">
      <formula>"状态冻结"</formula>
    </cfRule>
    <cfRule type="cellIs" dxfId="2695" priority="2396" stopIfTrue="1" operator="equal">
      <formula>"持续跟踪"</formula>
    </cfRule>
    <cfRule type="cellIs" dxfId="2694" priority="2397" stopIfTrue="1" operator="equal">
      <formula>"验证关闭"</formula>
    </cfRule>
    <cfRule type="cellIs" dxfId="2693" priority="2398" stopIfTrue="1" operator="equal">
      <formula>"方案实施"</formula>
    </cfRule>
    <cfRule type="cellIs" dxfId="2692" priority="2399" stopIfTrue="1" operator="equal">
      <formula>"原因确认"</formula>
    </cfRule>
    <cfRule type="cellIs" dxfId="2691" priority="2400" stopIfTrue="1" operator="equal">
      <formula>"原因未定"</formula>
    </cfRule>
  </conditionalFormatting>
  <conditionalFormatting sqref="J279">
    <cfRule type="cellIs" dxfId="2690" priority="2389" stopIfTrue="1" operator="equal">
      <formula>"状态冻结"</formula>
    </cfRule>
    <cfRule type="cellIs" dxfId="2689" priority="2390" stopIfTrue="1" operator="equal">
      <formula>"持续跟踪"</formula>
    </cfRule>
    <cfRule type="cellIs" dxfId="2688" priority="2391" stopIfTrue="1" operator="equal">
      <formula>"验证关闭"</formula>
    </cfRule>
    <cfRule type="cellIs" dxfId="2687" priority="2392" stopIfTrue="1" operator="equal">
      <formula>"方案实施"</formula>
    </cfRule>
    <cfRule type="cellIs" dxfId="2686" priority="2393" stopIfTrue="1" operator="equal">
      <formula>"原因确认"</formula>
    </cfRule>
    <cfRule type="cellIs" dxfId="2685" priority="2394" stopIfTrue="1" operator="equal">
      <formula>"原因未定"</formula>
    </cfRule>
  </conditionalFormatting>
  <conditionalFormatting sqref="J280">
    <cfRule type="cellIs" dxfId="2684" priority="2383" stopIfTrue="1" operator="equal">
      <formula>"状态冻结"</formula>
    </cfRule>
    <cfRule type="cellIs" dxfId="2683" priority="2384" stopIfTrue="1" operator="equal">
      <formula>"持续跟踪"</formula>
    </cfRule>
    <cfRule type="cellIs" dxfId="2682" priority="2385" stopIfTrue="1" operator="equal">
      <formula>"验证关闭"</formula>
    </cfRule>
    <cfRule type="cellIs" dxfId="2681" priority="2386" stopIfTrue="1" operator="equal">
      <formula>"方案实施"</formula>
    </cfRule>
    <cfRule type="cellIs" dxfId="2680" priority="2387" stopIfTrue="1" operator="equal">
      <formula>"原因确认"</formula>
    </cfRule>
    <cfRule type="cellIs" dxfId="2679" priority="2388" stopIfTrue="1" operator="equal">
      <formula>"原因未定"</formula>
    </cfRule>
  </conditionalFormatting>
  <conditionalFormatting sqref="J280">
    <cfRule type="cellIs" dxfId="2678" priority="2377" stopIfTrue="1" operator="equal">
      <formula>"状态冻结"</formula>
    </cfRule>
    <cfRule type="cellIs" dxfId="2677" priority="2378" stopIfTrue="1" operator="equal">
      <formula>"持续跟踪"</formula>
    </cfRule>
    <cfRule type="cellIs" dxfId="2676" priority="2379" stopIfTrue="1" operator="equal">
      <formula>"验证关闭"</formula>
    </cfRule>
    <cfRule type="cellIs" dxfId="2675" priority="2380" stopIfTrue="1" operator="equal">
      <formula>"方案实施"</formula>
    </cfRule>
    <cfRule type="cellIs" dxfId="2674" priority="2381" stopIfTrue="1" operator="equal">
      <formula>"原因确认"</formula>
    </cfRule>
    <cfRule type="cellIs" dxfId="2673" priority="2382" stopIfTrue="1" operator="equal">
      <formula>"原因未定"</formula>
    </cfRule>
  </conditionalFormatting>
  <conditionalFormatting sqref="J280">
    <cfRule type="cellIs" dxfId="2672" priority="2371" stopIfTrue="1" operator="equal">
      <formula>"状态冻结"</formula>
    </cfRule>
    <cfRule type="cellIs" dxfId="2671" priority="2372" stopIfTrue="1" operator="equal">
      <formula>"持续跟踪"</formula>
    </cfRule>
    <cfRule type="cellIs" dxfId="2670" priority="2373" stopIfTrue="1" operator="equal">
      <formula>"验证关闭"</formula>
    </cfRule>
    <cfRule type="cellIs" dxfId="2669" priority="2374" stopIfTrue="1" operator="equal">
      <formula>"方案实施"</formula>
    </cfRule>
    <cfRule type="cellIs" dxfId="2668" priority="2375" stopIfTrue="1" operator="equal">
      <formula>"原因确认"</formula>
    </cfRule>
    <cfRule type="cellIs" dxfId="2667" priority="2376" stopIfTrue="1" operator="equal">
      <formula>"原因未定"</formula>
    </cfRule>
  </conditionalFormatting>
  <conditionalFormatting sqref="J281">
    <cfRule type="cellIs" dxfId="2666" priority="2365" stopIfTrue="1" operator="equal">
      <formula>"状态冻结"</formula>
    </cfRule>
    <cfRule type="cellIs" dxfId="2665" priority="2366" stopIfTrue="1" operator="equal">
      <formula>"持续跟踪"</formula>
    </cfRule>
    <cfRule type="cellIs" dxfId="2664" priority="2367" stopIfTrue="1" operator="equal">
      <formula>"验证关闭"</formula>
    </cfRule>
    <cfRule type="cellIs" dxfId="2663" priority="2368" stopIfTrue="1" operator="equal">
      <formula>"方案实施"</formula>
    </cfRule>
    <cfRule type="cellIs" dxfId="2662" priority="2369" stopIfTrue="1" operator="equal">
      <formula>"原因确认"</formula>
    </cfRule>
    <cfRule type="cellIs" dxfId="2661" priority="2370" stopIfTrue="1" operator="equal">
      <formula>"原因未定"</formula>
    </cfRule>
  </conditionalFormatting>
  <conditionalFormatting sqref="J281">
    <cfRule type="cellIs" dxfId="2660" priority="2359" stopIfTrue="1" operator="equal">
      <formula>"状态冻结"</formula>
    </cfRule>
    <cfRule type="cellIs" dxfId="2659" priority="2360" stopIfTrue="1" operator="equal">
      <formula>"持续跟踪"</formula>
    </cfRule>
    <cfRule type="cellIs" dxfId="2658" priority="2361" stopIfTrue="1" operator="equal">
      <formula>"验证关闭"</formula>
    </cfRule>
    <cfRule type="cellIs" dxfId="2657" priority="2362" stopIfTrue="1" operator="equal">
      <formula>"方案实施"</formula>
    </cfRule>
    <cfRule type="cellIs" dxfId="2656" priority="2363" stopIfTrue="1" operator="equal">
      <formula>"原因确认"</formula>
    </cfRule>
    <cfRule type="cellIs" dxfId="2655" priority="2364" stopIfTrue="1" operator="equal">
      <formula>"原因未定"</formula>
    </cfRule>
  </conditionalFormatting>
  <conditionalFormatting sqref="J281">
    <cfRule type="cellIs" dxfId="2654" priority="2353" stopIfTrue="1" operator="equal">
      <formula>"状态冻结"</formula>
    </cfRule>
    <cfRule type="cellIs" dxfId="2653" priority="2354" stopIfTrue="1" operator="equal">
      <formula>"持续跟踪"</formula>
    </cfRule>
    <cfRule type="cellIs" dxfId="2652" priority="2355" stopIfTrue="1" operator="equal">
      <formula>"验证关闭"</formula>
    </cfRule>
    <cfRule type="cellIs" dxfId="2651" priority="2356" stopIfTrue="1" operator="equal">
      <formula>"方案实施"</formula>
    </cfRule>
    <cfRule type="cellIs" dxfId="2650" priority="2357" stopIfTrue="1" operator="equal">
      <formula>"原因确认"</formula>
    </cfRule>
    <cfRule type="cellIs" dxfId="2649" priority="2358" stopIfTrue="1" operator="equal">
      <formula>"原因未定"</formula>
    </cfRule>
  </conditionalFormatting>
  <conditionalFormatting sqref="J282">
    <cfRule type="cellIs" dxfId="2648" priority="2347" stopIfTrue="1" operator="equal">
      <formula>"状态冻结"</formula>
    </cfRule>
    <cfRule type="cellIs" dxfId="2647" priority="2348" stopIfTrue="1" operator="equal">
      <formula>"持续跟踪"</formula>
    </cfRule>
    <cfRule type="cellIs" dxfId="2646" priority="2349" stopIfTrue="1" operator="equal">
      <formula>"验证关闭"</formula>
    </cfRule>
    <cfRule type="cellIs" dxfId="2645" priority="2350" stopIfTrue="1" operator="equal">
      <formula>"方案实施"</formula>
    </cfRule>
    <cfRule type="cellIs" dxfId="2644" priority="2351" stopIfTrue="1" operator="equal">
      <formula>"原因确认"</formula>
    </cfRule>
    <cfRule type="cellIs" dxfId="2643" priority="2352" stopIfTrue="1" operator="equal">
      <formula>"原因未定"</formula>
    </cfRule>
  </conditionalFormatting>
  <conditionalFormatting sqref="J282">
    <cfRule type="cellIs" dxfId="2642" priority="2341" stopIfTrue="1" operator="equal">
      <formula>"状态冻结"</formula>
    </cfRule>
    <cfRule type="cellIs" dxfId="2641" priority="2342" stopIfTrue="1" operator="equal">
      <formula>"持续跟踪"</formula>
    </cfRule>
    <cfRule type="cellIs" dxfId="2640" priority="2343" stopIfTrue="1" operator="equal">
      <formula>"验证关闭"</formula>
    </cfRule>
    <cfRule type="cellIs" dxfId="2639" priority="2344" stopIfTrue="1" operator="equal">
      <formula>"方案实施"</formula>
    </cfRule>
    <cfRule type="cellIs" dxfId="2638" priority="2345" stopIfTrue="1" operator="equal">
      <formula>"原因确认"</formula>
    </cfRule>
    <cfRule type="cellIs" dxfId="2637" priority="2346" stopIfTrue="1" operator="equal">
      <formula>"原因未定"</formula>
    </cfRule>
  </conditionalFormatting>
  <conditionalFormatting sqref="J282">
    <cfRule type="cellIs" dxfId="2636" priority="2335" stopIfTrue="1" operator="equal">
      <formula>"状态冻结"</formula>
    </cfRule>
    <cfRule type="cellIs" dxfId="2635" priority="2336" stopIfTrue="1" operator="equal">
      <formula>"持续跟踪"</formula>
    </cfRule>
    <cfRule type="cellIs" dxfId="2634" priority="2337" stopIfTrue="1" operator="equal">
      <formula>"验证关闭"</formula>
    </cfRule>
    <cfRule type="cellIs" dxfId="2633" priority="2338" stopIfTrue="1" operator="equal">
      <formula>"方案实施"</formula>
    </cfRule>
    <cfRule type="cellIs" dxfId="2632" priority="2339" stopIfTrue="1" operator="equal">
      <formula>"原因确认"</formula>
    </cfRule>
    <cfRule type="cellIs" dxfId="2631" priority="2340" stopIfTrue="1" operator="equal">
      <formula>"原因未定"</formula>
    </cfRule>
  </conditionalFormatting>
  <conditionalFormatting sqref="J283">
    <cfRule type="cellIs" dxfId="2630" priority="2329" stopIfTrue="1" operator="equal">
      <formula>"状态冻结"</formula>
    </cfRule>
    <cfRule type="cellIs" dxfId="2629" priority="2330" stopIfTrue="1" operator="equal">
      <formula>"持续跟踪"</formula>
    </cfRule>
    <cfRule type="cellIs" dxfId="2628" priority="2331" stopIfTrue="1" operator="equal">
      <formula>"验证关闭"</formula>
    </cfRule>
    <cfRule type="cellIs" dxfId="2627" priority="2332" stopIfTrue="1" operator="equal">
      <formula>"方案实施"</formula>
    </cfRule>
    <cfRule type="cellIs" dxfId="2626" priority="2333" stopIfTrue="1" operator="equal">
      <formula>"原因确认"</formula>
    </cfRule>
    <cfRule type="cellIs" dxfId="2625" priority="2334" stopIfTrue="1" operator="equal">
      <formula>"原因未定"</formula>
    </cfRule>
  </conditionalFormatting>
  <conditionalFormatting sqref="J283">
    <cfRule type="cellIs" dxfId="2624" priority="2323" stopIfTrue="1" operator="equal">
      <formula>"状态冻结"</formula>
    </cfRule>
    <cfRule type="cellIs" dxfId="2623" priority="2324" stopIfTrue="1" operator="equal">
      <formula>"持续跟踪"</formula>
    </cfRule>
    <cfRule type="cellIs" dxfId="2622" priority="2325" stopIfTrue="1" operator="equal">
      <formula>"验证关闭"</formula>
    </cfRule>
    <cfRule type="cellIs" dxfId="2621" priority="2326" stopIfTrue="1" operator="equal">
      <formula>"方案实施"</formula>
    </cfRule>
    <cfRule type="cellIs" dxfId="2620" priority="2327" stopIfTrue="1" operator="equal">
      <formula>"原因确认"</formula>
    </cfRule>
    <cfRule type="cellIs" dxfId="2619" priority="2328" stopIfTrue="1" operator="equal">
      <formula>"原因未定"</formula>
    </cfRule>
  </conditionalFormatting>
  <conditionalFormatting sqref="J283">
    <cfRule type="cellIs" dxfId="2618" priority="2317" stopIfTrue="1" operator="equal">
      <formula>"状态冻结"</formula>
    </cfRule>
    <cfRule type="cellIs" dxfId="2617" priority="2318" stopIfTrue="1" operator="equal">
      <formula>"持续跟踪"</formula>
    </cfRule>
    <cfRule type="cellIs" dxfId="2616" priority="2319" stopIfTrue="1" operator="equal">
      <formula>"验证关闭"</formula>
    </cfRule>
    <cfRule type="cellIs" dxfId="2615" priority="2320" stopIfTrue="1" operator="equal">
      <formula>"方案实施"</formula>
    </cfRule>
    <cfRule type="cellIs" dxfId="2614" priority="2321" stopIfTrue="1" operator="equal">
      <formula>"原因确认"</formula>
    </cfRule>
    <cfRule type="cellIs" dxfId="2613" priority="2322" stopIfTrue="1" operator="equal">
      <formula>"原因未定"</formula>
    </cfRule>
  </conditionalFormatting>
  <conditionalFormatting sqref="J284">
    <cfRule type="cellIs" dxfId="2612" priority="2311" stopIfTrue="1" operator="equal">
      <formula>"状态冻结"</formula>
    </cfRule>
    <cfRule type="cellIs" dxfId="2611" priority="2312" stopIfTrue="1" operator="equal">
      <formula>"持续跟踪"</formula>
    </cfRule>
    <cfRule type="cellIs" dxfId="2610" priority="2313" stopIfTrue="1" operator="equal">
      <formula>"验证关闭"</formula>
    </cfRule>
    <cfRule type="cellIs" dxfId="2609" priority="2314" stopIfTrue="1" operator="equal">
      <formula>"方案实施"</formula>
    </cfRule>
    <cfRule type="cellIs" dxfId="2608" priority="2315" stopIfTrue="1" operator="equal">
      <formula>"原因确认"</formula>
    </cfRule>
    <cfRule type="cellIs" dxfId="2607" priority="2316" stopIfTrue="1" operator="equal">
      <formula>"原因未定"</formula>
    </cfRule>
  </conditionalFormatting>
  <conditionalFormatting sqref="J284">
    <cfRule type="cellIs" dxfId="2606" priority="2305" stopIfTrue="1" operator="equal">
      <formula>"状态冻结"</formula>
    </cfRule>
    <cfRule type="cellIs" dxfId="2605" priority="2306" stopIfTrue="1" operator="equal">
      <formula>"持续跟踪"</formula>
    </cfRule>
    <cfRule type="cellIs" dxfId="2604" priority="2307" stopIfTrue="1" operator="equal">
      <formula>"验证关闭"</formula>
    </cfRule>
    <cfRule type="cellIs" dxfId="2603" priority="2308" stopIfTrue="1" operator="equal">
      <formula>"方案实施"</formula>
    </cfRule>
    <cfRule type="cellIs" dxfId="2602" priority="2309" stopIfTrue="1" operator="equal">
      <formula>"原因确认"</formula>
    </cfRule>
    <cfRule type="cellIs" dxfId="2601" priority="2310" stopIfTrue="1" operator="equal">
      <formula>"原因未定"</formula>
    </cfRule>
  </conditionalFormatting>
  <conditionalFormatting sqref="J284">
    <cfRule type="cellIs" dxfId="2600" priority="2299" stopIfTrue="1" operator="equal">
      <formula>"状态冻结"</formula>
    </cfRule>
    <cfRule type="cellIs" dxfId="2599" priority="2300" stopIfTrue="1" operator="equal">
      <formula>"持续跟踪"</formula>
    </cfRule>
    <cfRule type="cellIs" dxfId="2598" priority="2301" stopIfTrue="1" operator="equal">
      <formula>"验证关闭"</formula>
    </cfRule>
    <cfRule type="cellIs" dxfId="2597" priority="2302" stopIfTrue="1" operator="equal">
      <formula>"方案实施"</formula>
    </cfRule>
    <cfRule type="cellIs" dxfId="2596" priority="2303" stopIfTrue="1" operator="equal">
      <formula>"原因确认"</formula>
    </cfRule>
    <cfRule type="cellIs" dxfId="2595" priority="2304" stopIfTrue="1" operator="equal">
      <formula>"原因未定"</formula>
    </cfRule>
  </conditionalFormatting>
  <conditionalFormatting sqref="J285">
    <cfRule type="cellIs" dxfId="2594" priority="2293" stopIfTrue="1" operator="equal">
      <formula>"状态冻结"</formula>
    </cfRule>
    <cfRule type="cellIs" dxfId="2593" priority="2294" stopIfTrue="1" operator="equal">
      <formula>"持续跟踪"</formula>
    </cfRule>
    <cfRule type="cellIs" dxfId="2592" priority="2295" stopIfTrue="1" operator="equal">
      <formula>"验证关闭"</formula>
    </cfRule>
    <cfRule type="cellIs" dxfId="2591" priority="2296" stopIfTrue="1" operator="equal">
      <formula>"方案实施"</formula>
    </cfRule>
    <cfRule type="cellIs" dxfId="2590" priority="2297" stopIfTrue="1" operator="equal">
      <formula>"原因确认"</formula>
    </cfRule>
    <cfRule type="cellIs" dxfId="2589" priority="2298" stopIfTrue="1" operator="equal">
      <formula>"原因未定"</formula>
    </cfRule>
  </conditionalFormatting>
  <conditionalFormatting sqref="J285">
    <cfRule type="cellIs" dxfId="2588" priority="2287" stopIfTrue="1" operator="equal">
      <formula>"状态冻结"</formula>
    </cfRule>
    <cfRule type="cellIs" dxfId="2587" priority="2288" stopIfTrue="1" operator="equal">
      <formula>"持续跟踪"</formula>
    </cfRule>
    <cfRule type="cellIs" dxfId="2586" priority="2289" stopIfTrue="1" operator="equal">
      <formula>"验证关闭"</formula>
    </cfRule>
    <cfRule type="cellIs" dxfId="2585" priority="2290" stopIfTrue="1" operator="equal">
      <formula>"方案实施"</formula>
    </cfRule>
    <cfRule type="cellIs" dxfId="2584" priority="2291" stopIfTrue="1" operator="equal">
      <formula>"原因确认"</formula>
    </cfRule>
    <cfRule type="cellIs" dxfId="2583" priority="2292" stopIfTrue="1" operator="equal">
      <formula>"原因未定"</formula>
    </cfRule>
  </conditionalFormatting>
  <conditionalFormatting sqref="J285">
    <cfRule type="cellIs" dxfId="2582" priority="2281" stopIfTrue="1" operator="equal">
      <formula>"状态冻结"</formula>
    </cfRule>
    <cfRule type="cellIs" dxfId="2581" priority="2282" stopIfTrue="1" operator="equal">
      <formula>"持续跟踪"</formula>
    </cfRule>
    <cfRule type="cellIs" dxfId="2580" priority="2283" stopIfTrue="1" operator="equal">
      <formula>"验证关闭"</formula>
    </cfRule>
    <cfRule type="cellIs" dxfId="2579" priority="2284" stopIfTrue="1" operator="equal">
      <formula>"方案实施"</formula>
    </cfRule>
    <cfRule type="cellIs" dxfId="2578" priority="2285" stopIfTrue="1" operator="equal">
      <formula>"原因确认"</formula>
    </cfRule>
    <cfRule type="cellIs" dxfId="2577" priority="2286" stopIfTrue="1" operator="equal">
      <formula>"原因未定"</formula>
    </cfRule>
  </conditionalFormatting>
  <conditionalFormatting sqref="J286">
    <cfRule type="cellIs" dxfId="2576" priority="2275" stopIfTrue="1" operator="equal">
      <formula>"状态冻结"</formula>
    </cfRule>
    <cfRule type="cellIs" dxfId="2575" priority="2276" stopIfTrue="1" operator="equal">
      <formula>"持续跟踪"</formula>
    </cfRule>
    <cfRule type="cellIs" dxfId="2574" priority="2277" stopIfTrue="1" operator="equal">
      <formula>"验证关闭"</formula>
    </cfRule>
    <cfRule type="cellIs" dxfId="2573" priority="2278" stopIfTrue="1" operator="equal">
      <formula>"方案实施"</formula>
    </cfRule>
    <cfRule type="cellIs" dxfId="2572" priority="2279" stopIfTrue="1" operator="equal">
      <formula>"原因确认"</formula>
    </cfRule>
    <cfRule type="cellIs" dxfId="2571" priority="2280" stopIfTrue="1" operator="equal">
      <formula>"原因未定"</formula>
    </cfRule>
  </conditionalFormatting>
  <conditionalFormatting sqref="J286">
    <cfRule type="cellIs" dxfId="2570" priority="2269" stopIfTrue="1" operator="equal">
      <formula>"状态冻结"</formula>
    </cfRule>
    <cfRule type="cellIs" dxfId="2569" priority="2270" stopIfTrue="1" operator="equal">
      <formula>"持续跟踪"</formula>
    </cfRule>
    <cfRule type="cellIs" dxfId="2568" priority="2271" stopIfTrue="1" operator="equal">
      <formula>"验证关闭"</formula>
    </cfRule>
    <cfRule type="cellIs" dxfId="2567" priority="2272" stopIfTrue="1" operator="equal">
      <formula>"方案实施"</formula>
    </cfRule>
    <cfRule type="cellIs" dxfId="2566" priority="2273" stopIfTrue="1" operator="equal">
      <formula>"原因确认"</formula>
    </cfRule>
    <cfRule type="cellIs" dxfId="2565" priority="2274" stopIfTrue="1" operator="equal">
      <formula>"原因未定"</formula>
    </cfRule>
  </conditionalFormatting>
  <conditionalFormatting sqref="J286">
    <cfRule type="cellIs" dxfId="2564" priority="2263" stopIfTrue="1" operator="equal">
      <formula>"状态冻结"</formula>
    </cfRule>
    <cfRule type="cellIs" dxfId="2563" priority="2264" stopIfTrue="1" operator="equal">
      <formula>"持续跟踪"</formula>
    </cfRule>
    <cfRule type="cellIs" dxfId="2562" priority="2265" stopIfTrue="1" operator="equal">
      <formula>"验证关闭"</formula>
    </cfRule>
    <cfRule type="cellIs" dxfId="2561" priority="2266" stopIfTrue="1" operator="equal">
      <formula>"方案实施"</formula>
    </cfRule>
    <cfRule type="cellIs" dxfId="2560" priority="2267" stopIfTrue="1" operator="equal">
      <formula>"原因确认"</formula>
    </cfRule>
    <cfRule type="cellIs" dxfId="2559" priority="2268" stopIfTrue="1" operator="equal">
      <formula>"原因未定"</formula>
    </cfRule>
  </conditionalFormatting>
  <conditionalFormatting sqref="J287">
    <cfRule type="cellIs" dxfId="2558" priority="2257" stopIfTrue="1" operator="equal">
      <formula>"状态冻结"</formula>
    </cfRule>
    <cfRule type="cellIs" dxfId="2557" priority="2258" stopIfTrue="1" operator="equal">
      <formula>"持续跟踪"</formula>
    </cfRule>
    <cfRule type="cellIs" dxfId="2556" priority="2259" stopIfTrue="1" operator="equal">
      <formula>"验证关闭"</formula>
    </cfRule>
    <cfRule type="cellIs" dxfId="2555" priority="2260" stopIfTrue="1" operator="equal">
      <formula>"方案实施"</formula>
    </cfRule>
    <cfRule type="cellIs" dxfId="2554" priority="2261" stopIfTrue="1" operator="equal">
      <formula>"原因确认"</formula>
    </cfRule>
    <cfRule type="cellIs" dxfId="2553" priority="2262" stopIfTrue="1" operator="equal">
      <formula>"原因未定"</formula>
    </cfRule>
  </conditionalFormatting>
  <conditionalFormatting sqref="J287">
    <cfRule type="cellIs" dxfId="2552" priority="2251" stopIfTrue="1" operator="equal">
      <formula>"状态冻结"</formula>
    </cfRule>
    <cfRule type="cellIs" dxfId="2551" priority="2252" stopIfTrue="1" operator="equal">
      <formula>"持续跟踪"</formula>
    </cfRule>
    <cfRule type="cellIs" dxfId="2550" priority="2253" stopIfTrue="1" operator="equal">
      <formula>"验证关闭"</formula>
    </cfRule>
    <cfRule type="cellIs" dxfId="2549" priority="2254" stopIfTrue="1" operator="equal">
      <formula>"方案实施"</formula>
    </cfRule>
    <cfRule type="cellIs" dxfId="2548" priority="2255" stopIfTrue="1" operator="equal">
      <formula>"原因确认"</formula>
    </cfRule>
    <cfRule type="cellIs" dxfId="2547" priority="2256" stopIfTrue="1" operator="equal">
      <formula>"原因未定"</formula>
    </cfRule>
  </conditionalFormatting>
  <conditionalFormatting sqref="J287">
    <cfRule type="cellIs" dxfId="2546" priority="2245" stopIfTrue="1" operator="equal">
      <formula>"状态冻结"</formula>
    </cfRule>
    <cfRule type="cellIs" dxfId="2545" priority="2246" stopIfTrue="1" operator="equal">
      <formula>"持续跟踪"</formula>
    </cfRule>
    <cfRule type="cellIs" dxfId="2544" priority="2247" stopIfTrue="1" operator="equal">
      <formula>"验证关闭"</formula>
    </cfRule>
    <cfRule type="cellIs" dxfId="2543" priority="2248" stopIfTrue="1" operator="equal">
      <formula>"方案实施"</formula>
    </cfRule>
    <cfRule type="cellIs" dxfId="2542" priority="2249" stopIfTrue="1" operator="equal">
      <formula>"原因确认"</formula>
    </cfRule>
    <cfRule type="cellIs" dxfId="2541" priority="2250" stopIfTrue="1" operator="equal">
      <formula>"原因未定"</formula>
    </cfRule>
  </conditionalFormatting>
  <conditionalFormatting sqref="J295">
    <cfRule type="cellIs" dxfId="2540" priority="2149" stopIfTrue="1" operator="equal">
      <formula>"状态冻结"</formula>
    </cfRule>
    <cfRule type="cellIs" dxfId="2539" priority="2150" stopIfTrue="1" operator="equal">
      <formula>"持续跟踪"</formula>
    </cfRule>
    <cfRule type="cellIs" dxfId="2538" priority="2151" stopIfTrue="1" operator="equal">
      <formula>"验证关闭"</formula>
    </cfRule>
    <cfRule type="cellIs" dxfId="2537" priority="2152" stopIfTrue="1" operator="equal">
      <formula>"方案实施"</formula>
    </cfRule>
    <cfRule type="cellIs" dxfId="2536" priority="2153" stopIfTrue="1" operator="equal">
      <formula>"原因确认"</formula>
    </cfRule>
    <cfRule type="cellIs" dxfId="2535" priority="2154" stopIfTrue="1" operator="equal">
      <formula>"原因未定"</formula>
    </cfRule>
  </conditionalFormatting>
  <conditionalFormatting sqref="J295">
    <cfRule type="cellIs" dxfId="2534" priority="2143" stopIfTrue="1" operator="equal">
      <formula>"状态冻结"</formula>
    </cfRule>
    <cfRule type="cellIs" dxfId="2533" priority="2144" stopIfTrue="1" operator="equal">
      <formula>"持续跟踪"</formula>
    </cfRule>
    <cfRule type="cellIs" dxfId="2532" priority="2145" stopIfTrue="1" operator="equal">
      <formula>"验证关闭"</formula>
    </cfRule>
    <cfRule type="cellIs" dxfId="2531" priority="2146" stopIfTrue="1" operator="equal">
      <formula>"方案实施"</formula>
    </cfRule>
    <cfRule type="cellIs" dxfId="2530" priority="2147" stopIfTrue="1" operator="equal">
      <formula>"原因确认"</formula>
    </cfRule>
    <cfRule type="cellIs" dxfId="2529" priority="2148" stopIfTrue="1" operator="equal">
      <formula>"原因未定"</formula>
    </cfRule>
  </conditionalFormatting>
  <conditionalFormatting sqref="J295">
    <cfRule type="cellIs" dxfId="2528" priority="2137" stopIfTrue="1" operator="equal">
      <formula>"状态冻结"</formula>
    </cfRule>
    <cfRule type="cellIs" dxfId="2527" priority="2138" stopIfTrue="1" operator="equal">
      <formula>"持续跟踪"</formula>
    </cfRule>
    <cfRule type="cellIs" dxfId="2526" priority="2139" stopIfTrue="1" operator="equal">
      <formula>"验证关闭"</formula>
    </cfRule>
    <cfRule type="cellIs" dxfId="2525" priority="2140" stopIfTrue="1" operator="equal">
      <formula>"方案实施"</formula>
    </cfRule>
    <cfRule type="cellIs" dxfId="2524" priority="2141" stopIfTrue="1" operator="equal">
      <formula>"原因确认"</formula>
    </cfRule>
    <cfRule type="cellIs" dxfId="2523" priority="2142" stopIfTrue="1" operator="equal">
      <formula>"原因未定"</formula>
    </cfRule>
  </conditionalFormatting>
  <conditionalFormatting sqref="J288">
    <cfRule type="cellIs" dxfId="2522" priority="2239" stopIfTrue="1" operator="equal">
      <formula>"状态冻结"</formula>
    </cfRule>
    <cfRule type="cellIs" dxfId="2521" priority="2240" stopIfTrue="1" operator="equal">
      <formula>"持续跟踪"</formula>
    </cfRule>
    <cfRule type="cellIs" dxfId="2520" priority="2241" stopIfTrue="1" operator="equal">
      <formula>"验证关闭"</formula>
    </cfRule>
    <cfRule type="cellIs" dxfId="2519" priority="2242" stopIfTrue="1" operator="equal">
      <formula>"方案实施"</formula>
    </cfRule>
    <cfRule type="cellIs" dxfId="2518" priority="2243" stopIfTrue="1" operator="equal">
      <formula>"原因确认"</formula>
    </cfRule>
    <cfRule type="cellIs" dxfId="2517" priority="2244" stopIfTrue="1" operator="equal">
      <formula>"原因未定"</formula>
    </cfRule>
  </conditionalFormatting>
  <conditionalFormatting sqref="J288">
    <cfRule type="cellIs" dxfId="2516" priority="2233" stopIfTrue="1" operator="equal">
      <formula>"状态冻结"</formula>
    </cfRule>
    <cfRule type="cellIs" dxfId="2515" priority="2234" stopIfTrue="1" operator="equal">
      <formula>"持续跟踪"</formula>
    </cfRule>
    <cfRule type="cellIs" dxfId="2514" priority="2235" stopIfTrue="1" operator="equal">
      <formula>"验证关闭"</formula>
    </cfRule>
    <cfRule type="cellIs" dxfId="2513" priority="2236" stopIfTrue="1" operator="equal">
      <formula>"方案实施"</formula>
    </cfRule>
    <cfRule type="cellIs" dxfId="2512" priority="2237" stopIfTrue="1" operator="equal">
      <formula>"原因确认"</formula>
    </cfRule>
    <cfRule type="cellIs" dxfId="2511" priority="2238" stopIfTrue="1" operator="equal">
      <formula>"原因未定"</formula>
    </cfRule>
  </conditionalFormatting>
  <conditionalFormatting sqref="J288">
    <cfRule type="cellIs" dxfId="2510" priority="2227" stopIfTrue="1" operator="equal">
      <formula>"状态冻结"</formula>
    </cfRule>
    <cfRule type="cellIs" dxfId="2509" priority="2228" stopIfTrue="1" operator="equal">
      <formula>"持续跟踪"</formula>
    </cfRule>
    <cfRule type="cellIs" dxfId="2508" priority="2229" stopIfTrue="1" operator="equal">
      <formula>"验证关闭"</formula>
    </cfRule>
    <cfRule type="cellIs" dxfId="2507" priority="2230" stopIfTrue="1" operator="equal">
      <formula>"方案实施"</formula>
    </cfRule>
    <cfRule type="cellIs" dxfId="2506" priority="2231" stopIfTrue="1" operator="equal">
      <formula>"原因确认"</formula>
    </cfRule>
    <cfRule type="cellIs" dxfId="2505" priority="2232" stopIfTrue="1" operator="equal">
      <formula>"原因未定"</formula>
    </cfRule>
  </conditionalFormatting>
  <conditionalFormatting sqref="J289">
    <cfRule type="cellIs" dxfId="2504" priority="2221" stopIfTrue="1" operator="equal">
      <formula>"状态冻结"</formula>
    </cfRule>
    <cfRule type="cellIs" dxfId="2503" priority="2222" stopIfTrue="1" operator="equal">
      <formula>"持续跟踪"</formula>
    </cfRule>
    <cfRule type="cellIs" dxfId="2502" priority="2223" stopIfTrue="1" operator="equal">
      <formula>"验证关闭"</formula>
    </cfRule>
    <cfRule type="cellIs" dxfId="2501" priority="2224" stopIfTrue="1" operator="equal">
      <formula>"方案实施"</formula>
    </cfRule>
    <cfRule type="cellIs" dxfId="2500" priority="2225" stopIfTrue="1" operator="equal">
      <formula>"原因确认"</formula>
    </cfRule>
    <cfRule type="cellIs" dxfId="2499" priority="2226" stopIfTrue="1" operator="equal">
      <formula>"原因未定"</formula>
    </cfRule>
  </conditionalFormatting>
  <conditionalFormatting sqref="J289">
    <cfRule type="cellIs" dxfId="2498" priority="2215" stopIfTrue="1" operator="equal">
      <formula>"状态冻结"</formula>
    </cfRule>
    <cfRule type="cellIs" dxfId="2497" priority="2216" stopIfTrue="1" operator="equal">
      <formula>"持续跟踪"</formula>
    </cfRule>
    <cfRule type="cellIs" dxfId="2496" priority="2217" stopIfTrue="1" operator="equal">
      <formula>"验证关闭"</formula>
    </cfRule>
    <cfRule type="cellIs" dxfId="2495" priority="2218" stopIfTrue="1" operator="equal">
      <formula>"方案实施"</formula>
    </cfRule>
    <cfRule type="cellIs" dxfId="2494" priority="2219" stopIfTrue="1" operator="equal">
      <formula>"原因确认"</formula>
    </cfRule>
    <cfRule type="cellIs" dxfId="2493" priority="2220" stopIfTrue="1" operator="equal">
      <formula>"原因未定"</formula>
    </cfRule>
  </conditionalFormatting>
  <conditionalFormatting sqref="J289">
    <cfRule type="cellIs" dxfId="2492" priority="2209" stopIfTrue="1" operator="equal">
      <formula>"状态冻结"</formula>
    </cfRule>
    <cfRule type="cellIs" dxfId="2491" priority="2210" stopIfTrue="1" operator="equal">
      <formula>"持续跟踪"</formula>
    </cfRule>
    <cfRule type="cellIs" dxfId="2490" priority="2211" stopIfTrue="1" operator="equal">
      <formula>"验证关闭"</formula>
    </cfRule>
    <cfRule type="cellIs" dxfId="2489" priority="2212" stopIfTrue="1" operator="equal">
      <formula>"方案实施"</formula>
    </cfRule>
    <cfRule type="cellIs" dxfId="2488" priority="2213" stopIfTrue="1" operator="equal">
      <formula>"原因确认"</formula>
    </cfRule>
    <cfRule type="cellIs" dxfId="2487" priority="2214" stopIfTrue="1" operator="equal">
      <formula>"原因未定"</formula>
    </cfRule>
  </conditionalFormatting>
  <conditionalFormatting sqref="J290">
    <cfRule type="cellIs" dxfId="2486" priority="2203" stopIfTrue="1" operator="equal">
      <formula>"状态冻结"</formula>
    </cfRule>
    <cfRule type="cellIs" dxfId="2485" priority="2204" stopIfTrue="1" operator="equal">
      <formula>"持续跟踪"</formula>
    </cfRule>
    <cfRule type="cellIs" dxfId="2484" priority="2205" stopIfTrue="1" operator="equal">
      <formula>"验证关闭"</formula>
    </cfRule>
    <cfRule type="cellIs" dxfId="2483" priority="2206" stopIfTrue="1" operator="equal">
      <formula>"方案实施"</formula>
    </cfRule>
    <cfRule type="cellIs" dxfId="2482" priority="2207" stopIfTrue="1" operator="equal">
      <formula>"原因确认"</formula>
    </cfRule>
    <cfRule type="cellIs" dxfId="2481" priority="2208" stopIfTrue="1" operator="equal">
      <formula>"原因未定"</formula>
    </cfRule>
  </conditionalFormatting>
  <conditionalFormatting sqref="J290">
    <cfRule type="cellIs" dxfId="2480" priority="2197" stopIfTrue="1" operator="equal">
      <formula>"状态冻结"</formula>
    </cfRule>
    <cfRule type="cellIs" dxfId="2479" priority="2198" stopIfTrue="1" operator="equal">
      <formula>"持续跟踪"</formula>
    </cfRule>
    <cfRule type="cellIs" dxfId="2478" priority="2199" stopIfTrue="1" operator="equal">
      <formula>"验证关闭"</formula>
    </cfRule>
    <cfRule type="cellIs" dxfId="2477" priority="2200" stopIfTrue="1" operator="equal">
      <formula>"方案实施"</formula>
    </cfRule>
    <cfRule type="cellIs" dxfId="2476" priority="2201" stopIfTrue="1" operator="equal">
      <formula>"原因确认"</formula>
    </cfRule>
    <cfRule type="cellIs" dxfId="2475" priority="2202" stopIfTrue="1" operator="equal">
      <formula>"原因未定"</formula>
    </cfRule>
  </conditionalFormatting>
  <conditionalFormatting sqref="J290">
    <cfRule type="cellIs" dxfId="2474" priority="2191" stopIfTrue="1" operator="equal">
      <formula>"状态冻结"</formula>
    </cfRule>
    <cfRule type="cellIs" dxfId="2473" priority="2192" stopIfTrue="1" operator="equal">
      <formula>"持续跟踪"</formula>
    </cfRule>
    <cfRule type="cellIs" dxfId="2472" priority="2193" stopIfTrue="1" operator="equal">
      <formula>"验证关闭"</formula>
    </cfRule>
    <cfRule type="cellIs" dxfId="2471" priority="2194" stopIfTrue="1" operator="equal">
      <formula>"方案实施"</formula>
    </cfRule>
    <cfRule type="cellIs" dxfId="2470" priority="2195" stopIfTrue="1" operator="equal">
      <formula>"原因确认"</formula>
    </cfRule>
    <cfRule type="cellIs" dxfId="2469" priority="2196" stopIfTrue="1" operator="equal">
      <formula>"原因未定"</formula>
    </cfRule>
  </conditionalFormatting>
  <conditionalFormatting sqref="J291">
    <cfRule type="cellIs" dxfId="2468" priority="2185" stopIfTrue="1" operator="equal">
      <formula>"状态冻结"</formula>
    </cfRule>
    <cfRule type="cellIs" dxfId="2467" priority="2186" stopIfTrue="1" operator="equal">
      <formula>"持续跟踪"</formula>
    </cfRule>
    <cfRule type="cellIs" dxfId="2466" priority="2187" stopIfTrue="1" operator="equal">
      <formula>"验证关闭"</formula>
    </cfRule>
    <cfRule type="cellIs" dxfId="2465" priority="2188" stopIfTrue="1" operator="equal">
      <formula>"方案实施"</formula>
    </cfRule>
    <cfRule type="cellIs" dxfId="2464" priority="2189" stopIfTrue="1" operator="equal">
      <formula>"原因确认"</formula>
    </cfRule>
    <cfRule type="cellIs" dxfId="2463" priority="2190" stopIfTrue="1" operator="equal">
      <formula>"原因未定"</formula>
    </cfRule>
  </conditionalFormatting>
  <conditionalFormatting sqref="J291">
    <cfRule type="cellIs" dxfId="2462" priority="2179" stopIfTrue="1" operator="equal">
      <formula>"状态冻结"</formula>
    </cfRule>
    <cfRule type="cellIs" dxfId="2461" priority="2180" stopIfTrue="1" operator="equal">
      <formula>"持续跟踪"</formula>
    </cfRule>
    <cfRule type="cellIs" dxfId="2460" priority="2181" stopIfTrue="1" operator="equal">
      <formula>"验证关闭"</formula>
    </cfRule>
    <cfRule type="cellIs" dxfId="2459" priority="2182" stopIfTrue="1" operator="equal">
      <formula>"方案实施"</formula>
    </cfRule>
    <cfRule type="cellIs" dxfId="2458" priority="2183" stopIfTrue="1" operator="equal">
      <formula>"原因确认"</formula>
    </cfRule>
    <cfRule type="cellIs" dxfId="2457" priority="2184" stopIfTrue="1" operator="equal">
      <formula>"原因未定"</formula>
    </cfRule>
  </conditionalFormatting>
  <conditionalFormatting sqref="J291">
    <cfRule type="cellIs" dxfId="2456" priority="2173" stopIfTrue="1" operator="equal">
      <formula>"状态冻结"</formula>
    </cfRule>
    <cfRule type="cellIs" dxfId="2455" priority="2174" stopIfTrue="1" operator="equal">
      <formula>"持续跟踪"</formula>
    </cfRule>
    <cfRule type="cellIs" dxfId="2454" priority="2175" stopIfTrue="1" operator="equal">
      <formula>"验证关闭"</formula>
    </cfRule>
    <cfRule type="cellIs" dxfId="2453" priority="2176" stopIfTrue="1" operator="equal">
      <formula>"方案实施"</formula>
    </cfRule>
    <cfRule type="cellIs" dxfId="2452" priority="2177" stopIfTrue="1" operator="equal">
      <formula>"原因确认"</formula>
    </cfRule>
    <cfRule type="cellIs" dxfId="2451" priority="2178" stopIfTrue="1" operator="equal">
      <formula>"原因未定"</formula>
    </cfRule>
  </conditionalFormatting>
  <conditionalFormatting sqref="J294">
    <cfRule type="cellIs" dxfId="2450" priority="2167" stopIfTrue="1" operator="equal">
      <formula>"状态冻结"</formula>
    </cfRule>
    <cfRule type="cellIs" dxfId="2449" priority="2168" stopIfTrue="1" operator="equal">
      <formula>"持续跟踪"</formula>
    </cfRule>
    <cfRule type="cellIs" dxfId="2448" priority="2169" stopIfTrue="1" operator="equal">
      <formula>"验证关闭"</formula>
    </cfRule>
    <cfRule type="cellIs" dxfId="2447" priority="2170" stopIfTrue="1" operator="equal">
      <formula>"方案实施"</formula>
    </cfRule>
    <cfRule type="cellIs" dxfId="2446" priority="2171" stopIfTrue="1" operator="equal">
      <formula>"原因确认"</formula>
    </cfRule>
    <cfRule type="cellIs" dxfId="2445" priority="2172" stopIfTrue="1" operator="equal">
      <formula>"原因未定"</formula>
    </cfRule>
  </conditionalFormatting>
  <conditionalFormatting sqref="J294">
    <cfRule type="cellIs" dxfId="2444" priority="2161" stopIfTrue="1" operator="equal">
      <formula>"状态冻结"</formula>
    </cfRule>
    <cfRule type="cellIs" dxfId="2443" priority="2162" stopIfTrue="1" operator="equal">
      <formula>"持续跟踪"</formula>
    </cfRule>
    <cfRule type="cellIs" dxfId="2442" priority="2163" stopIfTrue="1" operator="equal">
      <formula>"验证关闭"</formula>
    </cfRule>
    <cfRule type="cellIs" dxfId="2441" priority="2164" stopIfTrue="1" operator="equal">
      <formula>"方案实施"</formula>
    </cfRule>
    <cfRule type="cellIs" dxfId="2440" priority="2165" stopIfTrue="1" operator="equal">
      <formula>"原因确认"</formula>
    </cfRule>
    <cfRule type="cellIs" dxfId="2439" priority="2166" stopIfTrue="1" operator="equal">
      <formula>"原因未定"</formula>
    </cfRule>
  </conditionalFormatting>
  <conditionalFormatting sqref="J294">
    <cfRule type="cellIs" dxfId="2438" priority="2155" stopIfTrue="1" operator="equal">
      <formula>"状态冻结"</formula>
    </cfRule>
    <cfRule type="cellIs" dxfId="2437" priority="2156" stopIfTrue="1" operator="equal">
      <formula>"持续跟踪"</formula>
    </cfRule>
    <cfRule type="cellIs" dxfId="2436" priority="2157" stopIfTrue="1" operator="equal">
      <formula>"验证关闭"</formula>
    </cfRule>
    <cfRule type="cellIs" dxfId="2435" priority="2158" stopIfTrue="1" operator="equal">
      <formula>"方案实施"</formula>
    </cfRule>
    <cfRule type="cellIs" dxfId="2434" priority="2159" stopIfTrue="1" operator="equal">
      <formula>"原因确认"</formula>
    </cfRule>
    <cfRule type="cellIs" dxfId="2433" priority="2160" stopIfTrue="1" operator="equal">
      <formula>"原因未定"</formula>
    </cfRule>
  </conditionalFormatting>
  <conditionalFormatting sqref="J296">
    <cfRule type="cellIs" dxfId="2432" priority="2131" stopIfTrue="1" operator="equal">
      <formula>"状态冻结"</formula>
    </cfRule>
    <cfRule type="cellIs" dxfId="2431" priority="2132" stopIfTrue="1" operator="equal">
      <formula>"持续跟踪"</formula>
    </cfRule>
    <cfRule type="cellIs" dxfId="2430" priority="2133" stopIfTrue="1" operator="equal">
      <formula>"验证关闭"</formula>
    </cfRule>
    <cfRule type="cellIs" dxfId="2429" priority="2134" stopIfTrue="1" operator="equal">
      <formula>"方案实施"</formula>
    </cfRule>
    <cfRule type="cellIs" dxfId="2428" priority="2135" stopIfTrue="1" operator="equal">
      <formula>"原因确认"</formula>
    </cfRule>
    <cfRule type="cellIs" dxfId="2427" priority="2136" stopIfTrue="1" operator="equal">
      <formula>"原因未定"</formula>
    </cfRule>
  </conditionalFormatting>
  <conditionalFormatting sqref="J296">
    <cfRule type="cellIs" dxfId="2426" priority="2125" stopIfTrue="1" operator="equal">
      <formula>"状态冻结"</formula>
    </cfRule>
    <cfRule type="cellIs" dxfId="2425" priority="2126" stopIfTrue="1" operator="equal">
      <formula>"持续跟踪"</formula>
    </cfRule>
    <cfRule type="cellIs" dxfId="2424" priority="2127" stopIfTrue="1" operator="equal">
      <formula>"验证关闭"</formula>
    </cfRule>
    <cfRule type="cellIs" dxfId="2423" priority="2128" stopIfTrue="1" operator="equal">
      <formula>"方案实施"</formula>
    </cfRule>
    <cfRule type="cellIs" dxfId="2422" priority="2129" stopIfTrue="1" operator="equal">
      <formula>"原因确认"</formula>
    </cfRule>
    <cfRule type="cellIs" dxfId="2421" priority="2130" stopIfTrue="1" operator="equal">
      <formula>"原因未定"</formula>
    </cfRule>
  </conditionalFormatting>
  <conditionalFormatting sqref="J296">
    <cfRule type="cellIs" dxfId="2420" priority="2119" stopIfTrue="1" operator="equal">
      <formula>"状态冻结"</formula>
    </cfRule>
    <cfRule type="cellIs" dxfId="2419" priority="2120" stopIfTrue="1" operator="equal">
      <formula>"持续跟踪"</formula>
    </cfRule>
    <cfRule type="cellIs" dxfId="2418" priority="2121" stopIfTrue="1" operator="equal">
      <formula>"验证关闭"</formula>
    </cfRule>
    <cfRule type="cellIs" dxfId="2417" priority="2122" stopIfTrue="1" operator="equal">
      <formula>"方案实施"</formula>
    </cfRule>
    <cfRule type="cellIs" dxfId="2416" priority="2123" stopIfTrue="1" operator="equal">
      <formula>"原因确认"</formula>
    </cfRule>
    <cfRule type="cellIs" dxfId="2415" priority="2124" stopIfTrue="1" operator="equal">
      <formula>"原因未定"</formula>
    </cfRule>
  </conditionalFormatting>
  <conditionalFormatting sqref="J302">
    <cfRule type="cellIs" dxfId="2414" priority="2113" stopIfTrue="1" operator="equal">
      <formula>"状态冻结"</formula>
    </cfRule>
    <cfRule type="cellIs" dxfId="2413" priority="2114" stopIfTrue="1" operator="equal">
      <formula>"持续跟踪"</formula>
    </cfRule>
    <cfRule type="cellIs" dxfId="2412" priority="2115" stopIfTrue="1" operator="equal">
      <formula>"验证关闭"</formula>
    </cfRule>
    <cfRule type="cellIs" dxfId="2411" priority="2116" stopIfTrue="1" operator="equal">
      <formula>"方案实施"</formula>
    </cfRule>
    <cfRule type="cellIs" dxfId="2410" priority="2117" stopIfTrue="1" operator="equal">
      <formula>"原因确认"</formula>
    </cfRule>
    <cfRule type="cellIs" dxfId="2409" priority="2118" stopIfTrue="1" operator="equal">
      <formula>"原因未定"</formula>
    </cfRule>
  </conditionalFormatting>
  <conditionalFormatting sqref="J302">
    <cfRule type="cellIs" dxfId="2408" priority="2107" stopIfTrue="1" operator="equal">
      <formula>"状态冻结"</formula>
    </cfRule>
    <cfRule type="cellIs" dxfId="2407" priority="2108" stopIfTrue="1" operator="equal">
      <formula>"持续跟踪"</formula>
    </cfRule>
    <cfRule type="cellIs" dxfId="2406" priority="2109" stopIfTrue="1" operator="equal">
      <formula>"验证关闭"</formula>
    </cfRule>
    <cfRule type="cellIs" dxfId="2405" priority="2110" stopIfTrue="1" operator="equal">
      <formula>"方案实施"</formula>
    </cfRule>
    <cfRule type="cellIs" dxfId="2404" priority="2111" stopIfTrue="1" operator="equal">
      <formula>"原因确认"</formula>
    </cfRule>
    <cfRule type="cellIs" dxfId="2403" priority="2112" stopIfTrue="1" operator="equal">
      <formula>"原因未定"</formula>
    </cfRule>
  </conditionalFormatting>
  <conditionalFormatting sqref="J302">
    <cfRule type="cellIs" dxfId="2402" priority="2101" stopIfTrue="1" operator="equal">
      <formula>"状态冻结"</formula>
    </cfRule>
    <cfRule type="cellIs" dxfId="2401" priority="2102" stopIfTrue="1" operator="equal">
      <formula>"持续跟踪"</formula>
    </cfRule>
    <cfRule type="cellIs" dxfId="2400" priority="2103" stopIfTrue="1" operator="equal">
      <formula>"验证关闭"</formula>
    </cfRule>
    <cfRule type="cellIs" dxfId="2399" priority="2104" stopIfTrue="1" operator="equal">
      <formula>"方案实施"</formula>
    </cfRule>
    <cfRule type="cellIs" dxfId="2398" priority="2105" stopIfTrue="1" operator="equal">
      <formula>"原因确认"</formula>
    </cfRule>
    <cfRule type="cellIs" dxfId="2397" priority="2106" stopIfTrue="1" operator="equal">
      <formula>"原因未定"</formula>
    </cfRule>
  </conditionalFormatting>
  <conditionalFormatting sqref="J275">
    <cfRule type="cellIs" dxfId="2396" priority="2095" stopIfTrue="1" operator="equal">
      <formula>"状态冻结"</formula>
    </cfRule>
    <cfRule type="cellIs" dxfId="2395" priority="2096" stopIfTrue="1" operator="equal">
      <formula>"持续跟踪"</formula>
    </cfRule>
    <cfRule type="cellIs" dxfId="2394" priority="2097" stopIfTrue="1" operator="equal">
      <formula>"验证关闭"</formula>
    </cfRule>
    <cfRule type="cellIs" dxfId="2393" priority="2098" stopIfTrue="1" operator="equal">
      <formula>"方案实施"</formula>
    </cfRule>
    <cfRule type="cellIs" dxfId="2392" priority="2099" stopIfTrue="1" operator="equal">
      <formula>"原因确认"</formula>
    </cfRule>
    <cfRule type="cellIs" dxfId="2391" priority="2100" stopIfTrue="1" operator="equal">
      <formula>"原因未定"</formula>
    </cfRule>
  </conditionalFormatting>
  <conditionalFormatting sqref="J275">
    <cfRule type="cellIs" dxfId="2390" priority="2089" stopIfTrue="1" operator="equal">
      <formula>"状态冻结"</formula>
    </cfRule>
    <cfRule type="cellIs" dxfId="2389" priority="2090" stopIfTrue="1" operator="equal">
      <formula>"持续跟踪"</formula>
    </cfRule>
    <cfRule type="cellIs" dxfId="2388" priority="2091" stopIfTrue="1" operator="equal">
      <formula>"验证关闭"</formula>
    </cfRule>
    <cfRule type="cellIs" dxfId="2387" priority="2092" stopIfTrue="1" operator="equal">
      <formula>"方案实施"</formula>
    </cfRule>
    <cfRule type="cellIs" dxfId="2386" priority="2093" stopIfTrue="1" operator="equal">
      <formula>"原因确认"</formula>
    </cfRule>
    <cfRule type="cellIs" dxfId="2385" priority="2094" stopIfTrue="1" operator="equal">
      <formula>"原因未定"</formula>
    </cfRule>
  </conditionalFormatting>
  <conditionalFormatting sqref="J275">
    <cfRule type="cellIs" dxfId="2384" priority="2083" stopIfTrue="1" operator="equal">
      <formula>"状态冻结"</formula>
    </cfRule>
    <cfRule type="cellIs" dxfId="2383" priority="2084" stopIfTrue="1" operator="equal">
      <formula>"持续跟踪"</formula>
    </cfRule>
    <cfRule type="cellIs" dxfId="2382" priority="2085" stopIfTrue="1" operator="equal">
      <formula>"验证关闭"</formula>
    </cfRule>
    <cfRule type="cellIs" dxfId="2381" priority="2086" stopIfTrue="1" operator="equal">
      <formula>"方案实施"</formula>
    </cfRule>
    <cfRule type="cellIs" dxfId="2380" priority="2087" stopIfTrue="1" operator="equal">
      <formula>"原因确认"</formula>
    </cfRule>
    <cfRule type="cellIs" dxfId="2379" priority="2088" stopIfTrue="1" operator="equal">
      <formula>"原因未定"</formula>
    </cfRule>
  </conditionalFormatting>
  <conditionalFormatting sqref="J303">
    <cfRule type="cellIs" dxfId="2378" priority="2077" stopIfTrue="1" operator="equal">
      <formula>"状态冻结"</formula>
    </cfRule>
    <cfRule type="cellIs" dxfId="2377" priority="2078" stopIfTrue="1" operator="equal">
      <formula>"持续跟踪"</formula>
    </cfRule>
    <cfRule type="cellIs" dxfId="2376" priority="2079" stopIfTrue="1" operator="equal">
      <formula>"验证关闭"</formula>
    </cfRule>
    <cfRule type="cellIs" dxfId="2375" priority="2080" stopIfTrue="1" operator="equal">
      <formula>"方案实施"</formula>
    </cfRule>
    <cfRule type="cellIs" dxfId="2374" priority="2081" stopIfTrue="1" operator="equal">
      <formula>"原因确认"</formula>
    </cfRule>
    <cfRule type="cellIs" dxfId="2373" priority="2082" stopIfTrue="1" operator="equal">
      <formula>"原因未定"</formula>
    </cfRule>
  </conditionalFormatting>
  <conditionalFormatting sqref="J303">
    <cfRule type="cellIs" dxfId="2372" priority="2071" stopIfTrue="1" operator="equal">
      <formula>"状态冻结"</formula>
    </cfRule>
    <cfRule type="cellIs" dxfId="2371" priority="2072" stopIfTrue="1" operator="equal">
      <formula>"持续跟踪"</formula>
    </cfRule>
    <cfRule type="cellIs" dxfId="2370" priority="2073" stopIfTrue="1" operator="equal">
      <formula>"验证关闭"</formula>
    </cfRule>
    <cfRule type="cellIs" dxfId="2369" priority="2074" stopIfTrue="1" operator="equal">
      <formula>"方案实施"</formula>
    </cfRule>
    <cfRule type="cellIs" dxfId="2368" priority="2075" stopIfTrue="1" operator="equal">
      <formula>"原因确认"</formula>
    </cfRule>
    <cfRule type="cellIs" dxfId="2367" priority="2076" stopIfTrue="1" operator="equal">
      <formula>"原因未定"</formula>
    </cfRule>
  </conditionalFormatting>
  <conditionalFormatting sqref="J303">
    <cfRule type="cellIs" dxfId="2366" priority="2065" stopIfTrue="1" operator="equal">
      <formula>"状态冻结"</formula>
    </cfRule>
    <cfRule type="cellIs" dxfId="2365" priority="2066" stopIfTrue="1" operator="equal">
      <formula>"持续跟踪"</formula>
    </cfRule>
    <cfRule type="cellIs" dxfId="2364" priority="2067" stopIfTrue="1" operator="equal">
      <formula>"验证关闭"</formula>
    </cfRule>
    <cfRule type="cellIs" dxfId="2363" priority="2068" stopIfTrue="1" operator="equal">
      <formula>"方案实施"</formula>
    </cfRule>
    <cfRule type="cellIs" dxfId="2362" priority="2069" stopIfTrue="1" operator="equal">
      <formula>"原因确认"</formula>
    </cfRule>
    <cfRule type="cellIs" dxfId="2361" priority="2070" stopIfTrue="1" operator="equal">
      <formula>"原因未定"</formula>
    </cfRule>
  </conditionalFormatting>
  <conditionalFormatting sqref="J304">
    <cfRule type="cellIs" dxfId="2360" priority="2059" stopIfTrue="1" operator="equal">
      <formula>"状态冻结"</formula>
    </cfRule>
    <cfRule type="cellIs" dxfId="2359" priority="2060" stopIfTrue="1" operator="equal">
      <formula>"持续跟踪"</formula>
    </cfRule>
    <cfRule type="cellIs" dxfId="2358" priority="2061" stopIfTrue="1" operator="equal">
      <formula>"验证关闭"</formula>
    </cfRule>
    <cfRule type="cellIs" dxfId="2357" priority="2062" stopIfTrue="1" operator="equal">
      <formula>"方案实施"</formula>
    </cfRule>
    <cfRule type="cellIs" dxfId="2356" priority="2063" stopIfTrue="1" operator="equal">
      <formula>"原因确认"</formula>
    </cfRule>
    <cfRule type="cellIs" dxfId="2355" priority="2064" stopIfTrue="1" operator="equal">
      <formula>"原因未定"</formula>
    </cfRule>
  </conditionalFormatting>
  <conditionalFormatting sqref="J304">
    <cfRule type="cellIs" dxfId="2354" priority="2053" stopIfTrue="1" operator="equal">
      <formula>"状态冻结"</formula>
    </cfRule>
    <cfRule type="cellIs" dxfId="2353" priority="2054" stopIfTrue="1" operator="equal">
      <formula>"持续跟踪"</formula>
    </cfRule>
    <cfRule type="cellIs" dxfId="2352" priority="2055" stopIfTrue="1" operator="equal">
      <formula>"验证关闭"</formula>
    </cfRule>
    <cfRule type="cellIs" dxfId="2351" priority="2056" stopIfTrue="1" operator="equal">
      <formula>"方案实施"</formula>
    </cfRule>
    <cfRule type="cellIs" dxfId="2350" priority="2057" stopIfTrue="1" operator="equal">
      <formula>"原因确认"</formula>
    </cfRule>
    <cfRule type="cellIs" dxfId="2349" priority="2058" stopIfTrue="1" operator="equal">
      <formula>"原因未定"</formula>
    </cfRule>
  </conditionalFormatting>
  <conditionalFormatting sqref="J304">
    <cfRule type="cellIs" dxfId="2348" priority="2047" stopIfTrue="1" operator="equal">
      <formula>"状态冻结"</formula>
    </cfRule>
    <cfRule type="cellIs" dxfId="2347" priority="2048" stopIfTrue="1" operator="equal">
      <formula>"持续跟踪"</formula>
    </cfRule>
    <cfRule type="cellIs" dxfId="2346" priority="2049" stopIfTrue="1" operator="equal">
      <formula>"验证关闭"</formula>
    </cfRule>
    <cfRule type="cellIs" dxfId="2345" priority="2050" stopIfTrue="1" operator="equal">
      <formula>"方案实施"</formula>
    </cfRule>
    <cfRule type="cellIs" dxfId="2344" priority="2051" stopIfTrue="1" operator="equal">
      <formula>"原因确认"</formula>
    </cfRule>
    <cfRule type="cellIs" dxfId="2343" priority="2052" stopIfTrue="1" operator="equal">
      <formula>"原因未定"</formula>
    </cfRule>
  </conditionalFormatting>
  <conditionalFormatting sqref="J305">
    <cfRule type="cellIs" dxfId="2342" priority="2041" stopIfTrue="1" operator="equal">
      <formula>"状态冻结"</formula>
    </cfRule>
    <cfRule type="cellIs" dxfId="2341" priority="2042" stopIfTrue="1" operator="equal">
      <formula>"持续跟踪"</formula>
    </cfRule>
    <cfRule type="cellIs" dxfId="2340" priority="2043" stopIfTrue="1" operator="equal">
      <formula>"验证关闭"</formula>
    </cfRule>
    <cfRule type="cellIs" dxfId="2339" priority="2044" stopIfTrue="1" operator="equal">
      <formula>"方案实施"</formula>
    </cfRule>
    <cfRule type="cellIs" dxfId="2338" priority="2045" stopIfTrue="1" operator="equal">
      <formula>"原因确认"</formula>
    </cfRule>
    <cfRule type="cellIs" dxfId="2337" priority="2046" stopIfTrue="1" operator="equal">
      <formula>"原因未定"</formula>
    </cfRule>
  </conditionalFormatting>
  <conditionalFormatting sqref="J305">
    <cfRule type="cellIs" dxfId="2336" priority="2035" stopIfTrue="1" operator="equal">
      <formula>"状态冻结"</formula>
    </cfRule>
    <cfRule type="cellIs" dxfId="2335" priority="2036" stopIfTrue="1" operator="equal">
      <formula>"持续跟踪"</formula>
    </cfRule>
    <cfRule type="cellIs" dxfId="2334" priority="2037" stopIfTrue="1" operator="equal">
      <formula>"验证关闭"</formula>
    </cfRule>
    <cfRule type="cellIs" dxfId="2333" priority="2038" stopIfTrue="1" operator="equal">
      <formula>"方案实施"</formula>
    </cfRule>
    <cfRule type="cellIs" dxfId="2332" priority="2039" stopIfTrue="1" operator="equal">
      <formula>"原因确认"</formula>
    </cfRule>
    <cfRule type="cellIs" dxfId="2331" priority="2040" stopIfTrue="1" operator="equal">
      <formula>"原因未定"</formula>
    </cfRule>
  </conditionalFormatting>
  <conditionalFormatting sqref="J305">
    <cfRule type="cellIs" dxfId="2330" priority="2029" stopIfTrue="1" operator="equal">
      <formula>"状态冻结"</formula>
    </cfRule>
    <cfRule type="cellIs" dxfId="2329" priority="2030" stopIfTrue="1" operator="equal">
      <formula>"持续跟踪"</formula>
    </cfRule>
    <cfRule type="cellIs" dxfId="2328" priority="2031" stopIfTrue="1" operator="equal">
      <formula>"验证关闭"</formula>
    </cfRule>
    <cfRule type="cellIs" dxfId="2327" priority="2032" stopIfTrue="1" operator="equal">
      <formula>"方案实施"</formula>
    </cfRule>
    <cfRule type="cellIs" dxfId="2326" priority="2033" stopIfTrue="1" operator="equal">
      <formula>"原因确认"</formula>
    </cfRule>
    <cfRule type="cellIs" dxfId="2325" priority="2034" stopIfTrue="1" operator="equal">
      <formula>"原因未定"</formula>
    </cfRule>
  </conditionalFormatting>
  <conditionalFormatting sqref="J306">
    <cfRule type="cellIs" dxfId="2324" priority="2023" stopIfTrue="1" operator="equal">
      <formula>"状态冻结"</formula>
    </cfRule>
    <cfRule type="cellIs" dxfId="2323" priority="2024" stopIfTrue="1" operator="equal">
      <formula>"持续跟踪"</formula>
    </cfRule>
    <cfRule type="cellIs" dxfId="2322" priority="2025" stopIfTrue="1" operator="equal">
      <formula>"验证关闭"</formula>
    </cfRule>
    <cfRule type="cellIs" dxfId="2321" priority="2026" stopIfTrue="1" operator="equal">
      <formula>"方案实施"</formula>
    </cfRule>
    <cfRule type="cellIs" dxfId="2320" priority="2027" stopIfTrue="1" operator="equal">
      <formula>"原因确认"</formula>
    </cfRule>
    <cfRule type="cellIs" dxfId="2319" priority="2028" stopIfTrue="1" operator="equal">
      <formula>"原因未定"</formula>
    </cfRule>
  </conditionalFormatting>
  <conditionalFormatting sqref="J306">
    <cfRule type="cellIs" dxfId="2318" priority="2017" stopIfTrue="1" operator="equal">
      <formula>"状态冻结"</formula>
    </cfRule>
    <cfRule type="cellIs" dxfId="2317" priority="2018" stopIfTrue="1" operator="equal">
      <formula>"持续跟踪"</formula>
    </cfRule>
    <cfRule type="cellIs" dxfId="2316" priority="2019" stopIfTrue="1" operator="equal">
      <formula>"验证关闭"</formula>
    </cfRule>
    <cfRule type="cellIs" dxfId="2315" priority="2020" stopIfTrue="1" operator="equal">
      <formula>"方案实施"</formula>
    </cfRule>
    <cfRule type="cellIs" dxfId="2314" priority="2021" stopIfTrue="1" operator="equal">
      <formula>"原因确认"</formula>
    </cfRule>
    <cfRule type="cellIs" dxfId="2313" priority="2022" stopIfTrue="1" operator="equal">
      <formula>"原因未定"</formula>
    </cfRule>
  </conditionalFormatting>
  <conditionalFormatting sqref="J306">
    <cfRule type="cellIs" dxfId="2312" priority="2011" stopIfTrue="1" operator="equal">
      <formula>"状态冻结"</formula>
    </cfRule>
    <cfRule type="cellIs" dxfId="2311" priority="2012" stopIfTrue="1" operator="equal">
      <formula>"持续跟踪"</formula>
    </cfRule>
    <cfRule type="cellIs" dxfId="2310" priority="2013" stopIfTrue="1" operator="equal">
      <formula>"验证关闭"</formula>
    </cfRule>
    <cfRule type="cellIs" dxfId="2309" priority="2014" stopIfTrue="1" operator="equal">
      <formula>"方案实施"</formula>
    </cfRule>
    <cfRule type="cellIs" dxfId="2308" priority="2015" stopIfTrue="1" operator="equal">
      <formula>"原因确认"</formula>
    </cfRule>
    <cfRule type="cellIs" dxfId="2307" priority="2016" stopIfTrue="1" operator="equal">
      <formula>"原因未定"</formula>
    </cfRule>
  </conditionalFormatting>
  <conditionalFormatting sqref="J307">
    <cfRule type="cellIs" dxfId="2306" priority="2005" stopIfTrue="1" operator="equal">
      <formula>"状态冻结"</formula>
    </cfRule>
    <cfRule type="cellIs" dxfId="2305" priority="2006" stopIfTrue="1" operator="equal">
      <formula>"持续跟踪"</formula>
    </cfRule>
    <cfRule type="cellIs" dxfId="2304" priority="2007" stopIfTrue="1" operator="equal">
      <formula>"验证关闭"</formula>
    </cfRule>
    <cfRule type="cellIs" dxfId="2303" priority="2008" stopIfTrue="1" operator="equal">
      <formula>"方案实施"</formula>
    </cfRule>
    <cfRule type="cellIs" dxfId="2302" priority="2009" stopIfTrue="1" operator="equal">
      <formula>"原因确认"</formula>
    </cfRule>
    <cfRule type="cellIs" dxfId="2301" priority="2010" stopIfTrue="1" operator="equal">
      <formula>"原因未定"</formula>
    </cfRule>
  </conditionalFormatting>
  <conditionalFormatting sqref="J307">
    <cfRule type="cellIs" dxfId="2300" priority="1999" stopIfTrue="1" operator="equal">
      <formula>"状态冻结"</formula>
    </cfRule>
    <cfRule type="cellIs" dxfId="2299" priority="2000" stopIfTrue="1" operator="equal">
      <formula>"持续跟踪"</formula>
    </cfRule>
    <cfRule type="cellIs" dxfId="2298" priority="2001" stopIfTrue="1" operator="equal">
      <formula>"验证关闭"</formula>
    </cfRule>
    <cfRule type="cellIs" dxfId="2297" priority="2002" stopIfTrue="1" operator="equal">
      <formula>"方案实施"</formula>
    </cfRule>
    <cfRule type="cellIs" dxfId="2296" priority="2003" stopIfTrue="1" operator="equal">
      <formula>"原因确认"</formula>
    </cfRule>
    <cfRule type="cellIs" dxfId="2295" priority="2004" stopIfTrue="1" operator="equal">
      <formula>"原因未定"</formula>
    </cfRule>
  </conditionalFormatting>
  <conditionalFormatting sqref="J307">
    <cfRule type="cellIs" dxfId="2294" priority="1993" stopIfTrue="1" operator="equal">
      <formula>"状态冻结"</formula>
    </cfRule>
    <cfRule type="cellIs" dxfId="2293" priority="1994" stopIfTrue="1" operator="equal">
      <formula>"持续跟踪"</formula>
    </cfRule>
    <cfRule type="cellIs" dxfId="2292" priority="1995" stopIfTrue="1" operator="equal">
      <formula>"验证关闭"</formula>
    </cfRule>
    <cfRule type="cellIs" dxfId="2291" priority="1996" stopIfTrue="1" operator="equal">
      <formula>"方案实施"</formula>
    </cfRule>
    <cfRule type="cellIs" dxfId="2290" priority="1997" stopIfTrue="1" operator="equal">
      <formula>"原因确认"</formula>
    </cfRule>
    <cfRule type="cellIs" dxfId="2289" priority="1998" stopIfTrue="1" operator="equal">
      <formula>"原因未定"</formula>
    </cfRule>
  </conditionalFormatting>
  <conditionalFormatting sqref="J308">
    <cfRule type="cellIs" dxfId="2288" priority="1987" stopIfTrue="1" operator="equal">
      <formula>"状态冻结"</formula>
    </cfRule>
    <cfRule type="cellIs" dxfId="2287" priority="1988" stopIfTrue="1" operator="equal">
      <formula>"持续跟踪"</formula>
    </cfRule>
    <cfRule type="cellIs" dxfId="2286" priority="1989" stopIfTrue="1" operator="equal">
      <formula>"验证关闭"</formula>
    </cfRule>
    <cfRule type="cellIs" dxfId="2285" priority="1990" stopIfTrue="1" operator="equal">
      <formula>"方案实施"</formula>
    </cfRule>
    <cfRule type="cellIs" dxfId="2284" priority="1991" stopIfTrue="1" operator="equal">
      <formula>"原因确认"</formula>
    </cfRule>
    <cfRule type="cellIs" dxfId="2283" priority="1992" stopIfTrue="1" operator="equal">
      <formula>"原因未定"</formula>
    </cfRule>
  </conditionalFormatting>
  <conditionalFormatting sqref="J308">
    <cfRule type="cellIs" dxfId="2282" priority="1981" stopIfTrue="1" operator="equal">
      <formula>"状态冻结"</formula>
    </cfRule>
    <cfRule type="cellIs" dxfId="2281" priority="1982" stopIfTrue="1" operator="equal">
      <formula>"持续跟踪"</formula>
    </cfRule>
    <cfRule type="cellIs" dxfId="2280" priority="1983" stopIfTrue="1" operator="equal">
      <formula>"验证关闭"</formula>
    </cfRule>
    <cfRule type="cellIs" dxfId="2279" priority="1984" stopIfTrue="1" operator="equal">
      <formula>"方案实施"</formula>
    </cfRule>
    <cfRule type="cellIs" dxfId="2278" priority="1985" stopIfTrue="1" operator="equal">
      <formula>"原因确认"</formula>
    </cfRule>
    <cfRule type="cellIs" dxfId="2277" priority="1986" stopIfTrue="1" operator="equal">
      <formula>"原因未定"</formula>
    </cfRule>
  </conditionalFormatting>
  <conditionalFormatting sqref="J308">
    <cfRule type="cellIs" dxfId="2276" priority="1975" stopIfTrue="1" operator="equal">
      <formula>"状态冻结"</formula>
    </cfRule>
    <cfRule type="cellIs" dxfId="2275" priority="1976" stopIfTrue="1" operator="equal">
      <formula>"持续跟踪"</formula>
    </cfRule>
    <cfRule type="cellIs" dxfId="2274" priority="1977" stopIfTrue="1" operator="equal">
      <formula>"验证关闭"</formula>
    </cfRule>
    <cfRule type="cellIs" dxfId="2273" priority="1978" stopIfTrue="1" operator="equal">
      <formula>"方案实施"</formula>
    </cfRule>
    <cfRule type="cellIs" dxfId="2272" priority="1979" stopIfTrue="1" operator="equal">
      <formula>"原因确认"</formula>
    </cfRule>
    <cfRule type="cellIs" dxfId="2271" priority="1980" stopIfTrue="1" operator="equal">
      <formula>"原因未定"</formula>
    </cfRule>
  </conditionalFormatting>
  <conditionalFormatting sqref="J309">
    <cfRule type="cellIs" dxfId="2270" priority="1969" stopIfTrue="1" operator="equal">
      <formula>"状态冻结"</formula>
    </cfRule>
    <cfRule type="cellIs" dxfId="2269" priority="1970" stopIfTrue="1" operator="equal">
      <formula>"持续跟踪"</formula>
    </cfRule>
    <cfRule type="cellIs" dxfId="2268" priority="1971" stopIfTrue="1" operator="equal">
      <formula>"验证关闭"</formula>
    </cfRule>
    <cfRule type="cellIs" dxfId="2267" priority="1972" stopIfTrue="1" operator="equal">
      <formula>"方案实施"</formula>
    </cfRule>
    <cfRule type="cellIs" dxfId="2266" priority="1973" stopIfTrue="1" operator="equal">
      <formula>"原因确认"</formula>
    </cfRule>
    <cfRule type="cellIs" dxfId="2265" priority="1974" stopIfTrue="1" operator="equal">
      <formula>"原因未定"</formula>
    </cfRule>
  </conditionalFormatting>
  <conditionalFormatting sqref="J309">
    <cfRule type="cellIs" dxfId="2264" priority="1963" stopIfTrue="1" operator="equal">
      <formula>"状态冻结"</formula>
    </cfRule>
    <cfRule type="cellIs" dxfId="2263" priority="1964" stopIfTrue="1" operator="equal">
      <formula>"持续跟踪"</formula>
    </cfRule>
    <cfRule type="cellIs" dxfId="2262" priority="1965" stopIfTrue="1" operator="equal">
      <formula>"验证关闭"</formula>
    </cfRule>
    <cfRule type="cellIs" dxfId="2261" priority="1966" stopIfTrue="1" operator="equal">
      <formula>"方案实施"</formula>
    </cfRule>
    <cfRule type="cellIs" dxfId="2260" priority="1967" stopIfTrue="1" operator="equal">
      <formula>"原因确认"</formula>
    </cfRule>
    <cfRule type="cellIs" dxfId="2259" priority="1968" stopIfTrue="1" operator="equal">
      <formula>"原因未定"</formula>
    </cfRule>
  </conditionalFormatting>
  <conditionalFormatting sqref="J309">
    <cfRule type="cellIs" dxfId="2258" priority="1957" stopIfTrue="1" operator="equal">
      <formula>"状态冻结"</formula>
    </cfRule>
    <cfRule type="cellIs" dxfId="2257" priority="1958" stopIfTrue="1" operator="equal">
      <formula>"持续跟踪"</formula>
    </cfRule>
    <cfRule type="cellIs" dxfId="2256" priority="1959" stopIfTrue="1" operator="equal">
      <formula>"验证关闭"</formula>
    </cfRule>
    <cfRule type="cellIs" dxfId="2255" priority="1960" stopIfTrue="1" operator="equal">
      <formula>"方案实施"</formula>
    </cfRule>
    <cfRule type="cellIs" dxfId="2254" priority="1961" stopIfTrue="1" operator="equal">
      <formula>"原因确认"</formula>
    </cfRule>
    <cfRule type="cellIs" dxfId="2253" priority="1962" stopIfTrue="1" operator="equal">
      <formula>"原因未定"</formula>
    </cfRule>
  </conditionalFormatting>
  <conditionalFormatting sqref="J310">
    <cfRule type="cellIs" dxfId="2252" priority="1951" stopIfTrue="1" operator="equal">
      <formula>"状态冻结"</formula>
    </cfRule>
    <cfRule type="cellIs" dxfId="2251" priority="1952" stopIfTrue="1" operator="equal">
      <formula>"持续跟踪"</formula>
    </cfRule>
    <cfRule type="cellIs" dxfId="2250" priority="1953" stopIfTrue="1" operator="equal">
      <formula>"验证关闭"</formula>
    </cfRule>
    <cfRule type="cellIs" dxfId="2249" priority="1954" stopIfTrue="1" operator="equal">
      <formula>"方案实施"</formula>
    </cfRule>
    <cfRule type="cellIs" dxfId="2248" priority="1955" stopIfTrue="1" operator="equal">
      <formula>"原因确认"</formula>
    </cfRule>
    <cfRule type="cellIs" dxfId="2247" priority="1956" stopIfTrue="1" operator="equal">
      <formula>"原因未定"</formula>
    </cfRule>
  </conditionalFormatting>
  <conditionalFormatting sqref="J310">
    <cfRule type="cellIs" dxfId="2246" priority="1945" stopIfTrue="1" operator="equal">
      <formula>"状态冻结"</formula>
    </cfRule>
    <cfRule type="cellIs" dxfId="2245" priority="1946" stopIfTrue="1" operator="equal">
      <formula>"持续跟踪"</formula>
    </cfRule>
    <cfRule type="cellIs" dxfId="2244" priority="1947" stopIfTrue="1" operator="equal">
      <formula>"验证关闭"</formula>
    </cfRule>
    <cfRule type="cellIs" dxfId="2243" priority="1948" stopIfTrue="1" operator="equal">
      <formula>"方案实施"</formula>
    </cfRule>
    <cfRule type="cellIs" dxfId="2242" priority="1949" stopIfTrue="1" operator="equal">
      <formula>"原因确认"</formula>
    </cfRule>
    <cfRule type="cellIs" dxfId="2241" priority="1950" stopIfTrue="1" operator="equal">
      <formula>"原因未定"</formula>
    </cfRule>
  </conditionalFormatting>
  <conditionalFormatting sqref="J310">
    <cfRule type="cellIs" dxfId="2240" priority="1939" stopIfTrue="1" operator="equal">
      <formula>"状态冻结"</formula>
    </cfRule>
    <cfRule type="cellIs" dxfId="2239" priority="1940" stopIfTrue="1" operator="equal">
      <formula>"持续跟踪"</formula>
    </cfRule>
    <cfRule type="cellIs" dxfId="2238" priority="1941" stopIfTrue="1" operator="equal">
      <formula>"验证关闭"</formula>
    </cfRule>
    <cfRule type="cellIs" dxfId="2237" priority="1942" stopIfTrue="1" operator="equal">
      <formula>"方案实施"</formula>
    </cfRule>
    <cfRule type="cellIs" dxfId="2236" priority="1943" stopIfTrue="1" operator="equal">
      <formula>"原因确认"</formula>
    </cfRule>
    <cfRule type="cellIs" dxfId="2235" priority="1944" stopIfTrue="1" operator="equal">
      <formula>"原因未定"</formula>
    </cfRule>
  </conditionalFormatting>
  <conditionalFormatting sqref="J311">
    <cfRule type="cellIs" dxfId="2234" priority="1933" stopIfTrue="1" operator="equal">
      <formula>"状态冻结"</formula>
    </cfRule>
    <cfRule type="cellIs" dxfId="2233" priority="1934" stopIfTrue="1" operator="equal">
      <formula>"持续跟踪"</formula>
    </cfRule>
    <cfRule type="cellIs" dxfId="2232" priority="1935" stopIfTrue="1" operator="equal">
      <formula>"验证关闭"</formula>
    </cfRule>
    <cfRule type="cellIs" dxfId="2231" priority="1936" stopIfTrue="1" operator="equal">
      <formula>"方案实施"</formula>
    </cfRule>
    <cfRule type="cellIs" dxfId="2230" priority="1937" stopIfTrue="1" operator="equal">
      <formula>"原因确认"</formula>
    </cfRule>
    <cfRule type="cellIs" dxfId="2229" priority="1938" stopIfTrue="1" operator="equal">
      <formula>"原因未定"</formula>
    </cfRule>
  </conditionalFormatting>
  <conditionalFormatting sqref="J311">
    <cfRule type="cellIs" dxfId="2228" priority="1927" stopIfTrue="1" operator="equal">
      <formula>"状态冻结"</formula>
    </cfRule>
    <cfRule type="cellIs" dxfId="2227" priority="1928" stopIfTrue="1" operator="equal">
      <formula>"持续跟踪"</formula>
    </cfRule>
    <cfRule type="cellIs" dxfId="2226" priority="1929" stopIfTrue="1" operator="equal">
      <formula>"验证关闭"</formula>
    </cfRule>
    <cfRule type="cellIs" dxfId="2225" priority="1930" stopIfTrue="1" operator="equal">
      <formula>"方案实施"</formula>
    </cfRule>
    <cfRule type="cellIs" dxfId="2224" priority="1931" stopIfTrue="1" operator="equal">
      <formula>"原因确认"</formula>
    </cfRule>
    <cfRule type="cellIs" dxfId="2223" priority="1932" stopIfTrue="1" operator="equal">
      <formula>"原因未定"</formula>
    </cfRule>
  </conditionalFormatting>
  <conditionalFormatting sqref="J311">
    <cfRule type="cellIs" dxfId="2222" priority="1921" stopIfTrue="1" operator="equal">
      <formula>"状态冻结"</formula>
    </cfRule>
    <cfRule type="cellIs" dxfId="2221" priority="1922" stopIfTrue="1" operator="equal">
      <formula>"持续跟踪"</formula>
    </cfRule>
    <cfRule type="cellIs" dxfId="2220" priority="1923" stopIfTrue="1" operator="equal">
      <formula>"验证关闭"</formula>
    </cfRule>
    <cfRule type="cellIs" dxfId="2219" priority="1924" stopIfTrue="1" operator="equal">
      <formula>"方案实施"</formula>
    </cfRule>
    <cfRule type="cellIs" dxfId="2218" priority="1925" stopIfTrue="1" operator="equal">
      <formula>"原因确认"</formula>
    </cfRule>
    <cfRule type="cellIs" dxfId="2217" priority="1926" stopIfTrue="1" operator="equal">
      <formula>"原因未定"</formula>
    </cfRule>
  </conditionalFormatting>
  <conditionalFormatting sqref="J312">
    <cfRule type="cellIs" dxfId="2216" priority="1915" stopIfTrue="1" operator="equal">
      <formula>"状态冻结"</formula>
    </cfRule>
    <cfRule type="cellIs" dxfId="2215" priority="1916" stopIfTrue="1" operator="equal">
      <formula>"持续跟踪"</formula>
    </cfRule>
    <cfRule type="cellIs" dxfId="2214" priority="1917" stopIfTrue="1" operator="equal">
      <formula>"验证关闭"</formula>
    </cfRule>
    <cfRule type="cellIs" dxfId="2213" priority="1918" stopIfTrue="1" operator="equal">
      <formula>"方案实施"</formula>
    </cfRule>
    <cfRule type="cellIs" dxfId="2212" priority="1919" stopIfTrue="1" operator="equal">
      <formula>"原因确认"</formula>
    </cfRule>
    <cfRule type="cellIs" dxfId="2211" priority="1920" stopIfTrue="1" operator="equal">
      <formula>"原因未定"</formula>
    </cfRule>
  </conditionalFormatting>
  <conditionalFormatting sqref="J312">
    <cfRule type="cellIs" dxfId="2210" priority="1909" stopIfTrue="1" operator="equal">
      <formula>"状态冻结"</formula>
    </cfRule>
    <cfRule type="cellIs" dxfId="2209" priority="1910" stopIfTrue="1" operator="equal">
      <formula>"持续跟踪"</formula>
    </cfRule>
    <cfRule type="cellIs" dxfId="2208" priority="1911" stopIfTrue="1" operator="equal">
      <formula>"验证关闭"</formula>
    </cfRule>
    <cfRule type="cellIs" dxfId="2207" priority="1912" stopIfTrue="1" operator="equal">
      <formula>"方案实施"</formula>
    </cfRule>
    <cfRule type="cellIs" dxfId="2206" priority="1913" stopIfTrue="1" operator="equal">
      <formula>"原因确认"</formula>
    </cfRule>
    <cfRule type="cellIs" dxfId="2205" priority="1914" stopIfTrue="1" operator="equal">
      <formula>"原因未定"</formula>
    </cfRule>
  </conditionalFormatting>
  <conditionalFormatting sqref="J312">
    <cfRule type="cellIs" dxfId="2204" priority="1903" stopIfTrue="1" operator="equal">
      <formula>"状态冻结"</formula>
    </cfRule>
    <cfRule type="cellIs" dxfId="2203" priority="1904" stopIfTrue="1" operator="equal">
      <formula>"持续跟踪"</formula>
    </cfRule>
    <cfRule type="cellIs" dxfId="2202" priority="1905" stopIfTrue="1" operator="equal">
      <formula>"验证关闭"</formula>
    </cfRule>
    <cfRule type="cellIs" dxfId="2201" priority="1906" stopIfTrue="1" operator="equal">
      <formula>"方案实施"</formula>
    </cfRule>
    <cfRule type="cellIs" dxfId="2200" priority="1907" stopIfTrue="1" operator="equal">
      <formula>"原因确认"</formula>
    </cfRule>
    <cfRule type="cellIs" dxfId="2199" priority="1908" stopIfTrue="1" operator="equal">
      <formula>"原因未定"</formula>
    </cfRule>
  </conditionalFormatting>
  <conditionalFormatting sqref="J313">
    <cfRule type="cellIs" dxfId="2198" priority="1897" stopIfTrue="1" operator="equal">
      <formula>"状态冻结"</formula>
    </cfRule>
    <cfRule type="cellIs" dxfId="2197" priority="1898" stopIfTrue="1" operator="equal">
      <formula>"持续跟踪"</formula>
    </cfRule>
    <cfRule type="cellIs" dxfId="2196" priority="1899" stopIfTrue="1" operator="equal">
      <formula>"验证关闭"</formula>
    </cfRule>
    <cfRule type="cellIs" dxfId="2195" priority="1900" stopIfTrue="1" operator="equal">
      <formula>"方案实施"</formula>
    </cfRule>
    <cfRule type="cellIs" dxfId="2194" priority="1901" stopIfTrue="1" operator="equal">
      <formula>"原因确认"</formula>
    </cfRule>
    <cfRule type="cellIs" dxfId="2193" priority="1902" stopIfTrue="1" operator="equal">
      <formula>"原因未定"</formula>
    </cfRule>
  </conditionalFormatting>
  <conditionalFormatting sqref="J313">
    <cfRule type="cellIs" dxfId="2192" priority="1891" stopIfTrue="1" operator="equal">
      <formula>"状态冻结"</formula>
    </cfRule>
    <cfRule type="cellIs" dxfId="2191" priority="1892" stopIfTrue="1" operator="equal">
      <formula>"持续跟踪"</formula>
    </cfRule>
    <cfRule type="cellIs" dxfId="2190" priority="1893" stopIfTrue="1" operator="equal">
      <formula>"验证关闭"</formula>
    </cfRule>
    <cfRule type="cellIs" dxfId="2189" priority="1894" stopIfTrue="1" operator="equal">
      <formula>"方案实施"</formula>
    </cfRule>
    <cfRule type="cellIs" dxfId="2188" priority="1895" stopIfTrue="1" operator="equal">
      <formula>"原因确认"</formula>
    </cfRule>
    <cfRule type="cellIs" dxfId="2187" priority="1896" stopIfTrue="1" operator="equal">
      <formula>"原因未定"</formula>
    </cfRule>
  </conditionalFormatting>
  <conditionalFormatting sqref="J313">
    <cfRule type="cellIs" dxfId="2186" priority="1885" stopIfTrue="1" operator="equal">
      <formula>"状态冻结"</formula>
    </cfRule>
    <cfRule type="cellIs" dxfId="2185" priority="1886" stopIfTrue="1" operator="equal">
      <formula>"持续跟踪"</formula>
    </cfRule>
    <cfRule type="cellIs" dxfId="2184" priority="1887" stopIfTrue="1" operator="equal">
      <formula>"验证关闭"</formula>
    </cfRule>
    <cfRule type="cellIs" dxfId="2183" priority="1888" stopIfTrue="1" operator="equal">
      <formula>"方案实施"</formula>
    </cfRule>
    <cfRule type="cellIs" dxfId="2182" priority="1889" stopIfTrue="1" operator="equal">
      <formula>"原因确认"</formula>
    </cfRule>
    <cfRule type="cellIs" dxfId="2181" priority="1890" stopIfTrue="1" operator="equal">
      <formula>"原因未定"</formula>
    </cfRule>
  </conditionalFormatting>
  <conditionalFormatting sqref="J314">
    <cfRule type="cellIs" dxfId="2180" priority="1879" stopIfTrue="1" operator="equal">
      <formula>"状态冻结"</formula>
    </cfRule>
    <cfRule type="cellIs" dxfId="2179" priority="1880" stopIfTrue="1" operator="equal">
      <formula>"持续跟踪"</formula>
    </cfRule>
    <cfRule type="cellIs" dxfId="2178" priority="1881" stopIfTrue="1" operator="equal">
      <formula>"验证关闭"</formula>
    </cfRule>
    <cfRule type="cellIs" dxfId="2177" priority="1882" stopIfTrue="1" operator="equal">
      <formula>"方案实施"</formula>
    </cfRule>
    <cfRule type="cellIs" dxfId="2176" priority="1883" stopIfTrue="1" operator="equal">
      <formula>"原因确认"</formula>
    </cfRule>
    <cfRule type="cellIs" dxfId="2175" priority="1884" stopIfTrue="1" operator="equal">
      <formula>"原因未定"</formula>
    </cfRule>
  </conditionalFormatting>
  <conditionalFormatting sqref="J314">
    <cfRule type="cellIs" dxfId="2174" priority="1873" stopIfTrue="1" operator="equal">
      <formula>"状态冻结"</formula>
    </cfRule>
    <cfRule type="cellIs" dxfId="2173" priority="1874" stopIfTrue="1" operator="equal">
      <formula>"持续跟踪"</formula>
    </cfRule>
    <cfRule type="cellIs" dxfId="2172" priority="1875" stopIfTrue="1" operator="equal">
      <formula>"验证关闭"</formula>
    </cfRule>
    <cfRule type="cellIs" dxfId="2171" priority="1876" stopIfTrue="1" operator="equal">
      <formula>"方案实施"</formula>
    </cfRule>
    <cfRule type="cellIs" dxfId="2170" priority="1877" stopIfTrue="1" operator="equal">
      <formula>"原因确认"</formula>
    </cfRule>
    <cfRule type="cellIs" dxfId="2169" priority="1878" stopIfTrue="1" operator="equal">
      <formula>"原因未定"</formula>
    </cfRule>
  </conditionalFormatting>
  <conditionalFormatting sqref="J314">
    <cfRule type="cellIs" dxfId="2168" priority="1867" stopIfTrue="1" operator="equal">
      <formula>"状态冻结"</formula>
    </cfRule>
    <cfRule type="cellIs" dxfId="2167" priority="1868" stopIfTrue="1" operator="equal">
      <formula>"持续跟踪"</formula>
    </cfRule>
    <cfRule type="cellIs" dxfId="2166" priority="1869" stopIfTrue="1" operator="equal">
      <formula>"验证关闭"</formula>
    </cfRule>
    <cfRule type="cellIs" dxfId="2165" priority="1870" stopIfTrue="1" operator="equal">
      <formula>"方案实施"</formula>
    </cfRule>
    <cfRule type="cellIs" dxfId="2164" priority="1871" stopIfTrue="1" operator="equal">
      <formula>"原因确认"</formula>
    </cfRule>
    <cfRule type="cellIs" dxfId="2163" priority="1872" stopIfTrue="1" operator="equal">
      <formula>"原因未定"</formula>
    </cfRule>
  </conditionalFormatting>
  <conditionalFormatting sqref="J315">
    <cfRule type="cellIs" dxfId="2162" priority="1861" stopIfTrue="1" operator="equal">
      <formula>"状态冻结"</formula>
    </cfRule>
    <cfRule type="cellIs" dxfId="2161" priority="1862" stopIfTrue="1" operator="equal">
      <formula>"持续跟踪"</formula>
    </cfRule>
    <cfRule type="cellIs" dxfId="2160" priority="1863" stopIfTrue="1" operator="equal">
      <formula>"验证关闭"</formula>
    </cfRule>
    <cfRule type="cellIs" dxfId="2159" priority="1864" stopIfTrue="1" operator="equal">
      <formula>"方案实施"</formula>
    </cfRule>
    <cfRule type="cellIs" dxfId="2158" priority="1865" stopIfTrue="1" operator="equal">
      <formula>"原因确认"</formula>
    </cfRule>
    <cfRule type="cellIs" dxfId="2157" priority="1866" stopIfTrue="1" operator="equal">
      <formula>"原因未定"</formula>
    </cfRule>
  </conditionalFormatting>
  <conditionalFormatting sqref="J315">
    <cfRule type="cellIs" dxfId="2156" priority="1855" stopIfTrue="1" operator="equal">
      <formula>"状态冻结"</formula>
    </cfRule>
    <cfRule type="cellIs" dxfId="2155" priority="1856" stopIfTrue="1" operator="equal">
      <formula>"持续跟踪"</formula>
    </cfRule>
    <cfRule type="cellIs" dxfId="2154" priority="1857" stopIfTrue="1" operator="equal">
      <formula>"验证关闭"</formula>
    </cfRule>
    <cfRule type="cellIs" dxfId="2153" priority="1858" stopIfTrue="1" operator="equal">
      <formula>"方案实施"</formula>
    </cfRule>
    <cfRule type="cellIs" dxfId="2152" priority="1859" stopIfTrue="1" operator="equal">
      <formula>"原因确认"</formula>
    </cfRule>
    <cfRule type="cellIs" dxfId="2151" priority="1860" stopIfTrue="1" operator="equal">
      <formula>"原因未定"</formula>
    </cfRule>
  </conditionalFormatting>
  <conditionalFormatting sqref="J315">
    <cfRule type="cellIs" dxfId="2150" priority="1849" stopIfTrue="1" operator="equal">
      <formula>"状态冻结"</formula>
    </cfRule>
    <cfRule type="cellIs" dxfId="2149" priority="1850" stopIfTrue="1" operator="equal">
      <formula>"持续跟踪"</formula>
    </cfRule>
    <cfRule type="cellIs" dxfId="2148" priority="1851" stopIfTrue="1" operator="equal">
      <formula>"验证关闭"</formula>
    </cfRule>
    <cfRule type="cellIs" dxfId="2147" priority="1852" stopIfTrue="1" operator="equal">
      <formula>"方案实施"</formula>
    </cfRule>
    <cfRule type="cellIs" dxfId="2146" priority="1853" stopIfTrue="1" operator="equal">
      <formula>"原因确认"</formula>
    </cfRule>
    <cfRule type="cellIs" dxfId="2145" priority="1854" stopIfTrue="1" operator="equal">
      <formula>"原因未定"</formula>
    </cfRule>
  </conditionalFormatting>
  <conditionalFormatting sqref="J316">
    <cfRule type="cellIs" dxfId="2144" priority="1843" stopIfTrue="1" operator="equal">
      <formula>"状态冻结"</formula>
    </cfRule>
    <cfRule type="cellIs" dxfId="2143" priority="1844" stopIfTrue="1" operator="equal">
      <formula>"持续跟踪"</formula>
    </cfRule>
    <cfRule type="cellIs" dxfId="2142" priority="1845" stopIfTrue="1" operator="equal">
      <formula>"验证关闭"</formula>
    </cfRule>
    <cfRule type="cellIs" dxfId="2141" priority="1846" stopIfTrue="1" operator="equal">
      <formula>"方案实施"</formula>
    </cfRule>
    <cfRule type="cellIs" dxfId="2140" priority="1847" stopIfTrue="1" operator="equal">
      <formula>"原因确认"</formula>
    </cfRule>
    <cfRule type="cellIs" dxfId="2139" priority="1848" stopIfTrue="1" operator="equal">
      <formula>"原因未定"</formula>
    </cfRule>
  </conditionalFormatting>
  <conditionalFormatting sqref="J316">
    <cfRule type="cellIs" dxfId="2138" priority="1837" stopIfTrue="1" operator="equal">
      <formula>"状态冻结"</formula>
    </cfRule>
    <cfRule type="cellIs" dxfId="2137" priority="1838" stopIfTrue="1" operator="equal">
      <formula>"持续跟踪"</formula>
    </cfRule>
    <cfRule type="cellIs" dxfId="2136" priority="1839" stopIfTrue="1" operator="equal">
      <formula>"验证关闭"</formula>
    </cfRule>
    <cfRule type="cellIs" dxfId="2135" priority="1840" stopIfTrue="1" operator="equal">
      <formula>"方案实施"</formula>
    </cfRule>
    <cfRule type="cellIs" dxfId="2134" priority="1841" stopIfTrue="1" operator="equal">
      <formula>"原因确认"</formula>
    </cfRule>
    <cfRule type="cellIs" dxfId="2133" priority="1842" stopIfTrue="1" operator="equal">
      <formula>"原因未定"</formula>
    </cfRule>
  </conditionalFormatting>
  <conditionalFormatting sqref="J316">
    <cfRule type="cellIs" dxfId="2132" priority="1831" stopIfTrue="1" operator="equal">
      <formula>"状态冻结"</formula>
    </cfRule>
    <cfRule type="cellIs" dxfId="2131" priority="1832" stopIfTrue="1" operator="equal">
      <formula>"持续跟踪"</formula>
    </cfRule>
    <cfRule type="cellIs" dxfId="2130" priority="1833" stopIfTrue="1" operator="equal">
      <formula>"验证关闭"</formula>
    </cfRule>
    <cfRule type="cellIs" dxfId="2129" priority="1834" stopIfTrue="1" operator="equal">
      <formula>"方案实施"</formula>
    </cfRule>
    <cfRule type="cellIs" dxfId="2128" priority="1835" stopIfTrue="1" operator="equal">
      <formula>"原因确认"</formula>
    </cfRule>
    <cfRule type="cellIs" dxfId="2127" priority="1836" stopIfTrue="1" operator="equal">
      <formula>"原因未定"</formula>
    </cfRule>
  </conditionalFormatting>
  <conditionalFormatting sqref="J317">
    <cfRule type="cellIs" dxfId="2126" priority="1825" stopIfTrue="1" operator="equal">
      <formula>"状态冻结"</formula>
    </cfRule>
    <cfRule type="cellIs" dxfId="2125" priority="1826" stopIfTrue="1" operator="equal">
      <formula>"持续跟踪"</formula>
    </cfRule>
    <cfRule type="cellIs" dxfId="2124" priority="1827" stopIfTrue="1" operator="equal">
      <formula>"验证关闭"</formula>
    </cfRule>
    <cfRule type="cellIs" dxfId="2123" priority="1828" stopIfTrue="1" operator="equal">
      <formula>"方案实施"</formula>
    </cfRule>
    <cfRule type="cellIs" dxfId="2122" priority="1829" stopIfTrue="1" operator="equal">
      <formula>"原因确认"</formula>
    </cfRule>
    <cfRule type="cellIs" dxfId="2121" priority="1830" stopIfTrue="1" operator="equal">
      <formula>"原因未定"</formula>
    </cfRule>
  </conditionalFormatting>
  <conditionalFormatting sqref="J317">
    <cfRule type="cellIs" dxfId="2120" priority="1819" stopIfTrue="1" operator="equal">
      <formula>"状态冻结"</formula>
    </cfRule>
    <cfRule type="cellIs" dxfId="2119" priority="1820" stopIfTrue="1" operator="equal">
      <formula>"持续跟踪"</formula>
    </cfRule>
    <cfRule type="cellIs" dxfId="2118" priority="1821" stopIfTrue="1" operator="equal">
      <formula>"验证关闭"</formula>
    </cfRule>
    <cfRule type="cellIs" dxfId="2117" priority="1822" stopIfTrue="1" operator="equal">
      <formula>"方案实施"</formula>
    </cfRule>
    <cfRule type="cellIs" dxfId="2116" priority="1823" stopIfTrue="1" operator="equal">
      <formula>"原因确认"</formula>
    </cfRule>
    <cfRule type="cellIs" dxfId="2115" priority="1824" stopIfTrue="1" operator="equal">
      <formula>"原因未定"</formula>
    </cfRule>
  </conditionalFormatting>
  <conditionalFormatting sqref="J317">
    <cfRule type="cellIs" dxfId="2114" priority="1813" stopIfTrue="1" operator="equal">
      <formula>"状态冻结"</formula>
    </cfRule>
    <cfRule type="cellIs" dxfId="2113" priority="1814" stopIfTrue="1" operator="equal">
      <formula>"持续跟踪"</formula>
    </cfRule>
    <cfRule type="cellIs" dxfId="2112" priority="1815" stopIfTrue="1" operator="equal">
      <formula>"验证关闭"</formula>
    </cfRule>
    <cfRule type="cellIs" dxfId="2111" priority="1816" stopIfTrue="1" operator="equal">
      <formula>"方案实施"</formula>
    </cfRule>
    <cfRule type="cellIs" dxfId="2110" priority="1817" stopIfTrue="1" operator="equal">
      <formula>"原因确认"</formula>
    </cfRule>
    <cfRule type="cellIs" dxfId="2109" priority="1818" stopIfTrue="1" operator="equal">
      <formula>"原因未定"</formula>
    </cfRule>
  </conditionalFormatting>
  <conditionalFormatting sqref="J318">
    <cfRule type="cellIs" dxfId="2108" priority="1807" stopIfTrue="1" operator="equal">
      <formula>"状态冻结"</formula>
    </cfRule>
    <cfRule type="cellIs" dxfId="2107" priority="1808" stopIfTrue="1" operator="equal">
      <formula>"持续跟踪"</formula>
    </cfRule>
    <cfRule type="cellIs" dxfId="2106" priority="1809" stopIfTrue="1" operator="equal">
      <formula>"验证关闭"</formula>
    </cfRule>
    <cfRule type="cellIs" dxfId="2105" priority="1810" stopIfTrue="1" operator="equal">
      <formula>"方案实施"</formula>
    </cfRule>
    <cfRule type="cellIs" dxfId="2104" priority="1811" stopIfTrue="1" operator="equal">
      <formula>"原因确认"</formula>
    </cfRule>
    <cfRule type="cellIs" dxfId="2103" priority="1812" stopIfTrue="1" operator="equal">
      <formula>"原因未定"</formula>
    </cfRule>
  </conditionalFormatting>
  <conditionalFormatting sqref="J318">
    <cfRule type="cellIs" dxfId="2102" priority="1801" stopIfTrue="1" operator="equal">
      <formula>"状态冻结"</formula>
    </cfRule>
    <cfRule type="cellIs" dxfId="2101" priority="1802" stopIfTrue="1" operator="equal">
      <formula>"持续跟踪"</formula>
    </cfRule>
    <cfRule type="cellIs" dxfId="2100" priority="1803" stopIfTrue="1" operator="equal">
      <formula>"验证关闭"</formula>
    </cfRule>
    <cfRule type="cellIs" dxfId="2099" priority="1804" stopIfTrue="1" operator="equal">
      <formula>"方案实施"</formula>
    </cfRule>
    <cfRule type="cellIs" dxfId="2098" priority="1805" stopIfTrue="1" operator="equal">
      <formula>"原因确认"</formula>
    </cfRule>
    <cfRule type="cellIs" dxfId="2097" priority="1806" stopIfTrue="1" operator="equal">
      <formula>"原因未定"</formula>
    </cfRule>
  </conditionalFormatting>
  <conditionalFormatting sqref="J318">
    <cfRule type="cellIs" dxfId="2096" priority="1795" stopIfTrue="1" operator="equal">
      <formula>"状态冻结"</formula>
    </cfRule>
    <cfRule type="cellIs" dxfId="2095" priority="1796" stopIfTrue="1" operator="equal">
      <formula>"持续跟踪"</formula>
    </cfRule>
    <cfRule type="cellIs" dxfId="2094" priority="1797" stopIfTrue="1" operator="equal">
      <formula>"验证关闭"</formula>
    </cfRule>
    <cfRule type="cellIs" dxfId="2093" priority="1798" stopIfTrue="1" operator="equal">
      <formula>"方案实施"</formula>
    </cfRule>
    <cfRule type="cellIs" dxfId="2092" priority="1799" stopIfTrue="1" operator="equal">
      <formula>"原因确认"</formula>
    </cfRule>
    <cfRule type="cellIs" dxfId="2091" priority="1800" stopIfTrue="1" operator="equal">
      <formula>"原因未定"</formula>
    </cfRule>
  </conditionalFormatting>
  <conditionalFormatting sqref="J320">
    <cfRule type="cellIs" dxfId="2090" priority="1789" stopIfTrue="1" operator="equal">
      <formula>"状态冻结"</formula>
    </cfRule>
    <cfRule type="cellIs" dxfId="2089" priority="1790" stopIfTrue="1" operator="equal">
      <formula>"持续跟踪"</formula>
    </cfRule>
    <cfRule type="cellIs" dxfId="2088" priority="1791" stopIfTrue="1" operator="equal">
      <formula>"验证关闭"</formula>
    </cfRule>
    <cfRule type="cellIs" dxfId="2087" priority="1792" stopIfTrue="1" operator="equal">
      <formula>"方案实施"</formula>
    </cfRule>
    <cfRule type="cellIs" dxfId="2086" priority="1793" stopIfTrue="1" operator="equal">
      <formula>"原因确认"</formula>
    </cfRule>
    <cfRule type="cellIs" dxfId="2085" priority="1794" stopIfTrue="1" operator="equal">
      <formula>"原因未定"</formula>
    </cfRule>
  </conditionalFormatting>
  <conditionalFormatting sqref="J320">
    <cfRule type="cellIs" dxfId="2084" priority="1783" stopIfTrue="1" operator="equal">
      <formula>"状态冻结"</formula>
    </cfRule>
    <cfRule type="cellIs" dxfId="2083" priority="1784" stopIfTrue="1" operator="equal">
      <formula>"持续跟踪"</formula>
    </cfRule>
    <cfRule type="cellIs" dxfId="2082" priority="1785" stopIfTrue="1" operator="equal">
      <formula>"验证关闭"</formula>
    </cfRule>
    <cfRule type="cellIs" dxfId="2081" priority="1786" stopIfTrue="1" operator="equal">
      <formula>"方案实施"</formula>
    </cfRule>
    <cfRule type="cellIs" dxfId="2080" priority="1787" stopIfTrue="1" operator="equal">
      <formula>"原因确认"</formula>
    </cfRule>
    <cfRule type="cellIs" dxfId="2079" priority="1788" stopIfTrue="1" operator="equal">
      <formula>"原因未定"</formula>
    </cfRule>
  </conditionalFormatting>
  <conditionalFormatting sqref="J320">
    <cfRule type="cellIs" dxfId="2078" priority="1777" stopIfTrue="1" operator="equal">
      <formula>"状态冻结"</formula>
    </cfRule>
    <cfRule type="cellIs" dxfId="2077" priority="1778" stopIfTrue="1" operator="equal">
      <formula>"持续跟踪"</formula>
    </cfRule>
    <cfRule type="cellIs" dxfId="2076" priority="1779" stopIfTrue="1" operator="equal">
      <formula>"验证关闭"</formula>
    </cfRule>
    <cfRule type="cellIs" dxfId="2075" priority="1780" stopIfTrue="1" operator="equal">
      <formula>"方案实施"</formula>
    </cfRule>
    <cfRule type="cellIs" dxfId="2074" priority="1781" stopIfTrue="1" operator="equal">
      <formula>"原因确认"</formula>
    </cfRule>
    <cfRule type="cellIs" dxfId="2073" priority="1782" stopIfTrue="1" operator="equal">
      <formula>"原因未定"</formula>
    </cfRule>
  </conditionalFormatting>
  <conditionalFormatting sqref="J321">
    <cfRule type="cellIs" dxfId="2072" priority="1771" stopIfTrue="1" operator="equal">
      <formula>"状态冻结"</formula>
    </cfRule>
    <cfRule type="cellIs" dxfId="2071" priority="1772" stopIfTrue="1" operator="equal">
      <formula>"持续跟踪"</formula>
    </cfRule>
    <cfRule type="cellIs" dxfId="2070" priority="1773" stopIfTrue="1" operator="equal">
      <formula>"验证关闭"</formula>
    </cfRule>
    <cfRule type="cellIs" dxfId="2069" priority="1774" stopIfTrue="1" operator="equal">
      <formula>"方案实施"</formula>
    </cfRule>
    <cfRule type="cellIs" dxfId="2068" priority="1775" stopIfTrue="1" operator="equal">
      <formula>"原因确认"</formula>
    </cfRule>
    <cfRule type="cellIs" dxfId="2067" priority="1776" stopIfTrue="1" operator="equal">
      <formula>"原因未定"</formula>
    </cfRule>
  </conditionalFormatting>
  <conditionalFormatting sqref="J321">
    <cfRule type="cellIs" dxfId="2066" priority="1765" stopIfTrue="1" operator="equal">
      <formula>"状态冻结"</formula>
    </cfRule>
    <cfRule type="cellIs" dxfId="2065" priority="1766" stopIfTrue="1" operator="equal">
      <formula>"持续跟踪"</formula>
    </cfRule>
    <cfRule type="cellIs" dxfId="2064" priority="1767" stopIfTrue="1" operator="equal">
      <formula>"验证关闭"</formula>
    </cfRule>
    <cfRule type="cellIs" dxfId="2063" priority="1768" stopIfTrue="1" operator="equal">
      <formula>"方案实施"</formula>
    </cfRule>
    <cfRule type="cellIs" dxfId="2062" priority="1769" stopIfTrue="1" operator="equal">
      <formula>"原因确认"</formula>
    </cfRule>
    <cfRule type="cellIs" dxfId="2061" priority="1770" stopIfTrue="1" operator="equal">
      <formula>"原因未定"</formula>
    </cfRule>
  </conditionalFormatting>
  <conditionalFormatting sqref="J321">
    <cfRule type="cellIs" dxfId="2060" priority="1759" stopIfTrue="1" operator="equal">
      <formula>"状态冻结"</formula>
    </cfRule>
    <cfRule type="cellIs" dxfId="2059" priority="1760" stopIfTrue="1" operator="equal">
      <formula>"持续跟踪"</formula>
    </cfRule>
    <cfRule type="cellIs" dxfId="2058" priority="1761" stopIfTrue="1" operator="equal">
      <formula>"验证关闭"</formula>
    </cfRule>
    <cfRule type="cellIs" dxfId="2057" priority="1762" stopIfTrue="1" operator="equal">
      <formula>"方案实施"</formula>
    </cfRule>
    <cfRule type="cellIs" dxfId="2056" priority="1763" stopIfTrue="1" operator="equal">
      <formula>"原因确认"</formula>
    </cfRule>
    <cfRule type="cellIs" dxfId="2055" priority="1764" stopIfTrue="1" operator="equal">
      <formula>"原因未定"</formula>
    </cfRule>
  </conditionalFormatting>
  <conditionalFormatting sqref="J322">
    <cfRule type="cellIs" dxfId="2054" priority="1753" stopIfTrue="1" operator="equal">
      <formula>"状态冻结"</formula>
    </cfRule>
    <cfRule type="cellIs" dxfId="2053" priority="1754" stopIfTrue="1" operator="equal">
      <formula>"持续跟踪"</formula>
    </cfRule>
    <cfRule type="cellIs" dxfId="2052" priority="1755" stopIfTrue="1" operator="equal">
      <formula>"验证关闭"</formula>
    </cfRule>
    <cfRule type="cellIs" dxfId="2051" priority="1756" stopIfTrue="1" operator="equal">
      <formula>"方案实施"</formula>
    </cfRule>
    <cfRule type="cellIs" dxfId="2050" priority="1757" stopIfTrue="1" operator="equal">
      <formula>"原因确认"</formula>
    </cfRule>
    <cfRule type="cellIs" dxfId="2049" priority="1758" stopIfTrue="1" operator="equal">
      <formula>"原因未定"</formula>
    </cfRule>
  </conditionalFormatting>
  <conditionalFormatting sqref="J322">
    <cfRule type="cellIs" dxfId="2048" priority="1747" stopIfTrue="1" operator="equal">
      <formula>"状态冻结"</formula>
    </cfRule>
    <cfRule type="cellIs" dxfId="2047" priority="1748" stopIfTrue="1" operator="equal">
      <formula>"持续跟踪"</formula>
    </cfRule>
    <cfRule type="cellIs" dxfId="2046" priority="1749" stopIfTrue="1" operator="equal">
      <formula>"验证关闭"</formula>
    </cfRule>
    <cfRule type="cellIs" dxfId="2045" priority="1750" stopIfTrue="1" operator="equal">
      <formula>"方案实施"</formula>
    </cfRule>
    <cfRule type="cellIs" dxfId="2044" priority="1751" stopIfTrue="1" operator="equal">
      <formula>"原因确认"</formula>
    </cfRule>
    <cfRule type="cellIs" dxfId="2043" priority="1752" stopIfTrue="1" operator="equal">
      <formula>"原因未定"</formula>
    </cfRule>
  </conditionalFormatting>
  <conditionalFormatting sqref="J322">
    <cfRule type="cellIs" dxfId="2042" priority="1741" stopIfTrue="1" operator="equal">
      <formula>"状态冻结"</formula>
    </cfRule>
    <cfRule type="cellIs" dxfId="2041" priority="1742" stopIfTrue="1" operator="equal">
      <formula>"持续跟踪"</formula>
    </cfRule>
    <cfRule type="cellIs" dxfId="2040" priority="1743" stopIfTrue="1" operator="equal">
      <formula>"验证关闭"</formula>
    </cfRule>
    <cfRule type="cellIs" dxfId="2039" priority="1744" stopIfTrue="1" operator="equal">
      <formula>"方案实施"</formula>
    </cfRule>
    <cfRule type="cellIs" dxfId="2038" priority="1745" stopIfTrue="1" operator="equal">
      <formula>"原因确认"</formula>
    </cfRule>
    <cfRule type="cellIs" dxfId="2037" priority="1746" stopIfTrue="1" operator="equal">
      <formula>"原因未定"</formula>
    </cfRule>
  </conditionalFormatting>
  <conditionalFormatting sqref="J323">
    <cfRule type="cellIs" dxfId="2036" priority="1735" stopIfTrue="1" operator="equal">
      <formula>"状态冻结"</formula>
    </cfRule>
    <cfRule type="cellIs" dxfId="2035" priority="1736" stopIfTrue="1" operator="equal">
      <formula>"持续跟踪"</formula>
    </cfRule>
    <cfRule type="cellIs" dxfId="2034" priority="1737" stopIfTrue="1" operator="equal">
      <formula>"验证关闭"</formula>
    </cfRule>
    <cfRule type="cellIs" dxfId="2033" priority="1738" stopIfTrue="1" operator="equal">
      <formula>"方案实施"</formula>
    </cfRule>
    <cfRule type="cellIs" dxfId="2032" priority="1739" stopIfTrue="1" operator="equal">
      <formula>"原因确认"</formula>
    </cfRule>
    <cfRule type="cellIs" dxfId="2031" priority="1740" stopIfTrue="1" operator="equal">
      <formula>"原因未定"</formula>
    </cfRule>
  </conditionalFormatting>
  <conditionalFormatting sqref="J323">
    <cfRule type="cellIs" dxfId="2030" priority="1729" stopIfTrue="1" operator="equal">
      <formula>"状态冻结"</formula>
    </cfRule>
    <cfRule type="cellIs" dxfId="2029" priority="1730" stopIfTrue="1" operator="equal">
      <formula>"持续跟踪"</formula>
    </cfRule>
    <cfRule type="cellIs" dxfId="2028" priority="1731" stopIfTrue="1" operator="equal">
      <formula>"验证关闭"</formula>
    </cfRule>
    <cfRule type="cellIs" dxfId="2027" priority="1732" stopIfTrue="1" operator="equal">
      <formula>"方案实施"</formula>
    </cfRule>
    <cfRule type="cellIs" dxfId="2026" priority="1733" stopIfTrue="1" operator="equal">
      <formula>"原因确认"</formula>
    </cfRule>
    <cfRule type="cellIs" dxfId="2025" priority="1734" stopIfTrue="1" operator="equal">
      <formula>"原因未定"</formula>
    </cfRule>
  </conditionalFormatting>
  <conditionalFormatting sqref="J323">
    <cfRule type="cellIs" dxfId="2024" priority="1723" stopIfTrue="1" operator="equal">
      <formula>"状态冻结"</formula>
    </cfRule>
    <cfRule type="cellIs" dxfId="2023" priority="1724" stopIfTrue="1" operator="equal">
      <formula>"持续跟踪"</formula>
    </cfRule>
    <cfRule type="cellIs" dxfId="2022" priority="1725" stopIfTrue="1" operator="equal">
      <formula>"验证关闭"</formula>
    </cfRule>
    <cfRule type="cellIs" dxfId="2021" priority="1726" stopIfTrue="1" operator="equal">
      <formula>"方案实施"</formula>
    </cfRule>
    <cfRule type="cellIs" dxfId="2020" priority="1727" stopIfTrue="1" operator="equal">
      <formula>"原因确认"</formula>
    </cfRule>
    <cfRule type="cellIs" dxfId="2019" priority="1728" stopIfTrue="1" operator="equal">
      <formula>"原因未定"</formula>
    </cfRule>
  </conditionalFormatting>
  <conditionalFormatting sqref="J324">
    <cfRule type="cellIs" dxfId="2018" priority="1717" stopIfTrue="1" operator="equal">
      <formula>"状态冻结"</formula>
    </cfRule>
    <cfRule type="cellIs" dxfId="2017" priority="1718" stopIfTrue="1" operator="equal">
      <formula>"持续跟踪"</formula>
    </cfRule>
    <cfRule type="cellIs" dxfId="2016" priority="1719" stopIfTrue="1" operator="equal">
      <formula>"验证关闭"</formula>
    </cfRule>
    <cfRule type="cellIs" dxfId="2015" priority="1720" stopIfTrue="1" operator="equal">
      <formula>"方案实施"</formula>
    </cfRule>
    <cfRule type="cellIs" dxfId="2014" priority="1721" stopIfTrue="1" operator="equal">
      <formula>"原因确认"</formula>
    </cfRule>
    <cfRule type="cellIs" dxfId="2013" priority="1722" stopIfTrue="1" operator="equal">
      <formula>"原因未定"</formula>
    </cfRule>
  </conditionalFormatting>
  <conditionalFormatting sqref="J324">
    <cfRule type="cellIs" dxfId="2012" priority="1711" stopIfTrue="1" operator="equal">
      <formula>"状态冻结"</formula>
    </cfRule>
    <cfRule type="cellIs" dxfId="2011" priority="1712" stopIfTrue="1" operator="equal">
      <formula>"持续跟踪"</formula>
    </cfRule>
    <cfRule type="cellIs" dxfId="2010" priority="1713" stopIfTrue="1" operator="equal">
      <formula>"验证关闭"</formula>
    </cfRule>
    <cfRule type="cellIs" dxfId="2009" priority="1714" stopIfTrue="1" operator="equal">
      <formula>"方案实施"</formula>
    </cfRule>
    <cfRule type="cellIs" dxfId="2008" priority="1715" stopIfTrue="1" operator="equal">
      <formula>"原因确认"</formula>
    </cfRule>
    <cfRule type="cellIs" dxfId="2007" priority="1716" stopIfTrue="1" operator="equal">
      <formula>"原因未定"</formula>
    </cfRule>
  </conditionalFormatting>
  <conditionalFormatting sqref="J324">
    <cfRule type="cellIs" dxfId="2006" priority="1705" stopIfTrue="1" operator="equal">
      <formula>"状态冻结"</formula>
    </cfRule>
    <cfRule type="cellIs" dxfId="2005" priority="1706" stopIfTrue="1" operator="equal">
      <formula>"持续跟踪"</formula>
    </cfRule>
    <cfRule type="cellIs" dxfId="2004" priority="1707" stopIfTrue="1" operator="equal">
      <formula>"验证关闭"</formula>
    </cfRule>
    <cfRule type="cellIs" dxfId="2003" priority="1708" stopIfTrue="1" operator="equal">
      <formula>"方案实施"</formula>
    </cfRule>
    <cfRule type="cellIs" dxfId="2002" priority="1709" stopIfTrue="1" operator="equal">
      <formula>"原因确认"</formula>
    </cfRule>
    <cfRule type="cellIs" dxfId="2001" priority="1710" stopIfTrue="1" operator="equal">
      <formula>"原因未定"</formula>
    </cfRule>
  </conditionalFormatting>
  <conditionalFormatting sqref="J325">
    <cfRule type="cellIs" dxfId="2000" priority="1699" stopIfTrue="1" operator="equal">
      <formula>"状态冻结"</formula>
    </cfRule>
    <cfRule type="cellIs" dxfId="1999" priority="1700" stopIfTrue="1" operator="equal">
      <formula>"持续跟踪"</formula>
    </cfRule>
    <cfRule type="cellIs" dxfId="1998" priority="1701" stopIfTrue="1" operator="equal">
      <formula>"验证关闭"</formula>
    </cfRule>
    <cfRule type="cellIs" dxfId="1997" priority="1702" stopIfTrue="1" operator="equal">
      <formula>"方案实施"</formula>
    </cfRule>
    <cfRule type="cellIs" dxfId="1996" priority="1703" stopIfTrue="1" operator="equal">
      <formula>"原因确认"</formula>
    </cfRule>
    <cfRule type="cellIs" dxfId="1995" priority="1704" stopIfTrue="1" operator="equal">
      <formula>"原因未定"</formula>
    </cfRule>
  </conditionalFormatting>
  <conditionalFormatting sqref="J325">
    <cfRule type="cellIs" dxfId="1994" priority="1693" stopIfTrue="1" operator="equal">
      <formula>"状态冻结"</formula>
    </cfRule>
    <cfRule type="cellIs" dxfId="1993" priority="1694" stopIfTrue="1" operator="equal">
      <formula>"持续跟踪"</formula>
    </cfRule>
    <cfRule type="cellIs" dxfId="1992" priority="1695" stopIfTrue="1" operator="equal">
      <formula>"验证关闭"</formula>
    </cfRule>
    <cfRule type="cellIs" dxfId="1991" priority="1696" stopIfTrue="1" operator="equal">
      <formula>"方案实施"</formula>
    </cfRule>
    <cfRule type="cellIs" dxfId="1990" priority="1697" stopIfTrue="1" operator="equal">
      <formula>"原因确认"</formula>
    </cfRule>
    <cfRule type="cellIs" dxfId="1989" priority="1698" stopIfTrue="1" operator="equal">
      <formula>"原因未定"</formula>
    </cfRule>
  </conditionalFormatting>
  <conditionalFormatting sqref="J325">
    <cfRule type="cellIs" dxfId="1988" priority="1687" stopIfTrue="1" operator="equal">
      <formula>"状态冻结"</formula>
    </cfRule>
    <cfRule type="cellIs" dxfId="1987" priority="1688" stopIfTrue="1" operator="equal">
      <formula>"持续跟踪"</formula>
    </cfRule>
    <cfRule type="cellIs" dxfId="1986" priority="1689" stopIfTrue="1" operator="equal">
      <formula>"验证关闭"</formula>
    </cfRule>
    <cfRule type="cellIs" dxfId="1985" priority="1690" stopIfTrue="1" operator="equal">
      <formula>"方案实施"</formula>
    </cfRule>
    <cfRule type="cellIs" dxfId="1984" priority="1691" stopIfTrue="1" operator="equal">
      <formula>"原因确认"</formula>
    </cfRule>
    <cfRule type="cellIs" dxfId="1983" priority="1692" stopIfTrue="1" operator="equal">
      <formula>"原因未定"</formula>
    </cfRule>
  </conditionalFormatting>
  <conditionalFormatting sqref="J326">
    <cfRule type="cellIs" dxfId="1982" priority="1681" stopIfTrue="1" operator="equal">
      <formula>"状态冻结"</formula>
    </cfRule>
    <cfRule type="cellIs" dxfId="1981" priority="1682" stopIfTrue="1" operator="equal">
      <formula>"持续跟踪"</formula>
    </cfRule>
    <cfRule type="cellIs" dxfId="1980" priority="1683" stopIfTrue="1" operator="equal">
      <formula>"验证关闭"</formula>
    </cfRule>
    <cfRule type="cellIs" dxfId="1979" priority="1684" stopIfTrue="1" operator="equal">
      <formula>"方案实施"</formula>
    </cfRule>
    <cfRule type="cellIs" dxfId="1978" priority="1685" stopIfTrue="1" operator="equal">
      <formula>"原因确认"</formula>
    </cfRule>
    <cfRule type="cellIs" dxfId="1977" priority="1686" stopIfTrue="1" operator="equal">
      <formula>"原因未定"</formula>
    </cfRule>
  </conditionalFormatting>
  <conditionalFormatting sqref="J326">
    <cfRule type="cellIs" dxfId="1976" priority="1675" stopIfTrue="1" operator="equal">
      <formula>"状态冻结"</formula>
    </cfRule>
    <cfRule type="cellIs" dxfId="1975" priority="1676" stopIfTrue="1" operator="equal">
      <formula>"持续跟踪"</formula>
    </cfRule>
    <cfRule type="cellIs" dxfId="1974" priority="1677" stopIfTrue="1" operator="equal">
      <formula>"验证关闭"</formula>
    </cfRule>
    <cfRule type="cellIs" dxfId="1973" priority="1678" stopIfTrue="1" operator="equal">
      <formula>"方案实施"</formula>
    </cfRule>
    <cfRule type="cellIs" dxfId="1972" priority="1679" stopIfTrue="1" operator="equal">
      <formula>"原因确认"</formula>
    </cfRule>
    <cfRule type="cellIs" dxfId="1971" priority="1680" stopIfTrue="1" operator="equal">
      <formula>"原因未定"</formula>
    </cfRule>
  </conditionalFormatting>
  <conditionalFormatting sqref="J326">
    <cfRule type="cellIs" dxfId="1970" priority="1669" stopIfTrue="1" operator="equal">
      <formula>"状态冻结"</formula>
    </cfRule>
    <cfRule type="cellIs" dxfId="1969" priority="1670" stopIfTrue="1" operator="equal">
      <formula>"持续跟踪"</formula>
    </cfRule>
    <cfRule type="cellIs" dxfId="1968" priority="1671" stopIfTrue="1" operator="equal">
      <formula>"验证关闭"</formula>
    </cfRule>
    <cfRule type="cellIs" dxfId="1967" priority="1672" stopIfTrue="1" operator="equal">
      <formula>"方案实施"</formula>
    </cfRule>
    <cfRule type="cellIs" dxfId="1966" priority="1673" stopIfTrue="1" operator="equal">
      <formula>"原因确认"</formula>
    </cfRule>
    <cfRule type="cellIs" dxfId="1965" priority="1674" stopIfTrue="1" operator="equal">
      <formula>"原因未定"</formula>
    </cfRule>
  </conditionalFormatting>
  <conditionalFormatting sqref="J327">
    <cfRule type="cellIs" dxfId="1964" priority="1663" stopIfTrue="1" operator="equal">
      <formula>"状态冻结"</formula>
    </cfRule>
    <cfRule type="cellIs" dxfId="1963" priority="1664" stopIfTrue="1" operator="equal">
      <formula>"持续跟踪"</formula>
    </cfRule>
    <cfRule type="cellIs" dxfId="1962" priority="1665" stopIfTrue="1" operator="equal">
      <formula>"验证关闭"</formula>
    </cfRule>
    <cfRule type="cellIs" dxfId="1961" priority="1666" stopIfTrue="1" operator="equal">
      <formula>"方案实施"</formula>
    </cfRule>
    <cfRule type="cellIs" dxfId="1960" priority="1667" stopIfTrue="1" operator="equal">
      <formula>"原因确认"</formula>
    </cfRule>
    <cfRule type="cellIs" dxfId="1959" priority="1668" stopIfTrue="1" operator="equal">
      <formula>"原因未定"</formula>
    </cfRule>
  </conditionalFormatting>
  <conditionalFormatting sqref="J327">
    <cfRule type="cellIs" dxfId="1958" priority="1657" stopIfTrue="1" operator="equal">
      <formula>"状态冻结"</formula>
    </cfRule>
    <cfRule type="cellIs" dxfId="1957" priority="1658" stopIfTrue="1" operator="equal">
      <formula>"持续跟踪"</formula>
    </cfRule>
    <cfRule type="cellIs" dxfId="1956" priority="1659" stopIfTrue="1" operator="equal">
      <formula>"验证关闭"</formula>
    </cfRule>
    <cfRule type="cellIs" dxfId="1955" priority="1660" stopIfTrue="1" operator="equal">
      <formula>"方案实施"</formula>
    </cfRule>
    <cfRule type="cellIs" dxfId="1954" priority="1661" stopIfTrue="1" operator="equal">
      <formula>"原因确认"</formula>
    </cfRule>
    <cfRule type="cellIs" dxfId="1953" priority="1662" stopIfTrue="1" operator="equal">
      <formula>"原因未定"</formula>
    </cfRule>
  </conditionalFormatting>
  <conditionalFormatting sqref="J327">
    <cfRule type="cellIs" dxfId="1952" priority="1651" stopIfTrue="1" operator="equal">
      <formula>"状态冻结"</formula>
    </cfRule>
    <cfRule type="cellIs" dxfId="1951" priority="1652" stopIfTrue="1" operator="equal">
      <formula>"持续跟踪"</formula>
    </cfRule>
    <cfRule type="cellIs" dxfId="1950" priority="1653" stopIfTrue="1" operator="equal">
      <formula>"验证关闭"</formula>
    </cfRule>
    <cfRule type="cellIs" dxfId="1949" priority="1654" stopIfTrue="1" operator="equal">
      <formula>"方案实施"</formula>
    </cfRule>
    <cfRule type="cellIs" dxfId="1948" priority="1655" stopIfTrue="1" operator="equal">
      <formula>"原因确认"</formula>
    </cfRule>
    <cfRule type="cellIs" dxfId="1947" priority="1656" stopIfTrue="1" operator="equal">
      <formula>"原因未定"</formula>
    </cfRule>
  </conditionalFormatting>
  <conditionalFormatting sqref="J328">
    <cfRule type="cellIs" dxfId="1946" priority="1645" stopIfTrue="1" operator="equal">
      <formula>"状态冻结"</formula>
    </cfRule>
    <cfRule type="cellIs" dxfId="1945" priority="1646" stopIfTrue="1" operator="equal">
      <formula>"持续跟踪"</formula>
    </cfRule>
    <cfRule type="cellIs" dxfId="1944" priority="1647" stopIfTrue="1" operator="equal">
      <formula>"验证关闭"</formula>
    </cfRule>
    <cfRule type="cellIs" dxfId="1943" priority="1648" stopIfTrue="1" operator="equal">
      <formula>"方案实施"</formula>
    </cfRule>
    <cfRule type="cellIs" dxfId="1942" priority="1649" stopIfTrue="1" operator="equal">
      <formula>"原因确认"</formula>
    </cfRule>
    <cfRule type="cellIs" dxfId="1941" priority="1650" stopIfTrue="1" operator="equal">
      <formula>"原因未定"</formula>
    </cfRule>
  </conditionalFormatting>
  <conditionalFormatting sqref="J328">
    <cfRule type="cellIs" dxfId="1940" priority="1639" stopIfTrue="1" operator="equal">
      <formula>"状态冻结"</formula>
    </cfRule>
    <cfRule type="cellIs" dxfId="1939" priority="1640" stopIfTrue="1" operator="equal">
      <formula>"持续跟踪"</formula>
    </cfRule>
    <cfRule type="cellIs" dxfId="1938" priority="1641" stopIfTrue="1" operator="equal">
      <formula>"验证关闭"</formula>
    </cfRule>
    <cfRule type="cellIs" dxfId="1937" priority="1642" stopIfTrue="1" operator="equal">
      <formula>"方案实施"</formula>
    </cfRule>
    <cfRule type="cellIs" dxfId="1936" priority="1643" stopIfTrue="1" operator="equal">
      <formula>"原因确认"</formula>
    </cfRule>
    <cfRule type="cellIs" dxfId="1935" priority="1644" stopIfTrue="1" operator="equal">
      <formula>"原因未定"</formula>
    </cfRule>
  </conditionalFormatting>
  <conditionalFormatting sqref="J328">
    <cfRule type="cellIs" dxfId="1934" priority="1633" stopIfTrue="1" operator="equal">
      <formula>"状态冻结"</formula>
    </cfRule>
    <cfRule type="cellIs" dxfId="1933" priority="1634" stopIfTrue="1" operator="equal">
      <formula>"持续跟踪"</formula>
    </cfRule>
    <cfRule type="cellIs" dxfId="1932" priority="1635" stopIfTrue="1" operator="equal">
      <formula>"验证关闭"</formula>
    </cfRule>
    <cfRule type="cellIs" dxfId="1931" priority="1636" stopIfTrue="1" operator="equal">
      <formula>"方案实施"</formula>
    </cfRule>
    <cfRule type="cellIs" dxfId="1930" priority="1637" stopIfTrue="1" operator="equal">
      <formula>"原因确认"</formula>
    </cfRule>
    <cfRule type="cellIs" dxfId="1929" priority="1638" stopIfTrue="1" operator="equal">
      <formula>"原因未定"</formula>
    </cfRule>
  </conditionalFormatting>
  <conditionalFormatting sqref="J329">
    <cfRule type="cellIs" dxfId="1928" priority="1627" stopIfTrue="1" operator="equal">
      <formula>"状态冻结"</formula>
    </cfRule>
    <cfRule type="cellIs" dxfId="1927" priority="1628" stopIfTrue="1" operator="equal">
      <formula>"持续跟踪"</formula>
    </cfRule>
    <cfRule type="cellIs" dxfId="1926" priority="1629" stopIfTrue="1" operator="equal">
      <formula>"验证关闭"</formula>
    </cfRule>
    <cfRule type="cellIs" dxfId="1925" priority="1630" stopIfTrue="1" operator="equal">
      <formula>"方案实施"</formula>
    </cfRule>
    <cfRule type="cellIs" dxfId="1924" priority="1631" stopIfTrue="1" operator="equal">
      <formula>"原因确认"</formula>
    </cfRule>
    <cfRule type="cellIs" dxfId="1923" priority="1632" stopIfTrue="1" operator="equal">
      <formula>"原因未定"</formula>
    </cfRule>
  </conditionalFormatting>
  <conditionalFormatting sqref="J329">
    <cfRule type="cellIs" dxfId="1922" priority="1621" stopIfTrue="1" operator="equal">
      <formula>"状态冻结"</formula>
    </cfRule>
    <cfRule type="cellIs" dxfId="1921" priority="1622" stopIfTrue="1" operator="equal">
      <formula>"持续跟踪"</formula>
    </cfRule>
    <cfRule type="cellIs" dxfId="1920" priority="1623" stopIfTrue="1" operator="equal">
      <formula>"验证关闭"</formula>
    </cfRule>
    <cfRule type="cellIs" dxfId="1919" priority="1624" stopIfTrue="1" operator="equal">
      <formula>"方案实施"</formula>
    </cfRule>
    <cfRule type="cellIs" dxfId="1918" priority="1625" stopIfTrue="1" operator="equal">
      <formula>"原因确认"</formula>
    </cfRule>
    <cfRule type="cellIs" dxfId="1917" priority="1626" stopIfTrue="1" operator="equal">
      <formula>"原因未定"</formula>
    </cfRule>
  </conditionalFormatting>
  <conditionalFormatting sqref="J329">
    <cfRule type="cellIs" dxfId="1916" priority="1615" stopIfTrue="1" operator="equal">
      <formula>"状态冻结"</formula>
    </cfRule>
    <cfRule type="cellIs" dxfId="1915" priority="1616" stopIfTrue="1" operator="equal">
      <formula>"持续跟踪"</formula>
    </cfRule>
    <cfRule type="cellIs" dxfId="1914" priority="1617" stopIfTrue="1" operator="equal">
      <formula>"验证关闭"</formula>
    </cfRule>
    <cfRule type="cellIs" dxfId="1913" priority="1618" stopIfTrue="1" operator="equal">
      <formula>"方案实施"</formula>
    </cfRule>
    <cfRule type="cellIs" dxfId="1912" priority="1619" stopIfTrue="1" operator="equal">
      <formula>"原因确认"</formula>
    </cfRule>
    <cfRule type="cellIs" dxfId="1911" priority="1620" stopIfTrue="1" operator="equal">
      <formula>"原因未定"</formula>
    </cfRule>
  </conditionalFormatting>
  <conditionalFormatting sqref="J330">
    <cfRule type="cellIs" dxfId="1910" priority="1609" stopIfTrue="1" operator="equal">
      <formula>"状态冻结"</formula>
    </cfRule>
    <cfRule type="cellIs" dxfId="1909" priority="1610" stopIfTrue="1" operator="equal">
      <formula>"持续跟踪"</formula>
    </cfRule>
    <cfRule type="cellIs" dxfId="1908" priority="1611" stopIfTrue="1" operator="equal">
      <formula>"验证关闭"</formula>
    </cfRule>
    <cfRule type="cellIs" dxfId="1907" priority="1612" stopIfTrue="1" operator="equal">
      <formula>"方案实施"</formula>
    </cfRule>
    <cfRule type="cellIs" dxfId="1906" priority="1613" stopIfTrue="1" operator="equal">
      <formula>"原因确认"</formula>
    </cfRule>
    <cfRule type="cellIs" dxfId="1905" priority="1614" stopIfTrue="1" operator="equal">
      <formula>"原因未定"</formula>
    </cfRule>
  </conditionalFormatting>
  <conditionalFormatting sqref="J330">
    <cfRule type="cellIs" dxfId="1904" priority="1603" stopIfTrue="1" operator="equal">
      <formula>"状态冻结"</formula>
    </cfRule>
    <cfRule type="cellIs" dxfId="1903" priority="1604" stopIfTrue="1" operator="equal">
      <formula>"持续跟踪"</formula>
    </cfRule>
    <cfRule type="cellIs" dxfId="1902" priority="1605" stopIfTrue="1" operator="equal">
      <formula>"验证关闭"</formula>
    </cfRule>
    <cfRule type="cellIs" dxfId="1901" priority="1606" stopIfTrue="1" operator="equal">
      <formula>"方案实施"</formula>
    </cfRule>
    <cfRule type="cellIs" dxfId="1900" priority="1607" stopIfTrue="1" operator="equal">
      <formula>"原因确认"</formula>
    </cfRule>
    <cfRule type="cellIs" dxfId="1899" priority="1608" stopIfTrue="1" operator="equal">
      <formula>"原因未定"</formula>
    </cfRule>
  </conditionalFormatting>
  <conditionalFormatting sqref="J330">
    <cfRule type="cellIs" dxfId="1898" priority="1597" stopIfTrue="1" operator="equal">
      <formula>"状态冻结"</formula>
    </cfRule>
    <cfRule type="cellIs" dxfId="1897" priority="1598" stopIfTrue="1" operator="equal">
      <formula>"持续跟踪"</formula>
    </cfRule>
    <cfRule type="cellIs" dxfId="1896" priority="1599" stopIfTrue="1" operator="equal">
      <formula>"验证关闭"</formula>
    </cfRule>
    <cfRule type="cellIs" dxfId="1895" priority="1600" stopIfTrue="1" operator="equal">
      <formula>"方案实施"</formula>
    </cfRule>
    <cfRule type="cellIs" dxfId="1894" priority="1601" stopIfTrue="1" operator="equal">
      <formula>"原因确认"</formula>
    </cfRule>
    <cfRule type="cellIs" dxfId="1893" priority="1602" stopIfTrue="1" operator="equal">
      <formula>"原因未定"</formula>
    </cfRule>
  </conditionalFormatting>
  <conditionalFormatting sqref="J331">
    <cfRule type="cellIs" dxfId="1892" priority="1591" stopIfTrue="1" operator="equal">
      <formula>"状态冻结"</formula>
    </cfRule>
    <cfRule type="cellIs" dxfId="1891" priority="1592" stopIfTrue="1" operator="equal">
      <formula>"持续跟踪"</formula>
    </cfRule>
    <cfRule type="cellIs" dxfId="1890" priority="1593" stopIfTrue="1" operator="equal">
      <formula>"验证关闭"</formula>
    </cfRule>
    <cfRule type="cellIs" dxfId="1889" priority="1594" stopIfTrue="1" operator="equal">
      <formula>"方案实施"</formula>
    </cfRule>
    <cfRule type="cellIs" dxfId="1888" priority="1595" stopIfTrue="1" operator="equal">
      <formula>"原因确认"</formula>
    </cfRule>
    <cfRule type="cellIs" dxfId="1887" priority="1596" stopIfTrue="1" operator="equal">
      <formula>"原因未定"</formula>
    </cfRule>
  </conditionalFormatting>
  <conditionalFormatting sqref="J331">
    <cfRule type="cellIs" dxfId="1886" priority="1585" stopIfTrue="1" operator="equal">
      <formula>"状态冻结"</formula>
    </cfRule>
    <cfRule type="cellIs" dxfId="1885" priority="1586" stopIfTrue="1" operator="equal">
      <formula>"持续跟踪"</formula>
    </cfRule>
    <cfRule type="cellIs" dxfId="1884" priority="1587" stopIfTrue="1" operator="equal">
      <formula>"验证关闭"</formula>
    </cfRule>
    <cfRule type="cellIs" dxfId="1883" priority="1588" stopIfTrue="1" operator="equal">
      <formula>"方案实施"</formula>
    </cfRule>
    <cfRule type="cellIs" dxfId="1882" priority="1589" stopIfTrue="1" operator="equal">
      <formula>"原因确认"</formula>
    </cfRule>
    <cfRule type="cellIs" dxfId="1881" priority="1590" stopIfTrue="1" operator="equal">
      <formula>"原因未定"</formula>
    </cfRule>
  </conditionalFormatting>
  <conditionalFormatting sqref="J331">
    <cfRule type="cellIs" dxfId="1880" priority="1579" stopIfTrue="1" operator="equal">
      <formula>"状态冻结"</formula>
    </cfRule>
    <cfRule type="cellIs" dxfId="1879" priority="1580" stopIfTrue="1" operator="equal">
      <formula>"持续跟踪"</formula>
    </cfRule>
    <cfRule type="cellIs" dxfId="1878" priority="1581" stopIfTrue="1" operator="equal">
      <formula>"验证关闭"</formula>
    </cfRule>
    <cfRule type="cellIs" dxfId="1877" priority="1582" stopIfTrue="1" operator="equal">
      <formula>"方案实施"</formula>
    </cfRule>
    <cfRule type="cellIs" dxfId="1876" priority="1583" stopIfTrue="1" operator="equal">
      <formula>"原因确认"</formula>
    </cfRule>
    <cfRule type="cellIs" dxfId="1875" priority="1584" stopIfTrue="1" operator="equal">
      <formula>"原因未定"</formula>
    </cfRule>
  </conditionalFormatting>
  <conditionalFormatting sqref="J332:J333">
    <cfRule type="cellIs" dxfId="1874" priority="1573" stopIfTrue="1" operator="equal">
      <formula>"状态冻结"</formula>
    </cfRule>
    <cfRule type="cellIs" dxfId="1873" priority="1574" stopIfTrue="1" operator="equal">
      <formula>"持续跟踪"</formula>
    </cfRule>
    <cfRule type="cellIs" dxfId="1872" priority="1575" stopIfTrue="1" operator="equal">
      <formula>"验证关闭"</formula>
    </cfRule>
    <cfRule type="cellIs" dxfId="1871" priority="1576" stopIfTrue="1" operator="equal">
      <formula>"方案实施"</formula>
    </cfRule>
    <cfRule type="cellIs" dxfId="1870" priority="1577" stopIfTrue="1" operator="equal">
      <formula>"原因确认"</formula>
    </cfRule>
    <cfRule type="cellIs" dxfId="1869" priority="1578" stopIfTrue="1" operator="equal">
      <formula>"原因未定"</formula>
    </cfRule>
  </conditionalFormatting>
  <conditionalFormatting sqref="J332:J333">
    <cfRule type="cellIs" dxfId="1868" priority="1567" stopIfTrue="1" operator="equal">
      <formula>"状态冻结"</formula>
    </cfRule>
    <cfRule type="cellIs" dxfId="1867" priority="1568" stopIfTrue="1" operator="equal">
      <formula>"持续跟踪"</formula>
    </cfRule>
    <cfRule type="cellIs" dxfId="1866" priority="1569" stopIfTrue="1" operator="equal">
      <formula>"验证关闭"</formula>
    </cfRule>
    <cfRule type="cellIs" dxfId="1865" priority="1570" stopIfTrue="1" operator="equal">
      <formula>"方案实施"</formula>
    </cfRule>
    <cfRule type="cellIs" dxfId="1864" priority="1571" stopIfTrue="1" operator="equal">
      <formula>"原因确认"</formula>
    </cfRule>
    <cfRule type="cellIs" dxfId="1863" priority="1572" stopIfTrue="1" operator="equal">
      <formula>"原因未定"</formula>
    </cfRule>
  </conditionalFormatting>
  <conditionalFormatting sqref="J332:J333">
    <cfRule type="cellIs" dxfId="1862" priority="1561" stopIfTrue="1" operator="equal">
      <formula>"状态冻结"</formula>
    </cfRule>
    <cfRule type="cellIs" dxfId="1861" priority="1562" stopIfTrue="1" operator="equal">
      <formula>"持续跟踪"</formula>
    </cfRule>
    <cfRule type="cellIs" dxfId="1860" priority="1563" stopIfTrue="1" operator="equal">
      <formula>"验证关闭"</formula>
    </cfRule>
    <cfRule type="cellIs" dxfId="1859" priority="1564" stopIfTrue="1" operator="equal">
      <formula>"方案实施"</formula>
    </cfRule>
    <cfRule type="cellIs" dxfId="1858" priority="1565" stopIfTrue="1" operator="equal">
      <formula>"原因确认"</formula>
    </cfRule>
    <cfRule type="cellIs" dxfId="1857" priority="1566" stopIfTrue="1" operator="equal">
      <formula>"原因未定"</formula>
    </cfRule>
  </conditionalFormatting>
  <conditionalFormatting sqref="J361">
    <cfRule type="cellIs" dxfId="1856" priority="1123" stopIfTrue="1" operator="equal">
      <formula>"状态冻结"</formula>
    </cfRule>
    <cfRule type="cellIs" dxfId="1855" priority="1124" stopIfTrue="1" operator="equal">
      <formula>"持续跟踪"</formula>
    </cfRule>
    <cfRule type="cellIs" dxfId="1854" priority="1125" stopIfTrue="1" operator="equal">
      <formula>"验证关闭"</formula>
    </cfRule>
    <cfRule type="cellIs" dxfId="1853" priority="1126" stopIfTrue="1" operator="equal">
      <formula>"方案实施"</formula>
    </cfRule>
    <cfRule type="cellIs" dxfId="1852" priority="1127" stopIfTrue="1" operator="equal">
      <formula>"原因确认"</formula>
    </cfRule>
    <cfRule type="cellIs" dxfId="1851" priority="1128" stopIfTrue="1" operator="equal">
      <formula>"原因未定"</formula>
    </cfRule>
  </conditionalFormatting>
  <conditionalFormatting sqref="J361">
    <cfRule type="cellIs" dxfId="1850" priority="1117" stopIfTrue="1" operator="equal">
      <formula>"状态冻结"</formula>
    </cfRule>
    <cfRule type="cellIs" dxfId="1849" priority="1118" stopIfTrue="1" operator="equal">
      <formula>"持续跟踪"</formula>
    </cfRule>
    <cfRule type="cellIs" dxfId="1848" priority="1119" stopIfTrue="1" operator="equal">
      <formula>"验证关闭"</formula>
    </cfRule>
    <cfRule type="cellIs" dxfId="1847" priority="1120" stopIfTrue="1" operator="equal">
      <formula>"方案实施"</formula>
    </cfRule>
    <cfRule type="cellIs" dxfId="1846" priority="1121" stopIfTrue="1" operator="equal">
      <formula>"原因确认"</formula>
    </cfRule>
    <cfRule type="cellIs" dxfId="1845" priority="1122" stopIfTrue="1" operator="equal">
      <formula>"原因未定"</formula>
    </cfRule>
  </conditionalFormatting>
  <conditionalFormatting sqref="J361">
    <cfRule type="cellIs" dxfId="1844" priority="1111" stopIfTrue="1" operator="equal">
      <formula>"状态冻结"</formula>
    </cfRule>
    <cfRule type="cellIs" dxfId="1843" priority="1112" stopIfTrue="1" operator="equal">
      <formula>"持续跟踪"</formula>
    </cfRule>
    <cfRule type="cellIs" dxfId="1842" priority="1113" stopIfTrue="1" operator="equal">
      <formula>"验证关闭"</formula>
    </cfRule>
    <cfRule type="cellIs" dxfId="1841" priority="1114" stopIfTrue="1" operator="equal">
      <formula>"方案实施"</formula>
    </cfRule>
    <cfRule type="cellIs" dxfId="1840" priority="1115" stopIfTrue="1" operator="equal">
      <formula>"原因确认"</formula>
    </cfRule>
    <cfRule type="cellIs" dxfId="1839" priority="1116" stopIfTrue="1" operator="equal">
      <formula>"原因未定"</formula>
    </cfRule>
  </conditionalFormatting>
  <conditionalFormatting sqref="J334">
    <cfRule type="cellIs" dxfId="1838" priority="1555" stopIfTrue="1" operator="equal">
      <formula>"状态冻结"</formula>
    </cfRule>
    <cfRule type="cellIs" dxfId="1837" priority="1556" stopIfTrue="1" operator="equal">
      <formula>"持续跟踪"</formula>
    </cfRule>
    <cfRule type="cellIs" dxfId="1836" priority="1557" stopIfTrue="1" operator="equal">
      <formula>"验证关闭"</formula>
    </cfRule>
    <cfRule type="cellIs" dxfId="1835" priority="1558" stopIfTrue="1" operator="equal">
      <formula>"方案实施"</formula>
    </cfRule>
    <cfRule type="cellIs" dxfId="1834" priority="1559" stopIfTrue="1" operator="equal">
      <formula>"原因确认"</formula>
    </cfRule>
    <cfRule type="cellIs" dxfId="1833" priority="1560" stopIfTrue="1" operator="equal">
      <formula>"原因未定"</formula>
    </cfRule>
  </conditionalFormatting>
  <conditionalFormatting sqref="J334">
    <cfRule type="cellIs" dxfId="1832" priority="1549" stopIfTrue="1" operator="equal">
      <formula>"状态冻结"</formula>
    </cfRule>
    <cfRule type="cellIs" dxfId="1831" priority="1550" stopIfTrue="1" operator="equal">
      <formula>"持续跟踪"</formula>
    </cfRule>
    <cfRule type="cellIs" dxfId="1830" priority="1551" stopIfTrue="1" operator="equal">
      <formula>"验证关闭"</formula>
    </cfRule>
    <cfRule type="cellIs" dxfId="1829" priority="1552" stopIfTrue="1" operator="equal">
      <formula>"方案实施"</formula>
    </cfRule>
    <cfRule type="cellIs" dxfId="1828" priority="1553" stopIfTrue="1" operator="equal">
      <formula>"原因确认"</formula>
    </cfRule>
    <cfRule type="cellIs" dxfId="1827" priority="1554" stopIfTrue="1" operator="equal">
      <formula>"原因未定"</formula>
    </cfRule>
  </conditionalFormatting>
  <conditionalFormatting sqref="J334">
    <cfRule type="cellIs" dxfId="1826" priority="1543" stopIfTrue="1" operator="equal">
      <formula>"状态冻结"</formula>
    </cfRule>
    <cfRule type="cellIs" dxfId="1825" priority="1544" stopIfTrue="1" operator="equal">
      <formula>"持续跟踪"</formula>
    </cfRule>
    <cfRule type="cellIs" dxfId="1824" priority="1545" stopIfTrue="1" operator="equal">
      <formula>"验证关闭"</formula>
    </cfRule>
    <cfRule type="cellIs" dxfId="1823" priority="1546" stopIfTrue="1" operator="equal">
      <formula>"方案实施"</formula>
    </cfRule>
    <cfRule type="cellIs" dxfId="1822" priority="1547" stopIfTrue="1" operator="equal">
      <formula>"原因确认"</formula>
    </cfRule>
    <cfRule type="cellIs" dxfId="1821" priority="1548" stopIfTrue="1" operator="equal">
      <formula>"原因未定"</formula>
    </cfRule>
  </conditionalFormatting>
  <conditionalFormatting sqref="J335">
    <cfRule type="cellIs" dxfId="1820" priority="1537" stopIfTrue="1" operator="equal">
      <formula>"状态冻结"</formula>
    </cfRule>
    <cfRule type="cellIs" dxfId="1819" priority="1538" stopIfTrue="1" operator="equal">
      <formula>"持续跟踪"</formula>
    </cfRule>
    <cfRule type="cellIs" dxfId="1818" priority="1539" stopIfTrue="1" operator="equal">
      <formula>"验证关闭"</formula>
    </cfRule>
    <cfRule type="cellIs" dxfId="1817" priority="1540" stopIfTrue="1" operator="equal">
      <formula>"方案实施"</formula>
    </cfRule>
    <cfRule type="cellIs" dxfId="1816" priority="1541" stopIfTrue="1" operator="equal">
      <formula>"原因确认"</formula>
    </cfRule>
    <cfRule type="cellIs" dxfId="1815" priority="1542" stopIfTrue="1" operator="equal">
      <formula>"原因未定"</formula>
    </cfRule>
  </conditionalFormatting>
  <conditionalFormatting sqref="J335">
    <cfRule type="cellIs" dxfId="1814" priority="1531" stopIfTrue="1" operator="equal">
      <formula>"状态冻结"</formula>
    </cfRule>
    <cfRule type="cellIs" dxfId="1813" priority="1532" stopIfTrue="1" operator="equal">
      <formula>"持续跟踪"</formula>
    </cfRule>
    <cfRule type="cellIs" dxfId="1812" priority="1533" stopIfTrue="1" operator="equal">
      <formula>"验证关闭"</formula>
    </cfRule>
    <cfRule type="cellIs" dxfId="1811" priority="1534" stopIfTrue="1" operator="equal">
      <formula>"方案实施"</formula>
    </cfRule>
    <cfRule type="cellIs" dxfId="1810" priority="1535" stopIfTrue="1" operator="equal">
      <formula>"原因确认"</formula>
    </cfRule>
    <cfRule type="cellIs" dxfId="1809" priority="1536" stopIfTrue="1" operator="equal">
      <formula>"原因未定"</formula>
    </cfRule>
  </conditionalFormatting>
  <conditionalFormatting sqref="J335">
    <cfRule type="cellIs" dxfId="1808" priority="1525" stopIfTrue="1" operator="equal">
      <formula>"状态冻结"</formula>
    </cfRule>
    <cfRule type="cellIs" dxfId="1807" priority="1526" stopIfTrue="1" operator="equal">
      <formula>"持续跟踪"</formula>
    </cfRule>
    <cfRule type="cellIs" dxfId="1806" priority="1527" stopIfTrue="1" operator="equal">
      <formula>"验证关闭"</formula>
    </cfRule>
    <cfRule type="cellIs" dxfId="1805" priority="1528" stopIfTrue="1" operator="equal">
      <formula>"方案实施"</formula>
    </cfRule>
    <cfRule type="cellIs" dxfId="1804" priority="1529" stopIfTrue="1" operator="equal">
      <formula>"原因确认"</formula>
    </cfRule>
    <cfRule type="cellIs" dxfId="1803" priority="1530" stopIfTrue="1" operator="equal">
      <formula>"原因未定"</formula>
    </cfRule>
  </conditionalFormatting>
  <conditionalFormatting sqref="J338">
    <cfRule type="cellIs" dxfId="1802" priority="1519" stopIfTrue="1" operator="equal">
      <formula>"状态冻结"</formula>
    </cfRule>
    <cfRule type="cellIs" dxfId="1801" priority="1520" stopIfTrue="1" operator="equal">
      <formula>"持续跟踪"</formula>
    </cfRule>
    <cfRule type="cellIs" dxfId="1800" priority="1521" stopIfTrue="1" operator="equal">
      <formula>"验证关闭"</formula>
    </cfRule>
    <cfRule type="cellIs" dxfId="1799" priority="1522" stopIfTrue="1" operator="equal">
      <formula>"方案实施"</formula>
    </cfRule>
    <cfRule type="cellIs" dxfId="1798" priority="1523" stopIfTrue="1" operator="equal">
      <formula>"原因确认"</formula>
    </cfRule>
    <cfRule type="cellIs" dxfId="1797" priority="1524" stopIfTrue="1" operator="equal">
      <formula>"原因未定"</formula>
    </cfRule>
  </conditionalFormatting>
  <conditionalFormatting sqref="J338">
    <cfRule type="cellIs" dxfId="1796" priority="1513" stopIfTrue="1" operator="equal">
      <formula>"状态冻结"</formula>
    </cfRule>
    <cfRule type="cellIs" dxfId="1795" priority="1514" stopIfTrue="1" operator="equal">
      <formula>"持续跟踪"</formula>
    </cfRule>
    <cfRule type="cellIs" dxfId="1794" priority="1515" stopIfTrue="1" operator="equal">
      <formula>"验证关闭"</formula>
    </cfRule>
    <cfRule type="cellIs" dxfId="1793" priority="1516" stopIfTrue="1" operator="equal">
      <formula>"方案实施"</formula>
    </cfRule>
    <cfRule type="cellIs" dxfId="1792" priority="1517" stopIfTrue="1" operator="equal">
      <formula>"原因确认"</formula>
    </cfRule>
    <cfRule type="cellIs" dxfId="1791" priority="1518" stopIfTrue="1" operator="equal">
      <formula>"原因未定"</formula>
    </cfRule>
  </conditionalFormatting>
  <conditionalFormatting sqref="J338">
    <cfRule type="cellIs" dxfId="1790" priority="1507" stopIfTrue="1" operator="equal">
      <formula>"状态冻结"</formula>
    </cfRule>
    <cfRule type="cellIs" dxfId="1789" priority="1508" stopIfTrue="1" operator="equal">
      <formula>"持续跟踪"</formula>
    </cfRule>
    <cfRule type="cellIs" dxfId="1788" priority="1509" stopIfTrue="1" operator="equal">
      <formula>"验证关闭"</formula>
    </cfRule>
    <cfRule type="cellIs" dxfId="1787" priority="1510" stopIfTrue="1" operator="equal">
      <formula>"方案实施"</formula>
    </cfRule>
    <cfRule type="cellIs" dxfId="1786" priority="1511" stopIfTrue="1" operator="equal">
      <formula>"原因确认"</formula>
    </cfRule>
    <cfRule type="cellIs" dxfId="1785" priority="1512" stopIfTrue="1" operator="equal">
      <formula>"原因未定"</formula>
    </cfRule>
  </conditionalFormatting>
  <conditionalFormatting sqref="J339">
    <cfRule type="cellIs" dxfId="1784" priority="1501" stopIfTrue="1" operator="equal">
      <formula>"状态冻结"</formula>
    </cfRule>
    <cfRule type="cellIs" dxfId="1783" priority="1502" stopIfTrue="1" operator="equal">
      <formula>"持续跟踪"</formula>
    </cfRule>
    <cfRule type="cellIs" dxfId="1782" priority="1503" stopIfTrue="1" operator="equal">
      <formula>"验证关闭"</formula>
    </cfRule>
    <cfRule type="cellIs" dxfId="1781" priority="1504" stopIfTrue="1" operator="equal">
      <formula>"方案实施"</formula>
    </cfRule>
    <cfRule type="cellIs" dxfId="1780" priority="1505" stopIfTrue="1" operator="equal">
      <formula>"原因确认"</formula>
    </cfRule>
    <cfRule type="cellIs" dxfId="1779" priority="1506" stopIfTrue="1" operator="equal">
      <formula>"原因未定"</formula>
    </cfRule>
  </conditionalFormatting>
  <conditionalFormatting sqref="J339">
    <cfRule type="cellIs" dxfId="1778" priority="1495" stopIfTrue="1" operator="equal">
      <formula>"状态冻结"</formula>
    </cfRule>
    <cfRule type="cellIs" dxfId="1777" priority="1496" stopIfTrue="1" operator="equal">
      <formula>"持续跟踪"</formula>
    </cfRule>
    <cfRule type="cellIs" dxfId="1776" priority="1497" stopIfTrue="1" operator="equal">
      <formula>"验证关闭"</formula>
    </cfRule>
    <cfRule type="cellIs" dxfId="1775" priority="1498" stopIfTrue="1" operator="equal">
      <formula>"方案实施"</formula>
    </cfRule>
    <cfRule type="cellIs" dxfId="1774" priority="1499" stopIfTrue="1" operator="equal">
      <formula>"原因确认"</formula>
    </cfRule>
    <cfRule type="cellIs" dxfId="1773" priority="1500" stopIfTrue="1" operator="equal">
      <formula>"原因未定"</formula>
    </cfRule>
  </conditionalFormatting>
  <conditionalFormatting sqref="J339">
    <cfRule type="cellIs" dxfId="1772" priority="1489" stopIfTrue="1" operator="equal">
      <formula>"状态冻结"</formula>
    </cfRule>
    <cfRule type="cellIs" dxfId="1771" priority="1490" stopIfTrue="1" operator="equal">
      <formula>"持续跟踪"</formula>
    </cfRule>
    <cfRule type="cellIs" dxfId="1770" priority="1491" stopIfTrue="1" operator="equal">
      <formula>"验证关闭"</formula>
    </cfRule>
    <cfRule type="cellIs" dxfId="1769" priority="1492" stopIfTrue="1" operator="equal">
      <formula>"方案实施"</formula>
    </cfRule>
    <cfRule type="cellIs" dxfId="1768" priority="1493" stopIfTrue="1" operator="equal">
      <formula>"原因确认"</formula>
    </cfRule>
    <cfRule type="cellIs" dxfId="1767" priority="1494" stopIfTrue="1" operator="equal">
      <formula>"原因未定"</formula>
    </cfRule>
  </conditionalFormatting>
  <conditionalFormatting sqref="J340">
    <cfRule type="cellIs" dxfId="1766" priority="1483" stopIfTrue="1" operator="equal">
      <formula>"状态冻结"</formula>
    </cfRule>
    <cfRule type="cellIs" dxfId="1765" priority="1484" stopIfTrue="1" operator="equal">
      <formula>"持续跟踪"</formula>
    </cfRule>
    <cfRule type="cellIs" dxfId="1764" priority="1485" stopIfTrue="1" operator="equal">
      <formula>"验证关闭"</formula>
    </cfRule>
    <cfRule type="cellIs" dxfId="1763" priority="1486" stopIfTrue="1" operator="equal">
      <formula>"方案实施"</formula>
    </cfRule>
    <cfRule type="cellIs" dxfId="1762" priority="1487" stopIfTrue="1" operator="equal">
      <formula>"原因确认"</formula>
    </cfRule>
    <cfRule type="cellIs" dxfId="1761" priority="1488" stopIfTrue="1" operator="equal">
      <formula>"原因未定"</formula>
    </cfRule>
  </conditionalFormatting>
  <conditionalFormatting sqref="J340">
    <cfRule type="cellIs" dxfId="1760" priority="1477" stopIfTrue="1" operator="equal">
      <formula>"状态冻结"</formula>
    </cfRule>
    <cfRule type="cellIs" dxfId="1759" priority="1478" stopIfTrue="1" operator="equal">
      <formula>"持续跟踪"</formula>
    </cfRule>
    <cfRule type="cellIs" dxfId="1758" priority="1479" stopIfTrue="1" operator="equal">
      <formula>"验证关闭"</formula>
    </cfRule>
    <cfRule type="cellIs" dxfId="1757" priority="1480" stopIfTrue="1" operator="equal">
      <formula>"方案实施"</formula>
    </cfRule>
    <cfRule type="cellIs" dxfId="1756" priority="1481" stopIfTrue="1" operator="equal">
      <formula>"原因确认"</formula>
    </cfRule>
    <cfRule type="cellIs" dxfId="1755" priority="1482" stopIfTrue="1" operator="equal">
      <formula>"原因未定"</formula>
    </cfRule>
  </conditionalFormatting>
  <conditionalFormatting sqref="J340">
    <cfRule type="cellIs" dxfId="1754" priority="1471" stopIfTrue="1" operator="equal">
      <formula>"状态冻结"</formula>
    </cfRule>
    <cfRule type="cellIs" dxfId="1753" priority="1472" stopIfTrue="1" operator="equal">
      <formula>"持续跟踪"</formula>
    </cfRule>
    <cfRule type="cellIs" dxfId="1752" priority="1473" stopIfTrue="1" operator="equal">
      <formula>"验证关闭"</formula>
    </cfRule>
    <cfRule type="cellIs" dxfId="1751" priority="1474" stopIfTrue="1" operator="equal">
      <formula>"方案实施"</formula>
    </cfRule>
    <cfRule type="cellIs" dxfId="1750" priority="1475" stopIfTrue="1" operator="equal">
      <formula>"原因确认"</formula>
    </cfRule>
    <cfRule type="cellIs" dxfId="1749" priority="1476" stopIfTrue="1" operator="equal">
      <formula>"原因未定"</formula>
    </cfRule>
  </conditionalFormatting>
  <conditionalFormatting sqref="J341">
    <cfRule type="cellIs" dxfId="1748" priority="1465" stopIfTrue="1" operator="equal">
      <formula>"状态冻结"</formula>
    </cfRule>
    <cfRule type="cellIs" dxfId="1747" priority="1466" stopIfTrue="1" operator="equal">
      <formula>"持续跟踪"</formula>
    </cfRule>
    <cfRule type="cellIs" dxfId="1746" priority="1467" stopIfTrue="1" operator="equal">
      <formula>"验证关闭"</formula>
    </cfRule>
    <cfRule type="cellIs" dxfId="1745" priority="1468" stopIfTrue="1" operator="equal">
      <formula>"方案实施"</formula>
    </cfRule>
    <cfRule type="cellIs" dxfId="1744" priority="1469" stopIfTrue="1" operator="equal">
      <formula>"原因确认"</formula>
    </cfRule>
    <cfRule type="cellIs" dxfId="1743" priority="1470" stopIfTrue="1" operator="equal">
      <formula>"原因未定"</formula>
    </cfRule>
  </conditionalFormatting>
  <conditionalFormatting sqref="J341">
    <cfRule type="cellIs" dxfId="1742" priority="1459" stopIfTrue="1" operator="equal">
      <formula>"状态冻结"</formula>
    </cfRule>
    <cfRule type="cellIs" dxfId="1741" priority="1460" stopIfTrue="1" operator="equal">
      <formula>"持续跟踪"</formula>
    </cfRule>
    <cfRule type="cellIs" dxfId="1740" priority="1461" stopIfTrue="1" operator="equal">
      <formula>"验证关闭"</formula>
    </cfRule>
    <cfRule type="cellIs" dxfId="1739" priority="1462" stopIfTrue="1" operator="equal">
      <formula>"方案实施"</formula>
    </cfRule>
    <cfRule type="cellIs" dxfId="1738" priority="1463" stopIfTrue="1" operator="equal">
      <formula>"原因确认"</formula>
    </cfRule>
    <cfRule type="cellIs" dxfId="1737" priority="1464" stopIfTrue="1" operator="equal">
      <formula>"原因未定"</formula>
    </cfRule>
  </conditionalFormatting>
  <conditionalFormatting sqref="J341">
    <cfRule type="cellIs" dxfId="1736" priority="1453" stopIfTrue="1" operator="equal">
      <formula>"状态冻结"</formula>
    </cfRule>
    <cfRule type="cellIs" dxfId="1735" priority="1454" stopIfTrue="1" operator="equal">
      <formula>"持续跟踪"</formula>
    </cfRule>
    <cfRule type="cellIs" dxfId="1734" priority="1455" stopIfTrue="1" operator="equal">
      <formula>"验证关闭"</formula>
    </cfRule>
    <cfRule type="cellIs" dxfId="1733" priority="1456" stopIfTrue="1" operator="equal">
      <formula>"方案实施"</formula>
    </cfRule>
    <cfRule type="cellIs" dxfId="1732" priority="1457" stopIfTrue="1" operator="equal">
      <formula>"原因确认"</formula>
    </cfRule>
    <cfRule type="cellIs" dxfId="1731" priority="1458" stopIfTrue="1" operator="equal">
      <formula>"原因未定"</formula>
    </cfRule>
  </conditionalFormatting>
  <conditionalFormatting sqref="J342">
    <cfRule type="cellIs" dxfId="1730" priority="1447" stopIfTrue="1" operator="equal">
      <formula>"状态冻结"</formula>
    </cfRule>
    <cfRule type="cellIs" dxfId="1729" priority="1448" stopIfTrue="1" operator="equal">
      <formula>"持续跟踪"</formula>
    </cfRule>
    <cfRule type="cellIs" dxfId="1728" priority="1449" stopIfTrue="1" operator="equal">
      <formula>"验证关闭"</formula>
    </cfRule>
    <cfRule type="cellIs" dxfId="1727" priority="1450" stopIfTrue="1" operator="equal">
      <formula>"方案实施"</formula>
    </cfRule>
    <cfRule type="cellIs" dxfId="1726" priority="1451" stopIfTrue="1" operator="equal">
      <formula>"原因确认"</formula>
    </cfRule>
    <cfRule type="cellIs" dxfId="1725" priority="1452" stopIfTrue="1" operator="equal">
      <formula>"原因未定"</formula>
    </cfRule>
  </conditionalFormatting>
  <conditionalFormatting sqref="J342">
    <cfRule type="cellIs" dxfId="1724" priority="1441" stopIfTrue="1" operator="equal">
      <formula>"状态冻结"</formula>
    </cfRule>
    <cfRule type="cellIs" dxfId="1723" priority="1442" stopIfTrue="1" operator="equal">
      <formula>"持续跟踪"</formula>
    </cfRule>
    <cfRule type="cellIs" dxfId="1722" priority="1443" stopIfTrue="1" operator="equal">
      <formula>"验证关闭"</formula>
    </cfRule>
    <cfRule type="cellIs" dxfId="1721" priority="1444" stopIfTrue="1" operator="equal">
      <formula>"方案实施"</formula>
    </cfRule>
    <cfRule type="cellIs" dxfId="1720" priority="1445" stopIfTrue="1" operator="equal">
      <formula>"原因确认"</formula>
    </cfRule>
    <cfRule type="cellIs" dxfId="1719" priority="1446" stopIfTrue="1" operator="equal">
      <formula>"原因未定"</formula>
    </cfRule>
  </conditionalFormatting>
  <conditionalFormatting sqref="J342">
    <cfRule type="cellIs" dxfId="1718" priority="1435" stopIfTrue="1" operator="equal">
      <formula>"状态冻结"</formula>
    </cfRule>
    <cfRule type="cellIs" dxfId="1717" priority="1436" stopIfTrue="1" operator="equal">
      <formula>"持续跟踪"</formula>
    </cfRule>
    <cfRule type="cellIs" dxfId="1716" priority="1437" stopIfTrue="1" operator="equal">
      <formula>"验证关闭"</formula>
    </cfRule>
    <cfRule type="cellIs" dxfId="1715" priority="1438" stopIfTrue="1" operator="equal">
      <formula>"方案实施"</formula>
    </cfRule>
    <cfRule type="cellIs" dxfId="1714" priority="1439" stopIfTrue="1" operator="equal">
      <formula>"原因确认"</formula>
    </cfRule>
    <cfRule type="cellIs" dxfId="1713" priority="1440" stopIfTrue="1" operator="equal">
      <formula>"原因未定"</formula>
    </cfRule>
  </conditionalFormatting>
  <conditionalFormatting sqref="J343">
    <cfRule type="cellIs" dxfId="1712" priority="1429" stopIfTrue="1" operator="equal">
      <formula>"状态冻结"</formula>
    </cfRule>
    <cfRule type="cellIs" dxfId="1711" priority="1430" stopIfTrue="1" operator="equal">
      <formula>"持续跟踪"</formula>
    </cfRule>
    <cfRule type="cellIs" dxfId="1710" priority="1431" stopIfTrue="1" operator="equal">
      <formula>"验证关闭"</formula>
    </cfRule>
    <cfRule type="cellIs" dxfId="1709" priority="1432" stopIfTrue="1" operator="equal">
      <formula>"方案实施"</formula>
    </cfRule>
    <cfRule type="cellIs" dxfId="1708" priority="1433" stopIfTrue="1" operator="equal">
      <formula>"原因确认"</formula>
    </cfRule>
    <cfRule type="cellIs" dxfId="1707" priority="1434" stopIfTrue="1" operator="equal">
      <formula>"原因未定"</formula>
    </cfRule>
  </conditionalFormatting>
  <conditionalFormatting sqref="J343">
    <cfRule type="cellIs" dxfId="1706" priority="1423" stopIfTrue="1" operator="equal">
      <formula>"状态冻结"</formula>
    </cfRule>
    <cfRule type="cellIs" dxfId="1705" priority="1424" stopIfTrue="1" operator="equal">
      <formula>"持续跟踪"</formula>
    </cfRule>
    <cfRule type="cellIs" dxfId="1704" priority="1425" stopIfTrue="1" operator="equal">
      <formula>"验证关闭"</formula>
    </cfRule>
    <cfRule type="cellIs" dxfId="1703" priority="1426" stopIfTrue="1" operator="equal">
      <formula>"方案实施"</formula>
    </cfRule>
    <cfRule type="cellIs" dxfId="1702" priority="1427" stopIfTrue="1" operator="equal">
      <formula>"原因确认"</formula>
    </cfRule>
    <cfRule type="cellIs" dxfId="1701" priority="1428" stopIfTrue="1" operator="equal">
      <formula>"原因未定"</formula>
    </cfRule>
  </conditionalFormatting>
  <conditionalFormatting sqref="J343">
    <cfRule type="cellIs" dxfId="1700" priority="1417" stopIfTrue="1" operator="equal">
      <formula>"状态冻结"</formula>
    </cfRule>
    <cfRule type="cellIs" dxfId="1699" priority="1418" stopIfTrue="1" operator="equal">
      <formula>"持续跟踪"</formula>
    </cfRule>
    <cfRule type="cellIs" dxfId="1698" priority="1419" stopIfTrue="1" operator="equal">
      <formula>"验证关闭"</formula>
    </cfRule>
    <cfRule type="cellIs" dxfId="1697" priority="1420" stopIfTrue="1" operator="equal">
      <formula>"方案实施"</formula>
    </cfRule>
    <cfRule type="cellIs" dxfId="1696" priority="1421" stopIfTrue="1" operator="equal">
      <formula>"原因确认"</formula>
    </cfRule>
    <cfRule type="cellIs" dxfId="1695" priority="1422" stopIfTrue="1" operator="equal">
      <formula>"原因未定"</formula>
    </cfRule>
  </conditionalFormatting>
  <conditionalFormatting sqref="J344">
    <cfRule type="cellIs" dxfId="1694" priority="1411" stopIfTrue="1" operator="equal">
      <formula>"状态冻结"</formula>
    </cfRule>
    <cfRule type="cellIs" dxfId="1693" priority="1412" stopIfTrue="1" operator="equal">
      <formula>"持续跟踪"</formula>
    </cfRule>
    <cfRule type="cellIs" dxfId="1692" priority="1413" stopIfTrue="1" operator="equal">
      <formula>"验证关闭"</formula>
    </cfRule>
    <cfRule type="cellIs" dxfId="1691" priority="1414" stopIfTrue="1" operator="equal">
      <formula>"方案实施"</formula>
    </cfRule>
    <cfRule type="cellIs" dxfId="1690" priority="1415" stopIfTrue="1" operator="equal">
      <formula>"原因确认"</formula>
    </cfRule>
    <cfRule type="cellIs" dxfId="1689" priority="1416" stopIfTrue="1" operator="equal">
      <formula>"原因未定"</formula>
    </cfRule>
  </conditionalFormatting>
  <conditionalFormatting sqref="J344">
    <cfRule type="cellIs" dxfId="1688" priority="1405" stopIfTrue="1" operator="equal">
      <formula>"状态冻结"</formula>
    </cfRule>
    <cfRule type="cellIs" dxfId="1687" priority="1406" stopIfTrue="1" operator="equal">
      <formula>"持续跟踪"</formula>
    </cfRule>
    <cfRule type="cellIs" dxfId="1686" priority="1407" stopIfTrue="1" operator="equal">
      <formula>"验证关闭"</formula>
    </cfRule>
    <cfRule type="cellIs" dxfId="1685" priority="1408" stopIfTrue="1" operator="equal">
      <formula>"方案实施"</formula>
    </cfRule>
    <cfRule type="cellIs" dxfId="1684" priority="1409" stopIfTrue="1" operator="equal">
      <formula>"原因确认"</formula>
    </cfRule>
    <cfRule type="cellIs" dxfId="1683" priority="1410" stopIfTrue="1" operator="equal">
      <formula>"原因未定"</formula>
    </cfRule>
  </conditionalFormatting>
  <conditionalFormatting sqref="J344">
    <cfRule type="cellIs" dxfId="1682" priority="1399" stopIfTrue="1" operator="equal">
      <formula>"状态冻结"</formula>
    </cfRule>
    <cfRule type="cellIs" dxfId="1681" priority="1400" stopIfTrue="1" operator="equal">
      <formula>"持续跟踪"</formula>
    </cfRule>
    <cfRule type="cellIs" dxfId="1680" priority="1401" stopIfTrue="1" operator="equal">
      <formula>"验证关闭"</formula>
    </cfRule>
    <cfRule type="cellIs" dxfId="1679" priority="1402" stopIfTrue="1" operator="equal">
      <formula>"方案实施"</formula>
    </cfRule>
    <cfRule type="cellIs" dxfId="1678" priority="1403" stopIfTrue="1" operator="equal">
      <formula>"原因确认"</formula>
    </cfRule>
    <cfRule type="cellIs" dxfId="1677" priority="1404" stopIfTrue="1" operator="equal">
      <formula>"原因未定"</formula>
    </cfRule>
  </conditionalFormatting>
  <conditionalFormatting sqref="J346">
    <cfRule type="cellIs" dxfId="1676" priority="1393" stopIfTrue="1" operator="equal">
      <formula>"状态冻结"</formula>
    </cfRule>
    <cfRule type="cellIs" dxfId="1675" priority="1394" stopIfTrue="1" operator="equal">
      <formula>"持续跟踪"</formula>
    </cfRule>
    <cfRule type="cellIs" dxfId="1674" priority="1395" stopIfTrue="1" operator="equal">
      <formula>"验证关闭"</formula>
    </cfRule>
    <cfRule type="cellIs" dxfId="1673" priority="1396" stopIfTrue="1" operator="equal">
      <formula>"方案实施"</formula>
    </cfRule>
    <cfRule type="cellIs" dxfId="1672" priority="1397" stopIfTrue="1" operator="equal">
      <formula>"原因确认"</formula>
    </cfRule>
    <cfRule type="cellIs" dxfId="1671" priority="1398" stopIfTrue="1" operator="equal">
      <formula>"原因未定"</formula>
    </cfRule>
  </conditionalFormatting>
  <conditionalFormatting sqref="J346">
    <cfRule type="cellIs" dxfId="1670" priority="1387" stopIfTrue="1" operator="equal">
      <formula>"状态冻结"</formula>
    </cfRule>
    <cfRule type="cellIs" dxfId="1669" priority="1388" stopIfTrue="1" operator="equal">
      <formula>"持续跟踪"</formula>
    </cfRule>
    <cfRule type="cellIs" dxfId="1668" priority="1389" stopIfTrue="1" operator="equal">
      <formula>"验证关闭"</formula>
    </cfRule>
    <cfRule type="cellIs" dxfId="1667" priority="1390" stopIfTrue="1" operator="equal">
      <formula>"方案实施"</formula>
    </cfRule>
    <cfRule type="cellIs" dxfId="1666" priority="1391" stopIfTrue="1" operator="equal">
      <formula>"原因确认"</formula>
    </cfRule>
    <cfRule type="cellIs" dxfId="1665" priority="1392" stopIfTrue="1" operator="equal">
      <formula>"原因未定"</formula>
    </cfRule>
  </conditionalFormatting>
  <conditionalFormatting sqref="J346">
    <cfRule type="cellIs" dxfId="1664" priority="1381" stopIfTrue="1" operator="equal">
      <formula>"状态冻结"</formula>
    </cfRule>
    <cfRule type="cellIs" dxfId="1663" priority="1382" stopIfTrue="1" operator="equal">
      <formula>"持续跟踪"</formula>
    </cfRule>
    <cfRule type="cellIs" dxfId="1662" priority="1383" stopIfTrue="1" operator="equal">
      <formula>"验证关闭"</formula>
    </cfRule>
    <cfRule type="cellIs" dxfId="1661" priority="1384" stopIfTrue="1" operator="equal">
      <formula>"方案实施"</formula>
    </cfRule>
    <cfRule type="cellIs" dxfId="1660" priority="1385" stopIfTrue="1" operator="equal">
      <formula>"原因确认"</formula>
    </cfRule>
    <cfRule type="cellIs" dxfId="1659" priority="1386" stopIfTrue="1" operator="equal">
      <formula>"原因未定"</formula>
    </cfRule>
  </conditionalFormatting>
  <conditionalFormatting sqref="J347">
    <cfRule type="cellIs" dxfId="1658" priority="1375" stopIfTrue="1" operator="equal">
      <formula>"状态冻结"</formula>
    </cfRule>
    <cfRule type="cellIs" dxfId="1657" priority="1376" stopIfTrue="1" operator="equal">
      <formula>"持续跟踪"</formula>
    </cfRule>
    <cfRule type="cellIs" dxfId="1656" priority="1377" stopIfTrue="1" operator="equal">
      <formula>"验证关闭"</formula>
    </cfRule>
    <cfRule type="cellIs" dxfId="1655" priority="1378" stopIfTrue="1" operator="equal">
      <formula>"方案实施"</formula>
    </cfRule>
    <cfRule type="cellIs" dxfId="1654" priority="1379" stopIfTrue="1" operator="equal">
      <formula>"原因确认"</formula>
    </cfRule>
    <cfRule type="cellIs" dxfId="1653" priority="1380" stopIfTrue="1" operator="equal">
      <formula>"原因未定"</formula>
    </cfRule>
  </conditionalFormatting>
  <conditionalFormatting sqref="J347">
    <cfRule type="cellIs" dxfId="1652" priority="1369" stopIfTrue="1" operator="equal">
      <formula>"状态冻结"</formula>
    </cfRule>
    <cfRule type="cellIs" dxfId="1651" priority="1370" stopIfTrue="1" operator="equal">
      <formula>"持续跟踪"</formula>
    </cfRule>
    <cfRule type="cellIs" dxfId="1650" priority="1371" stopIfTrue="1" operator="equal">
      <formula>"验证关闭"</formula>
    </cfRule>
    <cfRule type="cellIs" dxfId="1649" priority="1372" stopIfTrue="1" operator="equal">
      <formula>"方案实施"</formula>
    </cfRule>
    <cfRule type="cellIs" dxfId="1648" priority="1373" stopIfTrue="1" operator="equal">
      <formula>"原因确认"</formula>
    </cfRule>
    <cfRule type="cellIs" dxfId="1647" priority="1374" stopIfTrue="1" operator="equal">
      <formula>"原因未定"</formula>
    </cfRule>
  </conditionalFormatting>
  <conditionalFormatting sqref="J347">
    <cfRule type="cellIs" dxfId="1646" priority="1363" stopIfTrue="1" operator="equal">
      <formula>"状态冻结"</formula>
    </cfRule>
    <cfRule type="cellIs" dxfId="1645" priority="1364" stopIfTrue="1" operator="equal">
      <formula>"持续跟踪"</formula>
    </cfRule>
    <cfRule type="cellIs" dxfId="1644" priority="1365" stopIfTrue="1" operator="equal">
      <formula>"验证关闭"</formula>
    </cfRule>
    <cfRule type="cellIs" dxfId="1643" priority="1366" stopIfTrue="1" operator="equal">
      <formula>"方案实施"</formula>
    </cfRule>
    <cfRule type="cellIs" dxfId="1642" priority="1367" stopIfTrue="1" operator="equal">
      <formula>"原因确认"</formula>
    </cfRule>
    <cfRule type="cellIs" dxfId="1641" priority="1368" stopIfTrue="1" operator="equal">
      <formula>"原因未定"</formula>
    </cfRule>
  </conditionalFormatting>
  <conditionalFormatting sqref="J348">
    <cfRule type="cellIs" dxfId="1640" priority="1357" stopIfTrue="1" operator="equal">
      <formula>"状态冻结"</formula>
    </cfRule>
    <cfRule type="cellIs" dxfId="1639" priority="1358" stopIfTrue="1" operator="equal">
      <formula>"持续跟踪"</formula>
    </cfRule>
    <cfRule type="cellIs" dxfId="1638" priority="1359" stopIfTrue="1" operator="equal">
      <formula>"验证关闭"</formula>
    </cfRule>
    <cfRule type="cellIs" dxfId="1637" priority="1360" stopIfTrue="1" operator="equal">
      <formula>"方案实施"</formula>
    </cfRule>
    <cfRule type="cellIs" dxfId="1636" priority="1361" stopIfTrue="1" operator="equal">
      <formula>"原因确认"</formula>
    </cfRule>
    <cfRule type="cellIs" dxfId="1635" priority="1362" stopIfTrue="1" operator="equal">
      <formula>"原因未定"</formula>
    </cfRule>
  </conditionalFormatting>
  <conditionalFormatting sqref="J348">
    <cfRule type="cellIs" dxfId="1634" priority="1351" stopIfTrue="1" operator="equal">
      <formula>"状态冻结"</formula>
    </cfRule>
    <cfRule type="cellIs" dxfId="1633" priority="1352" stopIfTrue="1" operator="equal">
      <formula>"持续跟踪"</formula>
    </cfRule>
    <cfRule type="cellIs" dxfId="1632" priority="1353" stopIfTrue="1" operator="equal">
      <formula>"验证关闭"</formula>
    </cfRule>
    <cfRule type="cellIs" dxfId="1631" priority="1354" stopIfTrue="1" operator="equal">
      <formula>"方案实施"</formula>
    </cfRule>
    <cfRule type="cellIs" dxfId="1630" priority="1355" stopIfTrue="1" operator="equal">
      <formula>"原因确认"</formula>
    </cfRule>
    <cfRule type="cellIs" dxfId="1629" priority="1356" stopIfTrue="1" operator="equal">
      <formula>"原因未定"</formula>
    </cfRule>
  </conditionalFormatting>
  <conditionalFormatting sqref="J348">
    <cfRule type="cellIs" dxfId="1628" priority="1345" stopIfTrue="1" operator="equal">
      <formula>"状态冻结"</formula>
    </cfRule>
    <cfRule type="cellIs" dxfId="1627" priority="1346" stopIfTrue="1" operator="equal">
      <formula>"持续跟踪"</formula>
    </cfRule>
    <cfRule type="cellIs" dxfId="1626" priority="1347" stopIfTrue="1" operator="equal">
      <formula>"验证关闭"</formula>
    </cfRule>
    <cfRule type="cellIs" dxfId="1625" priority="1348" stopIfTrue="1" operator="equal">
      <formula>"方案实施"</formula>
    </cfRule>
    <cfRule type="cellIs" dxfId="1624" priority="1349" stopIfTrue="1" operator="equal">
      <formula>"原因确认"</formula>
    </cfRule>
    <cfRule type="cellIs" dxfId="1623" priority="1350" stopIfTrue="1" operator="equal">
      <formula>"原因未定"</formula>
    </cfRule>
  </conditionalFormatting>
  <conditionalFormatting sqref="J349">
    <cfRule type="cellIs" dxfId="1622" priority="1339" stopIfTrue="1" operator="equal">
      <formula>"状态冻结"</formula>
    </cfRule>
    <cfRule type="cellIs" dxfId="1621" priority="1340" stopIfTrue="1" operator="equal">
      <formula>"持续跟踪"</formula>
    </cfRule>
    <cfRule type="cellIs" dxfId="1620" priority="1341" stopIfTrue="1" operator="equal">
      <formula>"验证关闭"</formula>
    </cfRule>
    <cfRule type="cellIs" dxfId="1619" priority="1342" stopIfTrue="1" operator="equal">
      <formula>"方案实施"</formula>
    </cfRule>
    <cfRule type="cellIs" dxfId="1618" priority="1343" stopIfTrue="1" operator="equal">
      <formula>"原因确认"</formula>
    </cfRule>
    <cfRule type="cellIs" dxfId="1617" priority="1344" stopIfTrue="1" operator="equal">
      <formula>"原因未定"</formula>
    </cfRule>
  </conditionalFormatting>
  <conditionalFormatting sqref="J349">
    <cfRule type="cellIs" dxfId="1616" priority="1333" stopIfTrue="1" operator="equal">
      <formula>"状态冻结"</formula>
    </cfRule>
    <cfRule type="cellIs" dxfId="1615" priority="1334" stopIfTrue="1" operator="equal">
      <formula>"持续跟踪"</formula>
    </cfRule>
    <cfRule type="cellIs" dxfId="1614" priority="1335" stopIfTrue="1" operator="equal">
      <formula>"验证关闭"</formula>
    </cfRule>
    <cfRule type="cellIs" dxfId="1613" priority="1336" stopIfTrue="1" operator="equal">
      <formula>"方案实施"</formula>
    </cfRule>
    <cfRule type="cellIs" dxfId="1612" priority="1337" stopIfTrue="1" operator="equal">
      <formula>"原因确认"</formula>
    </cfRule>
    <cfRule type="cellIs" dxfId="1611" priority="1338" stopIfTrue="1" operator="equal">
      <formula>"原因未定"</formula>
    </cfRule>
  </conditionalFormatting>
  <conditionalFormatting sqref="J349">
    <cfRule type="cellIs" dxfId="1610" priority="1327" stopIfTrue="1" operator="equal">
      <formula>"状态冻结"</formula>
    </cfRule>
    <cfRule type="cellIs" dxfId="1609" priority="1328" stopIfTrue="1" operator="equal">
      <formula>"持续跟踪"</formula>
    </cfRule>
    <cfRule type="cellIs" dxfId="1608" priority="1329" stopIfTrue="1" operator="equal">
      <formula>"验证关闭"</formula>
    </cfRule>
    <cfRule type="cellIs" dxfId="1607" priority="1330" stopIfTrue="1" operator="equal">
      <formula>"方案实施"</formula>
    </cfRule>
    <cfRule type="cellIs" dxfId="1606" priority="1331" stopIfTrue="1" operator="equal">
      <formula>"原因确认"</formula>
    </cfRule>
    <cfRule type="cellIs" dxfId="1605" priority="1332" stopIfTrue="1" operator="equal">
      <formula>"原因未定"</formula>
    </cfRule>
  </conditionalFormatting>
  <conditionalFormatting sqref="J350">
    <cfRule type="cellIs" dxfId="1604" priority="1321" stopIfTrue="1" operator="equal">
      <formula>"状态冻结"</formula>
    </cfRule>
    <cfRule type="cellIs" dxfId="1603" priority="1322" stopIfTrue="1" operator="equal">
      <formula>"持续跟踪"</formula>
    </cfRule>
    <cfRule type="cellIs" dxfId="1602" priority="1323" stopIfTrue="1" operator="equal">
      <formula>"验证关闭"</formula>
    </cfRule>
    <cfRule type="cellIs" dxfId="1601" priority="1324" stopIfTrue="1" operator="equal">
      <formula>"方案实施"</formula>
    </cfRule>
    <cfRule type="cellIs" dxfId="1600" priority="1325" stopIfTrue="1" operator="equal">
      <formula>"原因确认"</formula>
    </cfRule>
    <cfRule type="cellIs" dxfId="1599" priority="1326" stopIfTrue="1" operator="equal">
      <formula>"原因未定"</formula>
    </cfRule>
  </conditionalFormatting>
  <conditionalFormatting sqref="J350">
    <cfRule type="cellIs" dxfId="1598" priority="1315" stopIfTrue="1" operator="equal">
      <formula>"状态冻结"</formula>
    </cfRule>
    <cfRule type="cellIs" dxfId="1597" priority="1316" stopIfTrue="1" operator="equal">
      <formula>"持续跟踪"</formula>
    </cfRule>
    <cfRule type="cellIs" dxfId="1596" priority="1317" stopIfTrue="1" operator="equal">
      <formula>"验证关闭"</formula>
    </cfRule>
    <cfRule type="cellIs" dxfId="1595" priority="1318" stopIfTrue="1" operator="equal">
      <formula>"方案实施"</formula>
    </cfRule>
    <cfRule type="cellIs" dxfId="1594" priority="1319" stopIfTrue="1" operator="equal">
      <formula>"原因确认"</formula>
    </cfRule>
    <cfRule type="cellIs" dxfId="1593" priority="1320" stopIfTrue="1" operator="equal">
      <formula>"原因未定"</formula>
    </cfRule>
  </conditionalFormatting>
  <conditionalFormatting sqref="J350">
    <cfRule type="cellIs" dxfId="1592" priority="1309" stopIfTrue="1" operator="equal">
      <formula>"状态冻结"</formula>
    </cfRule>
    <cfRule type="cellIs" dxfId="1591" priority="1310" stopIfTrue="1" operator="equal">
      <formula>"持续跟踪"</formula>
    </cfRule>
    <cfRule type="cellIs" dxfId="1590" priority="1311" stopIfTrue="1" operator="equal">
      <formula>"验证关闭"</formula>
    </cfRule>
    <cfRule type="cellIs" dxfId="1589" priority="1312" stopIfTrue="1" operator="equal">
      <formula>"方案实施"</formula>
    </cfRule>
    <cfRule type="cellIs" dxfId="1588" priority="1313" stopIfTrue="1" operator="equal">
      <formula>"原因确认"</formula>
    </cfRule>
    <cfRule type="cellIs" dxfId="1587" priority="1314" stopIfTrue="1" operator="equal">
      <formula>"原因未定"</formula>
    </cfRule>
  </conditionalFormatting>
  <conditionalFormatting sqref="J351">
    <cfRule type="cellIs" dxfId="1586" priority="1303" stopIfTrue="1" operator="equal">
      <formula>"状态冻结"</formula>
    </cfRule>
    <cfRule type="cellIs" dxfId="1585" priority="1304" stopIfTrue="1" operator="equal">
      <formula>"持续跟踪"</formula>
    </cfRule>
    <cfRule type="cellIs" dxfId="1584" priority="1305" stopIfTrue="1" operator="equal">
      <formula>"验证关闭"</formula>
    </cfRule>
    <cfRule type="cellIs" dxfId="1583" priority="1306" stopIfTrue="1" operator="equal">
      <formula>"方案实施"</formula>
    </cfRule>
    <cfRule type="cellIs" dxfId="1582" priority="1307" stopIfTrue="1" operator="equal">
      <formula>"原因确认"</formula>
    </cfRule>
    <cfRule type="cellIs" dxfId="1581" priority="1308" stopIfTrue="1" operator="equal">
      <formula>"原因未定"</formula>
    </cfRule>
  </conditionalFormatting>
  <conditionalFormatting sqref="J351">
    <cfRule type="cellIs" dxfId="1580" priority="1297" stopIfTrue="1" operator="equal">
      <formula>"状态冻结"</formula>
    </cfRule>
    <cfRule type="cellIs" dxfId="1579" priority="1298" stopIfTrue="1" operator="equal">
      <formula>"持续跟踪"</formula>
    </cfRule>
    <cfRule type="cellIs" dxfId="1578" priority="1299" stopIfTrue="1" operator="equal">
      <formula>"验证关闭"</formula>
    </cfRule>
    <cfRule type="cellIs" dxfId="1577" priority="1300" stopIfTrue="1" operator="equal">
      <formula>"方案实施"</formula>
    </cfRule>
    <cfRule type="cellIs" dxfId="1576" priority="1301" stopIfTrue="1" operator="equal">
      <formula>"原因确认"</formula>
    </cfRule>
    <cfRule type="cellIs" dxfId="1575" priority="1302" stopIfTrue="1" operator="equal">
      <formula>"原因未定"</formula>
    </cfRule>
  </conditionalFormatting>
  <conditionalFormatting sqref="J351">
    <cfRule type="cellIs" dxfId="1574" priority="1291" stopIfTrue="1" operator="equal">
      <formula>"状态冻结"</formula>
    </cfRule>
    <cfRule type="cellIs" dxfId="1573" priority="1292" stopIfTrue="1" operator="equal">
      <formula>"持续跟踪"</formula>
    </cfRule>
    <cfRule type="cellIs" dxfId="1572" priority="1293" stopIfTrue="1" operator="equal">
      <formula>"验证关闭"</formula>
    </cfRule>
    <cfRule type="cellIs" dxfId="1571" priority="1294" stopIfTrue="1" operator="equal">
      <formula>"方案实施"</formula>
    </cfRule>
    <cfRule type="cellIs" dxfId="1570" priority="1295" stopIfTrue="1" operator="equal">
      <formula>"原因确认"</formula>
    </cfRule>
    <cfRule type="cellIs" dxfId="1569" priority="1296" stopIfTrue="1" operator="equal">
      <formula>"原因未定"</formula>
    </cfRule>
  </conditionalFormatting>
  <conditionalFormatting sqref="J352">
    <cfRule type="cellIs" dxfId="1568" priority="1285" stopIfTrue="1" operator="equal">
      <formula>"状态冻结"</formula>
    </cfRule>
    <cfRule type="cellIs" dxfId="1567" priority="1286" stopIfTrue="1" operator="equal">
      <formula>"持续跟踪"</formula>
    </cfRule>
    <cfRule type="cellIs" dxfId="1566" priority="1287" stopIfTrue="1" operator="equal">
      <formula>"验证关闭"</formula>
    </cfRule>
    <cfRule type="cellIs" dxfId="1565" priority="1288" stopIfTrue="1" operator="equal">
      <formula>"方案实施"</formula>
    </cfRule>
    <cfRule type="cellIs" dxfId="1564" priority="1289" stopIfTrue="1" operator="equal">
      <formula>"原因确认"</formula>
    </cfRule>
    <cfRule type="cellIs" dxfId="1563" priority="1290" stopIfTrue="1" operator="equal">
      <formula>"原因未定"</formula>
    </cfRule>
  </conditionalFormatting>
  <conditionalFormatting sqref="J352">
    <cfRule type="cellIs" dxfId="1562" priority="1279" stopIfTrue="1" operator="equal">
      <formula>"状态冻结"</formula>
    </cfRule>
    <cfRule type="cellIs" dxfId="1561" priority="1280" stopIfTrue="1" operator="equal">
      <formula>"持续跟踪"</formula>
    </cfRule>
    <cfRule type="cellIs" dxfId="1560" priority="1281" stopIfTrue="1" operator="equal">
      <formula>"验证关闭"</formula>
    </cfRule>
    <cfRule type="cellIs" dxfId="1559" priority="1282" stopIfTrue="1" operator="equal">
      <formula>"方案实施"</formula>
    </cfRule>
    <cfRule type="cellIs" dxfId="1558" priority="1283" stopIfTrue="1" operator="equal">
      <formula>"原因确认"</formula>
    </cfRule>
    <cfRule type="cellIs" dxfId="1557" priority="1284" stopIfTrue="1" operator="equal">
      <formula>"原因未定"</formula>
    </cfRule>
  </conditionalFormatting>
  <conditionalFormatting sqref="J352">
    <cfRule type="cellIs" dxfId="1556" priority="1273" stopIfTrue="1" operator="equal">
      <formula>"状态冻结"</formula>
    </cfRule>
    <cfRule type="cellIs" dxfId="1555" priority="1274" stopIfTrue="1" operator="equal">
      <formula>"持续跟踪"</formula>
    </cfRule>
    <cfRule type="cellIs" dxfId="1554" priority="1275" stopIfTrue="1" operator="equal">
      <formula>"验证关闭"</formula>
    </cfRule>
    <cfRule type="cellIs" dxfId="1553" priority="1276" stopIfTrue="1" operator="equal">
      <formula>"方案实施"</formula>
    </cfRule>
    <cfRule type="cellIs" dxfId="1552" priority="1277" stopIfTrue="1" operator="equal">
      <formula>"原因确认"</formula>
    </cfRule>
    <cfRule type="cellIs" dxfId="1551" priority="1278" stopIfTrue="1" operator="equal">
      <formula>"原因未定"</formula>
    </cfRule>
  </conditionalFormatting>
  <conditionalFormatting sqref="J353">
    <cfRule type="cellIs" dxfId="1550" priority="1267" stopIfTrue="1" operator="equal">
      <formula>"状态冻结"</formula>
    </cfRule>
    <cfRule type="cellIs" dxfId="1549" priority="1268" stopIfTrue="1" operator="equal">
      <formula>"持续跟踪"</formula>
    </cfRule>
    <cfRule type="cellIs" dxfId="1548" priority="1269" stopIfTrue="1" operator="equal">
      <formula>"验证关闭"</formula>
    </cfRule>
    <cfRule type="cellIs" dxfId="1547" priority="1270" stopIfTrue="1" operator="equal">
      <formula>"方案实施"</formula>
    </cfRule>
    <cfRule type="cellIs" dxfId="1546" priority="1271" stopIfTrue="1" operator="equal">
      <formula>"原因确认"</formula>
    </cfRule>
    <cfRule type="cellIs" dxfId="1545" priority="1272" stopIfTrue="1" operator="equal">
      <formula>"原因未定"</formula>
    </cfRule>
  </conditionalFormatting>
  <conditionalFormatting sqref="J353">
    <cfRule type="cellIs" dxfId="1544" priority="1261" stopIfTrue="1" operator="equal">
      <formula>"状态冻结"</formula>
    </cfRule>
    <cfRule type="cellIs" dxfId="1543" priority="1262" stopIfTrue="1" operator="equal">
      <formula>"持续跟踪"</formula>
    </cfRule>
    <cfRule type="cellIs" dxfId="1542" priority="1263" stopIfTrue="1" operator="equal">
      <formula>"验证关闭"</formula>
    </cfRule>
    <cfRule type="cellIs" dxfId="1541" priority="1264" stopIfTrue="1" operator="equal">
      <formula>"方案实施"</formula>
    </cfRule>
    <cfRule type="cellIs" dxfId="1540" priority="1265" stopIfTrue="1" operator="equal">
      <formula>"原因确认"</formula>
    </cfRule>
    <cfRule type="cellIs" dxfId="1539" priority="1266" stopIfTrue="1" operator="equal">
      <formula>"原因未定"</formula>
    </cfRule>
  </conditionalFormatting>
  <conditionalFormatting sqref="J353">
    <cfRule type="cellIs" dxfId="1538" priority="1255" stopIfTrue="1" operator="equal">
      <formula>"状态冻结"</formula>
    </cfRule>
    <cfRule type="cellIs" dxfId="1537" priority="1256" stopIfTrue="1" operator="equal">
      <formula>"持续跟踪"</formula>
    </cfRule>
    <cfRule type="cellIs" dxfId="1536" priority="1257" stopIfTrue="1" operator="equal">
      <formula>"验证关闭"</formula>
    </cfRule>
    <cfRule type="cellIs" dxfId="1535" priority="1258" stopIfTrue="1" operator="equal">
      <formula>"方案实施"</formula>
    </cfRule>
    <cfRule type="cellIs" dxfId="1534" priority="1259" stopIfTrue="1" operator="equal">
      <formula>"原因确认"</formula>
    </cfRule>
    <cfRule type="cellIs" dxfId="1533" priority="1260" stopIfTrue="1" operator="equal">
      <formula>"原因未定"</formula>
    </cfRule>
  </conditionalFormatting>
  <conditionalFormatting sqref="J354">
    <cfRule type="cellIs" dxfId="1532" priority="1249" stopIfTrue="1" operator="equal">
      <formula>"状态冻结"</formula>
    </cfRule>
    <cfRule type="cellIs" dxfId="1531" priority="1250" stopIfTrue="1" operator="equal">
      <formula>"持续跟踪"</formula>
    </cfRule>
    <cfRule type="cellIs" dxfId="1530" priority="1251" stopIfTrue="1" operator="equal">
      <formula>"验证关闭"</formula>
    </cfRule>
    <cfRule type="cellIs" dxfId="1529" priority="1252" stopIfTrue="1" operator="equal">
      <formula>"方案实施"</formula>
    </cfRule>
    <cfRule type="cellIs" dxfId="1528" priority="1253" stopIfTrue="1" operator="equal">
      <formula>"原因确认"</formula>
    </cfRule>
    <cfRule type="cellIs" dxfId="1527" priority="1254" stopIfTrue="1" operator="equal">
      <formula>"原因未定"</formula>
    </cfRule>
  </conditionalFormatting>
  <conditionalFormatting sqref="J354">
    <cfRule type="cellIs" dxfId="1526" priority="1243" stopIfTrue="1" operator="equal">
      <formula>"状态冻结"</formula>
    </cfRule>
    <cfRule type="cellIs" dxfId="1525" priority="1244" stopIfTrue="1" operator="equal">
      <formula>"持续跟踪"</formula>
    </cfRule>
    <cfRule type="cellIs" dxfId="1524" priority="1245" stopIfTrue="1" operator="equal">
      <formula>"验证关闭"</formula>
    </cfRule>
    <cfRule type="cellIs" dxfId="1523" priority="1246" stopIfTrue="1" operator="equal">
      <formula>"方案实施"</formula>
    </cfRule>
    <cfRule type="cellIs" dxfId="1522" priority="1247" stopIfTrue="1" operator="equal">
      <formula>"原因确认"</formula>
    </cfRule>
    <cfRule type="cellIs" dxfId="1521" priority="1248" stopIfTrue="1" operator="equal">
      <formula>"原因未定"</formula>
    </cfRule>
  </conditionalFormatting>
  <conditionalFormatting sqref="J354">
    <cfRule type="cellIs" dxfId="1520" priority="1237" stopIfTrue="1" operator="equal">
      <formula>"状态冻结"</formula>
    </cfRule>
    <cfRule type="cellIs" dxfId="1519" priority="1238" stopIfTrue="1" operator="equal">
      <formula>"持续跟踪"</formula>
    </cfRule>
    <cfRule type="cellIs" dxfId="1518" priority="1239" stopIfTrue="1" operator="equal">
      <formula>"验证关闭"</formula>
    </cfRule>
    <cfRule type="cellIs" dxfId="1517" priority="1240" stopIfTrue="1" operator="equal">
      <formula>"方案实施"</formula>
    </cfRule>
    <cfRule type="cellIs" dxfId="1516" priority="1241" stopIfTrue="1" operator="equal">
      <formula>"原因确认"</formula>
    </cfRule>
    <cfRule type="cellIs" dxfId="1515" priority="1242" stopIfTrue="1" operator="equal">
      <formula>"原因未定"</formula>
    </cfRule>
  </conditionalFormatting>
  <conditionalFormatting sqref="J355">
    <cfRule type="cellIs" dxfId="1514" priority="1231" stopIfTrue="1" operator="equal">
      <formula>"状态冻结"</formula>
    </cfRule>
    <cfRule type="cellIs" dxfId="1513" priority="1232" stopIfTrue="1" operator="equal">
      <formula>"持续跟踪"</formula>
    </cfRule>
    <cfRule type="cellIs" dxfId="1512" priority="1233" stopIfTrue="1" operator="equal">
      <formula>"验证关闭"</formula>
    </cfRule>
    <cfRule type="cellIs" dxfId="1511" priority="1234" stopIfTrue="1" operator="equal">
      <formula>"方案实施"</formula>
    </cfRule>
    <cfRule type="cellIs" dxfId="1510" priority="1235" stopIfTrue="1" operator="equal">
      <formula>"原因确认"</formula>
    </cfRule>
    <cfRule type="cellIs" dxfId="1509" priority="1236" stopIfTrue="1" operator="equal">
      <formula>"原因未定"</formula>
    </cfRule>
  </conditionalFormatting>
  <conditionalFormatting sqref="J355">
    <cfRule type="cellIs" dxfId="1508" priority="1225" stopIfTrue="1" operator="equal">
      <formula>"状态冻结"</formula>
    </cfRule>
    <cfRule type="cellIs" dxfId="1507" priority="1226" stopIfTrue="1" operator="equal">
      <formula>"持续跟踪"</formula>
    </cfRule>
    <cfRule type="cellIs" dxfId="1506" priority="1227" stopIfTrue="1" operator="equal">
      <formula>"验证关闭"</formula>
    </cfRule>
    <cfRule type="cellIs" dxfId="1505" priority="1228" stopIfTrue="1" operator="equal">
      <formula>"方案实施"</formula>
    </cfRule>
    <cfRule type="cellIs" dxfId="1504" priority="1229" stopIfTrue="1" operator="equal">
      <formula>"原因确认"</formula>
    </cfRule>
    <cfRule type="cellIs" dxfId="1503" priority="1230" stopIfTrue="1" operator="equal">
      <formula>"原因未定"</formula>
    </cfRule>
  </conditionalFormatting>
  <conditionalFormatting sqref="J355">
    <cfRule type="cellIs" dxfId="1502" priority="1219" stopIfTrue="1" operator="equal">
      <formula>"状态冻结"</formula>
    </cfRule>
    <cfRule type="cellIs" dxfId="1501" priority="1220" stopIfTrue="1" operator="equal">
      <formula>"持续跟踪"</formula>
    </cfRule>
    <cfRule type="cellIs" dxfId="1500" priority="1221" stopIfTrue="1" operator="equal">
      <formula>"验证关闭"</formula>
    </cfRule>
    <cfRule type="cellIs" dxfId="1499" priority="1222" stopIfTrue="1" operator="equal">
      <formula>"方案实施"</formula>
    </cfRule>
    <cfRule type="cellIs" dxfId="1498" priority="1223" stopIfTrue="1" operator="equal">
      <formula>"原因确认"</formula>
    </cfRule>
    <cfRule type="cellIs" dxfId="1497" priority="1224" stopIfTrue="1" operator="equal">
      <formula>"原因未定"</formula>
    </cfRule>
  </conditionalFormatting>
  <conditionalFormatting sqref="J356">
    <cfRule type="cellIs" dxfId="1496" priority="1213" stopIfTrue="1" operator="equal">
      <formula>"状态冻结"</formula>
    </cfRule>
    <cfRule type="cellIs" dxfId="1495" priority="1214" stopIfTrue="1" operator="equal">
      <formula>"持续跟踪"</formula>
    </cfRule>
    <cfRule type="cellIs" dxfId="1494" priority="1215" stopIfTrue="1" operator="equal">
      <formula>"验证关闭"</formula>
    </cfRule>
    <cfRule type="cellIs" dxfId="1493" priority="1216" stopIfTrue="1" operator="equal">
      <formula>"方案实施"</formula>
    </cfRule>
    <cfRule type="cellIs" dxfId="1492" priority="1217" stopIfTrue="1" operator="equal">
      <formula>"原因确认"</formula>
    </cfRule>
    <cfRule type="cellIs" dxfId="1491" priority="1218" stopIfTrue="1" operator="equal">
      <formula>"原因未定"</formula>
    </cfRule>
  </conditionalFormatting>
  <conditionalFormatting sqref="J356">
    <cfRule type="cellIs" dxfId="1490" priority="1207" stopIfTrue="1" operator="equal">
      <formula>"状态冻结"</formula>
    </cfRule>
    <cfRule type="cellIs" dxfId="1489" priority="1208" stopIfTrue="1" operator="equal">
      <formula>"持续跟踪"</formula>
    </cfRule>
    <cfRule type="cellIs" dxfId="1488" priority="1209" stopIfTrue="1" operator="equal">
      <formula>"验证关闭"</formula>
    </cfRule>
    <cfRule type="cellIs" dxfId="1487" priority="1210" stopIfTrue="1" operator="equal">
      <formula>"方案实施"</formula>
    </cfRule>
    <cfRule type="cellIs" dxfId="1486" priority="1211" stopIfTrue="1" operator="equal">
      <formula>"原因确认"</formula>
    </cfRule>
    <cfRule type="cellIs" dxfId="1485" priority="1212" stopIfTrue="1" operator="equal">
      <formula>"原因未定"</formula>
    </cfRule>
  </conditionalFormatting>
  <conditionalFormatting sqref="J356">
    <cfRule type="cellIs" dxfId="1484" priority="1201" stopIfTrue="1" operator="equal">
      <formula>"状态冻结"</formula>
    </cfRule>
    <cfRule type="cellIs" dxfId="1483" priority="1202" stopIfTrue="1" operator="equal">
      <formula>"持续跟踪"</formula>
    </cfRule>
    <cfRule type="cellIs" dxfId="1482" priority="1203" stopIfTrue="1" operator="equal">
      <formula>"验证关闭"</formula>
    </cfRule>
    <cfRule type="cellIs" dxfId="1481" priority="1204" stopIfTrue="1" operator="equal">
      <formula>"方案实施"</formula>
    </cfRule>
    <cfRule type="cellIs" dxfId="1480" priority="1205" stopIfTrue="1" operator="equal">
      <formula>"原因确认"</formula>
    </cfRule>
    <cfRule type="cellIs" dxfId="1479" priority="1206" stopIfTrue="1" operator="equal">
      <formula>"原因未定"</formula>
    </cfRule>
  </conditionalFormatting>
  <conditionalFormatting sqref="J357">
    <cfRule type="cellIs" dxfId="1478" priority="1195" stopIfTrue="1" operator="equal">
      <formula>"状态冻结"</formula>
    </cfRule>
    <cfRule type="cellIs" dxfId="1477" priority="1196" stopIfTrue="1" operator="equal">
      <formula>"持续跟踪"</formula>
    </cfRule>
    <cfRule type="cellIs" dxfId="1476" priority="1197" stopIfTrue="1" operator="equal">
      <formula>"验证关闭"</formula>
    </cfRule>
    <cfRule type="cellIs" dxfId="1475" priority="1198" stopIfTrue="1" operator="equal">
      <formula>"方案实施"</formula>
    </cfRule>
    <cfRule type="cellIs" dxfId="1474" priority="1199" stopIfTrue="1" operator="equal">
      <formula>"原因确认"</formula>
    </cfRule>
    <cfRule type="cellIs" dxfId="1473" priority="1200" stopIfTrue="1" operator="equal">
      <formula>"原因未定"</formula>
    </cfRule>
  </conditionalFormatting>
  <conditionalFormatting sqref="J357">
    <cfRule type="cellIs" dxfId="1472" priority="1189" stopIfTrue="1" operator="equal">
      <formula>"状态冻结"</formula>
    </cfRule>
    <cfRule type="cellIs" dxfId="1471" priority="1190" stopIfTrue="1" operator="equal">
      <formula>"持续跟踪"</formula>
    </cfRule>
    <cfRule type="cellIs" dxfId="1470" priority="1191" stopIfTrue="1" operator="equal">
      <formula>"验证关闭"</formula>
    </cfRule>
    <cfRule type="cellIs" dxfId="1469" priority="1192" stopIfTrue="1" operator="equal">
      <formula>"方案实施"</formula>
    </cfRule>
    <cfRule type="cellIs" dxfId="1468" priority="1193" stopIfTrue="1" operator="equal">
      <formula>"原因确认"</formula>
    </cfRule>
    <cfRule type="cellIs" dxfId="1467" priority="1194" stopIfTrue="1" operator="equal">
      <formula>"原因未定"</formula>
    </cfRule>
  </conditionalFormatting>
  <conditionalFormatting sqref="J357">
    <cfRule type="cellIs" dxfId="1466" priority="1183" stopIfTrue="1" operator="equal">
      <formula>"状态冻结"</formula>
    </cfRule>
    <cfRule type="cellIs" dxfId="1465" priority="1184" stopIfTrue="1" operator="equal">
      <formula>"持续跟踪"</formula>
    </cfRule>
    <cfRule type="cellIs" dxfId="1464" priority="1185" stopIfTrue="1" operator="equal">
      <formula>"验证关闭"</formula>
    </cfRule>
    <cfRule type="cellIs" dxfId="1463" priority="1186" stopIfTrue="1" operator="equal">
      <formula>"方案实施"</formula>
    </cfRule>
    <cfRule type="cellIs" dxfId="1462" priority="1187" stopIfTrue="1" operator="equal">
      <formula>"原因确认"</formula>
    </cfRule>
    <cfRule type="cellIs" dxfId="1461" priority="1188" stopIfTrue="1" operator="equal">
      <formula>"原因未定"</formula>
    </cfRule>
  </conditionalFormatting>
  <conditionalFormatting sqref="J358">
    <cfRule type="cellIs" dxfId="1460" priority="1177" stopIfTrue="1" operator="equal">
      <formula>"状态冻结"</formula>
    </cfRule>
    <cfRule type="cellIs" dxfId="1459" priority="1178" stopIfTrue="1" operator="equal">
      <formula>"持续跟踪"</formula>
    </cfRule>
    <cfRule type="cellIs" dxfId="1458" priority="1179" stopIfTrue="1" operator="equal">
      <formula>"验证关闭"</formula>
    </cfRule>
    <cfRule type="cellIs" dxfId="1457" priority="1180" stopIfTrue="1" operator="equal">
      <formula>"方案实施"</formula>
    </cfRule>
    <cfRule type="cellIs" dxfId="1456" priority="1181" stopIfTrue="1" operator="equal">
      <formula>"原因确认"</formula>
    </cfRule>
    <cfRule type="cellIs" dxfId="1455" priority="1182" stopIfTrue="1" operator="equal">
      <formula>"原因未定"</formula>
    </cfRule>
  </conditionalFormatting>
  <conditionalFormatting sqref="J358">
    <cfRule type="cellIs" dxfId="1454" priority="1171" stopIfTrue="1" operator="equal">
      <formula>"状态冻结"</formula>
    </cfRule>
    <cfRule type="cellIs" dxfId="1453" priority="1172" stopIfTrue="1" operator="equal">
      <formula>"持续跟踪"</formula>
    </cfRule>
    <cfRule type="cellIs" dxfId="1452" priority="1173" stopIfTrue="1" operator="equal">
      <formula>"验证关闭"</formula>
    </cfRule>
    <cfRule type="cellIs" dxfId="1451" priority="1174" stopIfTrue="1" operator="equal">
      <formula>"方案实施"</formula>
    </cfRule>
    <cfRule type="cellIs" dxfId="1450" priority="1175" stopIfTrue="1" operator="equal">
      <formula>"原因确认"</formula>
    </cfRule>
    <cfRule type="cellIs" dxfId="1449" priority="1176" stopIfTrue="1" operator="equal">
      <formula>"原因未定"</formula>
    </cfRule>
  </conditionalFormatting>
  <conditionalFormatting sqref="J358">
    <cfRule type="cellIs" dxfId="1448" priority="1165" stopIfTrue="1" operator="equal">
      <formula>"状态冻结"</formula>
    </cfRule>
    <cfRule type="cellIs" dxfId="1447" priority="1166" stopIfTrue="1" operator="equal">
      <formula>"持续跟踪"</formula>
    </cfRule>
    <cfRule type="cellIs" dxfId="1446" priority="1167" stopIfTrue="1" operator="equal">
      <formula>"验证关闭"</formula>
    </cfRule>
    <cfRule type="cellIs" dxfId="1445" priority="1168" stopIfTrue="1" operator="equal">
      <formula>"方案实施"</formula>
    </cfRule>
    <cfRule type="cellIs" dxfId="1444" priority="1169" stopIfTrue="1" operator="equal">
      <formula>"原因确认"</formula>
    </cfRule>
    <cfRule type="cellIs" dxfId="1443" priority="1170" stopIfTrue="1" operator="equal">
      <formula>"原因未定"</formula>
    </cfRule>
  </conditionalFormatting>
  <conditionalFormatting sqref="J359">
    <cfRule type="cellIs" dxfId="1442" priority="1159" stopIfTrue="1" operator="equal">
      <formula>"状态冻结"</formula>
    </cfRule>
    <cfRule type="cellIs" dxfId="1441" priority="1160" stopIfTrue="1" operator="equal">
      <formula>"持续跟踪"</formula>
    </cfRule>
    <cfRule type="cellIs" dxfId="1440" priority="1161" stopIfTrue="1" operator="equal">
      <formula>"验证关闭"</formula>
    </cfRule>
    <cfRule type="cellIs" dxfId="1439" priority="1162" stopIfTrue="1" operator="equal">
      <formula>"方案实施"</formula>
    </cfRule>
    <cfRule type="cellIs" dxfId="1438" priority="1163" stopIfTrue="1" operator="equal">
      <formula>"原因确认"</formula>
    </cfRule>
    <cfRule type="cellIs" dxfId="1437" priority="1164" stopIfTrue="1" operator="equal">
      <formula>"原因未定"</formula>
    </cfRule>
  </conditionalFormatting>
  <conditionalFormatting sqref="J359">
    <cfRule type="cellIs" dxfId="1436" priority="1153" stopIfTrue="1" operator="equal">
      <formula>"状态冻结"</formula>
    </cfRule>
    <cfRule type="cellIs" dxfId="1435" priority="1154" stopIfTrue="1" operator="equal">
      <formula>"持续跟踪"</formula>
    </cfRule>
    <cfRule type="cellIs" dxfId="1434" priority="1155" stopIfTrue="1" operator="equal">
      <formula>"验证关闭"</formula>
    </cfRule>
    <cfRule type="cellIs" dxfId="1433" priority="1156" stopIfTrue="1" operator="equal">
      <formula>"方案实施"</formula>
    </cfRule>
    <cfRule type="cellIs" dxfId="1432" priority="1157" stopIfTrue="1" operator="equal">
      <formula>"原因确认"</formula>
    </cfRule>
    <cfRule type="cellIs" dxfId="1431" priority="1158" stopIfTrue="1" operator="equal">
      <formula>"原因未定"</formula>
    </cfRule>
  </conditionalFormatting>
  <conditionalFormatting sqref="J359">
    <cfRule type="cellIs" dxfId="1430" priority="1147" stopIfTrue="1" operator="equal">
      <formula>"状态冻结"</formula>
    </cfRule>
    <cfRule type="cellIs" dxfId="1429" priority="1148" stopIfTrue="1" operator="equal">
      <formula>"持续跟踪"</formula>
    </cfRule>
    <cfRule type="cellIs" dxfId="1428" priority="1149" stopIfTrue="1" operator="equal">
      <formula>"验证关闭"</formula>
    </cfRule>
    <cfRule type="cellIs" dxfId="1427" priority="1150" stopIfTrue="1" operator="equal">
      <formula>"方案实施"</formula>
    </cfRule>
    <cfRule type="cellIs" dxfId="1426" priority="1151" stopIfTrue="1" operator="equal">
      <formula>"原因确认"</formula>
    </cfRule>
    <cfRule type="cellIs" dxfId="1425" priority="1152" stopIfTrue="1" operator="equal">
      <formula>"原因未定"</formula>
    </cfRule>
  </conditionalFormatting>
  <conditionalFormatting sqref="J360">
    <cfRule type="cellIs" dxfId="1424" priority="1141" stopIfTrue="1" operator="equal">
      <formula>"状态冻结"</formula>
    </cfRule>
    <cfRule type="cellIs" dxfId="1423" priority="1142" stopIfTrue="1" operator="equal">
      <formula>"持续跟踪"</formula>
    </cfRule>
    <cfRule type="cellIs" dxfId="1422" priority="1143" stopIfTrue="1" operator="equal">
      <formula>"验证关闭"</formula>
    </cfRule>
    <cfRule type="cellIs" dxfId="1421" priority="1144" stopIfTrue="1" operator="equal">
      <formula>"方案实施"</formula>
    </cfRule>
    <cfRule type="cellIs" dxfId="1420" priority="1145" stopIfTrue="1" operator="equal">
      <formula>"原因确认"</formula>
    </cfRule>
    <cfRule type="cellIs" dxfId="1419" priority="1146" stopIfTrue="1" operator="equal">
      <formula>"原因未定"</formula>
    </cfRule>
  </conditionalFormatting>
  <conditionalFormatting sqref="J360">
    <cfRule type="cellIs" dxfId="1418" priority="1135" stopIfTrue="1" operator="equal">
      <formula>"状态冻结"</formula>
    </cfRule>
    <cfRule type="cellIs" dxfId="1417" priority="1136" stopIfTrue="1" operator="equal">
      <formula>"持续跟踪"</formula>
    </cfRule>
    <cfRule type="cellIs" dxfId="1416" priority="1137" stopIfTrue="1" operator="equal">
      <formula>"验证关闭"</formula>
    </cfRule>
    <cfRule type="cellIs" dxfId="1415" priority="1138" stopIfTrue="1" operator="equal">
      <formula>"方案实施"</formula>
    </cfRule>
    <cfRule type="cellIs" dxfId="1414" priority="1139" stopIfTrue="1" operator="equal">
      <formula>"原因确认"</formula>
    </cfRule>
    <cfRule type="cellIs" dxfId="1413" priority="1140" stopIfTrue="1" operator="equal">
      <formula>"原因未定"</formula>
    </cfRule>
  </conditionalFormatting>
  <conditionalFormatting sqref="J360">
    <cfRule type="cellIs" dxfId="1412" priority="1129" stopIfTrue="1" operator="equal">
      <formula>"状态冻结"</formula>
    </cfRule>
    <cfRule type="cellIs" dxfId="1411" priority="1130" stopIfTrue="1" operator="equal">
      <formula>"持续跟踪"</formula>
    </cfRule>
    <cfRule type="cellIs" dxfId="1410" priority="1131" stopIfTrue="1" operator="equal">
      <formula>"验证关闭"</formula>
    </cfRule>
    <cfRule type="cellIs" dxfId="1409" priority="1132" stopIfTrue="1" operator="equal">
      <formula>"方案实施"</formula>
    </cfRule>
    <cfRule type="cellIs" dxfId="1408" priority="1133" stopIfTrue="1" operator="equal">
      <formula>"原因确认"</formula>
    </cfRule>
    <cfRule type="cellIs" dxfId="1407" priority="1134" stopIfTrue="1" operator="equal">
      <formula>"原因未定"</formula>
    </cfRule>
  </conditionalFormatting>
  <conditionalFormatting sqref="J362">
    <cfRule type="cellIs" dxfId="1406" priority="1105" stopIfTrue="1" operator="equal">
      <formula>"状态冻结"</formula>
    </cfRule>
    <cfRule type="cellIs" dxfId="1405" priority="1106" stopIfTrue="1" operator="equal">
      <formula>"持续跟踪"</formula>
    </cfRule>
    <cfRule type="cellIs" dxfId="1404" priority="1107" stopIfTrue="1" operator="equal">
      <formula>"验证关闭"</formula>
    </cfRule>
    <cfRule type="cellIs" dxfId="1403" priority="1108" stopIfTrue="1" operator="equal">
      <formula>"方案实施"</formula>
    </cfRule>
    <cfRule type="cellIs" dxfId="1402" priority="1109" stopIfTrue="1" operator="equal">
      <formula>"原因确认"</formula>
    </cfRule>
    <cfRule type="cellIs" dxfId="1401" priority="1110" stopIfTrue="1" operator="equal">
      <formula>"原因未定"</formula>
    </cfRule>
  </conditionalFormatting>
  <conditionalFormatting sqref="J362">
    <cfRule type="cellIs" dxfId="1400" priority="1099" stopIfTrue="1" operator="equal">
      <formula>"状态冻结"</formula>
    </cfRule>
    <cfRule type="cellIs" dxfId="1399" priority="1100" stopIfTrue="1" operator="equal">
      <formula>"持续跟踪"</formula>
    </cfRule>
    <cfRule type="cellIs" dxfId="1398" priority="1101" stopIfTrue="1" operator="equal">
      <formula>"验证关闭"</formula>
    </cfRule>
    <cfRule type="cellIs" dxfId="1397" priority="1102" stopIfTrue="1" operator="equal">
      <formula>"方案实施"</formula>
    </cfRule>
    <cfRule type="cellIs" dxfId="1396" priority="1103" stopIfTrue="1" operator="equal">
      <formula>"原因确认"</formula>
    </cfRule>
    <cfRule type="cellIs" dxfId="1395" priority="1104" stopIfTrue="1" operator="equal">
      <formula>"原因未定"</formula>
    </cfRule>
  </conditionalFormatting>
  <conditionalFormatting sqref="J362">
    <cfRule type="cellIs" dxfId="1394" priority="1093" stopIfTrue="1" operator="equal">
      <formula>"状态冻结"</formula>
    </cfRule>
    <cfRule type="cellIs" dxfId="1393" priority="1094" stopIfTrue="1" operator="equal">
      <formula>"持续跟踪"</formula>
    </cfRule>
    <cfRule type="cellIs" dxfId="1392" priority="1095" stopIfTrue="1" operator="equal">
      <formula>"验证关闭"</formula>
    </cfRule>
    <cfRule type="cellIs" dxfId="1391" priority="1096" stopIfTrue="1" operator="equal">
      <formula>"方案实施"</formula>
    </cfRule>
    <cfRule type="cellIs" dxfId="1390" priority="1097" stopIfTrue="1" operator="equal">
      <formula>"原因确认"</formula>
    </cfRule>
    <cfRule type="cellIs" dxfId="1389" priority="1098" stopIfTrue="1" operator="equal">
      <formula>"原因未定"</formula>
    </cfRule>
  </conditionalFormatting>
  <conditionalFormatting sqref="J363:J383">
    <cfRule type="cellIs" dxfId="1388" priority="1087" stopIfTrue="1" operator="equal">
      <formula>"状态冻结"</formula>
    </cfRule>
    <cfRule type="cellIs" dxfId="1387" priority="1088" stopIfTrue="1" operator="equal">
      <formula>"持续跟踪"</formula>
    </cfRule>
    <cfRule type="cellIs" dxfId="1386" priority="1089" stopIfTrue="1" operator="equal">
      <formula>"验证关闭"</formula>
    </cfRule>
    <cfRule type="cellIs" dxfId="1385" priority="1090" stopIfTrue="1" operator="equal">
      <formula>"方案实施"</formula>
    </cfRule>
    <cfRule type="cellIs" dxfId="1384" priority="1091" stopIfTrue="1" operator="equal">
      <formula>"原因确认"</formula>
    </cfRule>
    <cfRule type="cellIs" dxfId="1383" priority="1092" stopIfTrue="1" operator="equal">
      <formula>"原因未定"</formula>
    </cfRule>
  </conditionalFormatting>
  <conditionalFormatting sqref="J363:J383">
    <cfRule type="cellIs" dxfId="1382" priority="1081" stopIfTrue="1" operator="equal">
      <formula>"状态冻结"</formula>
    </cfRule>
    <cfRule type="cellIs" dxfId="1381" priority="1082" stopIfTrue="1" operator="equal">
      <formula>"持续跟踪"</formula>
    </cfRule>
    <cfRule type="cellIs" dxfId="1380" priority="1083" stopIfTrue="1" operator="equal">
      <formula>"验证关闭"</formula>
    </cfRule>
    <cfRule type="cellIs" dxfId="1379" priority="1084" stopIfTrue="1" operator="equal">
      <formula>"方案实施"</formula>
    </cfRule>
    <cfRule type="cellIs" dxfId="1378" priority="1085" stopIfTrue="1" operator="equal">
      <formula>"原因确认"</formula>
    </cfRule>
    <cfRule type="cellIs" dxfId="1377" priority="1086" stopIfTrue="1" operator="equal">
      <formula>"原因未定"</formula>
    </cfRule>
  </conditionalFormatting>
  <conditionalFormatting sqref="J363:J383">
    <cfRule type="cellIs" dxfId="1376" priority="1075" stopIfTrue="1" operator="equal">
      <formula>"状态冻结"</formula>
    </cfRule>
    <cfRule type="cellIs" dxfId="1375" priority="1076" stopIfTrue="1" operator="equal">
      <formula>"持续跟踪"</formula>
    </cfRule>
    <cfRule type="cellIs" dxfId="1374" priority="1077" stopIfTrue="1" operator="equal">
      <formula>"验证关闭"</formula>
    </cfRule>
    <cfRule type="cellIs" dxfId="1373" priority="1078" stopIfTrue="1" operator="equal">
      <formula>"方案实施"</formula>
    </cfRule>
    <cfRule type="cellIs" dxfId="1372" priority="1079" stopIfTrue="1" operator="equal">
      <formula>"原因确认"</formula>
    </cfRule>
    <cfRule type="cellIs" dxfId="1371" priority="1080" stopIfTrue="1" operator="equal">
      <formula>"原因未定"</formula>
    </cfRule>
  </conditionalFormatting>
  <conditionalFormatting sqref="J384">
    <cfRule type="cellIs" dxfId="1370" priority="1069" stopIfTrue="1" operator="equal">
      <formula>"状态冻结"</formula>
    </cfRule>
    <cfRule type="cellIs" dxfId="1369" priority="1070" stopIfTrue="1" operator="equal">
      <formula>"持续跟踪"</formula>
    </cfRule>
    <cfRule type="cellIs" dxfId="1368" priority="1071" stopIfTrue="1" operator="equal">
      <formula>"验证关闭"</formula>
    </cfRule>
    <cfRule type="cellIs" dxfId="1367" priority="1072" stopIfTrue="1" operator="equal">
      <formula>"方案实施"</formula>
    </cfRule>
    <cfRule type="cellIs" dxfId="1366" priority="1073" stopIfTrue="1" operator="equal">
      <formula>"原因确认"</formula>
    </cfRule>
    <cfRule type="cellIs" dxfId="1365" priority="1074" stopIfTrue="1" operator="equal">
      <formula>"原因未定"</formula>
    </cfRule>
  </conditionalFormatting>
  <conditionalFormatting sqref="J384">
    <cfRule type="cellIs" dxfId="1364" priority="1063" stopIfTrue="1" operator="equal">
      <formula>"状态冻结"</formula>
    </cfRule>
    <cfRule type="cellIs" dxfId="1363" priority="1064" stopIfTrue="1" operator="equal">
      <formula>"持续跟踪"</formula>
    </cfRule>
    <cfRule type="cellIs" dxfId="1362" priority="1065" stopIfTrue="1" operator="equal">
      <formula>"验证关闭"</formula>
    </cfRule>
    <cfRule type="cellIs" dxfId="1361" priority="1066" stopIfTrue="1" operator="equal">
      <formula>"方案实施"</formula>
    </cfRule>
    <cfRule type="cellIs" dxfId="1360" priority="1067" stopIfTrue="1" operator="equal">
      <formula>"原因确认"</formula>
    </cfRule>
    <cfRule type="cellIs" dxfId="1359" priority="1068" stopIfTrue="1" operator="equal">
      <formula>"原因未定"</formula>
    </cfRule>
  </conditionalFormatting>
  <conditionalFormatting sqref="J384">
    <cfRule type="cellIs" dxfId="1358" priority="1057" stopIfTrue="1" operator="equal">
      <formula>"状态冻结"</formula>
    </cfRule>
    <cfRule type="cellIs" dxfId="1357" priority="1058" stopIfTrue="1" operator="equal">
      <formula>"持续跟踪"</formula>
    </cfRule>
    <cfRule type="cellIs" dxfId="1356" priority="1059" stopIfTrue="1" operator="equal">
      <formula>"验证关闭"</formula>
    </cfRule>
    <cfRule type="cellIs" dxfId="1355" priority="1060" stopIfTrue="1" operator="equal">
      <formula>"方案实施"</formula>
    </cfRule>
    <cfRule type="cellIs" dxfId="1354" priority="1061" stopIfTrue="1" operator="equal">
      <formula>"原因确认"</formula>
    </cfRule>
    <cfRule type="cellIs" dxfId="1353" priority="1062" stopIfTrue="1" operator="equal">
      <formula>"原因未定"</formula>
    </cfRule>
  </conditionalFormatting>
  <conditionalFormatting sqref="J385">
    <cfRule type="cellIs" dxfId="1352" priority="1051" stopIfTrue="1" operator="equal">
      <formula>"状态冻结"</formula>
    </cfRule>
    <cfRule type="cellIs" dxfId="1351" priority="1052" stopIfTrue="1" operator="equal">
      <formula>"持续跟踪"</formula>
    </cfRule>
    <cfRule type="cellIs" dxfId="1350" priority="1053" stopIfTrue="1" operator="equal">
      <formula>"验证关闭"</formula>
    </cfRule>
    <cfRule type="cellIs" dxfId="1349" priority="1054" stopIfTrue="1" operator="equal">
      <formula>"方案实施"</formula>
    </cfRule>
    <cfRule type="cellIs" dxfId="1348" priority="1055" stopIfTrue="1" operator="equal">
      <formula>"原因确认"</formula>
    </cfRule>
    <cfRule type="cellIs" dxfId="1347" priority="1056" stopIfTrue="1" operator="equal">
      <formula>"原因未定"</formula>
    </cfRule>
  </conditionalFormatting>
  <conditionalFormatting sqref="J385">
    <cfRule type="cellIs" dxfId="1346" priority="1045" stopIfTrue="1" operator="equal">
      <formula>"状态冻结"</formula>
    </cfRule>
    <cfRule type="cellIs" dxfId="1345" priority="1046" stopIfTrue="1" operator="equal">
      <formula>"持续跟踪"</formula>
    </cfRule>
    <cfRule type="cellIs" dxfId="1344" priority="1047" stopIfTrue="1" operator="equal">
      <formula>"验证关闭"</formula>
    </cfRule>
    <cfRule type="cellIs" dxfId="1343" priority="1048" stopIfTrue="1" operator="equal">
      <formula>"方案实施"</formula>
    </cfRule>
    <cfRule type="cellIs" dxfId="1342" priority="1049" stopIfTrue="1" operator="equal">
      <formula>"原因确认"</formula>
    </cfRule>
    <cfRule type="cellIs" dxfId="1341" priority="1050" stopIfTrue="1" operator="equal">
      <formula>"原因未定"</formula>
    </cfRule>
  </conditionalFormatting>
  <conditionalFormatting sqref="J385">
    <cfRule type="cellIs" dxfId="1340" priority="1039" stopIfTrue="1" operator="equal">
      <formula>"状态冻结"</formula>
    </cfRule>
    <cfRule type="cellIs" dxfId="1339" priority="1040" stopIfTrue="1" operator="equal">
      <formula>"持续跟踪"</formula>
    </cfRule>
    <cfRule type="cellIs" dxfId="1338" priority="1041" stopIfTrue="1" operator="equal">
      <formula>"验证关闭"</formula>
    </cfRule>
    <cfRule type="cellIs" dxfId="1337" priority="1042" stopIfTrue="1" operator="equal">
      <formula>"方案实施"</formula>
    </cfRule>
    <cfRule type="cellIs" dxfId="1336" priority="1043" stopIfTrue="1" operator="equal">
      <formula>"原因确认"</formula>
    </cfRule>
    <cfRule type="cellIs" dxfId="1335" priority="1044" stopIfTrue="1" operator="equal">
      <formula>"原因未定"</formula>
    </cfRule>
  </conditionalFormatting>
  <conditionalFormatting sqref="J386">
    <cfRule type="cellIs" dxfId="1334" priority="1033" stopIfTrue="1" operator="equal">
      <formula>"状态冻结"</formula>
    </cfRule>
    <cfRule type="cellIs" dxfId="1333" priority="1034" stopIfTrue="1" operator="equal">
      <formula>"持续跟踪"</formula>
    </cfRule>
    <cfRule type="cellIs" dxfId="1332" priority="1035" stopIfTrue="1" operator="equal">
      <formula>"验证关闭"</formula>
    </cfRule>
    <cfRule type="cellIs" dxfId="1331" priority="1036" stopIfTrue="1" operator="equal">
      <formula>"方案实施"</formula>
    </cfRule>
    <cfRule type="cellIs" dxfId="1330" priority="1037" stopIfTrue="1" operator="equal">
      <formula>"原因确认"</formula>
    </cfRule>
    <cfRule type="cellIs" dxfId="1329" priority="1038" stopIfTrue="1" operator="equal">
      <formula>"原因未定"</formula>
    </cfRule>
  </conditionalFormatting>
  <conditionalFormatting sqref="J386">
    <cfRule type="cellIs" dxfId="1328" priority="1027" stopIfTrue="1" operator="equal">
      <formula>"状态冻结"</formula>
    </cfRule>
    <cfRule type="cellIs" dxfId="1327" priority="1028" stopIfTrue="1" operator="equal">
      <formula>"持续跟踪"</formula>
    </cfRule>
    <cfRule type="cellIs" dxfId="1326" priority="1029" stopIfTrue="1" operator="equal">
      <formula>"验证关闭"</formula>
    </cfRule>
    <cfRule type="cellIs" dxfId="1325" priority="1030" stopIfTrue="1" operator="equal">
      <formula>"方案实施"</formula>
    </cfRule>
    <cfRule type="cellIs" dxfId="1324" priority="1031" stopIfTrue="1" operator="equal">
      <formula>"原因确认"</formula>
    </cfRule>
    <cfRule type="cellIs" dxfId="1323" priority="1032" stopIfTrue="1" operator="equal">
      <formula>"原因未定"</formula>
    </cfRule>
  </conditionalFormatting>
  <conditionalFormatting sqref="J386">
    <cfRule type="cellIs" dxfId="1322" priority="1021" stopIfTrue="1" operator="equal">
      <formula>"状态冻结"</formula>
    </cfRule>
    <cfRule type="cellIs" dxfId="1321" priority="1022" stopIfTrue="1" operator="equal">
      <formula>"持续跟踪"</formula>
    </cfRule>
    <cfRule type="cellIs" dxfId="1320" priority="1023" stopIfTrue="1" operator="equal">
      <formula>"验证关闭"</formula>
    </cfRule>
    <cfRule type="cellIs" dxfId="1319" priority="1024" stopIfTrue="1" operator="equal">
      <formula>"方案实施"</formula>
    </cfRule>
    <cfRule type="cellIs" dxfId="1318" priority="1025" stopIfTrue="1" operator="equal">
      <formula>"原因确认"</formula>
    </cfRule>
    <cfRule type="cellIs" dxfId="1317" priority="1026" stopIfTrue="1" operator="equal">
      <formula>"原因未定"</formula>
    </cfRule>
  </conditionalFormatting>
  <conditionalFormatting sqref="J387">
    <cfRule type="cellIs" dxfId="1316" priority="1015" stopIfTrue="1" operator="equal">
      <formula>"状态冻结"</formula>
    </cfRule>
    <cfRule type="cellIs" dxfId="1315" priority="1016" stopIfTrue="1" operator="equal">
      <formula>"持续跟踪"</formula>
    </cfRule>
    <cfRule type="cellIs" dxfId="1314" priority="1017" stopIfTrue="1" operator="equal">
      <formula>"验证关闭"</formula>
    </cfRule>
    <cfRule type="cellIs" dxfId="1313" priority="1018" stopIfTrue="1" operator="equal">
      <formula>"方案实施"</formula>
    </cfRule>
    <cfRule type="cellIs" dxfId="1312" priority="1019" stopIfTrue="1" operator="equal">
      <formula>"原因确认"</formula>
    </cfRule>
    <cfRule type="cellIs" dxfId="1311" priority="1020" stopIfTrue="1" operator="equal">
      <formula>"原因未定"</formula>
    </cfRule>
  </conditionalFormatting>
  <conditionalFormatting sqref="J387">
    <cfRule type="cellIs" dxfId="1310" priority="1009" stopIfTrue="1" operator="equal">
      <formula>"状态冻结"</formula>
    </cfRule>
    <cfRule type="cellIs" dxfId="1309" priority="1010" stopIfTrue="1" operator="equal">
      <formula>"持续跟踪"</formula>
    </cfRule>
    <cfRule type="cellIs" dxfId="1308" priority="1011" stopIfTrue="1" operator="equal">
      <formula>"验证关闭"</formula>
    </cfRule>
    <cfRule type="cellIs" dxfId="1307" priority="1012" stopIfTrue="1" operator="equal">
      <formula>"方案实施"</formula>
    </cfRule>
    <cfRule type="cellIs" dxfId="1306" priority="1013" stopIfTrue="1" operator="equal">
      <formula>"原因确认"</formula>
    </cfRule>
    <cfRule type="cellIs" dxfId="1305" priority="1014" stopIfTrue="1" operator="equal">
      <formula>"原因未定"</formula>
    </cfRule>
  </conditionalFormatting>
  <conditionalFormatting sqref="J387">
    <cfRule type="cellIs" dxfId="1304" priority="1003" stopIfTrue="1" operator="equal">
      <formula>"状态冻结"</formula>
    </cfRule>
    <cfRule type="cellIs" dxfId="1303" priority="1004" stopIfTrue="1" operator="equal">
      <formula>"持续跟踪"</formula>
    </cfRule>
    <cfRule type="cellIs" dxfId="1302" priority="1005" stopIfTrue="1" operator="equal">
      <formula>"验证关闭"</formula>
    </cfRule>
    <cfRule type="cellIs" dxfId="1301" priority="1006" stopIfTrue="1" operator="equal">
      <formula>"方案实施"</formula>
    </cfRule>
    <cfRule type="cellIs" dxfId="1300" priority="1007" stopIfTrue="1" operator="equal">
      <formula>"原因确认"</formula>
    </cfRule>
    <cfRule type="cellIs" dxfId="1299" priority="1008" stopIfTrue="1" operator="equal">
      <formula>"原因未定"</formula>
    </cfRule>
  </conditionalFormatting>
  <conditionalFormatting sqref="J388">
    <cfRule type="cellIs" dxfId="1298" priority="997" stopIfTrue="1" operator="equal">
      <formula>"状态冻结"</formula>
    </cfRule>
    <cfRule type="cellIs" dxfId="1297" priority="998" stopIfTrue="1" operator="equal">
      <formula>"持续跟踪"</formula>
    </cfRule>
    <cfRule type="cellIs" dxfId="1296" priority="999" stopIfTrue="1" operator="equal">
      <formula>"验证关闭"</formula>
    </cfRule>
    <cfRule type="cellIs" dxfId="1295" priority="1000" stopIfTrue="1" operator="equal">
      <formula>"方案实施"</formula>
    </cfRule>
    <cfRule type="cellIs" dxfId="1294" priority="1001" stopIfTrue="1" operator="equal">
      <formula>"原因确认"</formula>
    </cfRule>
    <cfRule type="cellIs" dxfId="1293" priority="1002" stopIfTrue="1" operator="equal">
      <formula>"原因未定"</formula>
    </cfRule>
  </conditionalFormatting>
  <conditionalFormatting sqref="J388">
    <cfRule type="cellIs" dxfId="1292" priority="991" stopIfTrue="1" operator="equal">
      <formula>"状态冻结"</formula>
    </cfRule>
    <cfRule type="cellIs" dxfId="1291" priority="992" stopIfTrue="1" operator="equal">
      <formula>"持续跟踪"</formula>
    </cfRule>
    <cfRule type="cellIs" dxfId="1290" priority="993" stopIfTrue="1" operator="equal">
      <formula>"验证关闭"</formula>
    </cfRule>
    <cfRule type="cellIs" dxfId="1289" priority="994" stopIfTrue="1" operator="equal">
      <formula>"方案实施"</formula>
    </cfRule>
    <cfRule type="cellIs" dxfId="1288" priority="995" stopIfTrue="1" operator="equal">
      <formula>"原因确认"</formula>
    </cfRule>
    <cfRule type="cellIs" dxfId="1287" priority="996" stopIfTrue="1" operator="equal">
      <formula>"原因未定"</formula>
    </cfRule>
  </conditionalFormatting>
  <conditionalFormatting sqref="J388">
    <cfRule type="cellIs" dxfId="1286" priority="985" stopIfTrue="1" operator="equal">
      <formula>"状态冻结"</formula>
    </cfRule>
    <cfRule type="cellIs" dxfId="1285" priority="986" stopIfTrue="1" operator="equal">
      <formula>"持续跟踪"</formula>
    </cfRule>
    <cfRule type="cellIs" dxfId="1284" priority="987" stopIfTrue="1" operator="equal">
      <formula>"验证关闭"</formula>
    </cfRule>
    <cfRule type="cellIs" dxfId="1283" priority="988" stopIfTrue="1" operator="equal">
      <formula>"方案实施"</formula>
    </cfRule>
    <cfRule type="cellIs" dxfId="1282" priority="989" stopIfTrue="1" operator="equal">
      <formula>"原因确认"</formula>
    </cfRule>
    <cfRule type="cellIs" dxfId="1281" priority="990" stopIfTrue="1" operator="equal">
      <formula>"原因未定"</formula>
    </cfRule>
  </conditionalFormatting>
  <conditionalFormatting sqref="J389">
    <cfRule type="cellIs" dxfId="1280" priority="979" stopIfTrue="1" operator="equal">
      <formula>"状态冻结"</formula>
    </cfRule>
    <cfRule type="cellIs" dxfId="1279" priority="980" stopIfTrue="1" operator="equal">
      <formula>"持续跟踪"</formula>
    </cfRule>
    <cfRule type="cellIs" dxfId="1278" priority="981" stopIfTrue="1" operator="equal">
      <formula>"验证关闭"</formula>
    </cfRule>
    <cfRule type="cellIs" dxfId="1277" priority="982" stopIfTrue="1" operator="equal">
      <formula>"方案实施"</formula>
    </cfRule>
    <cfRule type="cellIs" dxfId="1276" priority="983" stopIfTrue="1" operator="equal">
      <formula>"原因确认"</formula>
    </cfRule>
    <cfRule type="cellIs" dxfId="1275" priority="984" stopIfTrue="1" operator="equal">
      <formula>"原因未定"</formula>
    </cfRule>
  </conditionalFormatting>
  <conditionalFormatting sqref="J389">
    <cfRule type="cellIs" dxfId="1274" priority="973" stopIfTrue="1" operator="equal">
      <formula>"状态冻结"</formula>
    </cfRule>
    <cfRule type="cellIs" dxfId="1273" priority="974" stopIfTrue="1" operator="equal">
      <formula>"持续跟踪"</formula>
    </cfRule>
    <cfRule type="cellIs" dxfId="1272" priority="975" stopIfTrue="1" operator="equal">
      <formula>"验证关闭"</formula>
    </cfRule>
    <cfRule type="cellIs" dxfId="1271" priority="976" stopIfTrue="1" operator="equal">
      <formula>"方案实施"</formula>
    </cfRule>
    <cfRule type="cellIs" dxfId="1270" priority="977" stopIfTrue="1" operator="equal">
      <formula>"原因确认"</formula>
    </cfRule>
    <cfRule type="cellIs" dxfId="1269" priority="978" stopIfTrue="1" operator="equal">
      <formula>"原因未定"</formula>
    </cfRule>
  </conditionalFormatting>
  <conditionalFormatting sqref="J389">
    <cfRule type="cellIs" dxfId="1268" priority="967" stopIfTrue="1" operator="equal">
      <formula>"状态冻结"</formula>
    </cfRule>
    <cfRule type="cellIs" dxfId="1267" priority="968" stopIfTrue="1" operator="equal">
      <formula>"持续跟踪"</formula>
    </cfRule>
    <cfRule type="cellIs" dxfId="1266" priority="969" stopIfTrue="1" operator="equal">
      <formula>"验证关闭"</formula>
    </cfRule>
    <cfRule type="cellIs" dxfId="1265" priority="970" stopIfTrue="1" operator="equal">
      <formula>"方案实施"</formula>
    </cfRule>
    <cfRule type="cellIs" dxfId="1264" priority="971" stopIfTrue="1" operator="equal">
      <formula>"原因确认"</formula>
    </cfRule>
    <cfRule type="cellIs" dxfId="1263" priority="972" stopIfTrue="1" operator="equal">
      <formula>"原因未定"</formula>
    </cfRule>
  </conditionalFormatting>
  <conditionalFormatting sqref="J390">
    <cfRule type="cellIs" dxfId="1262" priority="961" stopIfTrue="1" operator="equal">
      <formula>"状态冻结"</formula>
    </cfRule>
    <cfRule type="cellIs" dxfId="1261" priority="962" stopIfTrue="1" operator="equal">
      <formula>"持续跟踪"</formula>
    </cfRule>
    <cfRule type="cellIs" dxfId="1260" priority="963" stopIfTrue="1" operator="equal">
      <formula>"验证关闭"</formula>
    </cfRule>
    <cfRule type="cellIs" dxfId="1259" priority="964" stopIfTrue="1" operator="equal">
      <formula>"方案实施"</formula>
    </cfRule>
    <cfRule type="cellIs" dxfId="1258" priority="965" stopIfTrue="1" operator="equal">
      <formula>"原因确认"</formula>
    </cfRule>
    <cfRule type="cellIs" dxfId="1257" priority="966" stopIfTrue="1" operator="equal">
      <formula>"原因未定"</formula>
    </cfRule>
  </conditionalFormatting>
  <conditionalFormatting sqref="J390">
    <cfRule type="cellIs" dxfId="1256" priority="955" stopIfTrue="1" operator="equal">
      <formula>"状态冻结"</formula>
    </cfRule>
    <cfRule type="cellIs" dxfId="1255" priority="956" stopIfTrue="1" operator="equal">
      <formula>"持续跟踪"</formula>
    </cfRule>
    <cfRule type="cellIs" dxfId="1254" priority="957" stopIfTrue="1" operator="equal">
      <formula>"验证关闭"</formula>
    </cfRule>
    <cfRule type="cellIs" dxfId="1253" priority="958" stopIfTrue="1" operator="equal">
      <formula>"方案实施"</formula>
    </cfRule>
    <cfRule type="cellIs" dxfId="1252" priority="959" stopIfTrue="1" operator="equal">
      <formula>"原因确认"</formula>
    </cfRule>
    <cfRule type="cellIs" dxfId="1251" priority="960" stopIfTrue="1" operator="equal">
      <formula>"原因未定"</formula>
    </cfRule>
  </conditionalFormatting>
  <conditionalFormatting sqref="J390">
    <cfRule type="cellIs" dxfId="1250" priority="949" stopIfTrue="1" operator="equal">
      <formula>"状态冻结"</formula>
    </cfRule>
    <cfRule type="cellIs" dxfId="1249" priority="950" stopIfTrue="1" operator="equal">
      <formula>"持续跟踪"</formula>
    </cfRule>
    <cfRule type="cellIs" dxfId="1248" priority="951" stopIfTrue="1" operator="equal">
      <formula>"验证关闭"</formula>
    </cfRule>
    <cfRule type="cellIs" dxfId="1247" priority="952" stopIfTrue="1" operator="equal">
      <formula>"方案实施"</formula>
    </cfRule>
    <cfRule type="cellIs" dxfId="1246" priority="953" stopIfTrue="1" operator="equal">
      <formula>"原因确认"</formula>
    </cfRule>
    <cfRule type="cellIs" dxfId="1245" priority="954" stopIfTrue="1" operator="equal">
      <formula>"原因未定"</formula>
    </cfRule>
  </conditionalFormatting>
  <conditionalFormatting sqref="J391">
    <cfRule type="cellIs" dxfId="1244" priority="943" stopIfTrue="1" operator="equal">
      <formula>"状态冻结"</formula>
    </cfRule>
    <cfRule type="cellIs" dxfId="1243" priority="944" stopIfTrue="1" operator="equal">
      <formula>"持续跟踪"</formula>
    </cfRule>
    <cfRule type="cellIs" dxfId="1242" priority="945" stopIfTrue="1" operator="equal">
      <formula>"验证关闭"</formula>
    </cfRule>
    <cfRule type="cellIs" dxfId="1241" priority="946" stopIfTrue="1" operator="equal">
      <formula>"方案实施"</formula>
    </cfRule>
    <cfRule type="cellIs" dxfId="1240" priority="947" stopIfTrue="1" operator="equal">
      <formula>"原因确认"</formula>
    </cfRule>
    <cfRule type="cellIs" dxfId="1239" priority="948" stopIfTrue="1" operator="equal">
      <formula>"原因未定"</formula>
    </cfRule>
  </conditionalFormatting>
  <conditionalFormatting sqref="J391">
    <cfRule type="cellIs" dxfId="1238" priority="937" stopIfTrue="1" operator="equal">
      <formula>"状态冻结"</formula>
    </cfRule>
    <cfRule type="cellIs" dxfId="1237" priority="938" stopIfTrue="1" operator="equal">
      <formula>"持续跟踪"</formula>
    </cfRule>
    <cfRule type="cellIs" dxfId="1236" priority="939" stopIfTrue="1" operator="equal">
      <formula>"验证关闭"</formula>
    </cfRule>
    <cfRule type="cellIs" dxfId="1235" priority="940" stopIfTrue="1" operator="equal">
      <formula>"方案实施"</formula>
    </cfRule>
    <cfRule type="cellIs" dxfId="1234" priority="941" stopIfTrue="1" operator="equal">
      <formula>"原因确认"</formula>
    </cfRule>
    <cfRule type="cellIs" dxfId="1233" priority="942" stopIfTrue="1" operator="equal">
      <formula>"原因未定"</formula>
    </cfRule>
  </conditionalFormatting>
  <conditionalFormatting sqref="J391">
    <cfRule type="cellIs" dxfId="1232" priority="931" stopIfTrue="1" operator="equal">
      <formula>"状态冻结"</formula>
    </cfRule>
    <cfRule type="cellIs" dxfId="1231" priority="932" stopIfTrue="1" operator="equal">
      <formula>"持续跟踪"</formula>
    </cfRule>
    <cfRule type="cellIs" dxfId="1230" priority="933" stopIfTrue="1" operator="equal">
      <formula>"验证关闭"</formula>
    </cfRule>
    <cfRule type="cellIs" dxfId="1229" priority="934" stopIfTrue="1" operator="equal">
      <formula>"方案实施"</formula>
    </cfRule>
    <cfRule type="cellIs" dxfId="1228" priority="935" stopIfTrue="1" operator="equal">
      <formula>"原因确认"</formula>
    </cfRule>
    <cfRule type="cellIs" dxfId="1227" priority="936" stopIfTrue="1" operator="equal">
      <formula>"原因未定"</formula>
    </cfRule>
  </conditionalFormatting>
  <conditionalFormatting sqref="J392">
    <cfRule type="cellIs" dxfId="1226" priority="925" stopIfTrue="1" operator="equal">
      <formula>"状态冻结"</formula>
    </cfRule>
    <cfRule type="cellIs" dxfId="1225" priority="926" stopIfTrue="1" operator="equal">
      <formula>"持续跟踪"</formula>
    </cfRule>
    <cfRule type="cellIs" dxfId="1224" priority="927" stopIfTrue="1" operator="equal">
      <formula>"验证关闭"</formula>
    </cfRule>
    <cfRule type="cellIs" dxfId="1223" priority="928" stopIfTrue="1" operator="equal">
      <formula>"方案实施"</formula>
    </cfRule>
    <cfRule type="cellIs" dxfId="1222" priority="929" stopIfTrue="1" operator="equal">
      <formula>"原因确认"</formula>
    </cfRule>
    <cfRule type="cellIs" dxfId="1221" priority="930" stopIfTrue="1" operator="equal">
      <formula>"原因未定"</formula>
    </cfRule>
  </conditionalFormatting>
  <conditionalFormatting sqref="J392">
    <cfRule type="cellIs" dxfId="1220" priority="919" stopIfTrue="1" operator="equal">
      <formula>"状态冻结"</formula>
    </cfRule>
    <cfRule type="cellIs" dxfId="1219" priority="920" stopIfTrue="1" operator="equal">
      <formula>"持续跟踪"</formula>
    </cfRule>
    <cfRule type="cellIs" dxfId="1218" priority="921" stopIfTrue="1" operator="equal">
      <formula>"验证关闭"</formula>
    </cfRule>
    <cfRule type="cellIs" dxfId="1217" priority="922" stopIfTrue="1" operator="equal">
      <formula>"方案实施"</formula>
    </cfRule>
    <cfRule type="cellIs" dxfId="1216" priority="923" stopIfTrue="1" operator="equal">
      <formula>"原因确认"</formula>
    </cfRule>
    <cfRule type="cellIs" dxfId="1215" priority="924" stopIfTrue="1" operator="equal">
      <formula>"原因未定"</formula>
    </cfRule>
  </conditionalFormatting>
  <conditionalFormatting sqref="J392">
    <cfRule type="cellIs" dxfId="1214" priority="913" stopIfTrue="1" operator="equal">
      <formula>"状态冻结"</formula>
    </cfRule>
    <cfRule type="cellIs" dxfId="1213" priority="914" stopIfTrue="1" operator="equal">
      <formula>"持续跟踪"</formula>
    </cfRule>
    <cfRule type="cellIs" dxfId="1212" priority="915" stopIfTrue="1" operator="equal">
      <formula>"验证关闭"</formula>
    </cfRule>
    <cfRule type="cellIs" dxfId="1211" priority="916" stopIfTrue="1" operator="equal">
      <formula>"方案实施"</formula>
    </cfRule>
    <cfRule type="cellIs" dxfId="1210" priority="917" stopIfTrue="1" operator="equal">
      <formula>"原因确认"</formula>
    </cfRule>
    <cfRule type="cellIs" dxfId="1209" priority="918" stopIfTrue="1" operator="equal">
      <formula>"原因未定"</formula>
    </cfRule>
  </conditionalFormatting>
  <conditionalFormatting sqref="J393">
    <cfRule type="cellIs" dxfId="1208" priority="907" stopIfTrue="1" operator="equal">
      <formula>"状态冻结"</formula>
    </cfRule>
    <cfRule type="cellIs" dxfId="1207" priority="908" stopIfTrue="1" operator="equal">
      <formula>"持续跟踪"</formula>
    </cfRule>
    <cfRule type="cellIs" dxfId="1206" priority="909" stopIfTrue="1" operator="equal">
      <formula>"验证关闭"</formula>
    </cfRule>
    <cfRule type="cellIs" dxfId="1205" priority="910" stopIfTrue="1" operator="equal">
      <formula>"方案实施"</formula>
    </cfRule>
    <cfRule type="cellIs" dxfId="1204" priority="911" stopIfTrue="1" operator="equal">
      <formula>"原因确认"</formula>
    </cfRule>
    <cfRule type="cellIs" dxfId="1203" priority="912" stopIfTrue="1" operator="equal">
      <formula>"原因未定"</formula>
    </cfRule>
  </conditionalFormatting>
  <conditionalFormatting sqref="J393">
    <cfRule type="cellIs" dxfId="1202" priority="901" stopIfTrue="1" operator="equal">
      <formula>"状态冻结"</formula>
    </cfRule>
    <cfRule type="cellIs" dxfId="1201" priority="902" stopIfTrue="1" operator="equal">
      <formula>"持续跟踪"</formula>
    </cfRule>
    <cfRule type="cellIs" dxfId="1200" priority="903" stopIfTrue="1" operator="equal">
      <formula>"验证关闭"</formula>
    </cfRule>
    <cfRule type="cellIs" dxfId="1199" priority="904" stopIfTrue="1" operator="equal">
      <formula>"方案实施"</formula>
    </cfRule>
    <cfRule type="cellIs" dxfId="1198" priority="905" stopIfTrue="1" operator="equal">
      <formula>"原因确认"</formula>
    </cfRule>
    <cfRule type="cellIs" dxfId="1197" priority="906" stopIfTrue="1" operator="equal">
      <formula>"原因未定"</formula>
    </cfRule>
  </conditionalFormatting>
  <conditionalFormatting sqref="J393">
    <cfRule type="cellIs" dxfId="1196" priority="895" stopIfTrue="1" operator="equal">
      <formula>"状态冻结"</formula>
    </cfRule>
    <cfRule type="cellIs" dxfId="1195" priority="896" stopIfTrue="1" operator="equal">
      <formula>"持续跟踪"</formula>
    </cfRule>
    <cfRule type="cellIs" dxfId="1194" priority="897" stopIfTrue="1" operator="equal">
      <formula>"验证关闭"</formula>
    </cfRule>
    <cfRule type="cellIs" dxfId="1193" priority="898" stopIfTrue="1" operator="equal">
      <formula>"方案实施"</formula>
    </cfRule>
    <cfRule type="cellIs" dxfId="1192" priority="899" stopIfTrue="1" operator="equal">
      <formula>"原因确认"</formula>
    </cfRule>
    <cfRule type="cellIs" dxfId="1191" priority="900" stopIfTrue="1" operator="equal">
      <formula>"原因未定"</formula>
    </cfRule>
  </conditionalFormatting>
  <conditionalFormatting sqref="J394">
    <cfRule type="cellIs" dxfId="1190" priority="889" stopIfTrue="1" operator="equal">
      <formula>"状态冻结"</formula>
    </cfRule>
    <cfRule type="cellIs" dxfId="1189" priority="890" stopIfTrue="1" operator="equal">
      <formula>"持续跟踪"</formula>
    </cfRule>
    <cfRule type="cellIs" dxfId="1188" priority="891" stopIfTrue="1" operator="equal">
      <formula>"验证关闭"</formula>
    </cfRule>
    <cfRule type="cellIs" dxfId="1187" priority="892" stopIfTrue="1" operator="equal">
      <formula>"方案实施"</formula>
    </cfRule>
    <cfRule type="cellIs" dxfId="1186" priority="893" stopIfTrue="1" operator="equal">
      <formula>"原因确认"</formula>
    </cfRule>
    <cfRule type="cellIs" dxfId="1185" priority="894" stopIfTrue="1" operator="equal">
      <formula>"原因未定"</formula>
    </cfRule>
  </conditionalFormatting>
  <conditionalFormatting sqref="J394">
    <cfRule type="cellIs" dxfId="1184" priority="883" stopIfTrue="1" operator="equal">
      <formula>"状态冻结"</formula>
    </cfRule>
    <cfRule type="cellIs" dxfId="1183" priority="884" stopIfTrue="1" operator="equal">
      <formula>"持续跟踪"</formula>
    </cfRule>
    <cfRule type="cellIs" dxfId="1182" priority="885" stopIfTrue="1" operator="equal">
      <formula>"验证关闭"</formula>
    </cfRule>
    <cfRule type="cellIs" dxfId="1181" priority="886" stopIfTrue="1" operator="equal">
      <formula>"方案实施"</formula>
    </cfRule>
    <cfRule type="cellIs" dxfId="1180" priority="887" stopIfTrue="1" operator="equal">
      <formula>"原因确认"</formula>
    </cfRule>
    <cfRule type="cellIs" dxfId="1179" priority="888" stopIfTrue="1" operator="equal">
      <formula>"原因未定"</formula>
    </cfRule>
  </conditionalFormatting>
  <conditionalFormatting sqref="J394">
    <cfRule type="cellIs" dxfId="1178" priority="877" stopIfTrue="1" operator="equal">
      <formula>"状态冻结"</formula>
    </cfRule>
    <cfRule type="cellIs" dxfId="1177" priority="878" stopIfTrue="1" operator="equal">
      <formula>"持续跟踪"</formula>
    </cfRule>
    <cfRule type="cellIs" dxfId="1176" priority="879" stopIfTrue="1" operator="equal">
      <formula>"验证关闭"</formula>
    </cfRule>
    <cfRule type="cellIs" dxfId="1175" priority="880" stopIfTrue="1" operator="equal">
      <formula>"方案实施"</formula>
    </cfRule>
    <cfRule type="cellIs" dxfId="1174" priority="881" stopIfTrue="1" operator="equal">
      <formula>"原因确认"</formula>
    </cfRule>
    <cfRule type="cellIs" dxfId="1173" priority="882" stopIfTrue="1" operator="equal">
      <formula>"原因未定"</formula>
    </cfRule>
  </conditionalFormatting>
  <conditionalFormatting sqref="J395">
    <cfRule type="cellIs" dxfId="1172" priority="871" stopIfTrue="1" operator="equal">
      <formula>"状态冻结"</formula>
    </cfRule>
    <cfRule type="cellIs" dxfId="1171" priority="872" stopIfTrue="1" operator="equal">
      <formula>"持续跟踪"</formula>
    </cfRule>
    <cfRule type="cellIs" dxfId="1170" priority="873" stopIfTrue="1" operator="equal">
      <formula>"验证关闭"</formula>
    </cfRule>
    <cfRule type="cellIs" dxfId="1169" priority="874" stopIfTrue="1" operator="equal">
      <formula>"方案实施"</formula>
    </cfRule>
    <cfRule type="cellIs" dxfId="1168" priority="875" stopIfTrue="1" operator="equal">
      <formula>"原因确认"</formula>
    </cfRule>
    <cfRule type="cellIs" dxfId="1167" priority="876" stopIfTrue="1" operator="equal">
      <formula>"原因未定"</formula>
    </cfRule>
  </conditionalFormatting>
  <conditionalFormatting sqref="J395">
    <cfRule type="cellIs" dxfId="1166" priority="865" stopIfTrue="1" operator="equal">
      <formula>"状态冻结"</formula>
    </cfRule>
    <cfRule type="cellIs" dxfId="1165" priority="866" stopIfTrue="1" operator="equal">
      <formula>"持续跟踪"</formula>
    </cfRule>
    <cfRule type="cellIs" dxfId="1164" priority="867" stopIfTrue="1" operator="equal">
      <formula>"验证关闭"</formula>
    </cfRule>
    <cfRule type="cellIs" dxfId="1163" priority="868" stopIfTrue="1" operator="equal">
      <formula>"方案实施"</formula>
    </cfRule>
    <cfRule type="cellIs" dxfId="1162" priority="869" stopIfTrue="1" operator="equal">
      <formula>"原因确认"</formula>
    </cfRule>
    <cfRule type="cellIs" dxfId="1161" priority="870" stopIfTrue="1" operator="equal">
      <formula>"原因未定"</formula>
    </cfRule>
  </conditionalFormatting>
  <conditionalFormatting sqref="J395">
    <cfRule type="cellIs" dxfId="1160" priority="859" stopIfTrue="1" operator="equal">
      <formula>"状态冻结"</formula>
    </cfRule>
    <cfRule type="cellIs" dxfId="1159" priority="860" stopIfTrue="1" operator="equal">
      <formula>"持续跟踪"</formula>
    </cfRule>
    <cfRule type="cellIs" dxfId="1158" priority="861" stopIfTrue="1" operator="equal">
      <formula>"验证关闭"</formula>
    </cfRule>
    <cfRule type="cellIs" dxfId="1157" priority="862" stopIfTrue="1" operator="equal">
      <formula>"方案实施"</formula>
    </cfRule>
    <cfRule type="cellIs" dxfId="1156" priority="863" stopIfTrue="1" operator="equal">
      <formula>"原因确认"</formula>
    </cfRule>
    <cfRule type="cellIs" dxfId="1155" priority="864" stopIfTrue="1" operator="equal">
      <formula>"原因未定"</formula>
    </cfRule>
  </conditionalFormatting>
  <conditionalFormatting sqref="J396">
    <cfRule type="cellIs" dxfId="1154" priority="853" stopIfTrue="1" operator="equal">
      <formula>"状态冻结"</formula>
    </cfRule>
    <cfRule type="cellIs" dxfId="1153" priority="854" stopIfTrue="1" operator="equal">
      <formula>"持续跟踪"</formula>
    </cfRule>
    <cfRule type="cellIs" dxfId="1152" priority="855" stopIfTrue="1" operator="equal">
      <formula>"验证关闭"</formula>
    </cfRule>
    <cfRule type="cellIs" dxfId="1151" priority="856" stopIfTrue="1" operator="equal">
      <formula>"方案实施"</formula>
    </cfRule>
    <cfRule type="cellIs" dxfId="1150" priority="857" stopIfTrue="1" operator="equal">
      <formula>"原因确认"</formula>
    </cfRule>
    <cfRule type="cellIs" dxfId="1149" priority="858" stopIfTrue="1" operator="equal">
      <formula>"原因未定"</formula>
    </cfRule>
  </conditionalFormatting>
  <conditionalFormatting sqref="J396">
    <cfRule type="cellIs" dxfId="1148" priority="847" stopIfTrue="1" operator="equal">
      <formula>"状态冻结"</formula>
    </cfRule>
    <cfRule type="cellIs" dxfId="1147" priority="848" stopIfTrue="1" operator="equal">
      <formula>"持续跟踪"</formula>
    </cfRule>
    <cfRule type="cellIs" dxfId="1146" priority="849" stopIfTrue="1" operator="equal">
      <formula>"验证关闭"</formula>
    </cfRule>
    <cfRule type="cellIs" dxfId="1145" priority="850" stopIfTrue="1" operator="equal">
      <formula>"方案实施"</formula>
    </cfRule>
    <cfRule type="cellIs" dxfId="1144" priority="851" stopIfTrue="1" operator="equal">
      <formula>"原因确认"</formula>
    </cfRule>
    <cfRule type="cellIs" dxfId="1143" priority="852" stopIfTrue="1" operator="equal">
      <formula>"原因未定"</formula>
    </cfRule>
  </conditionalFormatting>
  <conditionalFormatting sqref="J396">
    <cfRule type="cellIs" dxfId="1142" priority="841" stopIfTrue="1" operator="equal">
      <formula>"状态冻结"</formula>
    </cfRule>
    <cfRule type="cellIs" dxfId="1141" priority="842" stopIfTrue="1" operator="equal">
      <formula>"持续跟踪"</formula>
    </cfRule>
    <cfRule type="cellIs" dxfId="1140" priority="843" stopIfTrue="1" operator="equal">
      <formula>"验证关闭"</formula>
    </cfRule>
    <cfRule type="cellIs" dxfId="1139" priority="844" stopIfTrue="1" operator="equal">
      <formula>"方案实施"</formula>
    </cfRule>
    <cfRule type="cellIs" dxfId="1138" priority="845" stopIfTrue="1" operator="equal">
      <formula>"原因确认"</formula>
    </cfRule>
    <cfRule type="cellIs" dxfId="1137" priority="846" stopIfTrue="1" operator="equal">
      <formula>"原因未定"</formula>
    </cfRule>
  </conditionalFormatting>
  <conditionalFormatting sqref="J397">
    <cfRule type="cellIs" dxfId="1136" priority="835" stopIfTrue="1" operator="equal">
      <formula>"状态冻结"</formula>
    </cfRule>
    <cfRule type="cellIs" dxfId="1135" priority="836" stopIfTrue="1" operator="equal">
      <formula>"持续跟踪"</formula>
    </cfRule>
    <cfRule type="cellIs" dxfId="1134" priority="837" stopIfTrue="1" operator="equal">
      <formula>"验证关闭"</formula>
    </cfRule>
    <cfRule type="cellIs" dxfId="1133" priority="838" stopIfTrue="1" operator="equal">
      <formula>"方案实施"</formula>
    </cfRule>
    <cfRule type="cellIs" dxfId="1132" priority="839" stopIfTrue="1" operator="equal">
      <formula>"原因确认"</formula>
    </cfRule>
    <cfRule type="cellIs" dxfId="1131" priority="840" stopIfTrue="1" operator="equal">
      <formula>"原因未定"</formula>
    </cfRule>
  </conditionalFormatting>
  <conditionalFormatting sqref="J397">
    <cfRule type="cellIs" dxfId="1130" priority="829" stopIfTrue="1" operator="equal">
      <formula>"状态冻结"</formula>
    </cfRule>
    <cfRule type="cellIs" dxfId="1129" priority="830" stopIfTrue="1" operator="equal">
      <formula>"持续跟踪"</formula>
    </cfRule>
    <cfRule type="cellIs" dxfId="1128" priority="831" stopIfTrue="1" operator="equal">
      <formula>"验证关闭"</formula>
    </cfRule>
    <cfRule type="cellIs" dxfId="1127" priority="832" stopIfTrue="1" operator="equal">
      <formula>"方案实施"</formula>
    </cfRule>
    <cfRule type="cellIs" dxfId="1126" priority="833" stopIfTrue="1" operator="equal">
      <formula>"原因确认"</formula>
    </cfRule>
    <cfRule type="cellIs" dxfId="1125" priority="834" stopIfTrue="1" operator="equal">
      <formula>"原因未定"</formula>
    </cfRule>
  </conditionalFormatting>
  <conditionalFormatting sqref="J397">
    <cfRule type="cellIs" dxfId="1124" priority="823" stopIfTrue="1" operator="equal">
      <formula>"状态冻结"</formula>
    </cfRule>
    <cfRule type="cellIs" dxfId="1123" priority="824" stopIfTrue="1" operator="equal">
      <formula>"持续跟踪"</formula>
    </cfRule>
    <cfRule type="cellIs" dxfId="1122" priority="825" stopIfTrue="1" operator="equal">
      <formula>"验证关闭"</formula>
    </cfRule>
    <cfRule type="cellIs" dxfId="1121" priority="826" stopIfTrue="1" operator="equal">
      <formula>"方案实施"</formula>
    </cfRule>
    <cfRule type="cellIs" dxfId="1120" priority="827" stopIfTrue="1" operator="equal">
      <formula>"原因确认"</formula>
    </cfRule>
    <cfRule type="cellIs" dxfId="1119" priority="828" stopIfTrue="1" operator="equal">
      <formula>"原因未定"</formula>
    </cfRule>
  </conditionalFormatting>
  <conditionalFormatting sqref="J398">
    <cfRule type="cellIs" dxfId="1118" priority="817" stopIfTrue="1" operator="equal">
      <formula>"状态冻结"</formula>
    </cfRule>
    <cfRule type="cellIs" dxfId="1117" priority="818" stopIfTrue="1" operator="equal">
      <formula>"持续跟踪"</formula>
    </cfRule>
    <cfRule type="cellIs" dxfId="1116" priority="819" stopIfTrue="1" operator="equal">
      <formula>"验证关闭"</formula>
    </cfRule>
    <cfRule type="cellIs" dxfId="1115" priority="820" stopIfTrue="1" operator="equal">
      <formula>"方案实施"</formula>
    </cfRule>
    <cfRule type="cellIs" dxfId="1114" priority="821" stopIfTrue="1" operator="equal">
      <formula>"原因确认"</formula>
    </cfRule>
    <cfRule type="cellIs" dxfId="1113" priority="822" stopIfTrue="1" operator="equal">
      <formula>"原因未定"</formula>
    </cfRule>
  </conditionalFormatting>
  <conditionalFormatting sqref="J398">
    <cfRule type="cellIs" dxfId="1112" priority="811" stopIfTrue="1" operator="equal">
      <formula>"状态冻结"</formula>
    </cfRule>
    <cfRule type="cellIs" dxfId="1111" priority="812" stopIfTrue="1" operator="equal">
      <formula>"持续跟踪"</formula>
    </cfRule>
    <cfRule type="cellIs" dxfId="1110" priority="813" stopIfTrue="1" operator="equal">
      <formula>"验证关闭"</formula>
    </cfRule>
    <cfRule type="cellIs" dxfId="1109" priority="814" stopIfTrue="1" operator="equal">
      <formula>"方案实施"</formula>
    </cfRule>
    <cfRule type="cellIs" dxfId="1108" priority="815" stopIfTrue="1" operator="equal">
      <formula>"原因确认"</formula>
    </cfRule>
    <cfRule type="cellIs" dxfId="1107" priority="816" stopIfTrue="1" operator="equal">
      <formula>"原因未定"</formula>
    </cfRule>
  </conditionalFormatting>
  <conditionalFormatting sqref="J398">
    <cfRule type="cellIs" dxfId="1106" priority="805" stopIfTrue="1" operator="equal">
      <formula>"状态冻结"</formula>
    </cfRule>
    <cfRule type="cellIs" dxfId="1105" priority="806" stopIfTrue="1" operator="equal">
      <formula>"持续跟踪"</formula>
    </cfRule>
    <cfRule type="cellIs" dxfId="1104" priority="807" stopIfTrue="1" operator="equal">
      <formula>"验证关闭"</formula>
    </cfRule>
    <cfRule type="cellIs" dxfId="1103" priority="808" stopIfTrue="1" operator="equal">
      <formula>"方案实施"</formula>
    </cfRule>
    <cfRule type="cellIs" dxfId="1102" priority="809" stopIfTrue="1" operator="equal">
      <formula>"原因确认"</formula>
    </cfRule>
    <cfRule type="cellIs" dxfId="1101" priority="810" stopIfTrue="1" operator="equal">
      <formula>"原因未定"</formula>
    </cfRule>
  </conditionalFormatting>
  <conditionalFormatting sqref="J399">
    <cfRule type="cellIs" dxfId="1100" priority="799" stopIfTrue="1" operator="equal">
      <formula>"状态冻结"</formula>
    </cfRule>
    <cfRule type="cellIs" dxfId="1099" priority="800" stopIfTrue="1" operator="equal">
      <formula>"持续跟踪"</formula>
    </cfRule>
    <cfRule type="cellIs" dxfId="1098" priority="801" stopIfTrue="1" operator="equal">
      <formula>"验证关闭"</formula>
    </cfRule>
    <cfRule type="cellIs" dxfId="1097" priority="802" stopIfTrue="1" operator="equal">
      <formula>"方案实施"</formula>
    </cfRule>
    <cfRule type="cellIs" dxfId="1096" priority="803" stopIfTrue="1" operator="equal">
      <formula>"原因确认"</formula>
    </cfRule>
    <cfRule type="cellIs" dxfId="1095" priority="804" stopIfTrue="1" operator="equal">
      <formula>"原因未定"</formula>
    </cfRule>
  </conditionalFormatting>
  <conditionalFormatting sqref="J399">
    <cfRule type="cellIs" dxfId="1094" priority="793" stopIfTrue="1" operator="equal">
      <formula>"状态冻结"</formula>
    </cfRule>
    <cfRule type="cellIs" dxfId="1093" priority="794" stopIfTrue="1" operator="equal">
      <formula>"持续跟踪"</formula>
    </cfRule>
    <cfRule type="cellIs" dxfId="1092" priority="795" stopIfTrue="1" operator="equal">
      <formula>"验证关闭"</formula>
    </cfRule>
    <cfRule type="cellIs" dxfId="1091" priority="796" stopIfTrue="1" operator="equal">
      <formula>"方案实施"</formula>
    </cfRule>
    <cfRule type="cellIs" dxfId="1090" priority="797" stopIfTrue="1" operator="equal">
      <formula>"原因确认"</formula>
    </cfRule>
    <cfRule type="cellIs" dxfId="1089" priority="798" stopIfTrue="1" operator="equal">
      <formula>"原因未定"</formula>
    </cfRule>
  </conditionalFormatting>
  <conditionalFormatting sqref="J399">
    <cfRule type="cellIs" dxfId="1088" priority="787" stopIfTrue="1" operator="equal">
      <formula>"状态冻结"</formula>
    </cfRule>
    <cfRule type="cellIs" dxfId="1087" priority="788" stopIfTrue="1" operator="equal">
      <formula>"持续跟踪"</formula>
    </cfRule>
    <cfRule type="cellIs" dxfId="1086" priority="789" stopIfTrue="1" operator="equal">
      <formula>"验证关闭"</formula>
    </cfRule>
    <cfRule type="cellIs" dxfId="1085" priority="790" stopIfTrue="1" operator="equal">
      <formula>"方案实施"</formula>
    </cfRule>
    <cfRule type="cellIs" dxfId="1084" priority="791" stopIfTrue="1" operator="equal">
      <formula>"原因确认"</formula>
    </cfRule>
    <cfRule type="cellIs" dxfId="1083" priority="792" stopIfTrue="1" operator="equal">
      <formula>"原因未定"</formula>
    </cfRule>
  </conditionalFormatting>
  <conditionalFormatting sqref="J400">
    <cfRule type="cellIs" dxfId="1082" priority="781" stopIfTrue="1" operator="equal">
      <formula>"状态冻结"</formula>
    </cfRule>
    <cfRule type="cellIs" dxfId="1081" priority="782" stopIfTrue="1" operator="equal">
      <formula>"持续跟踪"</formula>
    </cfRule>
    <cfRule type="cellIs" dxfId="1080" priority="783" stopIfTrue="1" operator="equal">
      <formula>"验证关闭"</formula>
    </cfRule>
    <cfRule type="cellIs" dxfId="1079" priority="784" stopIfTrue="1" operator="equal">
      <formula>"方案实施"</formula>
    </cfRule>
    <cfRule type="cellIs" dxfId="1078" priority="785" stopIfTrue="1" operator="equal">
      <formula>"原因确认"</formula>
    </cfRule>
    <cfRule type="cellIs" dxfId="1077" priority="786" stopIfTrue="1" operator="equal">
      <formula>"原因未定"</formula>
    </cfRule>
  </conditionalFormatting>
  <conditionalFormatting sqref="J400">
    <cfRule type="cellIs" dxfId="1076" priority="775" stopIfTrue="1" operator="equal">
      <formula>"状态冻结"</formula>
    </cfRule>
    <cfRule type="cellIs" dxfId="1075" priority="776" stopIfTrue="1" operator="equal">
      <formula>"持续跟踪"</formula>
    </cfRule>
    <cfRule type="cellIs" dxfId="1074" priority="777" stopIfTrue="1" operator="equal">
      <formula>"验证关闭"</formula>
    </cfRule>
    <cfRule type="cellIs" dxfId="1073" priority="778" stopIfTrue="1" operator="equal">
      <formula>"方案实施"</formula>
    </cfRule>
    <cfRule type="cellIs" dxfId="1072" priority="779" stopIfTrue="1" operator="equal">
      <formula>"原因确认"</formula>
    </cfRule>
    <cfRule type="cellIs" dxfId="1071" priority="780" stopIfTrue="1" operator="equal">
      <formula>"原因未定"</formula>
    </cfRule>
  </conditionalFormatting>
  <conditionalFormatting sqref="J400">
    <cfRule type="cellIs" dxfId="1070" priority="769" stopIfTrue="1" operator="equal">
      <formula>"状态冻结"</formula>
    </cfRule>
    <cfRule type="cellIs" dxfId="1069" priority="770" stopIfTrue="1" operator="equal">
      <formula>"持续跟踪"</formula>
    </cfRule>
    <cfRule type="cellIs" dxfId="1068" priority="771" stopIfTrue="1" operator="equal">
      <formula>"验证关闭"</formula>
    </cfRule>
    <cfRule type="cellIs" dxfId="1067" priority="772" stopIfTrue="1" operator="equal">
      <formula>"方案实施"</formula>
    </cfRule>
    <cfRule type="cellIs" dxfId="1066" priority="773" stopIfTrue="1" operator="equal">
      <formula>"原因确认"</formula>
    </cfRule>
    <cfRule type="cellIs" dxfId="1065" priority="774" stopIfTrue="1" operator="equal">
      <formula>"原因未定"</formula>
    </cfRule>
  </conditionalFormatting>
  <conditionalFormatting sqref="J401">
    <cfRule type="cellIs" dxfId="1064" priority="763" stopIfTrue="1" operator="equal">
      <formula>"状态冻结"</formula>
    </cfRule>
    <cfRule type="cellIs" dxfId="1063" priority="764" stopIfTrue="1" operator="equal">
      <formula>"持续跟踪"</formula>
    </cfRule>
    <cfRule type="cellIs" dxfId="1062" priority="765" stopIfTrue="1" operator="equal">
      <formula>"验证关闭"</formula>
    </cfRule>
    <cfRule type="cellIs" dxfId="1061" priority="766" stopIfTrue="1" operator="equal">
      <formula>"方案实施"</formula>
    </cfRule>
    <cfRule type="cellIs" dxfId="1060" priority="767" stopIfTrue="1" operator="equal">
      <formula>"原因确认"</formula>
    </cfRule>
    <cfRule type="cellIs" dxfId="1059" priority="768" stopIfTrue="1" operator="equal">
      <formula>"原因未定"</formula>
    </cfRule>
  </conditionalFormatting>
  <conditionalFormatting sqref="J401">
    <cfRule type="cellIs" dxfId="1058" priority="757" stopIfTrue="1" operator="equal">
      <formula>"状态冻结"</formula>
    </cfRule>
    <cfRule type="cellIs" dxfId="1057" priority="758" stopIfTrue="1" operator="equal">
      <formula>"持续跟踪"</formula>
    </cfRule>
    <cfRule type="cellIs" dxfId="1056" priority="759" stopIfTrue="1" operator="equal">
      <formula>"验证关闭"</formula>
    </cfRule>
    <cfRule type="cellIs" dxfId="1055" priority="760" stopIfTrue="1" operator="equal">
      <formula>"方案实施"</formula>
    </cfRule>
    <cfRule type="cellIs" dxfId="1054" priority="761" stopIfTrue="1" operator="equal">
      <formula>"原因确认"</formula>
    </cfRule>
    <cfRule type="cellIs" dxfId="1053" priority="762" stopIfTrue="1" operator="equal">
      <formula>"原因未定"</formula>
    </cfRule>
  </conditionalFormatting>
  <conditionalFormatting sqref="J401">
    <cfRule type="cellIs" dxfId="1052" priority="751" stopIfTrue="1" operator="equal">
      <formula>"状态冻结"</formula>
    </cfRule>
    <cfRule type="cellIs" dxfId="1051" priority="752" stopIfTrue="1" operator="equal">
      <formula>"持续跟踪"</formula>
    </cfRule>
    <cfRule type="cellIs" dxfId="1050" priority="753" stopIfTrue="1" operator="equal">
      <formula>"验证关闭"</formula>
    </cfRule>
    <cfRule type="cellIs" dxfId="1049" priority="754" stopIfTrue="1" operator="equal">
      <formula>"方案实施"</formula>
    </cfRule>
    <cfRule type="cellIs" dxfId="1048" priority="755" stopIfTrue="1" operator="equal">
      <formula>"原因确认"</formula>
    </cfRule>
    <cfRule type="cellIs" dxfId="1047" priority="756" stopIfTrue="1" operator="equal">
      <formula>"原因未定"</formula>
    </cfRule>
  </conditionalFormatting>
  <conditionalFormatting sqref="J402">
    <cfRule type="cellIs" dxfId="1046" priority="745" stopIfTrue="1" operator="equal">
      <formula>"状态冻结"</formula>
    </cfRule>
    <cfRule type="cellIs" dxfId="1045" priority="746" stopIfTrue="1" operator="equal">
      <formula>"持续跟踪"</formula>
    </cfRule>
    <cfRule type="cellIs" dxfId="1044" priority="747" stopIfTrue="1" operator="equal">
      <formula>"验证关闭"</formula>
    </cfRule>
    <cfRule type="cellIs" dxfId="1043" priority="748" stopIfTrue="1" operator="equal">
      <formula>"方案实施"</formula>
    </cfRule>
    <cfRule type="cellIs" dxfId="1042" priority="749" stopIfTrue="1" operator="equal">
      <formula>"原因确认"</formula>
    </cfRule>
    <cfRule type="cellIs" dxfId="1041" priority="750" stopIfTrue="1" operator="equal">
      <formula>"原因未定"</formula>
    </cfRule>
  </conditionalFormatting>
  <conditionalFormatting sqref="J402">
    <cfRule type="cellIs" dxfId="1040" priority="739" stopIfTrue="1" operator="equal">
      <formula>"状态冻结"</formula>
    </cfRule>
    <cfRule type="cellIs" dxfId="1039" priority="740" stopIfTrue="1" operator="equal">
      <formula>"持续跟踪"</formula>
    </cfRule>
    <cfRule type="cellIs" dxfId="1038" priority="741" stopIfTrue="1" operator="equal">
      <formula>"验证关闭"</formula>
    </cfRule>
    <cfRule type="cellIs" dxfId="1037" priority="742" stopIfTrue="1" operator="equal">
      <formula>"方案实施"</formula>
    </cfRule>
    <cfRule type="cellIs" dxfId="1036" priority="743" stopIfTrue="1" operator="equal">
      <formula>"原因确认"</formula>
    </cfRule>
    <cfRule type="cellIs" dxfId="1035" priority="744" stopIfTrue="1" operator="equal">
      <formula>"原因未定"</formula>
    </cfRule>
  </conditionalFormatting>
  <conditionalFormatting sqref="J402">
    <cfRule type="cellIs" dxfId="1034" priority="733" stopIfTrue="1" operator="equal">
      <formula>"状态冻结"</formula>
    </cfRule>
    <cfRule type="cellIs" dxfId="1033" priority="734" stopIfTrue="1" operator="equal">
      <formula>"持续跟踪"</formula>
    </cfRule>
    <cfRule type="cellIs" dxfId="1032" priority="735" stopIfTrue="1" operator="equal">
      <formula>"验证关闭"</formula>
    </cfRule>
    <cfRule type="cellIs" dxfId="1031" priority="736" stopIfTrue="1" operator="equal">
      <formula>"方案实施"</formula>
    </cfRule>
    <cfRule type="cellIs" dxfId="1030" priority="737" stopIfTrue="1" operator="equal">
      <formula>"原因确认"</formula>
    </cfRule>
    <cfRule type="cellIs" dxfId="1029" priority="738" stopIfTrue="1" operator="equal">
      <formula>"原因未定"</formula>
    </cfRule>
  </conditionalFormatting>
  <conditionalFormatting sqref="J403">
    <cfRule type="cellIs" dxfId="1028" priority="727" stopIfTrue="1" operator="equal">
      <formula>"状态冻结"</formula>
    </cfRule>
    <cfRule type="cellIs" dxfId="1027" priority="728" stopIfTrue="1" operator="equal">
      <formula>"持续跟踪"</formula>
    </cfRule>
    <cfRule type="cellIs" dxfId="1026" priority="729" stopIfTrue="1" operator="equal">
      <formula>"验证关闭"</formula>
    </cfRule>
    <cfRule type="cellIs" dxfId="1025" priority="730" stopIfTrue="1" operator="equal">
      <formula>"方案实施"</formula>
    </cfRule>
    <cfRule type="cellIs" dxfId="1024" priority="731" stopIfTrue="1" operator="equal">
      <formula>"原因确认"</formula>
    </cfRule>
    <cfRule type="cellIs" dxfId="1023" priority="732" stopIfTrue="1" operator="equal">
      <formula>"原因未定"</formula>
    </cfRule>
  </conditionalFormatting>
  <conditionalFormatting sqref="J403">
    <cfRule type="cellIs" dxfId="1022" priority="721" stopIfTrue="1" operator="equal">
      <formula>"状态冻结"</formula>
    </cfRule>
    <cfRule type="cellIs" dxfId="1021" priority="722" stopIfTrue="1" operator="equal">
      <formula>"持续跟踪"</formula>
    </cfRule>
    <cfRule type="cellIs" dxfId="1020" priority="723" stopIfTrue="1" operator="equal">
      <formula>"验证关闭"</formula>
    </cfRule>
    <cfRule type="cellIs" dxfId="1019" priority="724" stopIfTrue="1" operator="equal">
      <formula>"方案实施"</formula>
    </cfRule>
    <cfRule type="cellIs" dxfId="1018" priority="725" stopIfTrue="1" operator="equal">
      <formula>"原因确认"</formula>
    </cfRule>
    <cfRule type="cellIs" dxfId="1017" priority="726" stopIfTrue="1" operator="equal">
      <formula>"原因未定"</formula>
    </cfRule>
  </conditionalFormatting>
  <conditionalFormatting sqref="J403">
    <cfRule type="cellIs" dxfId="1016" priority="715" stopIfTrue="1" operator="equal">
      <formula>"状态冻结"</formula>
    </cfRule>
    <cfRule type="cellIs" dxfId="1015" priority="716" stopIfTrue="1" operator="equal">
      <formula>"持续跟踪"</formula>
    </cfRule>
    <cfRule type="cellIs" dxfId="1014" priority="717" stopIfTrue="1" operator="equal">
      <formula>"验证关闭"</formula>
    </cfRule>
    <cfRule type="cellIs" dxfId="1013" priority="718" stopIfTrue="1" operator="equal">
      <formula>"方案实施"</formula>
    </cfRule>
    <cfRule type="cellIs" dxfId="1012" priority="719" stopIfTrue="1" operator="equal">
      <formula>"原因确认"</formula>
    </cfRule>
    <cfRule type="cellIs" dxfId="1011" priority="720" stopIfTrue="1" operator="equal">
      <formula>"原因未定"</formula>
    </cfRule>
  </conditionalFormatting>
  <conditionalFormatting sqref="J404">
    <cfRule type="cellIs" dxfId="1010" priority="709" stopIfTrue="1" operator="equal">
      <formula>"状态冻结"</formula>
    </cfRule>
    <cfRule type="cellIs" dxfId="1009" priority="710" stopIfTrue="1" operator="equal">
      <formula>"持续跟踪"</formula>
    </cfRule>
    <cfRule type="cellIs" dxfId="1008" priority="711" stopIfTrue="1" operator="equal">
      <formula>"验证关闭"</formula>
    </cfRule>
    <cfRule type="cellIs" dxfId="1007" priority="712" stopIfTrue="1" operator="equal">
      <formula>"方案实施"</formula>
    </cfRule>
    <cfRule type="cellIs" dxfId="1006" priority="713" stopIfTrue="1" operator="equal">
      <formula>"原因确认"</formula>
    </cfRule>
    <cfRule type="cellIs" dxfId="1005" priority="714" stopIfTrue="1" operator="equal">
      <formula>"原因未定"</formula>
    </cfRule>
  </conditionalFormatting>
  <conditionalFormatting sqref="J404">
    <cfRule type="cellIs" dxfId="1004" priority="703" stopIfTrue="1" operator="equal">
      <formula>"状态冻结"</formula>
    </cfRule>
    <cfRule type="cellIs" dxfId="1003" priority="704" stopIfTrue="1" operator="equal">
      <formula>"持续跟踪"</formula>
    </cfRule>
    <cfRule type="cellIs" dxfId="1002" priority="705" stopIfTrue="1" operator="equal">
      <formula>"验证关闭"</formula>
    </cfRule>
    <cfRule type="cellIs" dxfId="1001" priority="706" stopIfTrue="1" operator="equal">
      <formula>"方案实施"</formula>
    </cfRule>
    <cfRule type="cellIs" dxfId="1000" priority="707" stopIfTrue="1" operator="equal">
      <formula>"原因确认"</formula>
    </cfRule>
    <cfRule type="cellIs" dxfId="999" priority="708" stopIfTrue="1" operator="equal">
      <formula>"原因未定"</formula>
    </cfRule>
  </conditionalFormatting>
  <conditionalFormatting sqref="J404">
    <cfRule type="cellIs" dxfId="998" priority="697" stopIfTrue="1" operator="equal">
      <formula>"状态冻结"</formula>
    </cfRule>
    <cfRule type="cellIs" dxfId="997" priority="698" stopIfTrue="1" operator="equal">
      <formula>"持续跟踪"</formula>
    </cfRule>
    <cfRule type="cellIs" dxfId="996" priority="699" stopIfTrue="1" operator="equal">
      <formula>"验证关闭"</formula>
    </cfRule>
    <cfRule type="cellIs" dxfId="995" priority="700" stopIfTrue="1" operator="equal">
      <formula>"方案实施"</formula>
    </cfRule>
    <cfRule type="cellIs" dxfId="994" priority="701" stopIfTrue="1" operator="equal">
      <formula>"原因确认"</formula>
    </cfRule>
    <cfRule type="cellIs" dxfId="993" priority="702" stopIfTrue="1" operator="equal">
      <formula>"原因未定"</formula>
    </cfRule>
  </conditionalFormatting>
  <conditionalFormatting sqref="J405">
    <cfRule type="cellIs" dxfId="992" priority="691" stopIfTrue="1" operator="equal">
      <formula>"状态冻结"</formula>
    </cfRule>
    <cfRule type="cellIs" dxfId="991" priority="692" stopIfTrue="1" operator="equal">
      <formula>"持续跟踪"</formula>
    </cfRule>
    <cfRule type="cellIs" dxfId="990" priority="693" stopIfTrue="1" operator="equal">
      <formula>"验证关闭"</formula>
    </cfRule>
    <cfRule type="cellIs" dxfId="989" priority="694" stopIfTrue="1" operator="equal">
      <formula>"方案实施"</formula>
    </cfRule>
    <cfRule type="cellIs" dxfId="988" priority="695" stopIfTrue="1" operator="equal">
      <formula>"原因确认"</formula>
    </cfRule>
    <cfRule type="cellIs" dxfId="987" priority="696" stopIfTrue="1" operator="equal">
      <formula>"原因未定"</formula>
    </cfRule>
  </conditionalFormatting>
  <conditionalFormatting sqref="J405">
    <cfRule type="cellIs" dxfId="986" priority="685" stopIfTrue="1" operator="equal">
      <formula>"状态冻结"</formula>
    </cfRule>
    <cfRule type="cellIs" dxfId="985" priority="686" stopIfTrue="1" operator="equal">
      <formula>"持续跟踪"</formula>
    </cfRule>
    <cfRule type="cellIs" dxfId="984" priority="687" stopIfTrue="1" operator="equal">
      <formula>"验证关闭"</formula>
    </cfRule>
    <cfRule type="cellIs" dxfId="983" priority="688" stopIfTrue="1" operator="equal">
      <formula>"方案实施"</formula>
    </cfRule>
    <cfRule type="cellIs" dxfId="982" priority="689" stopIfTrue="1" operator="equal">
      <formula>"原因确认"</formula>
    </cfRule>
    <cfRule type="cellIs" dxfId="981" priority="690" stopIfTrue="1" operator="equal">
      <formula>"原因未定"</formula>
    </cfRule>
  </conditionalFormatting>
  <conditionalFormatting sqref="J405">
    <cfRule type="cellIs" dxfId="980" priority="679" stopIfTrue="1" operator="equal">
      <formula>"状态冻结"</formula>
    </cfRule>
    <cfRule type="cellIs" dxfId="979" priority="680" stopIfTrue="1" operator="equal">
      <formula>"持续跟踪"</formula>
    </cfRule>
    <cfRule type="cellIs" dxfId="978" priority="681" stopIfTrue="1" operator="equal">
      <formula>"验证关闭"</formula>
    </cfRule>
    <cfRule type="cellIs" dxfId="977" priority="682" stopIfTrue="1" operator="equal">
      <formula>"方案实施"</formula>
    </cfRule>
    <cfRule type="cellIs" dxfId="976" priority="683" stopIfTrue="1" operator="equal">
      <formula>"原因确认"</formula>
    </cfRule>
    <cfRule type="cellIs" dxfId="975" priority="684" stopIfTrue="1" operator="equal">
      <formula>"原因未定"</formula>
    </cfRule>
  </conditionalFormatting>
  <conditionalFormatting sqref="J406">
    <cfRule type="cellIs" dxfId="974" priority="673" stopIfTrue="1" operator="equal">
      <formula>"状态冻结"</formula>
    </cfRule>
    <cfRule type="cellIs" dxfId="973" priority="674" stopIfTrue="1" operator="equal">
      <formula>"持续跟踪"</formula>
    </cfRule>
    <cfRule type="cellIs" dxfId="972" priority="675" stopIfTrue="1" operator="equal">
      <formula>"验证关闭"</formula>
    </cfRule>
    <cfRule type="cellIs" dxfId="971" priority="676" stopIfTrue="1" operator="equal">
      <formula>"方案实施"</formula>
    </cfRule>
    <cfRule type="cellIs" dxfId="970" priority="677" stopIfTrue="1" operator="equal">
      <formula>"原因确认"</formula>
    </cfRule>
    <cfRule type="cellIs" dxfId="969" priority="678" stopIfTrue="1" operator="equal">
      <formula>"原因未定"</formula>
    </cfRule>
  </conditionalFormatting>
  <conditionalFormatting sqref="J406">
    <cfRule type="cellIs" dxfId="968" priority="667" stopIfTrue="1" operator="equal">
      <formula>"状态冻结"</formula>
    </cfRule>
    <cfRule type="cellIs" dxfId="967" priority="668" stopIfTrue="1" operator="equal">
      <formula>"持续跟踪"</formula>
    </cfRule>
    <cfRule type="cellIs" dxfId="966" priority="669" stopIfTrue="1" operator="equal">
      <formula>"验证关闭"</formula>
    </cfRule>
    <cfRule type="cellIs" dxfId="965" priority="670" stopIfTrue="1" operator="equal">
      <formula>"方案实施"</formula>
    </cfRule>
    <cfRule type="cellIs" dxfId="964" priority="671" stopIfTrue="1" operator="equal">
      <formula>"原因确认"</formula>
    </cfRule>
    <cfRule type="cellIs" dxfId="963" priority="672" stopIfTrue="1" operator="equal">
      <formula>"原因未定"</formula>
    </cfRule>
  </conditionalFormatting>
  <conditionalFormatting sqref="J406">
    <cfRule type="cellIs" dxfId="962" priority="661" stopIfTrue="1" operator="equal">
      <formula>"状态冻结"</formula>
    </cfRule>
    <cfRule type="cellIs" dxfId="961" priority="662" stopIfTrue="1" operator="equal">
      <formula>"持续跟踪"</formula>
    </cfRule>
    <cfRule type="cellIs" dxfId="960" priority="663" stopIfTrue="1" operator="equal">
      <formula>"验证关闭"</formula>
    </cfRule>
    <cfRule type="cellIs" dxfId="959" priority="664" stopIfTrue="1" operator="equal">
      <formula>"方案实施"</formula>
    </cfRule>
    <cfRule type="cellIs" dxfId="958" priority="665" stopIfTrue="1" operator="equal">
      <formula>"原因确认"</formula>
    </cfRule>
    <cfRule type="cellIs" dxfId="957" priority="666" stopIfTrue="1" operator="equal">
      <formula>"原因未定"</formula>
    </cfRule>
  </conditionalFormatting>
  <conditionalFormatting sqref="J407">
    <cfRule type="cellIs" dxfId="956" priority="655" stopIfTrue="1" operator="equal">
      <formula>"状态冻结"</formula>
    </cfRule>
    <cfRule type="cellIs" dxfId="955" priority="656" stopIfTrue="1" operator="equal">
      <formula>"持续跟踪"</formula>
    </cfRule>
    <cfRule type="cellIs" dxfId="954" priority="657" stopIfTrue="1" operator="equal">
      <formula>"验证关闭"</formula>
    </cfRule>
    <cfRule type="cellIs" dxfId="953" priority="658" stopIfTrue="1" operator="equal">
      <formula>"方案实施"</formula>
    </cfRule>
    <cfRule type="cellIs" dxfId="952" priority="659" stopIfTrue="1" operator="equal">
      <formula>"原因确认"</formula>
    </cfRule>
    <cfRule type="cellIs" dxfId="951" priority="660" stopIfTrue="1" operator="equal">
      <formula>"原因未定"</formula>
    </cfRule>
  </conditionalFormatting>
  <conditionalFormatting sqref="J407">
    <cfRule type="cellIs" dxfId="950" priority="649" stopIfTrue="1" operator="equal">
      <formula>"状态冻结"</formula>
    </cfRule>
    <cfRule type="cellIs" dxfId="949" priority="650" stopIfTrue="1" operator="equal">
      <formula>"持续跟踪"</formula>
    </cfRule>
    <cfRule type="cellIs" dxfId="948" priority="651" stopIfTrue="1" operator="equal">
      <formula>"验证关闭"</formula>
    </cfRule>
    <cfRule type="cellIs" dxfId="947" priority="652" stopIfTrue="1" operator="equal">
      <formula>"方案实施"</formula>
    </cfRule>
    <cfRule type="cellIs" dxfId="946" priority="653" stopIfTrue="1" operator="equal">
      <formula>"原因确认"</formula>
    </cfRule>
    <cfRule type="cellIs" dxfId="945" priority="654" stopIfTrue="1" operator="equal">
      <formula>"原因未定"</formula>
    </cfRule>
  </conditionalFormatting>
  <conditionalFormatting sqref="J407">
    <cfRule type="cellIs" dxfId="944" priority="643" stopIfTrue="1" operator="equal">
      <formula>"状态冻结"</formula>
    </cfRule>
    <cfRule type="cellIs" dxfId="943" priority="644" stopIfTrue="1" operator="equal">
      <formula>"持续跟踪"</formula>
    </cfRule>
    <cfRule type="cellIs" dxfId="942" priority="645" stopIfTrue="1" operator="equal">
      <formula>"验证关闭"</formula>
    </cfRule>
    <cfRule type="cellIs" dxfId="941" priority="646" stopIfTrue="1" operator="equal">
      <formula>"方案实施"</formula>
    </cfRule>
    <cfRule type="cellIs" dxfId="940" priority="647" stopIfTrue="1" operator="equal">
      <formula>"原因确认"</formula>
    </cfRule>
    <cfRule type="cellIs" dxfId="939" priority="648" stopIfTrue="1" operator="equal">
      <formula>"原因未定"</formula>
    </cfRule>
  </conditionalFormatting>
  <conditionalFormatting sqref="J408">
    <cfRule type="cellIs" dxfId="938" priority="637" stopIfTrue="1" operator="equal">
      <formula>"状态冻结"</formula>
    </cfRule>
    <cfRule type="cellIs" dxfId="937" priority="638" stopIfTrue="1" operator="equal">
      <formula>"持续跟踪"</formula>
    </cfRule>
    <cfRule type="cellIs" dxfId="936" priority="639" stopIfTrue="1" operator="equal">
      <formula>"验证关闭"</formula>
    </cfRule>
    <cfRule type="cellIs" dxfId="935" priority="640" stopIfTrue="1" operator="equal">
      <formula>"方案实施"</formula>
    </cfRule>
    <cfRule type="cellIs" dxfId="934" priority="641" stopIfTrue="1" operator="equal">
      <formula>"原因确认"</formula>
    </cfRule>
    <cfRule type="cellIs" dxfId="933" priority="642" stopIfTrue="1" operator="equal">
      <formula>"原因未定"</formula>
    </cfRule>
  </conditionalFormatting>
  <conditionalFormatting sqref="J408">
    <cfRule type="cellIs" dxfId="932" priority="631" stopIfTrue="1" operator="equal">
      <formula>"状态冻结"</formula>
    </cfRule>
    <cfRule type="cellIs" dxfId="931" priority="632" stopIfTrue="1" operator="equal">
      <formula>"持续跟踪"</formula>
    </cfRule>
    <cfRule type="cellIs" dxfId="930" priority="633" stopIfTrue="1" operator="equal">
      <formula>"验证关闭"</formula>
    </cfRule>
    <cfRule type="cellIs" dxfId="929" priority="634" stopIfTrue="1" operator="equal">
      <formula>"方案实施"</formula>
    </cfRule>
    <cfRule type="cellIs" dxfId="928" priority="635" stopIfTrue="1" operator="equal">
      <formula>"原因确认"</formula>
    </cfRule>
    <cfRule type="cellIs" dxfId="927" priority="636" stopIfTrue="1" operator="equal">
      <formula>"原因未定"</formula>
    </cfRule>
  </conditionalFormatting>
  <conditionalFormatting sqref="J408">
    <cfRule type="cellIs" dxfId="926" priority="625" stopIfTrue="1" operator="equal">
      <formula>"状态冻结"</formula>
    </cfRule>
    <cfRule type="cellIs" dxfId="925" priority="626" stopIfTrue="1" operator="equal">
      <formula>"持续跟踪"</formula>
    </cfRule>
    <cfRule type="cellIs" dxfId="924" priority="627" stopIfTrue="1" operator="equal">
      <formula>"验证关闭"</formula>
    </cfRule>
    <cfRule type="cellIs" dxfId="923" priority="628" stopIfTrue="1" operator="equal">
      <formula>"方案实施"</formula>
    </cfRule>
    <cfRule type="cellIs" dxfId="922" priority="629" stopIfTrue="1" operator="equal">
      <formula>"原因确认"</formula>
    </cfRule>
    <cfRule type="cellIs" dxfId="921" priority="630" stopIfTrue="1" operator="equal">
      <formula>"原因未定"</formula>
    </cfRule>
  </conditionalFormatting>
  <conditionalFormatting sqref="J409">
    <cfRule type="cellIs" dxfId="920" priority="619" stopIfTrue="1" operator="equal">
      <formula>"状态冻结"</formula>
    </cfRule>
    <cfRule type="cellIs" dxfId="919" priority="620" stopIfTrue="1" operator="equal">
      <formula>"持续跟踪"</formula>
    </cfRule>
    <cfRule type="cellIs" dxfId="918" priority="621" stopIfTrue="1" operator="equal">
      <formula>"验证关闭"</formula>
    </cfRule>
    <cfRule type="cellIs" dxfId="917" priority="622" stopIfTrue="1" operator="equal">
      <formula>"方案实施"</formula>
    </cfRule>
    <cfRule type="cellIs" dxfId="916" priority="623" stopIfTrue="1" operator="equal">
      <formula>"原因确认"</formula>
    </cfRule>
    <cfRule type="cellIs" dxfId="915" priority="624" stopIfTrue="1" operator="equal">
      <formula>"原因未定"</formula>
    </cfRule>
  </conditionalFormatting>
  <conditionalFormatting sqref="J409">
    <cfRule type="cellIs" dxfId="914" priority="613" stopIfTrue="1" operator="equal">
      <formula>"状态冻结"</formula>
    </cfRule>
    <cfRule type="cellIs" dxfId="913" priority="614" stopIfTrue="1" operator="equal">
      <formula>"持续跟踪"</formula>
    </cfRule>
    <cfRule type="cellIs" dxfId="912" priority="615" stopIfTrue="1" operator="equal">
      <formula>"验证关闭"</formula>
    </cfRule>
    <cfRule type="cellIs" dxfId="911" priority="616" stopIfTrue="1" operator="equal">
      <formula>"方案实施"</formula>
    </cfRule>
    <cfRule type="cellIs" dxfId="910" priority="617" stopIfTrue="1" operator="equal">
      <formula>"原因确认"</formula>
    </cfRule>
    <cfRule type="cellIs" dxfId="909" priority="618" stopIfTrue="1" operator="equal">
      <formula>"原因未定"</formula>
    </cfRule>
  </conditionalFormatting>
  <conditionalFormatting sqref="J409">
    <cfRule type="cellIs" dxfId="908" priority="607" stopIfTrue="1" operator="equal">
      <formula>"状态冻结"</formula>
    </cfRule>
    <cfRule type="cellIs" dxfId="907" priority="608" stopIfTrue="1" operator="equal">
      <formula>"持续跟踪"</formula>
    </cfRule>
    <cfRule type="cellIs" dxfId="906" priority="609" stopIfTrue="1" operator="equal">
      <formula>"验证关闭"</formula>
    </cfRule>
    <cfRule type="cellIs" dxfId="905" priority="610" stopIfTrue="1" operator="equal">
      <formula>"方案实施"</formula>
    </cfRule>
    <cfRule type="cellIs" dxfId="904" priority="611" stopIfTrue="1" operator="equal">
      <formula>"原因确认"</formula>
    </cfRule>
    <cfRule type="cellIs" dxfId="903" priority="612" stopIfTrue="1" operator="equal">
      <formula>"原因未定"</formula>
    </cfRule>
  </conditionalFormatting>
  <conditionalFormatting sqref="J410">
    <cfRule type="cellIs" dxfId="902" priority="601" stopIfTrue="1" operator="equal">
      <formula>"状态冻结"</formula>
    </cfRule>
    <cfRule type="cellIs" dxfId="901" priority="602" stopIfTrue="1" operator="equal">
      <formula>"持续跟踪"</formula>
    </cfRule>
    <cfRule type="cellIs" dxfId="900" priority="603" stopIfTrue="1" operator="equal">
      <formula>"验证关闭"</formula>
    </cfRule>
    <cfRule type="cellIs" dxfId="899" priority="604" stopIfTrue="1" operator="equal">
      <formula>"方案实施"</formula>
    </cfRule>
    <cfRule type="cellIs" dxfId="898" priority="605" stopIfTrue="1" operator="equal">
      <formula>"原因确认"</formula>
    </cfRule>
    <cfRule type="cellIs" dxfId="897" priority="606" stopIfTrue="1" operator="equal">
      <formula>"原因未定"</formula>
    </cfRule>
  </conditionalFormatting>
  <conditionalFormatting sqref="J410">
    <cfRule type="cellIs" dxfId="896" priority="595" stopIfTrue="1" operator="equal">
      <formula>"状态冻结"</formula>
    </cfRule>
    <cfRule type="cellIs" dxfId="895" priority="596" stopIfTrue="1" operator="equal">
      <formula>"持续跟踪"</formula>
    </cfRule>
    <cfRule type="cellIs" dxfId="894" priority="597" stopIfTrue="1" operator="equal">
      <formula>"验证关闭"</formula>
    </cfRule>
    <cfRule type="cellIs" dxfId="893" priority="598" stopIfTrue="1" operator="equal">
      <formula>"方案实施"</formula>
    </cfRule>
    <cfRule type="cellIs" dxfId="892" priority="599" stopIfTrue="1" operator="equal">
      <formula>"原因确认"</formula>
    </cfRule>
    <cfRule type="cellIs" dxfId="891" priority="600" stopIfTrue="1" operator="equal">
      <formula>"原因未定"</formula>
    </cfRule>
  </conditionalFormatting>
  <conditionalFormatting sqref="J410">
    <cfRule type="cellIs" dxfId="890" priority="589" stopIfTrue="1" operator="equal">
      <formula>"状态冻结"</formula>
    </cfRule>
    <cfRule type="cellIs" dxfId="889" priority="590" stopIfTrue="1" operator="equal">
      <formula>"持续跟踪"</formula>
    </cfRule>
    <cfRule type="cellIs" dxfId="888" priority="591" stopIfTrue="1" operator="equal">
      <formula>"验证关闭"</formula>
    </cfRule>
    <cfRule type="cellIs" dxfId="887" priority="592" stopIfTrue="1" operator="equal">
      <formula>"方案实施"</formula>
    </cfRule>
    <cfRule type="cellIs" dxfId="886" priority="593" stopIfTrue="1" operator="equal">
      <formula>"原因确认"</formula>
    </cfRule>
    <cfRule type="cellIs" dxfId="885" priority="594" stopIfTrue="1" operator="equal">
      <formula>"原因未定"</formula>
    </cfRule>
  </conditionalFormatting>
  <conditionalFormatting sqref="J411">
    <cfRule type="cellIs" dxfId="884" priority="583" stopIfTrue="1" operator="equal">
      <formula>"状态冻结"</formula>
    </cfRule>
    <cfRule type="cellIs" dxfId="883" priority="584" stopIfTrue="1" operator="equal">
      <formula>"持续跟踪"</formula>
    </cfRule>
    <cfRule type="cellIs" dxfId="882" priority="585" stopIfTrue="1" operator="equal">
      <formula>"验证关闭"</formula>
    </cfRule>
    <cfRule type="cellIs" dxfId="881" priority="586" stopIfTrue="1" operator="equal">
      <formula>"方案实施"</formula>
    </cfRule>
    <cfRule type="cellIs" dxfId="880" priority="587" stopIfTrue="1" operator="equal">
      <formula>"原因确认"</formula>
    </cfRule>
    <cfRule type="cellIs" dxfId="879" priority="588" stopIfTrue="1" operator="equal">
      <formula>"原因未定"</formula>
    </cfRule>
  </conditionalFormatting>
  <conditionalFormatting sqref="J411">
    <cfRule type="cellIs" dxfId="878" priority="577" stopIfTrue="1" operator="equal">
      <formula>"状态冻结"</formula>
    </cfRule>
    <cfRule type="cellIs" dxfId="877" priority="578" stopIfTrue="1" operator="equal">
      <formula>"持续跟踪"</formula>
    </cfRule>
    <cfRule type="cellIs" dxfId="876" priority="579" stopIfTrue="1" operator="equal">
      <formula>"验证关闭"</formula>
    </cfRule>
    <cfRule type="cellIs" dxfId="875" priority="580" stopIfTrue="1" operator="equal">
      <formula>"方案实施"</formula>
    </cfRule>
    <cfRule type="cellIs" dxfId="874" priority="581" stopIfTrue="1" operator="equal">
      <formula>"原因确认"</formula>
    </cfRule>
    <cfRule type="cellIs" dxfId="873" priority="582" stopIfTrue="1" operator="equal">
      <formula>"原因未定"</formula>
    </cfRule>
  </conditionalFormatting>
  <conditionalFormatting sqref="J411">
    <cfRule type="cellIs" dxfId="872" priority="571" stopIfTrue="1" operator="equal">
      <formula>"状态冻结"</formula>
    </cfRule>
    <cfRule type="cellIs" dxfId="871" priority="572" stopIfTrue="1" operator="equal">
      <formula>"持续跟踪"</formula>
    </cfRule>
    <cfRule type="cellIs" dxfId="870" priority="573" stopIfTrue="1" operator="equal">
      <formula>"验证关闭"</formula>
    </cfRule>
    <cfRule type="cellIs" dxfId="869" priority="574" stopIfTrue="1" operator="equal">
      <formula>"方案实施"</formula>
    </cfRule>
    <cfRule type="cellIs" dxfId="868" priority="575" stopIfTrue="1" operator="equal">
      <formula>"原因确认"</formula>
    </cfRule>
    <cfRule type="cellIs" dxfId="867" priority="576" stopIfTrue="1" operator="equal">
      <formula>"原因未定"</formula>
    </cfRule>
  </conditionalFormatting>
  <conditionalFormatting sqref="J412">
    <cfRule type="cellIs" dxfId="866" priority="565" stopIfTrue="1" operator="equal">
      <formula>"状态冻结"</formula>
    </cfRule>
    <cfRule type="cellIs" dxfId="865" priority="566" stopIfTrue="1" operator="equal">
      <formula>"持续跟踪"</formula>
    </cfRule>
    <cfRule type="cellIs" dxfId="864" priority="567" stopIfTrue="1" operator="equal">
      <formula>"验证关闭"</formula>
    </cfRule>
    <cfRule type="cellIs" dxfId="863" priority="568" stopIfTrue="1" operator="equal">
      <formula>"方案实施"</formula>
    </cfRule>
    <cfRule type="cellIs" dxfId="862" priority="569" stopIfTrue="1" operator="equal">
      <formula>"原因确认"</formula>
    </cfRule>
    <cfRule type="cellIs" dxfId="861" priority="570" stopIfTrue="1" operator="equal">
      <formula>"原因未定"</formula>
    </cfRule>
  </conditionalFormatting>
  <conditionalFormatting sqref="J412">
    <cfRule type="cellIs" dxfId="860" priority="559" stopIfTrue="1" operator="equal">
      <formula>"状态冻结"</formula>
    </cfRule>
    <cfRule type="cellIs" dxfId="859" priority="560" stopIfTrue="1" operator="equal">
      <formula>"持续跟踪"</formula>
    </cfRule>
    <cfRule type="cellIs" dxfId="858" priority="561" stopIfTrue="1" operator="equal">
      <formula>"验证关闭"</formula>
    </cfRule>
    <cfRule type="cellIs" dxfId="857" priority="562" stopIfTrue="1" operator="equal">
      <formula>"方案实施"</formula>
    </cfRule>
    <cfRule type="cellIs" dxfId="856" priority="563" stopIfTrue="1" operator="equal">
      <formula>"原因确认"</formula>
    </cfRule>
    <cfRule type="cellIs" dxfId="855" priority="564" stopIfTrue="1" operator="equal">
      <formula>"原因未定"</formula>
    </cfRule>
  </conditionalFormatting>
  <conditionalFormatting sqref="J412">
    <cfRule type="cellIs" dxfId="854" priority="553" stopIfTrue="1" operator="equal">
      <formula>"状态冻结"</formula>
    </cfRule>
    <cfRule type="cellIs" dxfId="853" priority="554" stopIfTrue="1" operator="equal">
      <formula>"持续跟踪"</formula>
    </cfRule>
    <cfRule type="cellIs" dxfId="852" priority="555" stopIfTrue="1" operator="equal">
      <formula>"验证关闭"</formula>
    </cfRule>
    <cfRule type="cellIs" dxfId="851" priority="556" stopIfTrue="1" operator="equal">
      <formula>"方案实施"</formula>
    </cfRule>
    <cfRule type="cellIs" dxfId="850" priority="557" stopIfTrue="1" operator="equal">
      <formula>"原因确认"</formula>
    </cfRule>
    <cfRule type="cellIs" dxfId="849" priority="558" stopIfTrue="1" operator="equal">
      <formula>"原因未定"</formula>
    </cfRule>
  </conditionalFormatting>
  <conditionalFormatting sqref="J413">
    <cfRule type="cellIs" dxfId="848" priority="547" stopIfTrue="1" operator="equal">
      <formula>"状态冻结"</formula>
    </cfRule>
    <cfRule type="cellIs" dxfId="847" priority="548" stopIfTrue="1" operator="equal">
      <formula>"持续跟踪"</formula>
    </cfRule>
    <cfRule type="cellIs" dxfId="846" priority="549" stopIfTrue="1" operator="equal">
      <formula>"验证关闭"</formula>
    </cfRule>
    <cfRule type="cellIs" dxfId="845" priority="550" stopIfTrue="1" operator="equal">
      <formula>"方案实施"</formula>
    </cfRule>
    <cfRule type="cellIs" dxfId="844" priority="551" stopIfTrue="1" operator="equal">
      <formula>"原因确认"</formula>
    </cfRule>
    <cfRule type="cellIs" dxfId="843" priority="552" stopIfTrue="1" operator="equal">
      <formula>"原因未定"</formula>
    </cfRule>
  </conditionalFormatting>
  <conditionalFormatting sqref="J413">
    <cfRule type="cellIs" dxfId="842" priority="541" stopIfTrue="1" operator="equal">
      <formula>"状态冻结"</formula>
    </cfRule>
    <cfRule type="cellIs" dxfId="841" priority="542" stopIfTrue="1" operator="equal">
      <formula>"持续跟踪"</formula>
    </cfRule>
    <cfRule type="cellIs" dxfId="840" priority="543" stopIfTrue="1" operator="equal">
      <formula>"验证关闭"</formula>
    </cfRule>
    <cfRule type="cellIs" dxfId="839" priority="544" stopIfTrue="1" operator="equal">
      <formula>"方案实施"</formula>
    </cfRule>
    <cfRule type="cellIs" dxfId="838" priority="545" stopIfTrue="1" operator="equal">
      <formula>"原因确认"</formula>
    </cfRule>
    <cfRule type="cellIs" dxfId="837" priority="546" stopIfTrue="1" operator="equal">
      <formula>"原因未定"</formula>
    </cfRule>
  </conditionalFormatting>
  <conditionalFormatting sqref="J413">
    <cfRule type="cellIs" dxfId="836" priority="535" stopIfTrue="1" operator="equal">
      <formula>"状态冻结"</formula>
    </cfRule>
    <cfRule type="cellIs" dxfId="835" priority="536" stopIfTrue="1" operator="equal">
      <formula>"持续跟踪"</formula>
    </cfRule>
    <cfRule type="cellIs" dxfId="834" priority="537" stopIfTrue="1" operator="equal">
      <formula>"验证关闭"</formula>
    </cfRule>
    <cfRule type="cellIs" dxfId="833" priority="538" stopIfTrue="1" operator="equal">
      <formula>"方案实施"</formula>
    </cfRule>
    <cfRule type="cellIs" dxfId="832" priority="539" stopIfTrue="1" operator="equal">
      <formula>"原因确认"</formula>
    </cfRule>
    <cfRule type="cellIs" dxfId="831" priority="540" stopIfTrue="1" operator="equal">
      <formula>"原因未定"</formula>
    </cfRule>
  </conditionalFormatting>
  <conditionalFormatting sqref="J414">
    <cfRule type="cellIs" dxfId="830" priority="529" stopIfTrue="1" operator="equal">
      <formula>"状态冻结"</formula>
    </cfRule>
    <cfRule type="cellIs" dxfId="829" priority="530" stopIfTrue="1" operator="equal">
      <formula>"持续跟踪"</formula>
    </cfRule>
    <cfRule type="cellIs" dxfId="828" priority="531" stopIfTrue="1" operator="equal">
      <formula>"验证关闭"</formula>
    </cfRule>
    <cfRule type="cellIs" dxfId="827" priority="532" stopIfTrue="1" operator="equal">
      <formula>"方案实施"</formula>
    </cfRule>
    <cfRule type="cellIs" dxfId="826" priority="533" stopIfTrue="1" operator="equal">
      <formula>"原因确认"</formula>
    </cfRule>
    <cfRule type="cellIs" dxfId="825" priority="534" stopIfTrue="1" operator="equal">
      <formula>"原因未定"</formula>
    </cfRule>
  </conditionalFormatting>
  <conditionalFormatting sqref="J414">
    <cfRule type="cellIs" dxfId="824" priority="523" stopIfTrue="1" operator="equal">
      <formula>"状态冻结"</formula>
    </cfRule>
    <cfRule type="cellIs" dxfId="823" priority="524" stopIfTrue="1" operator="equal">
      <formula>"持续跟踪"</formula>
    </cfRule>
    <cfRule type="cellIs" dxfId="822" priority="525" stopIfTrue="1" operator="equal">
      <formula>"验证关闭"</formula>
    </cfRule>
    <cfRule type="cellIs" dxfId="821" priority="526" stopIfTrue="1" operator="equal">
      <formula>"方案实施"</formula>
    </cfRule>
    <cfRule type="cellIs" dxfId="820" priority="527" stopIfTrue="1" operator="equal">
      <formula>"原因确认"</formula>
    </cfRule>
    <cfRule type="cellIs" dxfId="819" priority="528" stopIfTrue="1" operator="equal">
      <formula>"原因未定"</formula>
    </cfRule>
  </conditionalFormatting>
  <conditionalFormatting sqref="J414">
    <cfRule type="cellIs" dxfId="818" priority="517" stopIfTrue="1" operator="equal">
      <formula>"状态冻结"</formula>
    </cfRule>
    <cfRule type="cellIs" dxfId="817" priority="518" stopIfTrue="1" operator="equal">
      <formula>"持续跟踪"</formula>
    </cfRule>
    <cfRule type="cellIs" dxfId="816" priority="519" stopIfTrue="1" operator="equal">
      <formula>"验证关闭"</formula>
    </cfRule>
    <cfRule type="cellIs" dxfId="815" priority="520" stopIfTrue="1" operator="equal">
      <formula>"方案实施"</formula>
    </cfRule>
    <cfRule type="cellIs" dxfId="814" priority="521" stopIfTrue="1" operator="equal">
      <formula>"原因确认"</formula>
    </cfRule>
    <cfRule type="cellIs" dxfId="813" priority="522" stopIfTrue="1" operator="equal">
      <formula>"原因未定"</formula>
    </cfRule>
  </conditionalFormatting>
  <conditionalFormatting sqref="J415">
    <cfRule type="cellIs" dxfId="812" priority="511" stopIfTrue="1" operator="equal">
      <formula>"状态冻结"</formula>
    </cfRule>
    <cfRule type="cellIs" dxfId="811" priority="512" stopIfTrue="1" operator="equal">
      <formula>"持续跟踪"</formula>
    </cfRule>
    <cfRule type="cellIs" dxfId="810" priority="513" stopIfTrue="1" operator="equal">
      <formula>"验证关闭"</formula>
    </cfRule>
    <cfRule type="cellIs" dxfId="809" priority="514" stopIfTrue="1" operator="equal">
      <formula>"方案实施"</formula>
    </cfRule>
    <cfRule type="cellIs" dxfId="808" priority="515" stopIfTrue="1" operator="equal">
      <formula>"原因确认"</formula>
    </cfRule>
    <cfRule type="cellIs" dxfId="807" priority="516" stopIfTrue="1" operator="equal">
      <formula>"原因未定"</formula>
    </cfRule>
  </conditionalFormatting>
  <conditionalFormatting sqref="J415">
    <cfRule type="cellIs" dxfId="806" priority="505" stopIfTrue="1" operator="equal">
      <formula>"状态冻结"</formula>
    </cfRule>
    <cfRule type="cellIs" dxfId="805" priority="506" stopIfTrue="1" operator="equal">
      <formula>"持续跟踪"</formula>
    </cfRule>
    <cfRule type="cellIs" dxfId="804" priority="507" stopIfTrue="1" operator="equal">
      <formula>"验证关闭"</formula>
    </cfRule>
    <cfRule type="cellIs" dxfId="803" priority="508" stopIfTrue="1" operator="equal">
      <formula>"方案实施"</formula>
    </cfRule>
    <cfRule type="cellIs" dxfId="802" priority="509" stopIfTrue="1" operator="equal">
      <formula>"原因确认"</formula>
    </cfRule>
    <cfRule type="cellIs" dxfId="801" priority="510" stopIfTrue="1" operator="equal">
      <formula>"原因未定"</formula>
    </cfRule>
  </conditionalFormatting>
  <conditionalFormatting sqref="J415">
    <cfRule type="cellIs" dxfId="800" priority="499" stopIfTrue="1" operator="equal">
      <formula>"状态冻结"</formula>
    </cfRule>
    <cfRule type="cellIs" dxfId="799" priority="500" stopIfTrue="1" operator="equal">
      <formula>"持续跟踪"</formula>
    </cfRule>
    <cfRule type="cellIs" dxfId="798" priority="501" stopIfTrue="1" operator="equal">
      <formula>"验证关闭"</formula>
    </cfRule>
    <cfRule type="cellIs" dxfId="797" priority="502" stopIfTrue="1" operator="equal">
      <formula>"方案实施"</formula>
    </cfRule>
    <cfRule type="cellIs" dxfId="796" priority="503" stopIfTrue="1" operator="equal">
      <formula>"原因确认"</formula>
    </cfRule>
    <cfRule type="cellIs" dxfId="795" priority="504" stopIfTrue="1" operator="equal">
      <formula>"原因未定"</formula>
    </cfRule>
  </conditionalFormatting>
  <conditionalFormatting sqref="J416">
    <cfRule type="cellIs" dxfId="794" priority="493" stopIfTrue="1" operator="equal">
      <formula>"状态冻结"</formula>
    </cfRule>
    <cfRule type="cellIs" dxfId="793" priority="494" stopIfTrue="1" operator="equal">
      <formula>"持续跟踪"</formula>
    </cfRule>
    <cfRule type="cellIs" dxfId="792" priority="495" stopIfTrue="1" operator="equal">
      <formula>"验证关闭"</formula>
    </cfRule>
    <cfRule type="cellIs" dxfId="791" priority="496" stopIfTrue="1" operator="equal">
      <formula>"方案实施"</formula>
    </cfRule>
    <cfRule type="cellIs" dxfId="790" priority="497" stopIfTrue="1" operator="equal">
      <formula>"原因确认"</formula>
    </cfRule>
    <cfRule type="cellIs" dxfId="789" priority="498" stopIfTrue="1" operator="equal">
      <formula>"原因未定"</formula>
    </cfRule>
  </conditionalFormatting>
  <conditionalFormatting sqref="J416">
    <cfRule type="cellIs" dxfId="788" priority="487" stopIfTrue="1" operator="equal">
      <formula>"状态冻结"</formula>
    </cfRule>
    <cfRule type="cellIs" dxfId="787" priority="488" stopIfTrue="1" operator="equal">
      <formula>"持续跟踪"</formula>
    </cfRule>
    <cfRule type="cellIs" dxfId="786" priority="489" stopIfTrue="1" operator="equal">
      <formula>"验证关闭"</formula>
    </cfRule>
    <cfRule type="cellIs" dxfId="785" priority="490" stopIfTrue="1" operator="equal">
      <formula>"方案实施"</formula>
    </cfRule>
    <cfRule type="cellIs" dxfId="784" priority="491" stopIfTrue="1" operator="equal">
      <formula>"原因确认"</formula>
    </cfRule>
    <cfRule type="cellIs" dxfId="783" priority="492" stopIfTrue="1" operator="equal">
      <formula>"原因未定"</formula>
    </cfRule>
  </conditionalFormatting>
  <conditionalFormatting sqref="J416">
    <cfRule type="cellIs" dxfId="782" priority="481" stopIfTrue="1" operator="equal">
      <formula>"状态冻结"</formula>
    </cfRule>
    <cfRule type="cellIs" dxfId="781" priority="482" stopIfTrue="1" operator="equal">
      <formula>"持续跟踪"</formula>
    </cfRule>
    <cfRule type="cellIs" dxfId="780" priority="483" stopIfTrue="1" operator="equal">
      <formula>"验证关闭"</formula>
    </cfRule>
    <cfRule type="cellIs" dxfId="779" priority="484" stopIfTrue="1" operator="equal">
      <formula>"方案实施"</formula>
    </cfRule>
    <cfRule type="cellIs" dxfId="778" priority="485" stopIfTrue="1" operator="equal">
      <formula>"原因确认"</formula>
    </cfRule>
    <cfRule type="cellIs" dxfId="777" priority="486" stopIfTrue="1" operator="equal">
      <formula>"原因未定"</formula>
    </cfRule>
  </conditionalFormatting>
  <conditionalFormatting sqref="J417">
    <cfRule type="cellIs" dxfId="776" priority="475" stopIfTrue="1" operator="equal">
      <formula>"状态冻结"</formula>
    </cfRule>
    <cfRule type="cellIs" dxfId="775" priority="476" stopIfTrue="1" operator="equal">
      <formula>"持续跟踪"</formula>
    </cfRule>
    <cfRule type="cellIs" dxfId="774" priority="477" stopIfTrue="1" operator="equal">
      <formula>"验证关闭"</formula>
    </cfRule>
    <cfRule type="cellIs" dxfId="773" priority="478" stopIfTrue="1" operator="equal">
      <formula>"方案实施"</formula>
    </cfRule>
    <cfRule type="cellIs" dxfId="772" priority="479" stopIfTrue="1" operator="equal">
      <formula>"原因确认"</formula>
    </cfRule>
    <cfRule type="cellIs" dxfId="771" priority="480" stopIfTrue="1" operator="equal">
      <formula>"原因未定"</formula>
    </cfRule>
  </conditionalFormatting>
  <conditionalFormatting sqref="J417">
    <cfRule type="cellIs" dxfId="770" priority="469" stopIfTrue="1" operator="equal">
      <formula>"状态冻结"</formula>
    </cfRule>
    <cfRule type="cellIs" dxfId="769" priority="470" stopIfTrue="1" operator="equal">
      <formula>"持续跟踪"</formula>
    </cfRule>
    <cfRule type="cellIs" dxfId="768" priority="471" stopIfTrue="1" operator="equal">
      <formula>"验证关闭"</formula>
    </cfRule>
    <cfRule type="cellIs" dxfId="767" priority="472" stopIfTrue="1" operator="equal">
      <formula>"方案实施"</formula>
    </cfRule>
    <cfRule type="cellIs" dxfId="766" priority="473" stopIfTrue="1" operator="equal">
      <formula>"原因确认"</formula>
    </cfRule>
    <cfRule type="cellIs" dxfId="765" priority="474" stopIfTrue="1" operator="equal">
      <formula>"原因未定"</formula>
    </cfRule>
  </conditionalFormatting>
  <conditionalFormatting sqref="J417">
    <cfRule type="cellIs" dxfId="764" priority="463" stopIfTrue="1" operator="equal">
      <formula>"状态冻结"</formula>
    </cfRule>
    <cfRule type="cellIs" dxfId="763" priority="464" stopIfTrue="1" operator="equal">
      <formula>"持续跟踪"</formula>
    </cfRule>
    <cfRule type="cellIs" dxfId="762" priority="465" stopIfTrue="1" operator="equal">
      <formula>"验证关闭"</formula>
    </cfRule>
    <cfRule type="cellIs" dxfId="761" priority="466" stopIfTrue="1" operator="equal">
      <formula>"方案实施"</formula>
    </cfRule>
    <cfRule type="cellIs" dxfId="760" priority="467" stopIfTrue="1" operator="equal">
      <formula>"原因确认"</formula>
    </cfRule>
    <cfRule type="cellIs" dxfId="759" priority="468" stopIfTrue="1" operator="equal">
      <formula>"原因未定"</formula>
    </cfRule>
  </conditionalFormatting>
  <conditionalFormatting sqref="J418">
    <cfRule type="cellIs" dxfId="758" priority="457" stopIfTrue="1" operator="equal">
      <formula>"状态冻结"</formula>
    </cfRule>
    <cfRule type="cellIs" dxfId="757" priority="458" stopIfTrue="1" operator="equal">
      <formula>"持续跟踪"</formula>
    </cfRule>
    <cfRule type="cellIs" dxfId="756" priority="459" stopIfTrue="1" operator="equal">
      <formula>"验证关闭"</formula>
    </cfRule>
    <cfRule type="cellIs" dxfId="755" priority="460" stopIfTrue="1" operator="equal">
      <formula>"方案实施"</formula>
    </cfRule>
    <cfRule type="cellIs" dxfId="754" priority="461" stopIfTrue="1" operator="equal">
      <formula>"原因确认"</formula>
    </cfRule>
    <cfRule type="cellIs" dxfId="753" priority="462" stopIfTrue="1" operator="equal">
      <formula>"原因未定"</formula>
    </cfRule>
  </conditionalFormatting>
  <conditionalFormatting sqref="J418">
    <cfRule type="cellIs" dxfId="752" priority="451" stopIfTrue="1" operator="equal">
      <formula>"状态冻结"</formula>
    </cfRule>
    <cfRule type="cellIs" dxfId="751" priority="452" stopIfTrue="1" operator="equal">
      <formula>"持续跟踪"</formula>
    </cfRule>
    <cfRule type="cellIs" dxfId="750" priority="453" stopIfTrue="1" operator="equal">
      <formula>"验证关闭"</formula>
    </cfRule>
    <cfRule type="cellIs" dxfId="749" priority="454" stopIfTrue="1" operator="equal">
      <formula>"方案实施"</formula>
    </cfRule>
    <cfRule type="cellIs" dxfId="748" priority="455" stopIfTrue="1" operator="equal">
      <formula>"原因确认"</formula>
    </cfRule>
    <cfRule type="cellIs" dxfId="747" priority="456" stopIfTrue="1" operator="equal">
      <formula>"原因未定"</formula>
    </cfRule>
  </conditionalFormatting>
  <conditionalFormatting sqref="J418">
    <cfRule type="cellIs" dxfId="746" priority="445" stopIfTrue="1" operator="equal">
      <formula>"状态冻结"</formula>
    </cfRule>
    <cfRule type="cellIs" dxfId="745" priority="446" stopIfTrue="1" operator="equal">
      <formula>"持续跟踪"</formula>
    </cfRule>
    <cfRule type="cellIs" dxfId="744" priority="447" stopIfTrue="1" operator="equal">
      <formula>"验证关闭"</formula>
    </cfRule>
    <cfRule type="cellIs" dxfId="743" priority="448" stopIfTrue="1" operator="equal">
      <formula>"方案实施"</formula>
    </cfRule>
    <cfRule type="cellIs" dxfId="742" priority="449" stopIfTrue="1" operator="equal">
      <formula>"原因确认"</formula>
    </cfRule>
    <cfRule type="cellIs" dxfId="741" priority="450" stopIfTrue="1" operator="equal">
      <formula>"原因未定"</formula>
    </cfRule>
  </conditionalFormatting>
  <conditionalFormatting sqref="J419:J421">
    <cfRule type="cellIs" dxfId="740" priority="439" stopIfTrue="1" operator="equal">
      <formula>"状态冻结"</formula>
    </cfRule>
    <cfRule type="cellIs" dxfId="739" priority="440" stopIfTrue="1" operator="equal">
      <formula>"持续跟踪"</formula>
    </cfRule>
    <cfRule type="cellIs" dxfId="738" priority="441" stopIfTrue="1" operator="equal">
      <formula>"验证关闭"</formula>
    </cfRule>
    <cfRule type="cellIs" dxfId="737" priority="442" stopIfTrue="1" operator="equal">
      <formula>"方案实施"</formula>
    </cfRule>
    <cfRule type="cellIs" dxfId="736" priority="443" stopIfTrue="1" operator="equal">
      <formula>"原因确认"</formula>
    </cfRule>
    <cfRule type="cellIs" dxfId="735" priority="444" stopIfTrue="1" operator="equal">
      <formula>"原因未定"</formula>
    </cfRule>
  </conditionalFormatting>
  <conditionalFormatting sqref="J419:J421">
    <cfRule type="cellIs" dxfId="734" priority="433" stopIfTrue="1" operator="equal">
      <formula>"状态冻结"</formula>
    </cfRule>
    <cfRule type="cellIs" dxfId="733" priority="434" stopIfTrue="1" operator="equal">
      <formula>"持续跟踪"</formula>
    </cfRule>
    <cfRule type="cellIs" dxfId="732" priority="435" stopIfTrue="1" operator="equal">
      <formula>"验证关闭"</formula>
    </cfRule>
    <cfRule type="cellIs" dxfId="731" priority="436" stopIfTrue="1" operator="equal">
      <formula>"方案实施"</formula>
    </cfRule>
    <cfRule type="cellIs" dxfId="730" priority="437" stopIfTrue="1" operator="equal">
      <formula>"原因确认"</formula>
    </cfRule>
    <cfRule type="cellIs" dxfId="729" priority="438" stopIfTrue="1" operator="equal">
      <formula>"原因未定"</formula>
    </cfRule>
  </conditionalFormatting>
  <conditionalFormatting sqref="J419:J421">
    <cfRule type="cellIs" dxfId="728" priority="427" stopIfTrue="1" operator="equal">
      <formula>"状态冻结"</formula>
    </cfRule>
    <cfRule type="cellIs" dxfId="727" priority="428" stopIfTrue="1" operator="equal">
      <formula>"持续跟踪"</formula>
    </cfRule>
    <cfRule type="cellIs" dxfId="726" priority="429" stopIfTrue="1" operator="equal">
      <formula>"验证关闭"</formula>
    </cfRule>
    <cfRule type="cellIs" dxfId="725" priority="430" stopIfTrue="1" operator="equal">
      <formula>"方案实施"</formula>
    </cfRule>
    <cfRule type="cellIs" dxfId="724" priority="431" stopIfTrue="1" operator="equal">
      <formula>"原因确认"</formula>
    </cfRule>
    <cfRule type="cellIs" dxfId="723" priority="432" stopIfTrue="1" operator="equal">
      <formula>"原因未定"</formula>
    </cfRule>
  </conditionalFormatting>
  <conditionalFormatting sqref="J422:J425">
    <cfRule type="cellIs" dxfId="722" priority="421" stopIfTrue="1" operator="equal">
      <formula>"状态冻结"</formula>
    </cfRule>
    <cfRule type="cellIs" dxfId="721" priority="422" stopIfTrue="1" operator="equal">
      <formula>"持续跟踪"</formula>
    </cfRule>
    <cfRule type="cellIs" dxfId="720" priority="423" stopIfTrue="1" operator="equal">
      <formula>"验证关闭"</formula>
    </cfRule>
    <cfRule type="cellIs" dxfId="719" priority="424" stopIfTrue="1" operator="equal">
      <formula>"方案实施"</formula>
    </cfRule>
    <cfRule type="cellIs" dxfId="718" priority="425" stopIfTrue="1" operator="equal">
      <formula>"原因确认"</formula>
    </cfRule>
    <cfRule type="cellIs" dxfId="717" priority="426" stopIfTrue="1" operator="equal">
      <formula>"原因未定"</formula>
    </cfRule>
  </conditionalFormatting>
  <conditionalFormatting sqref="J422:J425">
    <cfRule type="cellIs" dxfId="716" priority="415" stopIfTrue="1" operator="equal">
      <formula>"状态冻结"</formula>
    </cfRule>
    <cfRule type="cellIs" dxfId="715" priority="416" stopIfTrue="1" operator="equal">
      <formula>"持续跟踪"</formula>
    </cfRule>
    <cfRule type="cellIs" dxfId="714" priority="417" stopIfTrue="1" operator="equal">
      <formula>"验证关闭"</formula>
    </cfRule>
    <cfRule type="cellIs" dxfId="713" priority="418" stopIfTrue="1" operator="equal">
      <formula>"方案实施"</formula>
    </cfRule>
    <cfRule type="cellIs" dxfId="712" priority="419" stopIfTrue="1" operator="equal">
      <formula>"原因确认"</formula>
    </cfRule>
    <cfRule type="cellIs" dxfId="711" priority="420" stopIfTrue="1" operator="equal">
      <formula>"原因未定"</formula>
    </cfRule>
  </conditionalFormatting>
  <conditionalFormatting sqref="J422:J425">
    <cfRule type="cellIs" dxfId="710" priority="409" stopIfTrue="1" operator="equal">
      <formula>"状态冻结"</formula>
    </cfRule>
    <cfRule type="cellIs" dxfId="709" priority="410" stopIfTrue="1" operator="equal">
      <formula>"持续跟踪"</formula>
    </cfRule>
    <cfRule type="cellIs" dxfId="708" priority="411" stopIfTrue="1" operator="equal">
      <formula>"验证关闭"</formula>
    </cfRule>
    <cfRule type="cellIs" dxfId="707" priority="412" stopIfTrue="1" operator="equal">
      <formula>"方案实施"</formula>
    </cfRule>
    <cfRule type="cellIs" dxfId="706" priority="413" stopIfTrue="1" operator="equal">
      <formula>"原因确认"</formula>
    </cfRule>
    <cfRule type="cellIs" dxfId="705" priority="414" stopIfTrue="1" operator="equal">
      <formula>"原因未定"</formula>
    </cfRule>
  </conditionalFormatting>
  <conditionalFormatting sqref="J427 J431:J436 J438 J452:J469">
    <cfRule type="cellIs" dxfId="704" priority="403" stopIfTrue="1" operator="equal">
      <formula>"状态冻结"</formula>
    </cfRule>
    <cfRule type="cellIs" dxfId="703" priority="404" stopIfTrue="1" operator="equal">
      <formula>"持续跟踪"</formula>
    </cfRule>
    <cfRule type="cellIs" dxfId="702" priority="405" stopIfTrue="1" operator="equal">
      <formula>"验证关闭"</formula>
    </cfRule>
    <cfRule type="cellIs" dxfId="701" priority="406" stopIfTrue="1" operator="equal">
      <formula>"方案实施"</formula>
    </cfRule>
    <cfRule type="cellIs" dxfId="700" priority="407" stopIfTrue="1" operator="equal">
      <formula>"原因确认"</formula>
    </cfRule>
    <cfRule type="cellIs" dxfId="699" priority="408" stopIfTrue="1" operator="equal">
      <formula>"原因未定"</formula>
    </cfRule>
  </conditionalFormatting>
  <conditionalFormatting sqref="J427 J431:J436 J438 J452:J469">
    <cfRule type="cellIs" dxfId="698" priority="397" stopIfTrue="1" operator="equal">
      <formula>"状态冻结"</formula>
    </cfRule>
    <cfRule type="cellIs" dxfId="697" priority="398" stopIfTrue="1" operator="equal">
      <formula>"持续跟踪"</formula>
    </cfRule>
    <cfRule type="cellIs" dxfId="696" priority="399" stopIfTrue="1" operator="equal">
      <formula>"验证关闭"</formula>
    </cfRule>
    <cfRule type="cellIs" dxfId="695" priority="400" stopIfTrue="1" operator="equal">
      <formula>"方案实施"</formula>
    </cfRule>
    <cfRule type="cellIs" dxfId="694" priority="401" stopIfTrue="1" operator="equal">
      <formula>"原因确认"</formula>
    </cfRule>
    <cfRule type="cellIs" dxfId="693" priority="402" stopIfTrue="1" operator="equal">
      <formula>"原因未定"</formula>
    </cfRule>
  </conditionalFormatting>
  <conditionalFormatting sqref="J427 J431:J436 J438 J452:J469">
    <cfRule type="cellIs" dxfId="692" priority="391" stopIfTrue="1" operator="equal">
      <formula>"状态冻结"</formula>
    </cfRule>
    <cfRule type="cellIs" dxfId="691" priority="392" stopIfTrue="1" operator="equal">
      <formula>"持续跟踪"</formula>
    </cfRule>
    <cfRule type="cellIs" dxfId="690" priority="393" stopIfTrue="1" operator="equal">
      <formula>"验证关闭"</formula>
    </cfRule>
    <cfRule type="cellIs" dxfId="689" priority="394" stopIfTrue="1" operator="equal">
      <formula>"方案实施"</formula>
    </cfRule>
    <cfRule type="cellIs" dxfId="688" priority="395" stopIfTrue="1" operator="equal">
      <formula>"原因确认"</formula>
    </cfRule>
    <cfRule type="cellIs" dxfId="687" priority="396" stopIfTrue="1" operator="equal">
      <formula>"原因未定"</formula>
    </cfRule>
  </conditionalFormatting>
  <conditionalFormatting sqref="J426">
    <cfRule type="cellIs" dxfId="686" priority="385" stopIfTrue="1" operator="equal">
      <formula>"状态冻结"</formula>
    </cfRule>
    <cfRule type="cellIs" dxfId="685" priority="386" stopIfTrue="1" operator="equal">
      <formula>"持续跟踪"</formula>
    </cfRule>
    <cfRule type="cellIs" dxfId="684" priority="387" stopIfTrue="1" operator="equal">
      <formula>"验证关闭"</formula>
    </cfRule>
    <cfRule type="cellIs" dxfId="683" priority="388" stopIfTrue="1" operator="equal">
      <formula>"方案实施"</formula>
    </cfRule>
    <cfRule type="cellIs" dxfId="682" priority="389" stopIfTrue="1" operator="equal">
      <formula>"原因确认"</formula>
    </cfRule>
    <cfRule type="cellIs" dxfId="681" priority="390" stopIfTrue="1" operator="equal">
      <formula>"原因未定"</formula>
    </cfRule>
  </conditionalFormatting>
  <conditionalFormatting sqref="J426">
    <cfRule type="cellIs" dxfId="680" priority="379" stopIfTrue="1" operator="equal">
      <formula>"状态冻结"</formula>
    </cfRule>
    <cfRule type="cellIs" dxfId="679" priority="380" stopIfTrue="1" operator="equal">
      <formula>"持续跟踪"</formula>
    </cfRule>
    <cfRule type="cellIs" dxfId="678" priority="381" stopIfTrue="1" operator="equal">
      <formula>"验证关闭"</formula>
    </cfRule>
    <cfRule type="cellIs" dxfId="677" priority="382" stopIfTrue="1" operator="equal">
      <formula>"方案实施"</formula>
    </cfRule>
    <cfRule type="cellIs" dxfId="676" priority="383" stopIfTrue="1" operator="equal">
      <formula>"原因确认"</formula>
    </cfRule>
    <cfRule type="cellIs" dxfId="675" priority="384" stopIfTrue="1" operator="equal">
      <formula>"原因未定"</formula>
    </cfRule>
  </conditionalFormatting>
  <conditionalFormatting sqref="J426">
    <cfRule type="cellIs" dxfId="674" priority="373" stopIfTrue="1" operator="equal">
      <formula>"状态冻结"</formula>
    </cfRule>
    <cfRule type="cellIs" dxfId="673" priority="374" stopIfTrue="1" operator="equal">
      <formula>"持续跟踪"</formula>
    </cfRule>
    <cfRule type="cellIs" dxfId="672" priority="375" stopIfTrue="1" operator="equal">
      <formula>"验证关闭"</formula>
    </cfRule>
    <cfRule type="cellIs" dxfId="671" priority="376" stopIfTrue="1" operator="equal">
      <formula>"方案实施"</formula>
    </cfRule>
    <cfRule type="cellIs" dxfId="670" priority="377" stopIfTrue="1" operator="equal">
      <formula>"原因确认"</formula>
    </cfRule>
    <cfRule type="cellIs" dxfId="669" priority="378" stopIfTrue="1" operator="equal">
      <formula>"原因未定"</formula>
    </cfRule>
  </conditionalFormatting>
  <conditionalFormatting sqref="J428:J430">
    <cfRule type="cellIs" dxfId="668" priority="367" stopIfTrue="1" operator="equal">
      <formula>"状态冻结"</formula>
    </cfRule>
    <cfRule type="cellIs" dxfId="667" priority="368" stopIfTrue="1" operator="equal">
      <formula>"持续跟踪"</formula>
    </cfRule>
    <cfRule type="cellIs" dxfId="666" priority="369" stopIfTrue="1" operator="equal">
      <formula>"验证关闭"</formula>
    </cfRule>
    <cfRule type="cellIs" dxfId="665" priority="370" stopIfTrue="1" operator="equal">
      <formula>"方案实施"</formula>
    </cfRule>
    <cfRule type="cellIs" dxfId="664" priority="371" stopIfTrue="1" operator="equal">
      <formula>"原因确认"</formula>
    </cfRule>
    <cfRule type="cellIs" dxfId="663" priority="372" stopIfTrue="1" operator="equal">
      <formula>"原因未定"</formula>
    </cfRule>
  </conditionalFormatting>
  <conditionalFormatting sqref="J439">
    <cfRule type="cellIs" dxfId="662" priority="361" stopIfTrue="1" operator="equal">
      <formula>"状态冻结"</formula>
    </cfRule>
    <cfRule type="cellIs" dxfId="661" priority="362" stopIfTrue="1" operator="equal">
      <formula>"持续跟踪"</formula>
    </cfRule>
    <cfRule type="cellIs" dxfId="660" priority="363" stopIfTrue="1" operator="equal">
      <formula>"验证关闭"</formula>
    </cfRule>
    <cfRule type="cellIs" dxfId="659" priority="364" stopIfTrue="1" operator="equal">
      <formula>"方案实施"</formula>
    </cfRule>
    <cfRule type="cellIs" dxfId="658" priority="365" stopIfTrue="1" operator="equal">
      <formula>"原因确认"</formula>
    </cfRule>
    <cfRule type="cellIs" dxfId="657" priority="366" stopIfTrue="1" operator="equal">
      <formula>"原因未定"</formula>
    </cfRule>
  </conditionalFormatting>
  <conditionalFormatting sqref="J439">
    <cfRule type="cellIs" dxfId="656" priority="355" stopIfTrue="1" operator="equal">
      <formula>"状态冻结"</formula>
    </cfRule>
    <cfRule type="cellIs" dxfId="655" priority="356" stopIfTrue="1" operator="equal">
      <formula>"持续跟踪"</formula>
    </cfRule>
    <cfRule type="cellIs" dxfId="654" priority="357" stopIfTrue="1" operator="equal">
      <formula>"验证关闭"</formula>
    </cfRule>
    <cfRule type="cellIs" dxfId="653" priority="358" stopIfTrue="1" operator="equal">
      <formula>"方案实施"</formula>
    </cfRule>
    <cfRule type="cellIs" dxfId="652" priority="359" stopIfTrue="1" operator="equal">
      <formula>"原因确认"</formula>
    </cfRule>
    <cfRule type="cellIs" dxfId="651" priority="360" stopIfTrue="1" operator="equal">
      <formula>"原因未定"</formula>
    </cfRule>
  </conditionalFormatting>
  <conditionalFormatting sqref="J439">
    <cfRule type="cellIs" dxfId="650" priority="349" stopIfTrue="1" operator="equal">
      <formula>"状态冻结"</formula>
    </cfRule>
    <cfRule type="cellIs" dxfId="649" priority="350" stopIfTrue="1" operator="equal">
      <formula>"持续跟踪"</formula>
    </cfRule>
    <cfRule type="cellIs" dxfId="648" priority="351" stopIfTrue="1" operator="equal">
      <formula>"验证关闭"</formula>
    </cfRule>
    <cfRule type="cellIs" dxfId="647" priority="352" stopIfTrue="1" operator="equal">
      <formula>"方案实施"</formula>
    </cfRule>
    <cfRule type="cellIs" dxfId="646" priority="353" stopIfTrue="1" operator="equal">
      <formula>"原因确认"</formula>
    </cfRule>
    <cfRule type="cellIs" dxfId="645" priority="354" stopIfTrue="1" operator="equal">
      <formula>"原因未定"</formula>
    </cfRule>
  </conditionalFormatting>
  <conditionalFormatting sqref="J446">
    <cfRule type="cellIs" dxfId="644" priority="343" stopIfTrue="1" operator="equal">
      <formula>"状态冻结"</formula>
    </cfRule>
    <cfRule type="cellIs" dxfId="643" priority="344" stopIfTrue="1" operator="equal">
      <formula>"持续跟踪"</formula>
    </cfRule>
    <cfRule type="cellIs" dxfId="642" priority="345" stopIfTrue="1" operator="equal">
      <formula>"验证关闭"</formula>
    </cfRule>
    <cfRule type="cellIs" dxfId="641" priority="346" stopIfTrue="1" operator="equal">
      <formula>"方案实施"</formula>
    </cfRule>
    <cfRule type="cellIs" dxfId="640" priority="347" stopIfTrue="1" operator="equal">
      <formula>"原因确认"</formula>
    </cfRule>
    <cfRule type="cellIs" dxfId="639" priority="348" stopIfTrue="1" operator="equal">
      <formula>"原因未定"</formula>
    </cfRule>
  </conditionalFormatting>
  <conditionalFormatting sqref="J446">
    <cfRule type="cellIs" dxfId="638" priority="337" stopIfTrue="1" operator="equal">
      <formula>"状态冻结"</formula>
    </cfRule>
    <cfRule type="cellIs" dxfId="637" priority="338" stopIfTrue="1" operator="equal">
      <formula>"持续跟踪"</formula>
    </cfRule>
    <cfRule type="cellIs" dxfId="636" priority="339" stopIfTrue="1" operator="equal">
      <formula>"验证关闭"</formula>
    </cfRule>
    <cfRule type="cellIs" dxfId="635" priority="340" stopIfTrue="1" operator="equal">
      <formula>"方案实施"</formula>
    </cfRule>
    <cfRule type="cellIs" dxfId="634" priority="341" stopIfTrue="1" operator="equal">
      <formula>"原因确认"</formula>
    </cfRule>
    <cfRule type="cellIs" dxfId="633" priority="342" stopIfTrue="1" operator="equal">
      <formula>"原因未定"</formula>
    </cfRule>
  </conditionalFormatting>
  <conditionalFormatting sqref="J446">
    <cfRule type="cellIs" dxfId="632" priority="331" stopIfTrue="1" operator="equal">
      <formula>"状态冻结"</formula>
    </cfRule>
    <cfRule type="cellIs" dxfId="631" priority="332" stopIfTrue="1" operator="equal">
      <formula>"持续跟踪"</formula>
    </cfRule>
    <cfRule type="cellIs" dxfId="630" priority="333" stopIfTrue="1" operator="equal">
      <formula>"验证关闭"</formula>
    </cfRule>
    <cfRule type="cellIs" dxfId="629" priority="334" stopIfTrue="1" operator="equal">
      <formula>"方案实施"</formula>
    </cfRule>
    <cfRule type="cellIs" dxfId="628" priority="335" stopIfTrue="1" operator="equal">
      <formula>"原因确认"</formula>
    </cfRule>
    <cfRule type="cellIs" dxfId="627" priority="336" stopIfTrue="1" operator="equal">
      <formula>"原因未定"</formula>
    </cfRule>
  </conditionalFormatting>
  <conditionalFormatting sqref="J448">
    <cfRule type="cellIs" dxfId="626" priority="325" stopIfTrue="1" operator="equal">
      <formula>"状态冻结"</formula>
    </cfRule>
    <cfRule type="cellIs" dxfId="625" priority="326" stopIfTrue="1" operator="equal">
      <formula>"持续跟踪"</formula>
    </cfRule>
    <cfRule type="cellIs" dxfId="624" priority="327" stopIfTrue="1" operator="equal">
      <formula>"验证关闭"</formula>
    </cfRule>
    <cfRule type="cellIs" dxfId="623" priority="328" stopIfTrue="1" operator="equal">
      <formula>"方案实施"</formula>
    </cfRule>
    <cfRule type="cellIs" dxfId="622" priority="329" stopIfTrue="1" operator="equal">
      <formula>"原因确认"</formula>
    </cfRule>
    <cfRule type="cellIs" dxfId="621" priority="330" stopIfTrue="1" operator="equal">
      <formula>"原因未定"</formula>
    </cfRule>
  </conditionalFormatting>
  <conditionalFormatting sqref="J448">
    <cfRule type="cellIs" dxfId="620" priority="319" stopIfTrue="1" operator="equal">
      <formula>"状态冻结"</formula>
    </cfRule>
    <cfRule type="cellIs" dxfId="619" priority="320" stopIfTrue="1" operator="equal">
      <formula>"持续跟踪"</formula>
    </cfRule>
    <cfRule type="cellIs" dxfId="618" priority="321" stopIfTrue="1" operator="equal">
      <formula>"验证关闭"</formula>
    </cfRule>
    <cfRule type="cellIs" dxfId="617" priority="322" stopIfTrue="1" operator="equal">
      <formula>"方案实施"</formula>
    </cfRule>
    <cfRule type="cellIs" dxfId="616" priority="323" stopIfTrue="1" operator="equal">
      <formula>"原因确认"</formula>
    </cfRule>
    <cfRule type="cellIs" dxfId="615" priority="324" stopIfTrue="1" operator="equal">
      <formula>"原因未定"</formula>
    </cfRule>
  </conditionalFormatting>
  <conditionalFormatting sqref="J448">
    <cfRule type="cellIs" dxfId="614" priority="313" stopIfTrue="1" operator="equal">
      <formula>"状态冻结"</formula>
    </cfRule>
    <cfRule type="cellIs" dxfId="613" priority="314" stopIfTrue="1" operator="equal">
      <formula>"持续跟踪"</formula>
    </cfRule>
    <cfRule type="cellIs" dxfId="612" priority="315" stopIfTrue="1" operator="equal">
      <formula>"验证关闭"</formula>
    </cfRule>
    <cfRule type="cellIs" dxfId="611" priority="316" stopIfTrue="1" operator="equal">
      <formula>"方案实施"</formula>
    </cfRule>
    <cfRule type="cellIs" dxfId="610" priority="317" stopIfTrue="1" operator="equal">
      <formula>"原因确认"</formula>
    </cfRule>
    <cfRule type="cellIs" dxfId="609" priority="318" stopIfTrue="1" operator="equal">
      <formula>"原因未定"</formula>
    </cfRule>
  </conditionalFormatting>
  <conditionalFormatting sqref="J449">
    <cfRule type="cellIs" dxfId="608" priority="307" stopIfTrue="1" operator="equal">
      <formula>"状态冻结"</formula>
    </cfRule>
    <cfRule type="cellIs" dxfId="607" priority="308" stopIfTrue="1" operator="equal">
      <formula>"持续跟踪"</formula>
    </cfRule>
    <cfRule type="cellIs" dxfId="606" priority="309" stopIfTrue="1" operator="equal">
      <formula>"验证关闭"</formula>
    </cfRule>
    <cfRule type="cellIs" dxfId="605" priority="310" stopIfTrue="1" operator="equal">
      <formula>"方案实施"</formula>
    </cfRule>
    <cfRule type="cellIs" dxfId="604" priority="311" stopIfTrue="1" operator="equal">
      <formula>"原因确认"</formula>
    </cfRule>
    <cfRule type="cellIs" dxfId="603" priority="312" stopIfTrue="1" operator="equal">
      <formula>"原因未定"</formula>
    </cfRule>
  </conditionalFormatting>
  <conditionalFormatting sqref="J449">
    <cfRule type="cellIs" dxfId="602" priority="301" stopIfTrue="1" operator="equal">
      <formula>"状态冻结"</formula>
    </cfRule>
    <cfRule type="cellIs" dxfId="601" priority="302" stopIfTrue="1" operator="equal">
      <formula>"持续跟踪"</formula>
    </cfRule>
    <cfRule type="cellIs" dxfId="600" priority="303" stopIfTrue="1" operator="equal">
      <formula>"验证关闭"</formula>
    </cfRule>
    <cfRule type="cellIs" dxfId="599" priority="304" stopIfTrue="1" operator="equal">
      <formula>"方案实施"</formula>
    </cfRule>
    <cfRule type="cellIs" dxfId="598" priority="305" stopIfTrue="1" operator="equal">
      <formula>"原因确认"</formula>
    </cfRule>
    <cfRule type="cellIs" dxfId="597" priority="306" stopIfTrue="1" operator="equal">
      <formula>"原因未定"</formula>
    </cfRule>
  </conditionalFormatting>
  <conditionalFormatting sqref="J449">
    <cfRule type="cellIs" dxfId="596" priority="295" stopIfTrue="1" operator="equal">
      <formula>"状态冻结"</formula>
    </cfRule>
    <cfRule type="cellIs" dxfId="595" priority="296" stopIfTrue="1" operator="equal">
      <formula>"持续跟踪"</formula>
    </cfRule>
    <cfRule type="cellIs" dxfId="594" priority="297" stopIfTrue="1" operator="equal">
      <formula>"验证关闭"</formula>
    </cfRule>
    <cfRule type="cellIs" dxfId="593" priority="298" stopIfTrue="1" operator="equal">
      <formula>"方案实施"</formula>
    </cfRule>
    <cfRule type="cellIs" dxfId="592" priority="299" stopIfTrue="1" operator="equal">
      <formula>"原因确认"</formula>
    </cfRule>
    <cfRule type="cellIs" dxfId="591" priority="300" stopIfTrue="1" operator="equal">
      <formula>"原因未定"</formula>
    </cfRule>
  </conditionalFormatting>
  <conditionalFormatting sqref="J450">
    <cfRule type="cellIs" dxfId="590" priority="289" stopIfTrue="1" operator="equal">
      <formula>"状态冻结"</formula>
    </cfRule>
    <cfRule type="cellIs" dxfId="589" priority="290" stopIfTrue="1" operator="equal">
      <formula>"持续跟踪"</formula>
    </cfRule>
    <cfRule type="cellIs" dxfId="588" priority="291" stopIfTrue="1" operator="equal">
      <formula>"验证关闭"</formula>
    </cfRule>
    <cfRule type="cellIs" dxfId="587" priority="292" stopIfTrue="1" operator="equal">
      <formula>"方案实施"</formula>
    </cfRule>
    <cfRule type="cellIs" dxfId="586" priority="293" stopIfTrue="1" operator="equal">
      <formula>"原因确认"</formula>
    </cfRule>
    <cfRule type="cellIs" dxfId="585" priority="294" stopIfTrue="1" operator="equal">
      <formula>"原因未定"</formula>
    </cfRule>
  </conditionalFormatting>
  <conditionalFormatting sqref="J450">
    <cfRule type="cellIs" dxfId="584" priority="283" stopIfTrue="1" operator="equal">
      <formula>"状态冻结"</formula>
    </cfRule>
    <cfRule type="cellIs" dxfId="583" priority="284" stopIfTrue="1" operator="equal">
      <formula>"持续跟踪"</formula>
    </cfRule>
    <cfRule type="cellIs" dxfId="582" priority="285" stopIfTrue="1" operator="equal">
      <formula>"验证关闭"</formula>
    </cfRule>
    <cfRule type="cellIs" dxfId="581" priority="286" stopIfTrue="1" operator="equal">
      <formula>"方案实施"</formula>
    </cfRule>
    <cfRule type="cellIs" dxfId="580" priority="287" stopIfTrue="1" operator="equal">
      <formula>"原因确认"</formula>
    </cfRule>
    <cfRule type="cellIs" dxfId="579" priority="288" stopIfTrue="1" operator="equal">
      <formula>"原因未定"</formula>
    </cfRule>
  </conditionalFormatting>
  <conditionalFormatting sqref="J450">
    <cfRule type="cellIs" dxfId="578" priority="277" stopIfTrue="1" operator="equal">
      <formula>"状态冻结"</formula>
    </cfRule>
    <cfRule type="cellIs" dxfId="577" priority="278" stopIfTrue="1" operator="equal">
      <formula>"持续跟踪"</formula>
    </cfRule>
    <cfRule type="cellIs" dxfId="576" priority="279" stopIfTrue="1" operator="equal">
      <formula>"验证关闭"</formula>
    </cfRule>
    <cfRule type="cellIs" dxfId="575" priority="280" stopIfTrue="1" operator="equal">
      <formula>"方案实施"</formula>
    </cfRule>
    <cfRule type="cellIs" dxfId="574" priority="281" stopIfTrue="1" operator="equal">
      <formula>"原因确认"</formula>
    </cfRule>
    <cfRule type="cellIs" dxfId="573" priority="282" stopIfTrue="1" operator="equal">
      <formula>"原因未定"</formula>
    </cfRule>
  </conditionalFormatting>
  <conditionalFormatting sqref="J440">
    <cfRule type="cellIs" dxfId="572" priority="271" stopIfTrue="1" operator="equal">
      <formula>"状态冻结"</formula>
    </cfRule>
    <cfRule type="cellIs" dxfId="571" priority="272" stopIfTrue="1" operator="equal">
      <formula>"持续跟踪"</formula>
    </cfRule>
    <cfRule type="cellIs" dxfId="570" priority="273" stopIfTrue="1" operator="equal">
      <formula>"验证关闭"</formula>
    </cfRule>
    <cfRule type="cellIs" dxfId="569" priority="274" stopIfTrue="1" operator="equal">
      <formula>"方案实施"</formula>
    </cfRule>
    <cfRule type="cellIs" dxfId="568" priority="275" stopIfTrue="1" operator="equal">
      <formula>"原因确认"</formula>
    </cfRule>
    <cfRule type="cellIs" dxfId="567" priority="276" stopIfTrue="1" operator="equal">
      <formula>"原因未定"</formula>
    </cfRule>
  </conditionalFormatting>
  <conditionalFormatting sqref="J440">
    <cfRule type="cellIs" dxfId="566" priority="265" stopIfTrue="1" operator="equal">
      <formula>"状态冻结"</formula>
    </cfRule>
    <cfRule type="cellIs" dxfId="565" priority="266" stopIfTrue="1" operator="equal">
      <formula>"持续跟踪"</formula>
    </cfRule>
    <cfRule type="cellIs" dxfId="564" priority="267" stopIfTrue="1" operator="equal">
      <formula>"验证关闭"</formula>
    </cfRule>
    <cfRule type="cellIs" dxfId="563" priority="268" stopIfTrue="1" operator="equal">
      <formula>"方案实施"</formula>
    </cfRule>
    <cfRule type="cellIs" dxfId="562" priority="269" stopIfTrue="1" operator="equal">
      <formula>"原因确认"</formula>
    </cfRule>
    <cfRule type="cellIs" dxfId="561" priority="270" stopIfTrue="1" operator="equal">
      <formula>"原因未定"</formula>
    </cfRule>
  </conditionalFormatting>
  <conditionalFormatting sqref="J440">
    <cfRule type="cellIs" dxfId="560" priority="259" stopIfTrue="1" operator="equal">
      <formula>"状态冻结"</formula>
    </cfRule>
    <cfRule type="cellIs" dxfId="559" priority="260" stopIfTrue="1" operator="equal">
      <formula>"持续跟踪"</formula>
    </cfRule>
    <cfRule type="cellIs" dxfId="558" priority="261" stopIfTrue="1" operator="equal">
      <formula>"验证关闭"</formula>
    </cfRule>
    <cfRule type="cellIs" dxfId="557" priority="262" stopIfTrue="1" operator="equal">
      <formula>"方案实施"</formula>
    </cfRule>
    <cfRule type="cellIs" dxfId="556" priority="263" stopIfTrue="1" operator="equal">
      <formula>"原因确认"</formula>
    </cfRule>
    <cfRule type="cellIs" dxfId="555" priority="264" stopIfTrue="1" operator="equal">
      <formula>"原因未定"</formula>
    </cfRule>
  </conditionalFormatting>
  <conditionalFormatting sqref="J441">
    <cfRule type="cellIs" dxfId="554" priority="253" stopIfTrue="1" operator="equal">
      <formula>"状态冻结"</formula>
    </cfRule>
    <cfRule type="cellIs" dxfId="553" priority="254" stopIfTrue="1" operator="equal">
      <formula>"持续跟踪"</formula>
    </cfRule>
    <cfRule type="cellIs" dxfId="552" priority="255" stopIfTrue="1" operator="equal">
      <formula>"验证关闭"</formula>
    </cfRule>
    <cfRule type="cellIs" dxfId="551" priority="256" stopIfTrue="1" operator="equal">
      <formula>"方案实施"</formula>
    </cfRule>
    <cfRule type="cellIs" dxfId="550" priority="257" stopIfTrue="1" operator="equal">
      <formula>"原因确认"</formula>
    </cfRule>
    <cfRule type="cellIs" dxfId="549" priority="258" stopIfTrue="1" operator="equal">
      <formula>"原因未定"</formula>
    </cfRule>
  </conditionalFormatting>
  <conditionalFormatting sqref="J441">
    <cfRule type="cellIs" dxfId="548" priority="247" stopIfTrue="1" operator="equal">
      <formula>"状态冻结"</formula>
    </cfRule>
    <cfRule type="cellIs" dxfId="547" priority="248" stopIfTrue="1" operator="equal">
      <formula>"持续跟踪"</formula>
    </cfRule>
    <cfRule type="cellIs" dxfId="546" priority="249" stopIfTrue="1" operator="equal">
      <formula>"验证关闭"</formula>
    </cfRule>
    <cfRule type="cellIs" dxfId="545" priority="250" stopIfTrue="1" operator="equal">
      <formula>"方案实施"</formula>
    </cfRule>
    <cfRule type="cellIs" dxfId="544" priority="251" stopIfTrue="1" operator="equal">
      <formula>"原因确认"</formula>
    </cfRule>
    <cfRule type="cellIs" dxfId="543" priority="252" stopIfTrue="1" operator="equal">
      <formula>"原因未定"</formula>
    </cfRule>
  </conditionalFormatting>
  <conditionalFormatting sqref="J441">
    <cfRule type="cellIs" dxfId="542" priority="241" stopIfTrue="1" operator="equal">
      <formula>"状态冻结"</formula>
    </cfRule>
    <cfRule type="cellIs" dxfId="541" priority="242" stopIfTrue="1" operator="equal">
      <formula>"持续跟踪"</formula>
    </cfRule>
    <cfRule type="cellIs" dxfId="540" priority="243" stopIfTrue="1" operator="equal">
      <formula>"验证关闭"</formula>
    </cfRule>
    <cfRule type="cellIs" dxfId="539" priority="244" stopIfTrue="1" operator="equal">
      <formula>"方案实施"</formula>
    </cfRule>
    <cfRule type="cellIs" dxfId="538" priority="245" stopIfTrue="1" operator="equal">
      <formula>"原因确认"</formula>
    </cfRule>
    <cfRule type="cellIs" dxfId="537" priority="246" stopIfTrue="1" operator="equal">
      <formula>"原因未定"</formula>
    </cfRule>
  </conditionalFormatting>
  <conditionalFormatting sqref="J442">
    <cfRule type="cellIs" dxfId="536" priority="235" stopIfTrue="1" operator="equal">
      <formula>"状态冻结"</formula>
    </cfRule>
    <cfRule type="cellIs" dxfId="535" priority="236" stopIfTrue="1" operator="equal">
      <formula>"持续跟踪"</formula>
    </cfRule>
    <cfRule type="cellIs" dxfId="534" priority="237" stopIfTrue="1" operator="equal">
      <formula>"验证关闭"</formula>
    </cfRule>
    <cfRule type="cellIs" dxfId="533" priority="238" stopIfTrue="1" operator="equal">
      <formula>"方案实施"</formula>
    </cfRule>
    <cfRule type="cellIs" dxfId="532" priority="239" stopIfTrue="1" operator="equal">
      <formula>"原因确认"</formula>
    </cfRule>
    <cfRule type="cellIs" dxfId="531" priority="240" stopIfTrue="1" operator="equal">
      <formula>"原因未定"</formula>
    </cfRule>
  </conditionalFormatting>
  <conditionalFormatting sqref="J442">
    <cfRule type="cellIs" dxfId="530" priority="229" stopIfTrue="1" operator="equal">
      <formula>"状态冻结"</formula>
    </cfRule>
    <cfRule type="cellIs" dxfId="529" priority="230" stopIfTrue="1" operator="equal">
      <formula>"持续跟踪"</formula>
    </cfRule>
    <cfRule type="cellIs" dxfId="528" priority="231" stopIfTrue="1" operator="equal">
      <formula>"验证关闭"</formula>
    </cfRule>
    <cfRule type="cellIs" dxfId="527" priority="232" stopIfTrue="1" operator="equal">
      <formula>"方案实施"</formula>
    </cfRule>
    <cfRule type="cellIs" dxfId="526" priority="233" stopIfTrue="1" operator="equal">
      <formula>"原因确认"</formula>
    </cfRule>
    <cfRule type="cellIs" dxfId="525" priority="234" stopIfTrue="1" operator="equal">
      <formula>"原因未定"</formula>
    </cfRule>
  </conditionalFormatting>
  <conditionalFormatting sqref="J442">
    <cfRule type="cellIs" dxfId="524" priority="223" stopIfTrue="1" operator="equal">
      <formula>"状态冻结"</formula>
    </cfRule>
    <cfRule type="cellIs" dxfId="523" priority="224" stopIfTrue="1" operator="equal">
      <formula>"持续跟踪"</formula>
    </cfRule>
    <cfRule type="cellIs" dxfId="522" priority="225" stopIfTrue="1" operator="equal">
      <formula>"验证关闭"</formula>
    </cfRule>
    <cfRule type="cellIs" dxfId="521" priority="226" stopIfTrue="1" operator="equal">
      <formula>"方案实施"</formula>
    </cfRule>
    <cfRule type="cellIs" dxfId="520" priority="227" stopIfTrue="1" operator="equal">
      <formula>"原因确认"</formula>
    </cfRule>
    <cfRule type="cellIs" dxfId="519" priority="228" stopIfTrue="1" operator="equal">
      <formula>"原因未定"</formula>
    </cfRule>
  </conditionalFormatting>
  <conditionalFormatting sqref="J443">
    <cfRule type="cellIs" dxfId="518" priority="217" stopIfTrue="1" operator="equal">
      <formula>"状态冻结"</formula>
    </cfRule>
    <cfRule type="cellIs" dxfId="517" priority="218" stopIfTrue="1" operator="equal">
      <formula>"持续跟踪"</formula>
    </cfRule>
    <cfRule type="cellIs" dxfId="516" priority="219" stopIfTrue="1" operator="equal">
      <formula>"验证关闭"</formula>
    </cfRule>
    <cfRule type="cellIs" dxfId="515" priority="220" stopIfTrue="1" operator="equal">
      <formula>"方案实施"</formula>
    </cfRule>
    <cfRule type="cellIs" dxfId="514" priority="221" stopIfTrue="1" operator="equal">
      <formula>"原因确认"</formula>
    </cfRule>
    <cfRule type="cellIs" dxfId="513" priority="222" stopIfTrue="1" operator="equal">
      <formula>"原因未定"</formula>
    </cfRule>
  </conditionalFormatting>
  <conditionalFormatting sqref="J443">
    <cfRule type="cellIs" dxfId="512" priority="211" stopIfTrue="1" operator="equal">
      <formula>"状态冻结"</formula>
    </cfRule>
    <cfRule type="cellIs" dxfId="511" priority="212" stopIfTrue="1" operator="equal">
      <formula>"持续跟踪"</formula>
    </cfRule>
    <cfRule type="cellIs" dxfId="510" priority="213" stopIfTrue="1" operator="equal">
      <formula>"验证关闭"</formula>
    </cfRule>
    <cfRule type="cellIs" dxfId="509" priority="214" stopIfTrue="1" operator="equal">
      <formula>"方案实施"</formula>
    </cfRule>
    <cfRule type="cellIs" dxfId="508" priority="215" stopIfTrue="1" operator="equal">
      <formula>"原因确认"</formula>
    </cfRule>
    <cfRule type="cellIs" dxfId="507" priority="216" stopIfTrue="1" operator="equal">
      <formula>"原因未定"</formula>
    </cfRule>
  </conditionalFormatting>
  <conditionalFormatting sqref="J443">
    <cfRule type="cellIs" dxfId="506" priority="205" stopIfTrue="1" operator="equal">
      <formula>"状态冻结"</formula>
    </cfRule>
    <cfRule type="cellIs" dxfId="505" priority="206" stopIfTrue="1" operator="equal">
      <formula>"持续跟踪"</formula>
    </cfRule>
    <cfRule type="cellIs" dxfId="504" priority="207" stopIfTrue="1" operator="equal">
      <formula>"验证关闭"</formula>
    </cfRule>
    <cfRule type="cellIs" dxfId="503" priority="208" stopIfTrue="1" operator="equal">
      <formula>"方案实施"</formula>
    </cfRule>
    <cfRule type="cellIs" dxfId="502" priority="209" stopIfTrue="1" operator="equal">
      <formula>"原因确认"</formula>
    </cfRule>
    <cfRule type="cellIs" dxfId="501" priority="210" stopIfTrue="1" operator="equal">
      <formula>"原因未定"</formula>
    </cfRule>
  </conditionalFormatting>
  <conditionalFormatting sqref="J444">
    <cfRule type="cellIs" dxfId="500" priority="199" stopIfTrue="1" operator="equal">
      <formula>"状态冻结"</formula>
    </cfRule>
    <cfRule type="cellIs" dxfId="499" priority="200" stopIfTrue="1" operator="equal">
      <formula>"持续跟踪"</formula>
    </cfRule>
    <cfRule type="cellIs" dxfId="498" priority="201" stopIfTrue="1" operator="equal">
      <formula>"验证关闭"</formula>
    </cfRule>
    <cfRule type="cellIs" dxfId="497" priority="202" stopIfTrue="1" operator="equal">
      <formula>"方案实施"</formula>
    </cfRule>
    <cfRule type="cellIs" dxfId="496" priority="203" stopIfTrue="1" operator="equal">
      <formula>"原因确认"</formula>
    </cfRule>
    <cfRule type="cellIs" dxfId="495" priority="204" stopIfTrue="1" operator="equal">
      <formula>"原因未定"</formula>
    </cfRule>
  </conditionalFormatting>
  <conditionalFormatting sqref="J444">
    <cfRule type="cellIs" dxfId="494" priority="193" stopIfTrue="1" operator="equal">
      <formula>"状态冻结"</formula>
    </cfRule>
    <cfRule type="cellIs" dxfId="493" priority="194" stopIfTrue="1" operator="equal">
      <formula>"持续跟踪"</formula>
    </cfRule>
    <cfRule type="cellIs" dxfId="492" priority="195" stopIfTrue="1" operator="equal">
      <formula>"验证关闭"</formula>
    </cfRule>
    <cfRule type="cellIs" dxfId="491" priority="196" stopIfTrue="1" operator="equal">
      <formula>"方案实施"</formula>
    </cfRule>
    <cfRule type="cellIs" dxfId="490" priority="197" stopIfTrue="1" operator="equal">
      <formula>"原因确认"</formula>
    </cfRule>
    <cfRule type="cellIs" dxfId="489" priority="198" stopIfTrue="1" operator="equal">
      <formula>"原因未定"</formula>
    </cfRule>
  </conditionalFormatting>
  <conditionalFormatting sqref="J444">
    <cfRule type="cellIs" dxfId="488" priority="187" stopIfTrue="1" operator="equal">
      <formula>"状态冻结"</formula>
    </cfRule>
    <cfRule type="cellIs" dxfId="487" priority="188" stopIfTrue="1" operator="equal">
      <formula>"持续跟踪"</formula>
    </cfRule>
    <cfRule type="cellIs" dxfId="486" priority="189" stopIfTrue="1" operator="equal">
      <formula>"验证关闭"</formula>
    </cfRule>
    <cfRule type="cellIs" dxfId="485" priority="190" stopIfTrue="1" operator="equal">
      <formula>"方案实施"</formula>
    </cfRule>
    <cfRule type="cellIs" dxfId="484" priority="191" stopIfTrue="1" operator="equal">
      <formula>"原因确认"</formula>
    </cfRule>
    <cfRule type="cellIs" dxfId="483" priority="192" stopIfTrue="1" operator="equal">
      <formula>"原因未定"</formula>
    </cfRule>
  </conditionalFormatting>
  <conditionalFormatting sqref="J445">
    <cfRule type="cellIs" dxfId="482" priority="181" stopIfTrue="1" operator="equal">
      <formula>"状态冻结"</formula>
    </cfRule>
    <cfRule type="cellIs" dxfId="481" priority="182" stopIfTrue="1" operator="equal">
      <formula>"持续跟踪"</formula>
    </cfRule>
    <cfRule type="cellIs" dxfId="480" priority="183" stopIfTrue="1" operator="equal">
      <formula>"验证关闭"</formula>
    </cfRule>
    <cfRule type="cellIs" dxfId="479" priority="184" stopIfTrue="1" operator="equal">
      <formula>"方案实施"</formula>
    </cfRule>
    <cfRule type="cellIs" dxfId="478" priority="185" stopIfTrue="1" operator="equal">
      <formula>"原因确认"</formula>
    </cfRule>
    <cfRule type="cellIs" dxfId="477" priority="186" stopIfTrue="1" operator="equal">
      <formula>"原因未定"</formula>
    </cfRule>
  </conditionalFormatting>
  <conditionalFormatting sqref="J445">
    <cfRule type="cellIs" dxfId="476" priority="175" stopIfTrue="1" operator="equal">
      <formula>"状态冻结"</formula>
    </cfRule>
    <cfRule type="cellIs" dxfId="475" priority="176" stopIfTrue="1" operator="equal">
      <formula>"持续跟踪"</formula>
    </cfRule>
    <cfRule type="cellIs" dxfId="474" priority="177" stopIfTrue="1" operator="equal">
      <formula>"验证关闭"</formula>
    </cfRule>
    <cfRule type="cellIs" dxfId="473" priority="178" stopIfTrue="1" operator="equal">
      <formula>"方案实施"</formula>
    </cfRule>
    <cfRule type="cellIs" dxfId="472" priority="179" stopIfTrue="1" operator="equal">
      <formula>"原因确认"</formula>
    </cfRule>
    <cfRule type="cellIs" dxfId="471" priority="180" stopIfTrue="1" operator="equal">
      <formula>"原因未定"</formula>
    </cfRule>
  </conditionalFormatting>
  <conditionalFormatting sqref="J445">
    <cfRule type="cellIs" dxfId="470" priority="169" stopIfTrue="1" operator="equal">
      <formula>"状态冻结"</formula>
    </cfRule>
    <cfRule type="cellIs" dxfId="469" priority="170" stopIfTrue="1" operator="equal">
      <formula>"持续跟踪"</formula>
    </cfRule>
    <cfRule type="cellIs" dxfId="468" priority="171" stopIfTrue="1" operator="equal">
      <formula>"验证关闭"</formula>
    </cfRule>
    <cfRule type="cellIs" dxfId="467" priority="172" stopIfTrue="1" operator="equal">
      <formula>"方案实施"</formula>
    </cfRule>
    <cfRule type="cellIs" dxfId="466" priority="173" stopIfTrue="1" operator="equal">
      <formula>"原因确认"</formula>
    </cfRule>
    <cfRule type="cellIs" dxfId="465" priority="174" stopIfTrue="1" operator="equal">
      <formula>"原因未定"</formula>
    </cfRule>
  </conditionalFormatting>
  <conditionalFormatting sqref="J447">
    <cfRule type="cellIs" dxfId="464" priority="163" stopIfTrue="1" operator="equal">
      <formula>"状态冻结"</formula>
    </cfRule>
    <cfRule type="cellIs" dxfId="463" priority="164" stopIfTrue="1" operator="equal">
      <formula>"持续跟踪"</formula>
    </cfRule>
    <cfRule type="cellIs" dxfId="462" priority="165" stopIfTrue="1" operator="equal">
      <formula>"验证关闭"</formula>
    </cfRule>
    <cfRule type="cellIs" dxfId="461" priority="166" stopIfTrue="1" operator="equal">
      <formula>"方案实施"</formula>
    </cfRule>
    <cfRule type="cellIs" dxfId="460" priority="167" stopIfTrue="1" operator="equal">
      <formula>"原因确认"</formula>
    </cfRule>
    <cfRule type="cellIs" dxfId="459" priority="168" stopIfTrue="1" operator="equal">
      <formula>"原因未定"</formula>
    </cfRule>
  </conditionalFormatting>
  <conditionalFormatting sqref="J447">
    <cfRule type="cellIs" dxfId="458" priority="157" stopIfTrue="1" operator="equal">
      <formula>"状态冻结"</formula>
    </cfRule>
    <cfRule type="cellIs" dxfId="457" priority="158" stopIfTrue="1" operator="equal">
      <formula>"持续跟踪"</formula>
    </cfRule>
    <cfRule type="cellIs" dxfId="456" priority="159" stopIfTrue="1" operator="equal">
      <formula>"验证关闭"</formula>
    </cfRule>
    <cfRule type="cellIs" dxfId="455" priority="160" stopIfTrue="1" operator="equal">
      <formula>"方案实施"</formula>
    </cfRule>
    <cfRule type="cellIs" dxfId="454" priority="161" stopIfTrue="1" operator="equal">
      <formula>"原因确认"</formula>
    </cfRule>
    <cfRule type="cellIs" dxfId="453" priority="162" stopIfTrue="1" operator="equal">
      <formula>"原因未定"</formula>
    </cfRule>
  </conditionalFormatting>
  <conditionalFormatting sqref="J447">
    <cfRule type="cellIs" dxfId="452" priority="151" stopIfTrue="1" operator="equal">
      <formula>"状态冻结"</formula>
    </cfRule>
    <cfRule type="cellIs" dxfId="451" priority="152" stopIfTrue="1" operator="equal">
      <formula>"持续跟踪"</formula>
    </cfRule>
    <cfRule type="cellIs" dxfId="450" priority="153" stopIfTrue="1" operator="equal">
      <formula>"验证关闭"</formula>
    </cfRule>
    <cfRule type="cellIs" dxfId="449" priority="154" stopIfTrue="1" operator="equal">
      <formula>"方案实施"</formula>
    </cfRule>
    <cfRule type="cellIs" dxfId="448" priority="155" stopIfTrue="1" operator="equal">
      <formula>"原因确认"</formula>
    </cfRule>
    <cfRule type="cellIs" dxfId="447" priority="156" stopIfTrue="1" operator="equal">
      <formula>"原因未定"</formula>
    </cfRule>
  </conditionalFormatting>
  <conditionalFormatting sqref="J292">
    <cfRule type="cellIs" dxfId="446" priority="145" stopIfTrue="1" operator="equal">
      <formula>"状态冻结"</formula>
    </cfRule>
    <cfRule type="cellIs" dxfId="445" priority="146" stopIfTrue="1" operator="equal">
      <formula>"持续跟踪"</formula>
    </cfRule>
    <cfRule type="cellIs" dxfId="444" priority="147" stopIfTrue="1" operator="equal">
      <formula>"验证关闭"</formula>
    </cfRule>
    <cfRule type="cellIs" dxfId="443" priority="148" stopIfTrue="1" operator="equal">
      <formula>"方案实施"</formula>
    </cfRule>
    <cfRule type="cellIs" dxfId="442" priority="149" stopIfTrue="1" operator="equal">
      <formula>"原因确认"</formula>
    </cfRule>
    <cfRule type="cellIs" dxfId="441" priority="150" stopIfTrue="1" operator="equal">
      <formula>"原因未定"</formula>
    </cfRule>
  </conditionalFormatting>
  <conditionalFormatting sqref="J292">
    <cfRule type="cellIs" dxfId="440" priority="139" stopIfTrue="1" operator="equal">
      <formula>"状态冻结"</formula>
    </cfRule>
    <cfRule type="cellIs" dxfId="439" priority="140" stopIfTrue="1" operator="equal">
      <formula>"持续跟踪"</formula>
    </cfRule>
    <cfRule type="cellIs" dxfId="438" priority="141" stopIfTrue="1" operator="equal">
      <formula>"验证关闭"</formula>
    </cfRule>
    <cfRule type="cellIs" dxfId="437" priority="142" stopIfTrue="1" operator="equal">
      <formula>"方案实施"</formula>
    </cfRule>
    <cfRule type="cellIs" dxfId="436" priority="143" stopIfTrue="1" operator="equal">
      <formula>"原因确认"</formula>
    </cfRule>
    <cfRule type="cellIs" dxfId="435" priority="144" stopIfTrue="1" operator="equal">
      <formula>"原因未定"</formula>
    </cfRule>
  </conditionalFormatting>
  <conditionalFormatting sqref="J292">
    <cfRule type="cellIs" dxfId="434" priority="133" stopIfTrue="1" operator="equal">
      <formula>"状态冻结"</formula>
    </cfRule>
    <cfRule type="cellIs" dxfId="433" priority="134" stopIfTrue="1" operator="equal">
      <formula>"持续跟踪"</formula>
    </cfRule>
    <cfRule type="cellIs" dxfId="432" priority="135" stopIfTrue="1" operator="equal">
      <formula>"验证关闭"</formula>
    </cfRule>
    <cfRule type="cellIs" dxfId="431" priority="136" stopIfTrue="1" operator="equal">
      <formula>"方案实施"</formula>
    </cfRule>
    <cfRule type="cellIs" dxfId="430" priority="137" stopIfTrue="1" operator="equal">
      <formula>"原因确认"</formula>
    </cfRule>
    <cfRule type="cellIs" dxfId="429" priority="138" stopIfTrue="1" operator="equal">
      <formula>"原因未定"</formula>
    </cfRule>
  </conditionalFormatting>
  <conditionalFormatting sqref="J293">
    <cfRule type="cellIs" dxfId="428" priority="127" stopIfTrue="1" operator="equal">
      <formula>"状态冻结"</formula>
    </cfRule>
    <cfRule type="cellIs" dxfId="427" priority="128" stopIfTrue="1" operator="equal">
      <formula>"持续跟踪"</formula>
    </cfRule>
    <cfRule type="cellIs" dxfId="426" priority="129" stopIfTrue="1" operator="equal">
      <formula>"验证关闭"</formula>
    </cfRule>
    <cfRule type="cellIs" dxfId="425" priority="130" stopIfTrue="1" operator="equal">
      <formula>"方案实施"</formula>
    </cfRule>
    <cfRule type="cellIs" dxfId="424" priority="131" stopIfTrue="1" operator="equal">
      <formula>"原因确认"</formula>
    </cfRule>
    <cfRule type="cellIs" dxfId="423" priority="132" stopIfTrue="1" operator="equal">
      <formula>"原因未定"</formula>
    </cfRule>
  </conditionalFormatting>
  <conditionalFormatting sqref="J293">
    <cfRule type="cellIs" dxfId="422" priority="121" stopIfTrue="1" operator="equal">
      <formula>"状态冻结"</formula>
    </cfRule>
    <cfRule type="cellIs" dxfId="421" priority="122" stopIfTrue="1" operator="equal">
      <formula>"持续跟踪"</formula>
    </cfRule>
    <cfRule type="cellIs" dxfId="420" priority="123" stopIfTrue="1" operator="equal">
      <formula>"验证关闭"</formula>
    </cfRule>
    <cfRule type="cellIs" dxfId="419" priority="124" stopIfTrue="1" operator="equal">
      <formula>"方案实施"</formula>
    </cfRule>
    <cfRule type="cellIs" dxfId="418" priority="125" stopIfTrue="1" operator="equal">
      <formula>"原因确认"</formula>
    </cfRule>
    <cfRule type="cellIs" dxfId="417" priority="126" stopIfTrue="1" operator="equal">
      <formula>"原因未定"</formula>
    </cfRule>
  </conditionalFormatting>
  <conditionalFormatting sqref="J293">
    <cfRule type="cellIs" dxfId="416" priority="115" stopIfTrue="1" operator="equal">
      <formula>"状态冻结"</formula>
    </cfRule>
    <cfRule type="cellIs" dxfId="415" priority="116" stopIfTrue="1" operator="equal">
      <formula>"持续跟踪"</formula>
    </cfRule>
    <cfRule type="cellIs" dxfId="414" priority="117" stopIfTrue="1" operator="equal">
      <formula>"验证关闭"</formula>
    </cfRule>
    <cfRule type="cellIs" dxfId="413" priority="118" stopIfTrue="1" operator="equal">
      <formula>"方案实施"</formula>
    </cfRule>
    <cfRule type="cellIs" dxfId="412" priority="119" stopIfTrue="1" operator="equal">
      <formula>"原因确认"</formula>
    </cfRule>
    <cfRule type="cellIs" dxfId="411" priority="120" stopIfTrue="1" operator="equal">
      <formula>"原因未定"</formula>
    </cfRule>
  </conditionalFormatting>
  <conditionalFormatting sqref="J319">
    <cfRule type="cellIs" dxfId="410" priority="109" stopIfTrue="1" operator="equal">
      <formula>"状态冻结"</formula>
    </cfRule>
    <cfRule type="cellIs" dxfId="409" priority="110" stopIfTrue="1" operator="equal">
      <formula>"持续跟踪"</formula>
    </cfRule>
    <cfRule type="cellIs" dxfId="408" priority="111" stopIfTrue="1" operator="equal">
      <formula>"验证关闭"</formula>
    </cfRule>
    <cfRule type="cellIs" dxfId="407" priority="112" stopIfTrue="1" operator="equal">
      <formula>"方案实施"</formula>
    </cfRule>
    <cfRule type="cellIs" dxfId="406" priority="113" stopIfTrue="1" operator="equal">
      <formula>"原因确认"</formula>
    </cfRule>
    <cfRule type="cellIs" dxfId="405" priority="114" stopIfTrue="1" operator="equal">
      <formula>"原因未定"</formula>
    </cfRule>
  </conditionalFormatting>
  <conditionalFormatting sqref="J319">
    <cfRule type="cellIs" dxfId="404" priority="103" stopIfTrue="1" operator="equal">
      <formula>"状态冻结"</formula>
    </cfRule>
    <cfRule type="cellIs" dxfId="403" priority="104" stopIfTrue="1" operator="equal">
      <formula>"持续跟踪"</formula>
    </cfRule>
    <cfRule type="cellIs" dxfId="402" priority="105" stopIfTrue="1" operator="equal">
      <formula>"验证关闭"</formula>
    </cfRule>
    <cfRule type="cellIs" dxfId="401" priority="106" stopIfTrue="1" operator="equal">
      <formula>"方案实施"</formula>
    </cfRule>
    <cfRule type="cellIs" dxfId="400" priority="107" stopIfTrue="1" operator="equal">
      <formula>"原因确认"</formula>
    </cfRule>
    <cfRule type="cellIs" dxfId="399" priority="108" stopIfTrue="1" operator="equal">
      <formula>"原因未定"</formula>
    </cfRule>
  </conditionalFormatting>
  <conditionalFormatting sqref="J319">
    <cfRule type="cellIs" dxfId="398" priority="97" stopIfTrue="1" operator="equal">
      <formula>"状态冻结"</formula>
    </cfRule>
    <cfRule type="cellIs" dxfId="397" priority="98" stopIfTrue="1" operator="equal">
      <formula>"持续跟踪"</formula>
    </cfRule>
    <cfRule type="cellIs" dxfId="396" priority="99" stopIfTrue="1" operator="equal">
      <formula>"验证关闭"</formula>
    </cfRule>
    <cfRule type="cellIs" dxfId="395" priority="100" stopIfTrue="1" operator="equal">
      <formula>"方案实施"</formula>
    </cfRule>
    <cfRule type="cellIs" dxfId="394" priority="101" stopIfTrue="1" operator="equal">
      <formula>"原因确认"</formula>
    </cfRule>
    <cfRule type="cellIs" dxfId="393" priority="102" stopIfTrue="1" operator="equal">
      <formula>"原因未定"</formula>
    </cfRule>
  </conditionalFormatting>
  <conditionalFormatting sqref="J319">
    <cfRule type="cellIs" dxfId="392" priority="91" stopIfTrue="1" operator="equal">
      <formula>"状态冻结"</formula>
    </cfRule>
    <cfRule type="cellIs" dxfId="391" priority="92" stopIfTrue="1" operator="equal">
      <formula>"持续跟踪"</formula>
    </cfRule>
    <cfRule type="cellIs" dxfId="390" priority="93" stopIfTrue="1" operator="equal">
      <formula>"验证关闭"</formula>
    </cfRule>
    <cfRule type="cellIs" dxfId="389" priority="94" stopIfTrue="1" operator="equal">
      <formula>"方案实施"</formula>
    </cfRule>
    <cfRule type="cellIs" dxfId="388" priority="95" stopIfTrue="1" operator="equal">
      <formula>"原因确认"</formula>
    </cfRule>
    <cfRule type="cellIs" dxfId="387" priority="96" stopIfTrue="1" operator="equal">
      <formula>"原因未定"</formula>
    </cfRule>
  </conditionalFormatting>
  <conditionalFormatting sqref="J336">
    <cfRule type="cellIs" dxfId="386" priority="85" stopIfTrue="1" operator="equal">
      <formula>"状态冻结"</formula>
    </cfRule>
    <cfRule type="cellIs" dxfId="385" priority="86" stopIfTrue="1" operator="equal">
      <formula>"持续跟踪"</formula>
    </cfRule>
    <cfRule type="cellIs" dxfId="384" priority="87" stopIfTrue="1" operator="equal">
      <formula>"验证关闭"</formula>
    </cfRule>
    <cfRule type="cellIs" dxfId="383" priority="88" stopIfTrue="1" operator="equal">
      <formula>"方案实施"</formula>
    </cfRule>
    <cfRule type="cellIs" dxfId="382" priority="89" stopIfTrue="1" operator="equal">
      <formula>"原因确认"</formula>
    </cfRule>
    <cfRule type="cellIs" dxfId="381" priority="90" stopIfTrue="1" operator="equal">
      <formula>"原因未定"</formula>
    </cfRule>
  </conditionalFormatting>
  <conditionalFormatting sqref="J336">
    <cfRule type="cellIs" dxfId="380" priority="79" stopIfTrue="1" operator="equal">
      <formula>"状态冻结"</formula>
    </cfRule>
    <cfRule type="cellIs" dxfId="379" priority="80" stopIfTrue="1" operator="equal">
      <formula>"持续跟踪"</formula>
    </cfRule>
    <cfRule type="cellIs" dxfId="378" priority="81" stopIfTrue="1" operator="equal">
      <formula>"验证关闭"</formula>
    </cfRule>
    <cfRule type="cellIs" dxfId="377" priority="82" stopIfTrue="1" operator="equal">
      <formula>"方案实施"</formula>
    </cfRule>
    <cfRule type="cellIs" dxfId="376" priority="83" stopIfTrue="1" operator="equal">
      <formula>"原因确认"</formula>
    </cfRule>
    <cfRule type="cellIs" dxfId="375" priority="84" stopIfTrue="1" operator="equal">
      <formula>"原因未定"</formula>
    </cfRule>
  </conditionalFormatting>
  <conditionalFormatting sqref="J336">
    <cfRule type="cellIs" dxfId="374" priority="73" stopIfTrue="1" operator="equal">
      <formula>"状态冻结"</formula>
    </cfRule>
    <cfRule type="cellIs" dxfId="373" priority="74" stopIfTrue="1" operator="equal">
      <formula>"持续跟踪"</formula>
    </cfRule>
    <cfRule type="cellIs" dxfId="372" priority="75" stopIfTrue="1" operator="equal">
      <formula>"验证关闭"</formula>
    </cfRule>
    <cfRule type="cellIs" dxfId="371" priority="76" stopIfTrue="1" operator="equal">
      <formula>"方案实施"</formula>
    </cfRule>
    <cfRule type="cellIs" dxfId="370" priority="77" stopIfTrue="1" operator="equal">
      <formula>"原因确认"</formula>
    </cfRule>
    <cfRule type="cellIs" dxfId="369" priority="78" stopIfTrue="1" operator="equal">
      <formula>"原因未定"</formula>
    </cfRule>
  </conditionalFormatting>
  <conditionalFormatting sqref="J337">
    <cfRule type="cellIs" dxfId="368" priority="67" stopIfTrue="1" operator="equal">
      <formula>"状态冻结"</formula>
    </cfRule>
    <cfRule type="cellIs" dxfId="367" priority="68" stopIfTrue="1" operator="equal">
      <formula>"持续跟踪"</formula>
    </cfRule>
    <cfRule type="cellIs" dxfId="366" priority="69" stopIfTrue="1" operator="equal">
      <formula>"验证关闭"</formula>
    </cfRule>
    <cfRule type="cellIs" dxfId="365" priority="70" stopIfTrue="1" operator="equal">
      <formula>"方案实施"</formula>
    </cfRule>
    <cfRule type="cellIs" dxfId="364" priority="71" stopIfTrue="1" operator="equal">
      <formula>"原因确认"</formula>
    </cfRule>
    <cfRule type="cellIs" dxfId="363" priority="72" stopIfTrue="1" operator="equal">
      <formula>"原因未定"</formula>
    </cfRule>
  </conditionalFormatting>
  <conditionalFormatting sqref="J337">
    <cfRule type="cellIs" dxfId="362" priority="61" stopIfTrue="1" operator="equal">
      <formula>"状态冻结"</formula>
    </cfRule>
    <cfRule type="cellIs" dxfId="361" priority="62" stopIfTrue="1" operator="equal">
      <formula>"持续跟踪"</formula>
    </cfRule>
    <cfRule type="cellIs" dxfId="360" priority="63" stopIfTrue="1" operator="equal">
      <formula>"验证关闭"</formula>
    </cfRule>
    <cfRule type="cellIs" dxfId="359" priority="64" stopIfTrue="1" operator="equal">
      <formula>"方案实施"</formula>
    </cfRule>
    <cfRule type="cellIs" dxfId="358" priority="65" stopIfTrue="1" operator="equal">
      <formula>"原因确认"</formula>
    </cfRule>
    <cfRule type="cellIs" dxfId="357" priority="66" stopIfTrue="1" operator="equal">
      <formula>"原因未定"</formula>
    </cfRule>
  </conditionalFormatting>
  <conditionalFormatting sqref="J337">
    <cfRule type="cellIs" dxfId="356" priority="55" stopIfTrue="1" operator="equal">
      <formula>"状态冻结"</formula>
    </cfRule>
    <cfRule type="cellIs" dxfId="355" priority="56" stopIfTrue="1" operator="equal">
      <formula>"持续跟踪"</formula>
    </cfRule>
    <cfRule type="cellIs" dxfId="354" priority="57" stopIfTrue="1" operator="equal">
      <formula>"验证关闭"</formula>
    </cfRule>
    <cfRule type="cellIs" dxfId="353" priority="58" stopIfTrue="1" operator="equal">
      <formula>"方案实施"</formula>
    </cfRule>
    <cfRule type="cellIs" dxfId="352" priority="59" stopIfTrue="1" operator="equal">
      <formula>"原因确认"</formula>
    </cfRule>
    <cfRule type="cellIs" dxfId="351" priority="60" stopIfTrue="1" operator="equal">
      <formula>"原因未定"</formula>
    </cfRule>
  </conditionalFormatting>
  <conditionalFormatting sqref="J345">
    <cfRule type="cellIs" dxfId="350" priority="49" stopIfTrue="1" operator="equal">
      <formula>"状态冻结"</formula>
    </cfRule>
    <cfRule type="cellIs" dxfId="349" priority="50" stopIfTrue="1" operator="equal">
      <formula>"持续跟踪"</formula>
    </cfRule>
    <cfRule type="cellIs" dxfId="348" priority="51" stopIfTrue="1" operator="equal">
      <formula>"验证关闭"</formula>
    </cfRule>
    <cfRule type="cellIs" dxfId="347" priority="52" stopIfTrue="1" operator="equal">
      <formula>"方案实施"</formula>
    </cfRule>
    <cfRule type="cellIs" dxfId="346" priority="53" stopIfTrue="1" operator="equal">
      <formula>"原因确认"</formula>
    </cfRule>
    <cfRule type="cellIs" dxfId="345" priority="54" stopIfTrue="1" operator="equal">
      <formula>"原因未定"</formula>
    </cfRule>
  </conditionalFormatting>
  <conditionalFormatting sqref="J345">
    <cfRule type="cellIs" dxfId="344" priority="43" stopIfTrue="1" operator="equal">
      <formula>"状态冻结"</formula>
    </cfRule>
    <cfRule type="cellIs" dxfId="343" priority="44" stopIfTrue="1" operator="equal">
      <formula>"持续跟踪"</formula>
    </cfRule>
    <cfRule type="cellIs" dxfId="342" priority="45" stopIfTrue="1" operator="equal">
      <formula>"验证关闭"</formula>
    </cfRule>
    <cfRule type="cellIs" dxfId="341" priority="46" stopIfTrue="1" operator="equal">
      <formula>"方案实施"</formula>
    </cfRule>
    <cfRule type="cellIs" dxfId="340" priority="47" stopIfTrue="1" operator="equal">
      <formula>"原因确认"</formula>
    </cfRule>
    <cfRule type="cellIs" dxfId="339" priority="48" stopIfTrue="1" operator="equal">
      <formula>"原因未定"</formula>
    </cfRule>
  </conditionalFormatting>
  <conditionalFormatting sqref="J345">
    <cfRule type="cellIs" dxfId="338" priority="37" stopIfTrue="1" operator="equal">
      <formula>"状态冻结"</formula>
    </cfRule>
    <cfRule type="cellIs" dxfId="337" priority="38" stopIfTrue="1" operator="equal">
      <formula>"持续跟踪"</formula>
    </cfRule>
    <cfRule type="cellIs" dxfId="336" priority="39" stopIfTrue="1" operator="equal">
      <formula>"验证关闭"</formula>
    </cfRule>
    <cfRule type="cellIs" dxfId="335" priority="40" stopIfTrue="1" operator="equal">
      <formula>"方案实施"</formula>
    </cfRule>
    <cfRule type="cellIs" dxfId="334" priority="41" stopIfTrue="1" operator="equal">
      <formula>"原因确认"</formula>
    </cfRule>
    <cfRule type="cellIs" dxfId="333" priority="42" stopIfTrue="1" operator="equal">
      <formula>"原因未定"</formula>
    </cfRule>
  </conditionalFormatting>
  <conditionalFormatting sqref="J437">
    <cfRule type="cellIs" dxfId="332" priority="31" stopIfTrue="1" operator="equal">
      <formula>"状态冻结"</formula>
    </cfRule>
    <cfRule type="cellIs" dxfId="331" priority="32" stopIfTrue="1" operator="equal">
      <formula>"持续跟踪"</formula>
    </cfRule>
    <cfRule type="cellIs" dxfId="330" priority="33" stopIfTrue="1" operator="equal">
      <formula>"验证关闭"</formula>
    </cfRule>
    <cfRule type="cellIs" dxfId="329" priority="34" stopIfTrue="1" operator="equal">
      <formula>"方案实施"</formula>
    </cfRule>
    <cfRule type="cellIs" dxfId="328" priority="35" stopIfTrue="1" operator="equal">
      <formula>"原因确认"</formula>
    </cfRule>
    <cfRule type="cellIs" dxfId="327" priority="36" stopIfTrue="1" operator="equal">
      <formula>"原因未定"</formula>
    </cfRule>
  </conditionalFormatting>
  <conditionalFormatting sqref="J437">
    <cfRule type="cellIs" dxfId="326" priority="25" stopIfTrue="1" operator="equal">
      <formula>"状态冻结"</formula>
    </cfRule>
    <cfRule type="cellIs" dxfId="325" priority="26" stopIfTrue="1" operator="equal">
      <formula>"持续跟踪"</formula>
    </cfRule>
    <cfRule type="cellIs" dxfId="324" priority="27" stopIfTrue="1" operator="equal">
      <formula>"验证关闭"</formula>
    </cfRule>
    <cfRule type="cellIs" dxfId="323" priority="28" stopIfTrue="1" operator="equal">
      <formula>"方案实施"</formula>
    </cfRule>
    <cfRule type="cellIs" dxfId="322" priority="29" stopIfTrue="1" operator="equal">
      <formula>"原因确认"</formula>
    </cfRule>
    <cfRule type="cellIs" dxfId="321" priority="30" stopIfTrue="1" operator="equal">
      <formula>"原因未定"</formula>
    </cfRule>
  </conditionalFormatting>
  <conditionalFormatting sqref="J437">
    <cfRule type="cellIs" dxfId="320" priority="19" stopIfTrue="1" operator="equal">
      <formula>"状态冻结"</formula>
    </cfRule>
    <cfRule type="cellIs" dxfId="319" priority="20" stopIfTrue="1" operator="equal">
      <formula>"持续跟踪"</formula>
    </cfRule>
    <cfRule type="cellIs" dxfId="318" priority="21" stopIfTrue="1" operator="equal">
      <formula>"验证关闭"</formula>
    </cfRule>
    <cfRule type="cellIs" dxfId="317" priority="22" stopIfTrue="1" operator="equal">
      <formula>"方案实施"</formula>
    </cfRule>
    <cfRule type="cellIs" dxfId="316" priority="23" stopIfTrue="1" operator="equal">
      <formula>"原因确认"</formula>
    </cfRule>
    <cfRule type="cellIs" dxfId="315" priority="24" stopIfTrue="1" operator="equal">
      <formula>"原因未定"</formula>
    </cfRule>
  </conditionalFormatting>
  <conditionalFormatting sqref="J451">
    <cfRule type="cellIs" dxfId="314" priority="13" stopIfTrue="1" operator="equal">
      <formula>"状态冻结"</formula>
    </cfRule>
    <cfRule type="cellIs" dxfId="313" priority="14" stopIfTrue="1" operator="equal">
      <formula>"持续跟踪"</formula>
    </cfRule>
    <cfRule type="cellIs" dxfId="312" priority="15" stopIfTrue="1" operator="equal">
      <formula>"验证关闭"</formula>
    </cfRule>
    <cfRule type="cellIs" dxfId="311" priority="16" stopIfTrue="1" operator="equal">
      <formula>"方案实施"</formula>
    </cfRule>
    <cfRule type="cellIs" dxfId="310" priority="17" stopIfTrue="1" operator="equal">
      <formula>"原因确认"</formula>
    </cfRule>
    <cfRule type="cellIs" dxfId="309" priority="18" stopIfTrue="1" operator="equal">
      <formula>"原因未定"</formula>
    </cfRule>
  </conditionalFormatting>
  <conditionalFormatting sqref="J451">
    <cfRule type="cellIs" dxfId="308" priority="7" stopIfTrue="1" operator="equal">
      <formula>"状态冻结"</formula>
    </cfRule>
    <cfRule type="cellIs" dxfId="307" priority="8" stopIfTrue="1" operator="equal">
      <formula>"持续跟踪"</formula>
    </cfRule>
    <cfRule type="cellIs" dxfId="306" priority="9" stopIfTrue="1" operator="equal">
      <formula>"验证关闭"</formula>
    </cfRule>
    <cfRule type="cellIs" dxfId="305" priority="10" stopIfTrue="1" operator="equal">
      <formula>"方案实施"</formula>
    </cfRule>
    <cfRule type="cellIs" dxfId="304" priority="11" stopIfTrue="1" operator="equal">
      <formula>"原因确认"</formula>
    </cfRule>
    <cfRule type="cellIs" dxfId="303" priority="12" stopIfTrue="1" operator="equal">
      <formula>"原因未定"</formula>
    </cfRule>
  </conditionalFormatting>
  <conditionalFormatting sqref="J451">
    <cfRule type="cellIs" dxfId="302" priority="1" stopIfTrue="1" operator="equal">
      <formula>"状态冻结"</formula>
    </cfRule>
    <cfRule type="cellIs" dxfId="301" priority="2" stopIfTrue="1" operator="equal">
      <formula>"持续跟踪"</formula>
    </cfRule>
    <cfRule type="cellIs" dxfId="300" priority="3" stopIfTrue="1" operator="equal">
      <formula>"验证关闭"</formula>
    </cfRule>
    <cfRule type="cellIs" dxfId="299" priority="4" stopIfTrue="1" operator="equal">
      <formula>"方案实施"</formula>
    </cfRule>
    <cfRule type="cellIs" dxfId="298" priority="5" stopIfTrue="1" operator="equal">
      <formula>"原因确认"</formula>
    </cfRule>
    <cfRule type="cellIs" dxfId="297" priority="6" stopIfTrue="1" operator="equal">
      <formula>"原因未定"</formula>
    </cfRule>
  </conditionalFormatting>
  <dataValidations count="6">
    <dataValidation type="list" allowBlank="1" showInputMessage="1" showErrorMessage="1" sqref="E470:E1048576">
      <formula1>"A,B,C"</formula1>
    </dataValidation>
    <dataValidation type="list" allowBlank="1" showInputMessage="1" showErrorMessage="1" sqref="F9:F469">
      <formula1>"PAD,PAD支架,主机,终端"</formula1>
    </dataValidation>
    <dataValidation type="list" allowBlank="1" showInputMessage="1" showErrorMessage="1" sqref="H9:H469">
      <formula1>"SGMW单测,SGMW整车,SGMW路测,安悦单测,安悦整车,安悦路测,映台台架"</formula1>
    </dataValidation>
    <dataValidation type="list" allowBlank="1" showInputMessage="1" showErrorMessage="1" sqref="C9:C469">
      <formula1>"AP,OS,HW,SW,ME"</formula1>
    </dataValidation>
    <dataValidation type="list" allowBlank="1" showInputMessage="1" showErrorMessage="1" sqref="E9:E469">
      <formula1>"高,中,低"</formula1>
    </dataValidation>
    <dataValidation type="list" allowBlank="1" showInputMessage="1" showErrorMessage="1" sqref="J1:J1048576">
      <formula1>"原因未定,原因确认,方案实施,验证关闭,持续跟踪,状态冻结"</formula1>
    </dataValidation>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D247"/>
  <sheetViews>
    <sheetView topLeftCell="A128" zoomScale="90" zoomScaleNormal="90" workbookViewId="0">
      <selection activeCell="AV205" sqref="AV205"/>
    </sheetView>
  </sheetViews>
  <sheetFormatPr defaultColWidth="9" defaultRowHeight="13.5" outlineLevelRow="1"/>
  <cols>
    <col min="1" max="1" width="11" style="1" customWidth="1"/>
    <col min="2" max="8" width="8.625" style="1" customWidth="1"/>
    <col min="9" max="9" width="9" style="1"/>
    <col min="10" max="10" width="11.625" style="1" customWidth="1"/>
    <col min="11" max="14" width="9.625" style="1" customWidth="1"/>
    <col min="15" max="15" width="9" style="1"/>
    <col min="16" max="16" width="10.875" style="1" customWidth="1"/>
    <col min="17" max="18" width="9.875" style="1" customWidth="1"/>
    <col min="19" max="19" width="9.625" style="1" customWidth="1"/>
    <col min="20" max="20" width="9" style="1"/>
    <col min="21" max="21" width="14.375" style="1" customWidth="1"/>
    <col min="22" max="22" width="11" style="1" customWidth="1"/>
    <col min="23" max="27" width="6.625" style="1" customWidth="1"/>
    <col min="28" max="29" width="9" style="1"/>
    <col min="30" max="30" width="11.625" style="1" customWidth="1"/>
    <col min="31" max="33" width="9.625" style="1" customWidth="1"/>
    <col min="34" max="42" width="9" style="1"/>
    <col min="43" max="43" width="12.5" style="1" customWidth="1"/>
    <col min="44" max="16384" width="9" style="1"/>
  </cols>
  <sheetData>
    <row r="1" spans="1:14" ht="14.25" collapsed="1" thickBot="1">
      <c r="A1" s="250" t="s">
        <v>450</v>
      </c>
      <c r="B1" s="251"/>
      <c r="C1" s="251"/>
      <c r="D1" s="251"/>
      <c r="E1" s="251"/>
      <c r="F1" s="251"/>
      <c r="G1" s="251"/>
      <c r="H1" s="251"/>
      <c r="I1" s="251"/>
      <c r="J1" s="251"/>
      <c r="K1" s="251"/>
      <c r="L1" s="251"/>
      <c r="M1" s="251"/>
      <c r="N1" s="252"/>
    </row>
    <row r="2" spans="1:14" ht="14.25" hidden="1" outlineLevel="1" thickBot="1">
      <c r="A2" s="249" t="s">
        <v>440</v>
      </c>
      <c r="B2" s="249"/>
      <c r="F2" s="248" t="s">
        <v>441</v>
      </c>
      <c r="G2" s="248"/>
      <c r="K2" s="249" t="s">
        <v>442</v>
      </c>
      <c r="L2" s="249"/>
    </row>
    <row r="3" spans="1:14" ht="27.75" hidden="1" outlineLevel="1" thickBot="1">
      <c r="A3" s="185" t="s">
        <v>349</v>
      </c>
      <c r="B3" s="2">
        <v>24</v>
      </c>
      <c r="F3" s="185" t="s">
        <v>443</v>
      </c>
      <c r="G3" s="2">
        <v>3</v>
      </c>
      <c r="K3" s="10" t="s">
        <v>444</v>
      </c>
      <c r="L3" s="2">
        <v>11</v>
      </c>
    </row>
    <row r="4" spans="1:14" ht="14.25" hidden="1" outlineLevel="1" thickBot="1">
      <c r="A4" s="185" t="s">
        <v>325</v>
      </c>
      <c r="B4" s="2">
        <v>13</v>
      </c>
      <c r="F4" s="185" t="s">
        <v>445</v>
      </c>
      <c r="G4" s="2">
        <v>8</v>
      </c>
      <c r="K4" s="10" t="s">
        <v>446</v>
      </c>
      <c r="L4" s="2">
        <v>28</v>
      </c>
    </row>
    <row r="5" spans="1:14" ht="14.25" hidden="1" outlineLevel="1" thickBot="1">
      <c r="A5" s="185" t="s">
        <v>336</v>
      </c>
      <c r="B5" s="2">
        <v>5</v>
      </c>
      <c r="F5" s="185" t="s">
        <v>8</v>
      </c>
      <c r="G5" s="2">
        <v>8</v>
      </c>
      <c r="K5" s="10" t="s">
        <v>447</v>
      </c>
      <c r="L5" s="2">
        <v>6</v>
      </c>
    </row>
    <row r="6" spans="1:14" ht="14.25" hidden="1" outlineLevel="1" thickBot="1">
      <c r="A6" s="185" t="s">
        <v>332</v>
      </c>
      <c r="B6" s="2">
        <v>1</v>
      </c>
      <c r="F6" s="3" t="s">
        <v>10</v>
      </c>
      <c r="G6" s="2">
        <v>4</v>
      </c>
    </row>
    <row r="7" spans="1:14" ht="14.25" hidden="1" outlineLevel="1" thickBot="1">
      <c r="A7" s="185" t="s">
        <v>94</v>
      </c>
      <c r="B7" s="2">
        <v>2</v>
      </c>
      <c r="F7" s="185" t="s">
        <v>11</v>
      </c>
      <c r="G7" s="2">
        <v>22</v>
      </c>
    </row>
    <row r="8" spans="1:14" ht="14.25" hidden="1" outlineLevel="1" thickBot="1">
      <c r="A8" s="4"/>
      <c r="B8" s="5"/>
    </row>
    <row r="9" spans="1:14" ht="14.25" hidden="1" outlineLevel="1" thickBot="1">
      <c r="A9" s="4"/>
      <c r="B9" s="5"/>
    </row>
    <row r="10" spans="1:14" ht="14.25" hidden="1" outlineLevel="1" thickBot="1">
      <c r="A10" s="4"/>
      <c r="B10" s="5"/>
    </row>
    <row r="11" spans="1:14" ht="14.25" hidden="1" outlineLevel="1" thickBot="1">
      <c r="A11" s="4"/>
      <c r="B11" s="5"/>
    </row>
    <row r="12" spans="1:14" ht="14.25" hidden="1" outlineLevel="1" thickBot="1">
      <c r="A12" s="4"/>
      <c r="B12" s="5"/>
    </row>
    <row r="13" spans="1:14" ht="14.25" hidden="1" outlineLevel="1" thickBot="1">
      <c r="A13" s="4"/>
      <c r="B13" s="5"/>
    </row>
    <row r="14" spans="1:14" ht="14.25" hidden="1" outlineLevel="1" thickBot="1"/>
    <row r="15" spans="1:14" ht="14.25" hidden="1" outlineLevel="1" thickBot="1"/>
    <row r="16" spans="1:14" ht="14.25" hidden="1" outlineLevel="1" thickBot="1">
      <c r="A16" s="5"/>
      <c r="B16" s="5"/>
      <c r="C16" s="5"/>
    </row>
    <row r="17" spans="1:14" ht="14.25" hidden="1" outlineLevel="1" thickBot="1">
      <c r="A17" s="5"/>
      <c r="B17" s="5"/>
      <c r="C17" s="5"/>
    </row>
    <row r="18" spans="1:14" ht="14.25" hidden="1" outlineLevel="1" thickBot="1">
      <c r="A18" s="5"/>
      <c r="B18" s="5"/>
      <c r="C18" s="5"/>
    </row>
    <row r="19" spans="1:14" ht="14.25" hidden="1" outlineLevel="1" thickBot="1">
      <c r="A19" s="5"/>
      <c r="B19" s="5"/>
      <c r="C19" s="5"/>
    </row>
    <row r="20" spans="1:14" ht="14.25" hidden="1" outlineLevel="1" thickBot="1">
      <c r="A20" s="5"/>
      <c r="B20" s="5"/>
      <c r="C20" s="5"/>
    </row>
    <row r="21" spans="1:14" ht="14.25" hidden="1" outlineLevel="1" thickBot="1">
      <c r="A21" s="5"/>
      <c r="B21" s="5"/>
      <c r="C21" s="5"/>
    </row>
    <row r="22" spans="1:14" ht="14.25" hidden="1" outlineLevel="1" thickBot="1">
      <c r="A22" s="4"/>
      <c r="B22" s="5"/>
    </row>
    <row r="23" spans="1:14" ht="14.25" collapsed="1" thickBot="1">
      <c r="A23" s="250" t="s">
        <v>451</v>
      </c>
      <c r="B23" s="251"/>
      <c r="C23" s="251"/>
      <c r="D23" s="251"/>
      <c r="E23" s="251"/>
      <c r="F23" s="251"/>
      <c r="G23" s="251"/>
      <c r="H23" s="251"/>
      <c r="I23" s="251"/>
      <c r="J23" s="251"/>
      <c r="K23" s="251"/>
      <c r="L23" s="251"/>
      <c r="M23" s="251"/>
      <c r="N23" s="252"/>
    </row>
    <row r="24" spans="1:14" ht="14.25" hidden="1" outlineLevel="1" thickBot="1">
      <c r="A24" s="245" t="s">
        <v>448</v>
      </c>
      <c r="B24" s="247" t="s">
        <v>449</v>
      </c>
      <c r="C24" s="247"/>
      <c r="F24" s="248" t="s">
        <v>441</v>
      </c>
      <c r="G24" s="248"/>
      <c r="K24" s="249" t="s">
        <v>442</v>
      </c>
      <c r="L24" s="249"/>
    </row>
    <row r="25" spans="1:14" ht="14.25" hidden="1" outlineLevel="1" thickBot="1">
      <c r="A25" s="246"/>
      <c r="B25" s="2">
        <v>20160822</v>
      </c>
      <c r="C25" s="2">
        <v>20160905</v>
      </c>
      <c r="F25" s="6"/>
      <c r="G25" s="5"/>
      <c r="K25" s="11"/>
      <c r="L25" s="12"/>
    </row>
    <row r="26" spans="1:14" ht="27.75" hidden="1" outlineLevel="1" thickBot="1">
      <c r="A26" s="185" t="s">
        <v>349</v>
      </c>
      <c r="B26" s="2">
        <v>54</v>
      </c>
      <c r="C26" s="2"/>
      <c r="F26" s="185" t="s">
        <v>443</v>
      </c>
      <c r="G26" s="2">
        <v>24</v>
      </c>
      <c r="K26" s="10" t="s">
        <v>444</v>
      </c>
      <c r="L26" s="2">
        <v>21</v>
      </c>
    </row>
    <row r="27" spans="1:14" ht="14.25" hidden="1" outlineLevel="1" thickBot="1">
      <c r="A27" s="185" t="s">
        <v>325</v>
      </c>
      <c r="B27" s="2">
        <v>13</v>
      </c>
      <c r="C27" s="2"/>
      <c r="F27" s="185" t="s">
        <v>445</v>
      </c>
      <c r="G27" s="2">
        <v>14</v>
      </c>
      <c r="K27" s="10" t="s">
        <v>446</v>
      </c>
      <c r="L27" s="2">
        <v>40</v>
      </c>
    </row>
    <row r="28" spans="1:14" ht="14.25" hidden="1" outlineLevel="1" thickBot="1">
      <c r="A28" s="185" t="s">
        <v>336</v>
      </c>
      <c r="B28" s="2">
        <v>5</v>
      </c>
      <c r="C28" s="2"/>
      <c r="F28" s="185" t="s">
        <v>8</v>
      </c>
      <c r="G28" s="2">
        <v>8</v>
      </c>
      <c r="K28" s="10" t="s">
        <v>447</v>
      </c>
      <c r="L28" s="2">
        <v>14</v>
      </c>
    </row>
    <row r="29" spans="1:14" ht="14.25" hidden="1" outlineLevel="1" thickBot="1">
      <c r="A29" s="185" t="s">
        <v>332</v>
      </c>
      <c r="B29" s="2">
        <v>1</v>
      </c>
      <c r="C29" s="2"/>
      <c r="F29" s="3" t="s">
        <v>10</v>
      </c>
      <c r="G29" s="2">
        <v>4</v>
      </c>
    </row>
    <row r="30" spans="1:14" ht="14.25" hidden="1" outlineLevel="1" thickBot="1">
      <c r="A30" s="185" t="s">
        <v>94</v>
      </c>
      <c r="B30" s="2">
        <v>2</v>
      </c>
      <c r="C30" s="2"/>
      <c r="F30" s="185" t="s">
        <v>11</v>
      </c>
      <c r="G30" s="2">
        <v>25</v>
      </c>
    </row>
    <row r="31" spans="1:14" ht="14.25" hidden="1" outlineLevel="1" thickBot="1">
      <c r="A31" s="4"/>
      <c r="B31" s="5"/>
    </row>
    <row r="32" spans="1:14" ht="14.25" hidden="1" outlineLevel="1" thickBot="1">
      <c r="A32" s="4"/>
      <c r="B32" s="5"/>
    </row>
    <row r="33" spans="1:14" ht="14.25" hidden="1" outlineLevel="1" thickBot="1">
      <c r="A33" s="4"/>
      <c r="B33" s="5"/>
    </row>
    <row r="34" spans="1:14" ht="14.25" hidden="1" outlineLevel="1" thickBot="1">
      <c r="A34" s="4"/>
      <c r="B34" s="5"/>
    </row>
    <row r="35" spans="1:14" ht="14.25" hidden="1" outlineLevel="1" thickBot="1">
      <c r="A35" s="4"/>
      <c r="B35" s="5"/>
    </row>
    <row r="36" spans="1:14" ht="14.25" hidden="1" outlineLevel="1" thickBot="1">
      <c r="A36" s="4"/>
      <c r="B36" s="5"/>
    </row>
    <row r="37" spans="1:14" ht="14.25" hidden="1" outlineLevel="1" thickBot="1"/>
    <row r="38" spans="1:14" ht="14.25" hidden="1" outlineLevel="1" thickBot="1"/>
    <row r="39" spans="1:14" ht="14.25" hidden="1" outlineLevel="1" thickBot="1">
      <c r="A39" s="5"/>
      <c r="B39" s="5"/>
      <c r="C39" s="5"/>
    </row>
    <row r="40" spans="1:14" ht="14.25" hidden="1" outlineLevel="1" thickBot="1">
      <c r="A40" s="5"/>
      <c r="B40" s="5"/>
      <c r="C40" s="5"/>
    </row>
    <row r="41" spans="1:14" ht="14.25" hidden="1" outlineLevel="1" thickBot="1">
      <c r="A41" s="5"/>
      <c r="B41" s="5"/>
      <c r="C41" s="5"/>
    </row>
    <row r="42" spans="1:14" ht="14.25" hidden="1" outlineLevel="1" thickBot="1">
      <c r="A42" s="5"/>
      <c r="B42" s="5"/>
      <c r="C42" s="5"/>
    </row>
    <row r="43" spans="1:14" ht="14.25" hidden="1" outlineLevel="1" thickBot="1">
      <c r="A43" s="5"/>
      <c r="B43" s="5"/>
      <c r="C43" s="5"/>
    </row>
    <row r="44" spans="1:14" ht="14.25" hidden="1" outlineLevel="1" thickBot="1">
      <c r="A44" s="5"/>
      <c r="B44" s="5"/>
      <c r="C44" s="5"/>
    </row>
    <row r="45" spans="1:14" ht="14.25" hidden="1" outlineLevel="1" thickBot="1">
      <c r="A45" s="4"/>
      <c r="B45" s="5"/>
    </row>
    <row r="46" spans="1:14" ht="14.25" collapsed="1" thickBot="1">
      <c r="A46" s="250" t="s">
        <v>489</v>
      </c>
      <c r="B46" s="251"/>
      <c r="C46" s="251"/>
      <c r="D46" s="251"/>
      <c r="E46" s="251"/>
      <c r="F46" s="251"/>
      <c r="G46" s="251"/>
      <c r="H46" s="251"/>
      <c r="I46" s="251"/>
      <c r="J46" s="251"/>
      <c r="K46" s="251"/>
      <c r="L46" s="251"/>
      <c r="M46" s="251"/>
      <c r="N46" s="252"/>
    </row>
    <row r="47" spans="1:14" ht="14.25" hidden="1" customHeight="1" outlineLevel="1">
      <c r="A47" s="253" t="s">
        <v>490</v>
      </c>
      <c r="B47" s="254"/>
      <c r="C47" s="254"/>
      <c r="D47" s="255"/>
      <c r="F47" s="253" t="s">
        <v>487</v>
      </c>
      <c r="G47" s="254"/>
      <c r="H47" s="254"/>
      <c r="I47" s="255"/>
      <c r="K47" s="253" t="s">
        <v>492</v>
      </c>
      <c r="L47" s="254"/>
      <c r="M47" s="254"/>
      <c r="N47" s="255"/>
    </row>
    <row r="48" spans="1:14" ht="14.25" hidden="1" outlineLevel="1" thickBot="1">
      <c r="A48" s="256" t="s">
        <v>491</v>
      </c>
      <c r="B48" s="257" t="s">
        <v>449</v>
      </c>
      <c r="C48" s="257"/>
      <c r="D48" s="258" t="s">
        <v>488</v>
      </c>
      <c r="F48" s="256" t="s">
        <v>486</v>
      </c>
      <c r="G48" s="257" t="s">
        <v>449</v>
      </c>
      <c r="H48" s="257"/>
      <c r="I48" s="258" t="s">
        <v>488</v>
      </c>
      <c r="K48" s="256" t="s">
        <v>493</v>
      </c>
      <c r="L48" s="257" t="s">
        <v>449</v>
      </c>
      <c r="M48" s="257"/>
      <c r="N48" s="258" t="s">
        <v>488</v>
      </c>
    </row>
    <row r="49" spans="1:14" ht="14.25" hidden="1" outlineLevel="1" thickBot="1">
      <c r="A49" s="256"/>
      <c r="B49" s="170" t="s">
        <v>481</v>
      </c>
      <c r="C49" s="170" t="s">
        <v>482</v>
      </c>
      <c r="D49" s="258"/>
      <c r="F49" s="256"/>
      <c r="G49" s="170" t="s">
        <v>481</v>
      </c>
      <c r="H49" s="170" t="s">
        <v>482</v>
      </c>
      <c r="I49" s="258"/>
      <c r="K49" s="256"/>
      <c r="L49" s="170" t="s">
        <v>481</v>
      </c>
      <c r="M49" s="170" t="s">
        <v>482</v>
      </c>
      <c r="N49" s="258"/>
    </row>
    <row r="50" spans="1:14" ht="14.25" hidden="1" outlineLevel="1" thickBot="1">
      <c r="A50" s="95" t="s">
        <v>3</v>
      </c>
      <c r="B50" s="92">
        <v>15</v>
      </c>
      <c r="C50" s="92">
        <v>18</v>
      </c>
      <c r="D50" s="93">
        <f>C50-B50</f>
        <v>3</v>
      </c>
      <c r="F50" s="90" t="s">
        <v>483</v>
      </c>
      <c r="G50" s="2">
        <v>115</v>
      </c>
      <c r="H50" s="2">
        <v>115</v>
      </c>
      <c r="I50" s="7">
        <f>H50-G50</f>
        <v>0</v>
      </c>
      <c r="K50" s="98" t="s">
        <v>494</v>
      </c>
      <c r="L50" s="2">
        <v>131</v>
      </c>
      <c r="M50" s="2">
        <v>147</v>
      </c>
      <c r="N50" s="7">
        <f>M50-L50</f>
        <v>16</v>
      </c>
    </row>
    <row r="51" spans="1:14" ht="14.25" hidden="1" outlineLevel="1" thickBot="1">
      <c r="A51" s="95" t="s">
        <v>5</v>
      </c>
      <c r="B51" s="92">
        <v>10</v>
      </c>
      <c r="C51" s="92">
        <v>16</v>
      </c>
      <c r="D51" s="93">
        <f t="shared" ref="D51:D56" si="0">C51-B51</f>
        <v>6</v>
      </c>
      <c r="F51" s="90" t="s">
        <v>477</v>
      </c>
      <c r="G51" s="2">
        <v>2</v>
      </c>
      <c r="H51" s="2">
        <v>24</v>
      </c>
      <c r="I51" s="7">
        <f>H51-G51</f>
        <v>22</v>
      </c>
      <c r="K51" s="98" t="s">
        <v>982</v>
      </c>
      <c r="L51" s="2">
        <v>32</v>
      </c>
      <c r="M51" s="2">
        <v>38</v>
      </c>
      <c r="N51" s="7">
        <f t="shared" ref="N51:N53" si="1">M51-L51</f>
        <v>6</v>
      </c>
    </row>
    <row r="52" spans="1:14" ht="27.75" hidden="1" outlineLevel="1" thickBot="1">
      <c r="A52" s="95" t="s">
        <v>8</v>
      </c>
      <c r="B52" s="92">
        <v>19</v>
      </c>
      <c r="C52" s="92">
        <v>26</v>
      </c>
      <c r="D52" s="93">
        <f t="shared" si="0"/>
        <v>7</v>
      </c>
      <c r="F52" s="90" t="s">
        <v>983</v>
      </c>
      <c r="G52" s="2">
        <v>56</v>
      </c>
      <c r="H52" s="2">
        <v>56</v>
      </c>
      <c r="I52" s="7">
        <f>H52-G52</f>
        <v>0</v>
      </c>
      <c r="K52" s="98" t="s">
        <v>984</v>
      </c>
      <c r="L52" s="2">
        <v>10</v>
      </c>
      <c r="M52" s="2">
        <v>10</v>
      </c>
      <c r="N52" s="7">
        <f t="shared" si="1"/>
        <v>0</v>
      </c>
    </row>
    <row r="53" spans="1:14" ht="14.25" hidden="1" outlineLevel="1" thickBot="1">
      <c r="A53" s="96" t="s">
        <v>10</v>
      </c>
      <c r="B53" s="92">
        <v>14</v>
      </c>
      <c r="C53" s="92">
        <v>13</v>
      </c>
      <c r="D53" s="93">
        <f t="shared" si="0"/>
        <v>-1</v>
      </c>
      <c r="F53" s="91" t="s">
        <v>985</v>
      </c>
      <c r="G53" s="8">
        <f>SUM(G50:G52)</f>
        <v>173</v>
      </c>
      <c r="H53" s="8">
        <f>SUM(H50:H52)</f>
        <v>195</v>
      </c>
      <c r="I53" s="9">
        <f>H53-G53</f>
        <v>22</v>
      </c>
      <c r="K53" s="91" t="s">
        <v>985</v>
      </c>
      <c r="L53" s="8">
        <f>SUM(L50:L52)</f>
        <v>173</v>
      </c>
      <c r="M53" s="8">
        <f>SUM(M50:M52)</f>
        <v>195</v>
      </c>
      <c r="N53" s="9">
        <f t="shared" si="1"/>
        <v>22</v>
      </c>
    </row>
    <row r="54" spans="1:14" ht="14.25" hidden="1" outlineLevel="1" thickBot="1">
      <c r="A54" s="95" t="s">
        <v>11</v>
      </c>
      <c r="B54" s="92">
        <v>95</v>
      </c>
      <c r="C54" s="92">
        <v>102</v>
      </c>
      <c r="D54" s="93">
        <f t="shared" si="0"/>
        <v>7</v>
      </c>
      <c r="F54" s="4"/>
      <c r="G54" s="5"/>
    </row>
    <row r="55" spans="1:14" ht="14.25" hidden="1" outlineLevel="1" thickBot="1">
      <c r="A55" s="97" t="s">
        <v>12</v>
      </c>
      <c r="B55" s="92">
        <v>20</v>
      </c>
      <c r="C55" s="92">
        <v>20</v>
      </c>
      <c r="D55" s="93">
        <f t="shared" si="0"/>
        <v>0</v>
      </c>
      <c r="F55" s="4"/>
      <c r="G55" s="5"/>
    </row>
    <row r="56" spans="1:14" ht="14.25" hidden="1" outlineLevel="1" thickBot="1">
      <c r="A56" s="91" t="s">
        <v>985</v>
      </c>
      <c r="B56" s="8">
        <f>SUM(B50:B55)</f>
        <v>173</v>
      </c>
      <c r="C56" s="8">
        <f>SUM(C50:C55)</f>
        <v>195</v>
      </c>
      <c r="D56" s="94">
        <f t="shared" si="0"/>
        <v>22</v>
      </c>
      <c r="F56" s="4"/>
      <c r="G56" s="5"/>
    </row>
    <row r="57" spans="1:14" ht="14.25" hidden="1" outlineLevel="1" thickBot="1">
      <c r="F57" s="4"/>
      <c r="G57" s="5"/>
    </row>
    <row r="58" spans="1:14" ht="14.25" hidden="1" outlineLevel="1" thickBot="1">
      <c r="F58" s="4"/>
      <c r="G58" s="5"/>
    </row>
    <row r="59" spans="1:14" ht="14.25" hidden="1" outlineLevel="1" thickBot="1"/>
    <row r="60" spans="1:14" ht="14.25" hidden="1" outlineLevel="1" thickBot="1"/>
    <row r="61" spans="1:14" ht="14.25" hidden="1" outlineLevel="1" thickBot="1">
      <c r="F61" s="5"/>
      <c r="G61" s="5"/>
      <c r="H61" s="5"/>
    </row>
    <row r="62" spans="1:14" ht="14.25" hidden="1" outlineLevel="1" thickBot="1">
      <c r="F62" s="5"/>
      <c r="G62" s="5"/>
      <c r="H62" s="5"/>
    </row>
    <row r="63" spans="1:14" ht="14.25" hidden="1" outlineLevel="1" thickBot="1">
      <c r="F63" s="5"/>
      <c r="G63" s="5"/>
      <c r="H63" s="5"/>
    </row>
    <row r="64" spans="1:14" ht="14.25" hidden="1" outlineLevel="1" thickBot="1">
      <c r="F64" s="5"/>
      <c r="G64" s="5"/>
      <c r="H64" s="5"/>
    </row>
    <row r="65" spans="1:14" ht="14.25" hidden="1" outlineLevel="1" thickBot="1">
      <c r="F65" s="5"/>
      <c r="G65" s="5"/>
      <c r="H65" s="5"/>
    </row>
    <row r="66" spans="1:14" ht="14.25" hidden="1" outlineLevel="1" thickBot="1">
      <c r="F66" s="5"/>
      <c r="G66" s="5"/>
      <c r="H66" s="5"/>
    </row>
    <row r="67" spans="1:14" ht="14.25" hidden="1" outlineLevel="1" thickBot="1">
      <c r="F67" s="4"/>
      <c r="G67" s="5"/>
    </row>
    <row r="68" spans="1:14" ht="14.25" hidden="1" outlineLevel="1" thickBot="1">
      <c r="F68" s="4"/>
      <c r="G68" s="5"/>
    </row>
    <row r="69" spans="1:14" ht="14.25" hidden="1" outlineLevel="1" thickBot="1">
      <c r="F69" s="4"/>
      <c r="G69" s="5"/>
    </row>
    <row r="70" spans="1:14" ht="14.25" hidden="1" outlineLevel="1" thickBot="1">
      <c r="F70" s="4"/>
      <c r="G70" s="5"/>
    </row>
    <row r="71" spans="1:14" ht="14.25" hidden="1" outlineLevel="1" thickBot="1">
      <c r="F71" s="4"/>
      <c r="G71" s="5"/>
    </row>
    <row r="72" spans="1:14" ht="14.25" hidden="1" outlineLevel="1" thickBot="1"/>
    <row r="73" spans="1:14" ht="14.25" hidden="1" outlineLevel="1" thickBot="1"/>
    <row r="74" spans="1:14" ht="14.25" collapsed="1" thickBot="1">
      <c r="A74" s="250" t="s">
        <v>986</v>
      </c>
      <c r="B74" s="251"/>
      <c r="C74" s="251"/>
      <c r="D74" s="251"/>
      <c r="E74" s="251"/>
      <c r="F74" s="251"/>
      <c r="G74" s="251"/>
      <c r="H74" s="251"/>
      <c r="I74" s="251"/>
      <c r="J74" s="251"/>
      <c r="K74" s="251"/>
      <c r="L74" s="251"/>
      <c r="M74" s="251"/>
      <c r="N74" s="252"/>
    </row>
    <row r="75" spans="1:14" ht="14.25" hidden="1" customHeight="1" outlineLevel="1">
      <c r="A75" s="253" t="s">
        <v>987</v>
      </c>
      <c r="B75" s="254"/>
      <c r="C75" s="254"/>
      <c r="D75" s="255"/>
      <c r="F75" s="253" t="s">
        <v>988</v>
      </c>
      <c r="G75" s="254"/>
      <c r="H75" s="254"/>
      <c r="I75" s="255"/>
      <c r="K75" s="253" t="s">
        <v>989</v>
      </c>
      <c r="L75" s="254"/>
      <c r="M75" s="254"/>
      <c r="N75" s="255"/>
    </row>
    <row r="76" spans="1:14" ht="14.25" hidden="1" outlineLevel="1" thickBot="1">
      <c r="A76" s="256" t="s">
        <v>990</v>
      </c>
      <c r="B76" s="257" t="s">
        <v>449</v>
      </c>
      <c r="C76" s="257"/>
      <c r="D76" s="258" t="s">
        <v>991</v>
      </c>
      <c r="F76" s="256" t="s">
        <v>992</v>
      </c>
      <c r="G76" s="257" t="s">
        <v>449</v>
      </c>
      <c r="H76" s="257"/>
      <c r="I76" s="258" t="s">
        <v>993</v>
      </c>
      <c r="K76" s="256" t="s">
        <v>994</v>
      </c>
      <c r="L76" s="257" t="s">
        <v>449</v>
      </c>
      <c r="M76" s="257"/>
      <c r="N76" s="258" t="s">
        <v>993</v>
      </c>
    </row>
    <row r="77" spans="1:14" ht="14.25" hidden="1" outlineLevel="1" thickBot="1">
      <c r="A77" s="256"/>
      <c r="B77" s="170" t="s">
        <v>995</v>
      </c>
      <c r="C77" s="170" t="s">
        <v>996</v>
      </c>
      <c r="D77" s="258"/>
      <c r="F77" s="256"/>
      <c r="G77" s="170" t="s">
        <v>995</v>
      </c>
      <c r="H77" s="170" t="s">
        <v>996</v>
      </c>
      <c r="I77" s="258"/>
      <c r="K77" s="256"/>
      <c r="L77" s="170" t="s">
        <v>995</v>
      </c>
      <c r="M77" s="170" t="s">
        <v>996</v>
      </c>
      <c r="N77" s="258"/>
    </row>
    <row r="78" spans="1:14" ht="14.25" hidden="1" outlineLevel="1" thickBot="1">
      <c r="A78" s="95" t="s">
        <v>3</v>
      </c>
      <c r="B78" s="92">
        <f>C50</f>
        <v>18</v>
      </c>
      <c r="C78" s="92">
        <v>13</v>
      </c>
      <c r="D78" s="93">
        <f>C78-B78</f>
        <v>-5</v>
      </c>
      <c r="F78" s="90" t="s">
        <v>688</v>
      </c>
      <c r="G78" s="2">
        <f>H50</f>
        <v>115</v>
      </c>
      <c r="H78" s="2">
        <v>117</v>
      </c>
      <c r="I78" s="7">
        <f>H78-G78</f>
        <v>2</v>
      </c>
      <c r="K78" s="98" t="s">
        <v>997</v>
      </c>
      <c r="L78" s="2">
        <f>M50</f>
        <v>147</v>
      </c>
      <c r="M78" s="2">
        <v>153</v>
      </c>
      <c r="N78" s="7">
        <f>M78-L78</f>
        <v>6</v>
      </c>
    </row>
    <row r="79" spans="1:14" ht="14.25" hidden="1" outlineLevel="1" thickBot="1">
      <c r="A79" s="95" t="s">
        <v>5</v>
      </c>
      <c r="B79" s="92">
        <f t="shared" ref="B79:B83" si="2">C51</f>
        <v>16</v>
      </c>
      <c r="C79" s="92">
        <v>17</v>
      </c>
      <c r="D79" s="93">
        <f t="shared" ref="D79:D84" si="3">C79-B79</f>
        <v>1</v>
      </c>
      <c r="F79" s="90" t="s">
        <v>998</v>
      </c>
      <c r="G79" s="2">
        <f t="shared" ref="G79:G80" si="4">H51</f>
        <v>24</v>
      </c>
      <c r="H79" s="2">
        <v>24</v>
      </c>
      <c r="I79" s="7">
        <f>H79-G79</f>
        <v>0</v>
      </c>
      <c r="K79" s="98" t="s">
        <v>999</v>
      </c>
      <c r="L79" s="2">
        <f t="shared" ref="L79:L80" si="5">M51</f>
        <v>38</v>
      </c>
      <c r="M79" s="2">
        <v>38</v>
      </c>
      <c r="N79" s="7">
        <f t="shared" ref="N79:N81" si="6">M79-L79</f>
        <v>0</v>
      </c>
    </row>
    <row r="80" spans="1:14" ht="27.75" hidden="1" outlineLevel="1" thickBot="1">
      <c r="A80" s="95" t="s">
        <v>8</v>
      </c>
      <c r="B80" s="92">
        <f t="shared" si="2"/>
        <v>26</v>
      </c>
      <c r="C80" s="92">
        <v>27</v>
      </c>
      <c r="D80" s="93">
        <f t="shared" si="3"/>
        <v>1</v>
      </c>
      <c r="F80" s="90" t="s">
        <v>1000</v>
      </c>
      <c r="G80" s="2">
        <f t="shared" si="4"/>
        <v>56</v>
      </c>
      <c r="H80" s="2">
        <v>60</v>
      </c>
      <c r="I80" s="7">
        <f>H80-G80</f>
        <v>4</v>
      </c>
      <c r="K80" s="98" t="s">
        <v>1001</v>
      </c>
      <c r="L80" s="2">
        <f t="shared" si="5"/>
        <v>10</v>
      </c>
      <c r="M80" s="2">
        <v>10</v>
      </c>
      <c r="N80" s="7">
        <f t="shared" si="6"/>
        <v>0</v>
      </c>
    </row>
    <row r="81" spans="1:14" ht="14.25" hidden="1" outlineLevel="1" thickBot="1">
      <c r="A81" s="96" t="s">
        <v>10</v>
      </c>
      <c r="B81" s="92">
        <f t="shared" si="2"/>
        <v>13</v>
      </c>
      <c r="C81" s="92">
        <v>9</v>
      </c>
      <c r="D81" s="93">
        <f t="shared" si="3"/>
        <v>-4</v>
      </c>
      <c r="F81" s="91" t="s">
        <v>985</v>
      </c>
      <c r="G81" s="8">
        <f>SUM(G78:G80)</f>
        <v>195</v>
      </c>
      <c r="H81" s="8">
        <f>SUM(H78:H80)</f>
        <v>201</v>
      </c>
      <c r="I81" s="9">
        <f>H81-G81</f>
        <v>6</v>
      </c>
      <c r="K81" s="91" t="s">
        <v>985</v>
      </c>
      <c r="L81" s="8">
        <f>SUM(L78:L80)</f>
        <v>195</v>
      </c>
      <c r="M81" s="8">
        <f>SUM(M78:M80)</f>
        <v>201</v>
      </c>
      <c r="N81" s="9">
        <f t="shared" si="6"/>
        <v>6</v>
      </c>
    </row>
    <row r="82" spans="1:14" ht="14.25" hidden="1" outlineLevel="1" thickBot="1">
      <c r="A82" s="95" t="s">
        <v>11</v>
      </c>
      <c r="B82" s="92">
        <f t="shared" si="2"/>
        <v>102</v>
      </c>
      <c r="C82" s="92">
        <v>112</v>
      </c>
      <c r="D82" s="93">
        <f t="shared" si="3"/>
        <v>10</v>
      </c>
      <c r="F82" s="4"/>
      <c r="G82" s="5"/>
    </row>
    <row r="83" spans="1:14" ht="14.25" hidden="1" outlineLevel="1" thickBot="1">
      <c r="A83" s="97" t="s">
        <v>12</v>
      </c>
      <c r="B83" s="92">
        <f t="shared" si="2"/>
        <v>20</v>
      </c>
      <c r="C83" s="92">
        <v>23</v>
      </c>
      <c r="D83" s="93">
        <f t="shared" si="3"/>
        <v>3</v>
      </c>
      <c r="F83" s="4"/>
      <c r="G83" s="5"/>
    </row>
    <row r="84" spans="1:14" ht="14.25" hidden="1" outlineLevel="1" thickBot="1">
      <c r="A84" s="91" t="s">
        <v>985</v>
      </c>
      <c r="B84" s="8">
        <f>SUM(B78:B83)</f>
        <v>195</v>
      </c>
      <c r="C84" s="8">
        <f>SUM(C78:C83)</f>
        <v>201</v>
      </c>
      <c r="D84" s="94">
        <f t="shared" si="3"/>
        <v>6</v>
      </c>
      <c r="F84" s="4"/>
      <c r="G84" s="5"/>
    </row>
    <row r="85" spans="1:14" ht="14.25" hidden="1" outlineLevel="1" thickBot="1">
      <c r="F85" s="4"/>
      <c r="G85" s="5"/>
    </row>
    <row r="86" spans="1:14" ht="14.25" hidden="1" outlineLevel="1" thickBot="1">
      <c r="F86" s="4"/>
      <c r="G86" s="5"/>
    </row>
    <row r="87" spans="1:14" ht="14.25" hidden="1" outlineLevel="1" thickBot="1"/>
    <row r="88" spans="1:14" ht="14.25" hidden="1" outlineLevel="1" thickBot="1"/>
    <row r="89" spans="1:14" ht="14.25" hidden="1" outlineLevel="1" thickBot="1">
      <c r="F89" s="5"/>
      <c r="G89" s="5"/>
      <c r="H89" s="5"/>
    </row>
    <row r="90" spans="1:14" ht="14.25" hidden="1" outlineLevel="1" thickBot="1">
      <c r="F90" s="5"/>
      <c r="G90" s="5"/>
      <c r="H90" s="5"/>
    </row>
    <row r="91" spans="1:14" ht="14.25" hidden="1" outlineLevel="1" thickBot="1">
      <c r="F91" s="5"/>
      <c r="G91" s="5"/>
      <c r="H91" s="5"/>
    </row>
    <row r="92" spans="1:14" ht="14.25" hidden="1" outlineLevel="1" thickBot="1">
      <c r="F92" s="5"/>
      <c r="G92" s="5"/>
      <c r="H92" s="5"/>
    </row>
    <row r="93" spans="1:14" ht="14.25" hidden="1" outlineLevel="1" thickBot="1">
      <c r="F93" s="5"/>
      <c r="G93" s="5"/>
      <c r="H93" s="5"/>
    </row>
    <row r="94" spans="1:14" ht="14.25" hidden="1" outlineLevel="1" thickBot="1">
      <c r="F94" s="5"/>
      <c r="G94" s="5"/>
      <c r="H94" s="5"/>
    </row>
    <row r="95" spans="1:14" ht="14.25" hidden="1" outlineLevel="1" thickBot="1">
      <c r="F95" s="4"/>
      <c r="G95" s="5"/>
    </row>
    <row r="96" spans="1:14" ht="14.25" hidden="1" outlineLevel="1" thickBot="1">
      <c r="F96" s="4"/>
      <c r="G96" s="5"/>
    </row>
    <row r="97" spans="1:14" ht="14.25" hidden="1" outlineLevel="1" thickBot="1">
      <c r="F97" s="4"/>
      <c r="G97" s="5"/>
    </row>
    <row r="98" spans="1:14" ht="14.25" hidden="1" outlineLevel="1" thickBot="1">
      <c r="F98" s="4"/>
      <c r="G98" s="5"/>
    </row>
    <row r="99" spans="1:14" ht="14.25" hidden="1" outlineLevel="1" thickBot="1">
      <c r="F99" s="4"/>
      <c r="G99" s="5"/>
    </row>
    <row r="100" spans="1:14" ht="14.25" hidden="1" outlineLevel="1" thickBot="1"/>
    <row r="101" spans="1:14" ht="14.25" collapsed="1" thickBot="1">
      <c r="A101" s="250" t="s">
        <v>1002</v>
      </c>
      <c r="B101" s="251"/>
      <c r="C101" s="251"/>
      <c r="D101" s="251"/>
      <c r="E101" s="251"/>
      <c r="F101" s="251"/>
      <c r="G101" s="251"/>
      <c r="H101" s="251"/>
      <c r="I101" s="251"/>
      <c r="J101" s="251"/>
      <c r="K101" s="251"/>
      <c r="L101" s="251"/>
      <c r="M101" s="251"/>
      <c r="N101" s="252"/>
    </row>
    <row r="102" spans="1:14" ht="14.25" hidden="1" customHeight="1" outlineLevel="1">
      <c r="A102" s="253" t="s">
        <v>987</v>
      </c>
      <c r="B102" s="254"/>
      <c r="C102" s="254"/>
      <c r="D102" s="255"/>
      <c r="F102" s="253" t="s">
        <v>988</v>
      </c>
      <c r="G102" s="254"/>
      <c r="H102" s="254"/>
      <c r="I102" s="255"/>
      <c r="K102" s="253" t="s">
        <v>989</v>
      </c>
      <c r="L102" s="254"/>
      <c r="M102" s="254"/>
      <c r="N102" s="255"/>
    </row>
    <row r="103" spans="1:14" ht="14.25" hidden="1" outlineLevel="1" thickBot="1">
      <c r="A103" s="256" t="s">
        <v>990</v>
      </c>
      <c r="B103" s="257" t="s">
        <v>449</v>
      </c>
      <c r="C103" s="257"/>
      <c r="D103" s="258" t="s">
        <v>991</v>
      </c>
      <c r="F103" s="256" t="s">
        <v>992</v>
      </c>
      <c r="G103" s="257" t="s">
        <v>449</v>
      </c>
      <c r="H103" s="257"/>
      <c r="I103" s="258" t="s">
        <v>991</v>
      </c>
      <c r="K103" s="256" t="s">
        <v>1003</v>
      </c>
      <c r="L103" s="257" t="s">
        <v>449</v>
      </c>
      <c r="M103" s="257"/>
      <c r="N103" s="258" t="s">
        <v>991</v>
      </c>
    </row>
    <row r="104" spans="1:14" ht="14.25" hidden="1" outlineLevel="1" thickBot="1">
      <c r="A104" s="256"/>
      <c r="B104" s="170" t="s">
        <v>1004</v>
      </c>
      <c r="C104" s="170" t="s">
        <v>1006</v>
      </c>
      <c r="D104" s="258"/>
      <c r="F104" s="256"/>
      <c r="G104" s="170" t="s">
        <v>1004</v>
      </c>
      <c r="H104" s="170" t="s">
        <v>1006</v>
      </c>
      <c r="I104" s="258"/>
      <c r="K104" s="256"/>
      <c r="L104" s="170" t="s">
        <v>1004</v>
      </c>
      <c r="M104" s="170" t="s">
        <v>1006</v>
      </c>
      <c r="N104" s="258"/>
    </row>
    <row r="105" spans="1:14" ht="14.25" hidden="1" outlineLevel="1" thickBot="1">
      <c r="A105" s="95" t="s">
        <v>3</v>
      </c>
      <c r="B105" s="92">
        <f>C78</f>
        <v>13</v>
      </c>
      <c r="C105" s="92">
        <v>45</v>
      </c>
      <c r="D105" s="93">
        <f>C105-B105</f>
        <v>32</v>
      </c>
      <c r="F105" s="90" t="s">
        <v>1007</v>
      </c>
      <c r="G105" s="2">
        <f>H78</f>
        <v>117</v>
      </c>
      <c r="H105" s="2">
        <v>127</v>
      </c>
      <c r="I105" s="7">
        <f>H105-G105</f>
        <v>10</v>
      </c>
      <c r="K105" s="98" t="s">
        <v>1008</v>
      </c>
      <c r="L105" s="2">
        <f>M78</f>
        <v>153</v>
      </c>
      <c r="M105" s="2">
        <v>170</v>
      </c>
      <c r="N105" s="7">
        <f>M105-L105</f>
        <v>17</v>
      </c>
    </row>
    <row r="106" spans="1:14" ht="14.25" hidden="1" outlineLevel="1" thickBot="1">
      <c r="A106" s="95" t="s">
        <v>5</v>
      </c>
      <c r="B106" s="92">
        <f t="shared" ref="B106:B110" si="7">C79</f>
        <v>17</v>
      </c>
      <c r="C106" s="92">
        <v>28</v>
      </c>
      <c r="D106" s="93">
        <f t="shared" ref="D106:D111" si="8">C106-B106</f>
        <v>11</v>
      </c>
      <c r="F106" s="90" t="s">
        <v>477</v>
      </c>
      <c r="G106" s="2">
        <f>H79</f>
        <v>24</v>
      </c>
      <c r="H106" s="2">
        <v>24</v>
      </c>
      <c r="I106" s="7">
        <f>H106-G106</f>
        <v>0</v>
      </c>
      <c r="K106" s="98" t="s">
        <v>495</v>
      </c>
      <c r="L106" s="2">
        <f t="shared" ref="L106:L107" si="9">M79</f>
        <v>38</v>
      </c>
      <c r="M106" s="2">
        <v>60</v>
      </c>
      <c r="N106" s="7">
        <f t="shared" ref="N106:N108" si="10">M106-L106</f>
        <v>22</v>
      </c>
    </row>
    <row r="107" spans="1:14" ht="27.75" hidden="1" outlineLevel="1" thickBot="1">
      <c r="A107" s="95" t="s">
        <v>8</v>
      </c>
      <c r="B107" s="92">
        <f t="shared" si="7"/>
        <v>27</v>
      </c>
      <c r="C107" s="92">
        <v>27</v>
      </c>
      <c r="D107" s="93">
        <f t="shared" si="8"/>
        <v>0</v>
      </c>
      <c r="F107" s="90" t="s">
        <v>484</v>
      </c>
      <c r="G107" s="2">
        <f>H80</f>
        <v>60</v>
      </c>
      <c r="H107" s="2">
        <v>97</v>
      </c>
      <c r="I107" s="7">
        <f>H107-G107</f>
        <v>37</v>
      </c>
      <c r="K107" s="98" t="s">
        <v>1009</v>
      </c>
      <c r="L107" s="2">
        <f t="shared" si="9"/>
        <v>10</v>
      </c>
      <c r="M107" s="2">
        <v>18</v>
      </c>
      <c r="N107" s="7">
        <f t="shared" si="10"/>
        <v>8</v>
      </c>
    </row>
    <row r="108" spans="1:14" ht="14.25" hidden="1" outlineLevel="1" thickBot="1">
      <c r="A108" s="96" t="s">
        <v>10</v>
      </c>
      <c r="B108" s="92">
        <f t="shared" si="7"/>
        <v>9</v>
      </c>
      <c r="C108" s="92">
        <v>9</v>
      </c>
      <c r="D108" s="93">
        <f t="shared" si="8"/>
        <v>0</v>
      </c>
      <c r="F108" s="91" t="s">
        <v>1010</v>
      </c>
      <c r="G108" s="8">
        <f>SUM(G105:G107)</f>
        <v>201</v>
      </c>
      <c r="H108" s="8">
        <f>SUM(H105:H107)</f>
        <v>248</v>
      </c>
      <c r="I108" s="9">
        <f>H108-G108</f>
        <v>47</v>
      </c>
      <c r="K108" s="91" t="s">
        <v>1010</v>
      </c>
      <c r="L108" s="8">
        <f>SUM(L105:L107)</f>
        <v>201</v>
      </c>
      <c r="M108" s="8">
        <f>SUM(M105:M107)</f>
        <v>248</v>
      </c>
      <c r="N108" s="9">
        <f t="shared" si="10"/>
        <v>47</v>
      </c>
    </row>
    <row r="109" spans="1:14" ht="14.25" hidden="1" outlineLevel="1" thickBot="1">
      <c r="A109" s="95" t="s">
        <v>11</v>
      </c>
      <c r="B109" s="92">
        <f t="shared" si="7"/>
        <v>112</v>
      </c>
      <c r="C109" s="92">
        <v>115</v>
      </c>
      <c r="D109" s="93">
        <f t="shared" si="8"/>
        <v>3</v>
      </c>
      <c r="F109" s="4"/>
      <c r="G109" s="5"/>
    </row>
    <row r="110" spans="1:14" ht="14.25" hidden="1" outlineLevel="1" thickBot="1">
      <c r="A110" s="97" t="s">
        <v>12</v>
      </c>
      <c r="B110" s="92">
        <f t="shared" si="7"/>
        <v>23</v>
      </c>
      <c r="C110" s="92">
        <v>24</v>
      </c>
      <c r="D110" s="93">
        <f t="shared" si="8"/>
        <v>1</v>
      </c>
      <c r="F110" s="4"/>
      <c r="G110" s="5"/>
    </row>
    <row r="111" spans="1:14" ht="14.25" hidden="1" outlineLevel="1" thickBot="1">
      <c r="A111" s="91" t="s">
        <v>1010</v>
      </c>
      <c r="B111" s="8">
        <f>SUM(B105:B110)</f>
        <v>201</v>
      </c>
      <c r="C111" s="8">
        <f>SUM(C105:C110)</f>
        <v>248</v>
      </c>
      <c r="D111" s="94">
        <f t="shared" si="8"/>
        <v>47</v>
      </c>
      <c r="F111" s="4"/>
      <c r="G111" s="5"/>
    </row>
    <row r="112" spans="1:14" ht="14.25" hidden="1" outlineLevel="1" thickBot="1">
      <c r="F112" s="4"/>
      <c r="G112" s="5"/>
    </row>
    <row r="113" spans="1:36" ht="14.25" hidden="1" outlineLevel="1" thickBot="1">
      <c r="F113" s="4"/>
      <c r="G113" s="5"/>
    </row>
    <row r="114" spans="1:36" ht="14.25" hidden="1" outlineLevel="1" thickBot="1"/>
    <row r="115" spans="1:36" ht="14.25" hidden="1" outlineLevel="1" thickBot="1"/>
    <row r="116" spans="1:36" ht="14.25" hidden="1" outlineLevel="1" thickBot="1">
      <c r="F116" s="5"/>
      <c r="G116" s="5"/>
      <c r="H116" s="5"/>
    </row>
    <row r="117" spans="1:36" ht="14.25" hidden="1" outlineLevel="1" thickBot="1">
      <c r="F117" s="5"/>
      <c r="G117" s="5"/>
      <c r="H117" s="5"/>
    </row>
    <row r="118" spans="1:36" ht="14.25" hidden="1" outlineLevel="1" thickBot="1">
      <c r="F118" s="5"/>
      <c r="G118" s="5"/>
      <c r="H118" s="5"/>
    </row>
    <row r="119" spans="1:36" ht="14.25" hidden="1" outlineLevel="1" thickBot="1">
      <c r="F119" s="5"/>
      <c r="G119" s="5"/>
      <c r="H119" s="5"/>
    </row>
    <row r="120" spans="1:36" ht="14.25" hidden="1" outlineLevel="1" thickBot="1">
      <c r="F120" s="5"/>
      <c r="G120" s="5"/>
      <c r="H120" s="5"/>
    </row>
    <row r="121" spans="1:36" ht="14.25" hidden="1" outlineLevel="1" thickBot="1">
      <c r="F121" s="5"/>
      <c r="G121" s="5"/>
      <c r="H121" s="5"/>
    </row>
    <row r="122" spans="1:36" ht="14.25" hidden="1" outlineLevel="1" thickBot="1">
      <c r="F122" s="4"/>
      <c r="G122" s="5"/>
    </row>
    <row r="123" spans="1:36" ht="14.25" hidden="1" outlineLevel="1" thickBot="1">
      <c r="F123" s="4"/>
      <c r="G123" s="5"/>
    </row>
    <row r="124" spans="1:36" ht="14.25" hidden="1" outlineLevel="1" thickBot="1">
      <c r="F124" s="4"/>
      <c r="G124" s="5"/>
    </row>
    <row r="125" spans="1:36" ht="14.25" hidden="1" outlineLevel="1" thickBot="1">
      <c r="F125" s="4"/>
      <c r="G125" s="5"/>
    </row>
    <row r="126" spans="1:36" ht="14.25" hidden="1" outlineLevel="1" thickBot="1">
      <c r="F126" s="4"/>
      <c r="G126" s="5"/>
    </row>
    <row r="127" spans="1:36" ht="14.25" hidden="1" outlineLevel="1" thickBot="1"/>
    <row r="128" spans="1:36" ht="14.25" collapsed="1" thickBot="1">
      <c r="A128" s="236" t="s">
        <v>1011</v>
      </c>
      <c r="B128" s="237"/>
      <c r="C128" s="237"/>
      <c r="D128" s="237"/>
      <c r="E128" s="237"/>
      <c r="F128" s="237"/>
      <c r="G128" s="237"/>
      <c r="H128" s="237"/>
      <c r="I128" s="237"/>
      <c r="J128" s="237"/>
      <c r="K128" s="237"/>
      <c r="L128" s="237"/>
      <c r="M128" s="237"/>
      <c r="N128" s="237"/>
      <c r="O128" s="237"/>
      <c r="P128" s="237"/>
      <c r="Q128" s="237"/>
      <c r="R128" s="237"/>
      <c r="S128" s="237"/>
      <c r="T128" s="237"/>
      <c r="U128" s="237"/>
      <c r="V128" s="237"/>
      <c r="W128" s="237"/>
      <c r="X128" s="237"/>
      <c r="Y128" s="237"/>
      <c r="Z128" s="237"/>
      <c r="AA128" s="237"/>
      <c r="AB128" s="237"/>
      <c r="AC128" s="237"/>
      <c r="AD128" s="237"/>
      <c r="AE128" s="237"/>
      <c r="AF128" s="237"/>
      <c r="AG128" s="237"/>
      <c r="AH128" s="237"/>
      <c r="AI128" s="237"/>
      <c r="AJ128" s="238"/>
    </row>
    <row r="129" spans="1:36" hidden="1" outlineLevel="1">
      <c r="A129" s="259" t="s">
        <v>1012</v>
      </c>
      <c r="B129" s="260"/>
      <c r="C129" s="260"/>
      <c r="D129" s="260"/>
      <c r="E129" s="260"/>
      <c r="F129" s="260"/>
      <c r="G129" s="260"/>
      <c r="H129" s="261"/>
      <c r="I129" s="5"/>
      <c r="J129" s="262" t="s">
        <v>1013</v>
      </c>
      <c r="K129" s="262"/>
      <c r="L129" s="262"/>
      <c r="M129" s="262"/>
      <c r="N129" s="262"/>
      <c r="O129" s="5"/>
      <c r="P129" s="262" t="s">
        <v>1014</v>
      </c>
      <c r="Q129" s="262"/>
      <c r="R129" s="262"/>
      <c r="S129" s="262"/>
      <c r="T129" s="262"/>
      <c r="U129" s="5"/>
      <c r="V129" s="262" t="s">
        <v>1015</v>
      </c>
      <c r="W129" s="262"/>
      <c r="X129" s="262"/>
      <c r="Y129" s="262"/>
      <c r="Z129" s="262"/>
      <c r="AA129" s="262"/>
      <c r="AB129" s="262"/>
      <c r="AC129" s="5"/>
      <c r="AD129" s="262" t="s">
        <v>1016</v>
      </c>
      <c r="AE129" s="262"/>
      <c r="AF129" s="262"/>
      <c r="AG129" s="262"/>
      <c r="AH129" s="262"/>
      <c r="AI129" s="5"/>
      <c r="AJ129" s="179"/>
    </row>
    <row r="130" spans="1:36" hidden="1" outlineLevel="1">
      <c r="A130" s="180" t="s">
        <v>1017</v>
      </c>
      <c r="B130" s="173" t="s">
        <v>3</v>
      </c>
      <c r="C130" s="173" t="s">
        <v>5</v>
      </c>
      <c r="D130" s="173" t="s">
        <v>8</v>
      </c>
      <c r="E130" s="174" t="s">
        <v>10</v>
      </c>
      <c r="F130" s="173" t="s">
        <v>11</v>
      </c>
      <c r="G130" s="175" t="s">
        <v>12</v>
      </c>
      <c r="H130" s="176" t="s">
        <v>485</v>
      </c>
      <c r="I130" s="5"/>
      <c r="J130" s="170" t="s">
        <v>510</v>
      </c>
      <c r="K130" s="149" t="s">
        <v>1018</v>
      </c>
      <c r="L130" s="150" t="s">
        <v>1019</v>
      </c>
      <c r="M130" s="151" t="s">
        <v>1020</v>
      </c>
      <c r="N130" s="171" t="s">
        <v>485</v>
      </c>
      <c r="O130" s="5"/>
      <c r="P130" s="170" t="s">
        <v>510</v>
      </c>
      <c r="Q130" s="149" t="s">
        <v>517</v>
      </c>
      <c r="R130" s="150" t="s">
        <v>518</v>
      </c>
      <c r="S130" s="151" t="s">
        <v>519</v>
      </c>
      <c r="T130" s="171" t="s">
        <v>485</v>
      </c>
      <c r="U130" s="5"/>
      <c r="V130" s="170" t="s">
        <v>510</v>
      </c>
      <c r="W130" s="149" t="s">
        <v>502</v>
      </c>
      <c r="X130" s="150" t="s">
        <v>520</v>
      </c>
      <c r="Y130" s="151" t="s">
        <v>521</v>
      </c>
      <c r="Z130" s="151" t="s">
        <v>522</v>
      </c>
      <c r="AA130" s="151" t="s">
        <v>523</v>
      </c>
      <c r="AB130" s="171" t="s">
        <v>1021</v>
      </c>
      <c r="AC130" s="5"/>
      <c r="AD130" s="170" t="s">
        <v>510</v>
      </c>
      <c r="AE130" s="149" t="s">
        <v>1022</v>
      </c>
      <c r="AF130" s="150" t="s">
        <v>477</v>
      </c>
      <c r="AG130" s="151" t="s">
        <v>1023</v>
      </c>
      <c r="AH130" s="171" t="s">
        <v>485</v>
      </c>
      <c r="AI130" s="5"/>
      <c r="AJ130" s="179"/>
    </row>
    <row r="131" spans="1:36" hidden="1" outlineLevel="1">
      <c r="A131" s="181" t="s">
        <v>1005</v>
      </c>
      <c r="B131" s="110">
        <v>45</v>
      </c>
      <c r="C131" s="110">
        <v>28</v>
      </c>
      <c r="D131" s="110">
        <v>27</v>
      </c>
      <c r="E131" s="110">
        <v>9</v>
      </c>
      <c r="F131" s="110">
        <v>115</v>
      </c>
      <c r="G131" s="110">
        <v>24</v>
      </c>
      <c r="H131" s="168">
        <f>SUM(B131:G131)</f>
        <v>248</v>
      </c>
      <c r="I131" s="5"/>
      <c r="J131" s="167" t="s">
        <v>1005</v>
      </c>
      <c r="K131" s="168">
        <v>170</v>
      </c>
      <c r="L131" s="168">
        <v>60</v>
      </c>
      <c r="M131" s="168">
        <v>18</v>
      </c>
      <c r="N131" s="168">
        <f>SUM(K131:M131)</f>
        <v>248</v>
      </c>
      <c r="O131" s="5"/>
      <c r="P131" s="167" t="s">
        <v>1005</v>
      </c>
      <c r="Q131" s="168">
        <v>221</v>
      </c>
      <c r="R131" s="168">
        <v>9</v>
      </c>
      <c r="S131" s="168">
        <v>18</v>
      </c>
      <c r="T131" s="168">
        <f>SUM(Q131:S131)</f>
        <v>248</v>
      </c>
      <c r="U131" s="5"/>
      <c r="V131" s="167" t="s">
        <v>1005</v>
      </c>
      <c r="W131" s="168">
        <v>123</v>
      </c>
      <c r="X131" s="168">
        <v>61</v>
      </c>
      <c r="Y131" s="168">
        <v>35</v>
      </c>
      <c r="Z131" s="168">
        <v>15</v>
      </c>
      <c r="AA131" s="168">
        <v>14</v>
      </c>
      <c r="AB131" s="168">
        <f>SUM(W131:AA131)</f>
        <v>248</v>
      </c>
      <c r="AC131" s="5"/>
      <c r="AD131" s="167" t="s">
        <v>1005</v>
      </c>
      <c r="AE131" s="168">
        <v>97</v>
      </c>
      <c r="AF131" s="168">
        <v>24</v>
      </c>
      <c r="AG131" s="168">
        <v>127</v>
      </c>
      <c r="AH131" s="168">
        <f>SUM(AE131:AG131)</f>
        <v>248</v>
      </c>
      <c r="AI131" s="5"/>
      <c r="AJ131" s="179"/>
    </row>
    <row r="132" spans="1:36" hidden="1" outlineLevel="1">
      <c r="A132" s="181" t="s">
        <v>1024</v>
      </c>
      <c r="B132" s="110">
        <v>86</v>
      </c>
      <c r="C132" s="110">
        <v>54</v>
      </c>
      <c r="D132" s="110">
        <v>36</v>
      </c>
      <c r="E132" s="110">
        <v>11</v>
      </c>
      <c r="F132" s="110">
        <v>151</v>
      </c>
      <c r="G132" s="110">
        <v>72</v>
      </c>
      <c r="H132" s="168">
        <f>SUM(B132:G132)</f>
        <v>410</v>
      </c>
      <c r="I132" s="5"/>
      <c r="J132" s="167" t="s">
        <v>1024</v>
      </c>
      <c r="K132" s="168">
        <v>237</v>
      </c>
      <c r="L132" s="168">
        <v>122</v>
      </c>
      <c r="M132" s="168">
        <v>51</v>
      </c>
      <c r="N132" s="168">
        <f>SUM(K132:M132)</f>
        <v>410</v>
      </c>
      <c r="O132" s="5"/>
      <c r="P132" s="167" t="s">
        <v>1024</v>
      </c>
      <c r="Q132" s="168">
        <v>374</v>
      </c>
      <c r="R132" s="168">
        <v>13</v>
      </c>
      <c r="S132" s="168">
        <v>23</v>
      </c>
      <c r="T132" s="168">
        <f>SUM(Q132:S132)</f>
        <v>410</v>
      </c>
      <c r="U132" s="5"/>
      <c r="V132" s="167" t="s">
        <v>1024</v>
      </c>
      <c r="W132" s="168">
        <v>237</v>
      </c>
      <c r="X132" s="168">
        <v>90</v>
      </c>
      <c r="Y132" s="168">
        <v>45</v>
      </c>
      <c r="Z132" s="168">
        <v>20</v>
      </c>
      <c r="AA132" s="168">
        <v>18</v>
      </c>
      <c r="AB132" s="168">
        <f>SUM(W132:AA132)</f>
        <v>410</v>
      </c>
      <c r="AC132" s="5"/>
      <c r="AD132" s="167" t="s">
        <v>1024</v>
      </c>
      <c r="AE132" s="168">
        <v>238</v>
      </c>
      <c r="AF132" s="168">
        <v>24</v>
      </c>
      <c r="AG132" s="168">
        <v>148</v>
      </c>
      <c r="AH132" s="168">
        <f>SUM(AE132:AG132)</f>
        <v>410</v>
      </c>
      <c r="AI132" s="5"/>
      <c r="AJ132" s="179"/>
    </row>
    <row r="133" spans="1:36" hidden="1" outlineLevel="1">
      <c r="A133" s="144" t="s">
        <v>1025</v>
      </c>
      <c r="B133" s="169">
        <f>B132-B131</f>
        <v>41</v>
      </c>
      <c r="C133" s="169">
        <f t="shared" ref="C133:H133" si="11">C132-C131</f>
        <v>26</v>
      </c>
      <c r="D133" s="169">
        <f t="shared" si="11"/>
        <v>9</v>
      </c>
      <c r="E133" s="169">
        <f t="shared" si="11"/>
        <v>2</v>
      </c>
      <c r="F133" s="169">
        <f t="shared" si="11"/>
        <v>36</v>
      </c>
      <c r="G133" s="169">
        <f t="shared" si="11"/>
        <v>48</v>
      </c>
      <c r="H133" s="169">
        <f t="shared" si="11"/>
        <v>162</v>
      </c>
      <c r="I133" s="5"/>
      <c r="J133" s="170" t="s">
        <v>1025</v>
      </c>
      <c r="K133" s="169">
        <f>K132-K131</f>
        <v>67</v>
      </c>
      <c r="L133" s="169">
        <f t="shared" ref="L133:N133" si="12">L132-L131</f>
        <v>62</v>
      </c>
      <c r="M133" s="169">
        <f t="shared" si="12"/>
        <v>33</v>
      </c>
      <c r="N133" s="169">
        <f t="shared" si="12"/>
        <v>162</v>
      </c>
      <c r="O133" s="5"/>
      <c r="P133" s="170" t="s">
        <v>1025</v>
      </c>
      <c r="Q133" s="169">
        <f>Q132-Q131</f>
        <v>153</v>
      </c>
      <c r="R133" s="169">
        <f>R132-R131</f>
        <v>4</v>
      </c>
      <c r="S133" s="169">
        <f>S132-S131</f>
        <v>5</v>
      </c>
      <c r="T133" s="169">
        <f>T132-T131</f>
        <v>162</v>
      </c>
      <c r="U133" s="5"/>
      <c r="V133" s="170" t="s">
        <v>1025</v>
      </c>
      <c r="W133" s="169">
        <f>W132-W131</f>
        <v>114</v>
      </c>
      <c r="X133" s="169">
        <f t="shared" ref="X133:AA133" si="13">X132-X131</f>
        <v>29</v>
      </c>
      <c r="Y133" s="169">
        <f t="shared" si="13"/>
        <v>10</v>
      </c>
      <c r="Z133" s="169">
        <f t="shared" si="13"/>
        <v>5</v>
      </c>
      <c r="AA133" s="169">
        <f t="shared" si="13"/>
        <v>4</v>
      </c>
      <c r="AB133" s="169">
        <f>AB132-AB131</f>
        <v>162</v>
      </c>
      <c r="AC133" s="5"/>
      <c r="AD133" s="170" t="s">
        <v>1025</v>
      </c>
      <c r="AE133" s="169">
        <f>AE132-AE131</f>
        <v>141</v>
      </c>
      <c r="AF133" s="169">
        <f>AF132-AF131</f>
        <v>0</v>
      </c>
      <c r="AG133" s="169">
        <f>AG132-AG131</f>
        <v>21</v>
      </c>
      <c r="AH133" s="169">
        <f>AH132-AH131</f>
        <v>162</v>
      </c>
      <c r="AI133" s="5"/>
      <c r="AJ133" s="179"/>
    </row>
    <row r="134" spans="1:36" hidden="1" outlineLevel="1">
      <c r="A134" s="182"/>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179"/>
    </row>
    <row r="135" spans="1:36" hidden="1" outlineLevel="1">
      <c r="A135" s="182"/>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179"/>
    </row>
    <row r="136" spans="1:36" hidden="1" outlineLevel="1">
      <c r="A136" s="182"/>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179"/>
    </row>
    <row r="137" spans="1:36" hidden="1" outlineLevel="1">
      <c r="A137" s="182"/>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179"/>
    </row>
    <row r="138" spans="1:36" hidden="1" outlineLevel="1">
      <c r="A138" s="182"/>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179"/>
    </row>
    <row r="139" spans="1:36" hidden="1" outlineLevel="1">
      <c r="A139" s="182"/>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179"/>
    </row>
    <row r="140" spans="1:36" hidden="1" outlineLevel="1">
      <c r="A140" s="182"/>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179"/>
    </row>
    <row r="141" spans="1:36" hidden="1" outlineLevel="1">
      <c r="A141" s="182"/>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179"/>
    </row>
    <row r="142" spans="1:36" hidden="1" outlineLevel="1">
      <c r="A142" s="182"/>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179"/>
    </row>
    <row r="143" spans="1:36" hidden="1" outlineLevel="1">
      <c r="A143" s="182"/>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179"/>
    </row>
    <row r="144" spans="1:36" hidden="1" outlineLevel="1">
      <c r="A144" s="182"/>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179"/>
    </row>
    <row r="145" spans="1:36" hidden="1" outlineLevel="1">
      <c r="A145" s="182"/>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179"/>
    </row>
    <row r="146" spans="1:36" hidden="1" outlineLevel="1">
      <c r="A146" s="182"/>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179"/>
    </row>
    <row r="147" spans="1:36" hidden="1" outlineLevel="1">
      <c r="A147" s="182"/>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179"/>
    </row>
    <row r="148" spans="1:36" hidden="1" outlineLevel="1">
      <c r="A148" s="182"/>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179"/>
    </row>
    <row r="149" spans="1:36" hidden="1" outlineLevel="1">
      <c r="A149" s="182"/>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179"/>
    </row>
    <row r="150" spans="1:36" hidden="1" outlineLevel="1">
      <c r="A150" s="182"/>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179"/>
    </row>
    <row r="151" spans="1:36" hidden="1" outlineLevel="1">
      <c r="A151" s="182"/>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179"/>
    </row>
    <row r="152" spans="1:36" ht="14.25" collapsed="1" thickBot="1">
      <c r="A152" s="263" t="s">
        <v>1026</v>
      </c>
      <c r="B152" s="264"/>
      <c r="C152" s="264"/>
      <c r="D152" s="264"/>
      <c r="E152" s="264"/>
      <c r="F152" s="264"/>
      <c r="G152" s="264"/>
      <c r="H152" s="264"/>
      <c r="I152" s="264"/>
      <c r="J152" s="264"/>
      <c r="K152" s="264"/>
      <c r="L152" s="264"/>
      <c r="M152" s="264"/>
      <c r="N152" s="264"/>
      <c r="O152" s="264"/>
      <c r="P152" s="264"/>
      <c r="Q152" s="264"/>
      <c r="R152" s="264"/>
      <c r="S152" s="264"/>
      <c r="T152" s="264"/>
      <c r="U152" s="264"/>
      <c r="V152" s="265"/>
      <c r="W152" s="265"/>
      <c r="X152" s="265"/>
      <c r="Y152" s="265"/>
      <c r="Z152" s="265"/>
      <c r="AA152" s="265"/>
      <c r="AB152" s="264"/>
      <c r="AC152" s="264"/>
      <c r="AD152" s="264"/>
      <c r="AE152" s="264"/>
      <c r="AF152" s="264"/>
      <c r="AG152" s="264"/>
      <c r="AH152" s="264"/>
      <c r="AI152" s="264"/>
      <c r="AJ152" s="266"/>
    </row>
    <row r="153" spans="1:36" hidden="1" outlineLevel="1">
      <c r="A153" s="267" t="s">
        <v>1027</v>
      </c>
      <c r="B153" s="231"/>
      <c r="C153" s="231"/>
      <c r="D153" s="231"/>
      <c r="E153" s="231"/>
      <c r="F153" s="231"/>
      <c r="G153" s="231"/>
      <c r="H153" s="268"/>
      <c r="J153" s="227" t="s">
        <v>1028</v>
      </c>
      <c r="K153" s="228"/>
      <c r="L153" s="228"/>
      <c r="M153" s="229"/>
      <c r="N153" s="186"/>
      <c r="P153" s="227" t="s">
        <v>1029</v>
      </c>
      <c r="Q153" s="228"/>
      <c r="R153" s="228"/>
      <c r="S153" s="229"/>
      <c r="T153" s="186"/>
      <c r="V153" s="239" t="s">
        <v>1030</v>
      </c>
      <c r="W153" s="240"/>
      <c r="X153" s="240"/>
      <c r="Y153" s="240"/>
      <c r="Z153" s="240"/>
      <c r="AA153" s="241"/>
      <c r="AB153" s="186"/>
      <c r="AD153" s="227" t="s">
        <v>1031</v>
      </c>
      <c r="AE153" s="228"/>
      <c r="AF153" s="228"/>
      <c r="AG153" s="229"/>
      <c r="AH153" s="186"/>
    </row>
    <row r="154" spans="1:36" hidden="1" outlineLevel="1">
      <c r="A154" s="172" t="s">
        <v>510</v>
      </c>
      <c r="B154" s="173" t="s">
        <v>3</v>
      </c>
      <c r="C154" s="173" t="s">
        <v>5</v>
      </c>
      <c r="D154" s="173" t="s">
        <v>8</v>
      </c>
      <c r="E154" s="174" t="s">
        <v>10</v>
      </c>
      <c r="F154" s="173" t="s">
        <v>1048</v>
      </c>
      <c r="G154" s="175" t="s">
        <v>1049</v>
      </c>
      <c r="H154" s="176" t="s">
        <v>485</v>
      </c>
      <c r="J154" s="144" t="s">
        <v>510</v>
      </c>
      <c r="K154" s="149" t="s">
        <v>494</v>
      </c>
      <c r="L154" s="150" t="s">
        <v>495</v>
      </c>
      <c r="M154" s="187" t="s">
        <v>496</v>
      </c>
      <c r="N154" s="188" t="s">
        <v>1032</v>
      </c>
      <c r="P154" s="144" t="s">
        <v>1033</v>
      </c>
      <c r="Q154" s="149" t="s">
        <v>1034</v>
      </c>
      <c r="R154" s="150" t="s">
        <v>518</v>
      </c>
      <c r="S154" s="187" t="s">
        <v>519</v>
      </c>
      <c r="T154" s="188" t="s">
        <v>485</v>
      </c>
      <c r="V154" s="144" t="s">
        <v>510</v>
      </c>
      <c r="W154" s="149" t="s">
        <v>502</v>
      </c>
      <c r="X154" s="150" t="s">
        <v>520</v>
      </c>
      <c r="Y154" s="151" t="s">
        <v>521</v>
      </c>
      <c r="Z154" s="151" t="s">
        <v>522</v>
      </c>
      <c r="AA154" s="187" t="s">
        <v>523</v>
      </c>
      <c r="AB154" s="188" t="s">
        <v>1021</v>
      </c>
      <c r="AD154" s="144" t="s">
        <v>510</v>
      </c>
      <c r="AE154" s="149" t="s">
        <v>1022</v>
      </c>
      <c r="AF154" s="150" t="s">
        <v>477</v>
      </c>
      <c r="AG154" s="187" t="s">
        <v>1023</v>
      </c>
      <c r="AH154" s="188" t="s">
        <v>485</v>
      </c>
    </row>
    <row r="155" spans="1:36" hidden="1" outlineLevel="1">
      <c r="A155" s="167" t="s">
        <v>1024</v>
      </c>
      <c r="B155" s="110">
        <f>B132</f>
        <v>86</v>
      </c>
      <c r="C155" s="110">
        <f t="shared" ref="C155:G155" si="14">C132</f>
        <v>54</v>
      </c>
      <c r="D155" s="110">
        <f t="shared" si="14"/>
        <v>36</v>
      </c>
      <c r="E155" s="110">
        <f t="shared" si="14"/>
        <v>11</v>
      </c>
      <c r="F155" s="110">
        <f t="shared" si="14"/>
        <v>151</v>
      </c>
      <c r="G155" s="110">
        <f t="shared" si="14"/>
        <v>72</v>
      </c>
      <c r="H155" s="168">
        <f>SUM(B155:G155)</f>
        <v>410</v>
      </c>
      <c r="J155" s="181" t="s">
        <v>1024</v>
      </c>
      <c r="K155" s="168">
        <f>K132</f>
        <v>237</v>
      </c>
      <c r="L155" s="168">
        <f t="shared" ref="L155:M155" si="15">L132</f>
        <v>122</v>
      </c>
      <c r="M155" s="189">
        <f t="shared" si="15"/>
        <v>51</v>
      </c>
      <c r="N155" s="190">
        <f>SUM(K155:M155)</f>
        <v>410</v>
      </c>
      <c r="P155" s="181" t="s">
        <v>1024</v>
      </c>
      <c r="Q155" s="168">
        <v>374</v>
      </c>
      <c r="R155" s="168">
        <v>13</v>
      </c>
      <c r="S155" s="189">
        <v>23</v>
      </c>
      <c r="T155" s="190">
        <f>SUM(Q155:S155)</f>
        <v>410</v>
      </c>
      <c r="V155" s="181" t="s">
        <v>1024</v>
      </c>
      <c r="W155" s="168">
        <f>W132</f>
        <v>237</v>
      </c>
      <c r="X155" s="168">
        <f t="shared" ref="X155:AA155" si="16">X132</f>
        <v>90</v>
      </c>
      <c r="Y155" s="168">
        <f t="shared" si="16"/>
        <v>45</v>
      </c>
      <c r="Z155" s="168">
        <f t="shared" si="16"/>
        <v>20</v>
      </c>
      <c r="AA155" s="189">
        <f t="shared" si="16"/>
        <v>18</v>
      </c>
      <c r="AB155" s="190">
        <f>SUM(W155:AA155)</f>
        <v>410</v>
      </c>
      <c r="AD155" s="181" t="s">
        <v>1024</v>
      </c>
      <c r="AE155" s="168">
        <f>AE132</f>
        <v>238</v>
      </c>
      <c r="AF155" s="168">
        <f t="shared" ref="AF155:AG155" si="17">AF132</f>
        <v>24</v>
      </c>
      <c r="AG155" s="189">
        <f t="shared" si="17"/>
        <v>148</v>
      </c>
      <c r="AH155" s="190">
        <f>SUM(AE155:AG155)</f>
        <v>410</v>
      </c>
    </row>
    <row r="156" spans="1:36" hidden="1" outlineLevel="1">
      <c r="A156" s="167" t="s">
        <v>1035</v>
      </c>
      <c r="B156" s="110">
        <v>59</v>
      </c>
      <c r="C156" s="110">
        <v>54</v>
      </c>
      <c r="D156" s="110">
        <v>33</v>
      </c>
      <c r="E156" s="110">
        <v>22</v>
      </c>
      <c r="F156" s="110">
        <v>173</v>
      </c>
      <c r="G156" s="110">
        <v>78</v>
      </c>
      <c r="H156" s="168">
        <f>SUM(B156:G156)</f>
        <v>419</v>
      </c>
      <c r="J156" s="181" t="s">
        <v>1035</v>
      </c>
      <c r="K156" s="168">
        <v>238</v>
      </c>
      <c r="L156" s="168">
        <v>128</v>
      </c>
      <c r="M156" s="168">
        <v>53</v>
      </c>
      <c r="N156" s="190">
        <f>SUM(K156:M156)</f>
        <v>419</v>
      </c>
      <c r="P156" s="181" t="s">
        <v>1035</v>
      </c>
      <c r="Q156" s="168">
        <v>383</v>
      </c>
      <c r="R156" s="168">
        <v>13</v>
      </c>
      <c r="S156" s="189">
        <v>23</v>
      </c>
      <c r="T156" s="190">
        <f>SUM(Q156:S156)</f>
        <v>419</v>
      </c>
      <c r="V156" s="181" t="s">
        <v>1035</v>
      </c>
      <c r="W156" s="168">
        <v>245</v>
      </c>
      <c r="X156" s="168">
        <v>91</v>
      </c>
      <c r="Y156" s="168">
        <v>45</v>
      </c>
      <c r="Z156" s="168">
        <v>20</v>
      </c>
      <c r="AA156" s="189">
        <v>18</v>
      </c>
      <c r="AB156" s="190">
        <f>SUM(W156:AA156)</f>
        <v>419</v>
      </c>
      <c r="AD156" s="181" t="s">
        <v>1035</v>
      </c>
      <c r="AE156" s="168">
        <v>247</v>
      </c>
      <c r="AF156" s="168">
        <v>24</v>
      </c>
      <c r="AG156" s="189">
        <v>148</v>
      </c>
      <c r="AH156" s="190">
        <f>SUM(AE156:AG156)</f>
        <v>419</v>
      </c>
    </row>
    <row r="157" spans="1:36" ht="14.25" hidden="1" outlineLevel="1" thickBot="1">
      <c r="A157" s="170" t="s">
        <v>1025</v>
      </c>
      <c r="B157" s="178">
        <f>B156-B155</f>
        <v>-27</v>
      </c>
      <c r="C157" s="178">
        <f t="shared" ref="C157:H157" si="18">C156-C155</f>
        <v>0</v>
      </c>
      <c r="D157" s="178">
        <f t="shared" si="18"/>
        <v>-3</v>
      </c>
      <c r="E157" s="169">
        <f t="shared" si="18"/>
        <v>11</v>
      </c>
      <c r="F157" s="169">
        <f t="shared" si="18"/>
        <v>22</v>
      </c>
      <c r="G157" s="169">
        <f t="shared" si="18"/>
        <v>6</v>
      </c>
      <c r="H157" s="169">
        <f t="shared" si="18"/>
        <v>9</v>
      </c>
      <c r="J157" s="159" t="s">
        <v>1025</v>
      </c>
      <c r="K157" s="191">
        <f>K156-K155</f>
        <v>1</v>
      </c>
      <c r="L157" s="191">
        <f t="shared" ref="L157:N157" si="19">L156-L155</f>
        <v>6</v>
      </c>
      <c r="M157" s="192">
        <f t="shared" si="19"/>
        <v>2</v>
      </c>
      <c r="N157" s="193">
        <f t="shared" si="19"/>
        <v>9</v>
      </c>
      <c r="P157" s="159" t="s">
        <v>1025</v>
      </c>
      <c r="Q157" s="191">
        <f>Q156-Q155</f>
        <v>9</v>
      </c>
      <c r="R157" s="191">
        <f>R156-R155</f>
        <v>0</v>
      </c>
      <c r="S157" s="192">
        <f>S156-S155</f>
        <v>0</v>
      </c>
      <c r="T157" s="193">
        <f>T156-T155</f>
        <v>9</v>
      </c>
      <c r="V157" s="159" t="s">
        <v>1025</v>
      </c>
      <c r="W157" s="191">
        <f>W156-W155</f>
        <v>8</v>
      </c>
      <c r="X157" s="191">
        <f t="shared" ref="X157:AA157" si="20">X156-X155</f>
        <v>1</v>
      </c>
      <c r="Y157" s="191">
        <f t="shared" si="20"/>
        <v>0</v>
      </c>
      <c r="Z157" s="191">
        <f t="shared" si="20"/>
        <v>0</v>
      </c>
      <c r="AA157" s="192">
        <f t="shared" si="20"/>
        <v>0</v>
      </c>
      <c r="AB157" s="193">
        <f>AB156-AB155</f>
        <v>9</v>
      </c>
      <c r="AD157" s="159" t="s">
        <v>1025</v>
      </c>
      <c r="AE157" s="191">
        <f>AE156-AE155</f>
        <v>9</v>
      </c>
      <c r="AF157" s="191">
        <f>AF156-AF155</f>
        <v>0</v>
      </c>
      <c r="AG157" s="192">
        <f>AG156-AG155</f>
        <v>0</v>
      </c>
      <c r="AH157" s="193">
        <f>AH156-AH155</f>
        <v>9</v>
      </c>
    </row>
    <row r="158" spans="1:36" hidden="1" outlineLevel="1"/>
    <row r="159" spans="1:36" hidden="1" outlineLevel="1"/>
    <row r="160" spans="1:36" hidden="1" outlineLevel="1"/>
    <row r="161" spans="1:56" hidden="1" outlineLevel="1"/>
    <row r="162" spans="1:56" hidden="1" outlineLevel="1"/>
    <row r="163" spans="1:56" hidden="1" outlineLevel="1"/>
    <row r="164" spans="1:56" hidden="1" outlineLevel="1"/>
    <row r="165" spans="1:56" hidden="1" outlineLevel="1"/>
    <row r="166" spans="1:56" hidden="1" outlineLevel="1"/>
    <row r="167" spans="1:56" hidden="1" outlineLevel="1"/>
    <row r="168" spans="1:56" hidden="1" outlineLevel="1"/>
    <row r="169" spans="1:56" hidden="1" outlineLevel="1"/>
    <row r="170" spans="1:56" hidden="1" outlineLevel="1"/>
    <row r="171" spans="1:56" hidden="1" outlineLevel="1"/>
    <row r="172" spans="1:56" hidden="1" outlineLevel="1"/>
    <row r="173" spans="1:56" hidden="1" outlineLevel="1"/>
    <row r="174" spans="1:56" hidden="1" outlineLevel="1"/>
    <row r="175" spans="1:56" hidden="1" outlineLevel="1"/>
    <row r="176" spans="1:56" ht="14.25" collapsed="1" thickBot="1">
      <c r="A176" s="233" t="s">
        <v>1051</v>
      </c>
      <c r="B176" s="234"/>
      <c r="C176" s="234"/>
      <c r="D176" s="234"/>
      <c r="E176" s="234"/>
      <c r="F176" s="234"/>
      <c r="G176" s="234"/>
      <c r="H176" s="234"/>
      <c r="I176" s="234"/>
      <c r="J176" s="234"/>
      <c r="K176" s="234"/>
      <c r="L176" s="234"/>
      <c r="M176" s="234"/>
      <c r="N176" s="234"/>
      <c r="O176" s="234"/>
      <c r="P176" s="234"/>
      <c r="Q176" s="234"/>
      <c r="R176" s="234"/>
      <c r="S176" s="234"/>
      <c r="T176" s="234"/>
      <c r="U176" s="234"/>
      <c r="V176" s="234"/>
      <c r="W176" s="234"/>
      <c r="X176" s="234"/>
      <c r="Y176" s="234"/>
      <c r="Z176" s="234"/>
      <c r="AA176" s="234"/>
      <c r="AB176" s="234"/>
      <c r="AC176" s="234"/>
      <c r="AD176" s="234"/>
      <c r="AE176" s="234"/>
      <c r="AF176" s="234"/>
      <c r="AG176" s="234"/>
      <c r="AH176" s="234"/>
      <c r="AI176" s="234"/>
      <c r="AJ176" s="234"/>
      <c r="AK176" s="234"/>
      <c r="AL176" s="234"/>
      <c r="AM176" s="234"/>
      <c r="AN176" s="234"/>
      <c r="AO176" s="234"/>
      <c r="AP176" s="234"/>
      <c r="AQ176" s="234"/>
      <c r="AR176" s="234"/>
      <c r="AS176" s="234"/>
      <c r="AT176" s="234"/>
      <c r="AU176" s="234"/>
      <c r="AV176" s="234"/>
      <c r="AW176" s="234"/>
      <c r="AX176" s="234"/>
      <c r="AY176" s="234"/>
      <c r="AZ176" s="234"/>
      <c r="BA176" s="234"/>
      <c r="BB176" s="234"/>
      <c r="BC176" s="234"/>
      <c r="BD176" s="235"/>
    </row>
    <row r="177" spans="1:56" hidden="1" outlineLevel="1">
      <c r="A177" s="227" t="s">
        <v>1027</v>
      </c>
      <c r="B177" s="228"/>
      <c r="C177" s="228"/>
      <c r="D177" s="228"/>
      <c r="E177" s="228"/>
      <c r="F177" s="228"/>
      <c r="G177" s="228"/>
      <c r="H177" s="229"/>
      <c r="I177" s="5"/>
      <c r="J177" s="227" t="s">
        <v>1028</v>
      </c>
      <c r="K177" s="228"/>
      <c r="L177" s="228"/>
      <c r="M177" s="229"/>
      <c r="N177" s="186"/>
      <c r="O177" s="5"/>
      <c r="P177" s="227" t="s">
        <v>1029</v>
      </c>
      <c r="Q177" s="228"/>
      <c r="R177" s="228"/>
      <c r="S177" s="229"/>
      <c r="T177" s="186"/>
      <c r="U177" s="5"/>
      <c r="V177" s="239" t="s">
        <v>1030</v>
      </c>
      <c r="W177" s="240"/>
      <c r="X177" s="240"/>
      <c r="Y177" s="240"/>
      <c r="Z177" s="240"/>
      <c r="AA177" s="241"/>
      <c r="AB177" s="186"/>
      <c r="AC177" s="5"/>
      <c r="AD177" s="227" t="s">
        <v>1031</v>
      </c>
      <c r="AE177" s="228"/>
      <c r="AF177" s="228"/>
      <c r="AG177" s="229"/>
      <c r="AH177" s="186"/>
      <c r="AI177" s="5"/>
      <c r="AJ177" s="5"/>
      <c r="AK177" s="227" t="s">
        <v>1062</v>
      </c>
      <c r="AL177" s="228"/>
      <c r="AM177" s="228"/>
      <c r="AN177" s="229"/>
      <c r="AO177" s="186"/>
      <c r="AP177" s="5"/>
      <c r="AQ177" s="227" t="s">
        <v>1061</v>
      </c>
      <c r="AR177" s="228"/>
      <c r="AS177" s="228"/>
      <c r="AT177" s="229"/>
      <c r="AU177" s="186"/>
      <c r="AV177" s="5"/>
      <c r="AW177" s="5"/>
      <c r="AX177" s="5"/>
      <c r="AY177" s="5"/>
      <c r="AZ177" s="5"/>
      <c r="BA177" s="5"/>
      <c r="BB177" s="5"/>
      <c r="BC177" s="5"/>
      <c r="BD177" s="179"/>
    </row>
    <row r="178" spans="1:56" hidden="1" outlineLevel="1">
      <c r="A178" s="180" t="s">
        <v>510</v>
      </c>
      <c r="B178" s="173" t="s">
        <v>3</v>
      </c>
      <c r="C178" s="173" t="s">
        <v>5</v>
      </c>
      <c r="D178" s="173" t="s">
        <v>8</v>
      </c>
      <c r="E178" s="174" t="s">
        <v>10</v>
      </c>
      <c r="F178" s="173" t="s">
        <v>1048</v>
      </c>
      <c r="G178" s="175" t="s">
        <v>1049</v>
      </c>
      <c r="H178" s="176" t="s">
        <v>485</v>
      </c>
      <c r="I178" s="5"/>
      <c r="J178" s="144" t="s">
        <v>510</v>
      </c>
      <c r="K178" s="149" t="s">
        <v>494</v>
      </c>
      <c r="L178" s="150" t="s">
        <v>495</v>
      </c>
      <c r="M178" s="187" t="s">
        <v>496</v>
      </c>
      <c r="N178" s="188" t="s">
        <v>1032</v>
      </c>
      <c r="O178" s="5"/>
      <c r="P178" s="144" t="s">
        <v>1033</v>
      </c>
      <c r="Q178" s="149" t="s">
        <v>1034</v>
      </c>
      <c r="R178" s="150" t="s">
        <v>518</v>
      </c>
      <c r="S178" s="187" t="s">
        <v>519</v>
      </c>
      <c r="T178" s="188" t="s">
        <v>485</v>
      </c>
      <c r="U178" s="5"/>
      <c r="V178" s="144" t="s">
        <v>510</v>
      </c>
      <c r="W178" s="149" t="s">
        <v>502</v>
      </c>
      <c r="X178" s="150" t="s">
        <v>520</v>
      </c>
      <c r="Y178" s="151" t="s">
        <v>521</v>
      </c>
      <c r="Z178" s="151" t="s">
        <v>522</v>
      </c>
      <c r="AA178" s="187" t="s">
        <v>523</v>
      </c>
      <c r="AB178" s="188" t="s">
        <v>1021</v>
      </c>
      <c r="AC178" s="5"/>
      <c r="AD178" s="144" t="s">
        <v>510</v>
      </c>
      <c r="AE178" s="149" t="s">
        <v>1022</v>
      </c>
      <c r="AF178" s="150" t="s">
        <v>477</v>
      </c>
      <c r="AG178" s="187" t="s">
        <v>1023</v>
      </c>
      <c r="AH178" s="188" t="s">
        <v>485</v>
      </c>
      <c r="AI178" s="5"/>
      <c r="AJ178" s="5"/>
      <c r="AK178" s="144" t="s">
        <v>510</v>
      </c>
      <c r="AL178" s="149" t="s">
        <v>494</v>
      </c>
      <c r="AM178" s="150" t="s">
        <v>495</v>
      </c>
      <c r="AN178" s="187" t="s">
        <v>496</v>
      </c>
      <c r="AO178" s="188" t="s">
        <v>485</v>
      </c>
      <c r="AP178" s="5"/>
      <c r="AQ178" s="144" t="s">
        <v>510</v>
      </c>
      <c r="AR178" s="149" t="s">
        <v>517</v>
      </c>
      <c r="AS178" s="150" t="s">
        <v>518</v>
      </c>
      <c r="AT178" s="187" t="s">
        <v>519</v>
      </c>
      <c r="AU178" s="188" t="s">
        <v>485</v>
      </c>
      <c r="AV178" s="5"/>
      <c r="AW178" s="5"/>
      <c r="AX178" s="5"/>
      <c r="AY178" s="5"/>
      <c r="AZ178" s="5"/>
      <c r="BA178" s="5"/>
      <c r="BB178" s="5"/>
      <c r="BC178" s="5"/>
      <c r="BD178" s="179"/>
    </row>
    <row r="179" spans="1:56" hidden="1" outlineLevel="1">
      <c r="A179" s="181" t="s">
        <v>1052</v>
      </c>
      <c r="B179" s="110">
        <f>B156</f>
        <v>59</v>
      </c>
      <c r="C179" s="110">
        <f t="shared" ref="C179:G179" si="21">C156</f>
        <v>54</v>
      </c>
      <c r="D179" s="110">
        <f t="shared" si="21"/>
        <v>33</v>
      </c>
      <c r="E179" s="110">
        <f t="shared" si="21"/>
        <v>22</v>
      </c>
      <c r="F179" s="110">
        <f t="shared" si="21"/>
        <v>173</v>
      </c>
      <c r="G179" s="110">
        <f t="shared" si="21"/>
        <v>78</v>
      </c>
      <c r="H179" s="189">
        <f>SUM(B179:G179)</f>
        <v>419</v>
      </c>
      <c r="I179" s="5"/>
      <c r="J179" s="181" t="s">
        <v>1052</v>
      </c>
      <c r="K179" s="168">
        <f>K156</f>
        <v>238</v>
      </c>
      <c r="L179" s="168">
        <f t="shared" ref="L179:M179" si="22">L156</f>
        <v>128</v>
      </c>
      <c r="M179" s="189">
        <f t="shared" si="22"/>
        <v>53</v>
      </c>
      <c r="N179" s="190">
        <f>SUM(K179:M179)</f>
        <v>419</v>
      </c>
      <c r="O179" s="5"/>
      <c r="P179" s="181" t="s">
        <v>1052</v>
      </c>
      <c r="Q179" s="168">
        <f>Q156</f>
        <v>383</v>
      </c>
      <c r="R179" s="168">
        <f t="shared" ref="R179:S179" si="23">R156</f>
        <v>13</v>
      </c>
      <c r="S179" s="189">
        <f t="shared" si="23"/>
        <v>23</v>
      </c>
      <c r="T179" s="190">
        <f>SUM(Q179:S179)</f>
        <v>419</v>
      </c>
      <c r="U179" s="5"/>
      <c r="V179" s="181" t="s">
        <v>1052</v>
      </c>
      <c r="W179" s="168">
        <f>W156</f>
        <v>245</v>
      </c>
      <c r="X179" s="168">
        <f>X156</f>
        <v>91</v>
      </c>
      <c r="Y179" s="168">
        <f>Y156</f>
        <v>45</v>
      </c>
      <c r="Z179" s="168">
        <f t="shared" ref="Z179:AA179" si="24">Z156</f>
        <v>20</v>
      </c>
      <c r="AA179" s="189">
        <f t="shared" si="24"/>
        <v>18</v>
      </c>
      <c r="AB179" s="190">
        <f>SUM(W179:AA179)</f>
        <v>419</v>
      </c>
      <c r="AC179" s="5"/>
      <c r="AD179" s="181" t="s">
        <v>1052</v>
      </c>
      <c r="AE179" s="168">
        <f>AE156</f>
        <v>247</v>
      </c>
      <c r="AF179" s="168">
        <f>AF156</f>
        <v>24</v>
      </c>
      <c r="AG179" s="189">
        <f>AG156</f>
        <v>148</v>
      </c>
      <c r="AH179" s="190">
        <f>SUM(AE179:AG179)</f>
        <v>419</v>
      </c>
      <c r="AI179" s="5"/>
      <c r="AJ179" s="5"/>
      <c r="AK179" s="181" t="s">
        <v>517</v>
      </c>
      <c r="AL179" s="168">
        <v>212</v>
      </c>
      <c r="AM179" s="168">
        <v>124</v>
      </c>
      <c r="AN179" s="168">
        <v>57</v>
      </c>
      <c r="AO179" s="190">
        <f>SUM(AL179:AN179)</f>
        <v>393</v>
      </c>
      <c r="AP179" s="5"/>
      <c r="AQ179" s="205" t="s">
        <v>1045</v>
      </c>
      <c r="AR179" s="178">
        <v>134</v>
      </c>
      <c r="AS179" s="178">
        <v>4</v>
      </c>
      <c r="AT179" s="178">
        <v>5</v>
      </c>
      <c r="AU179" s="190">
        <f>SUM(AR179:AT179)</f>
        <v>143</v>
      </c>
      <c r="AV179" s="5"/>
      <c r="AW179" s="5"/>
      <c r="AX179" s="5"/>
      <c r="AY179" s="5"/>
      <c r="AZ179" s="5"/>
      <c r="BA179" s="5"/>
      <c r="BB179" s="5"/>
      <c r="BC179" s="5"/>
      <c r="BD179" s="179"/>
    </row>
    <row r="180" spans="1:56" ht="14.25" hidden="1" outlineLevel="1" thickBot="1">
      <c r="A180" s="181" t="s">
        <v>1053</v>
      </c>
      <c r="B180" s="110">
        <v>65</v>
      </c>
      <c r="C180" s="110">
        <v>56</v>
      </c>
      <c r="D180" s="110">
        <v>35</v>
      </c>
      <c r="E180" s="110">
        <v>22</v>
      </c>
      <c r="F180" s="110">
        <v>171</v>
      </c>
      <c r="G180" s="110">
        <v>80</v>
      </c>
      <c r="H180" s="189">
        <f>SUM(B180:G180)</f>
        <v>429</v>
      </c>
      <c r="I180" s="5"/>
      <c r="J180" s="181" t="s">
        <v>1053</v>
      </c>
      <c r="K180" s="168">
        <v>241</v>
      </c>
      <c r="L180" s="168">
        <v>131</v>
      </c>
      <c r="M180" s="189">
        <v>57</v>
      </c>
      <c r="N180" s="190">
        <f>SUM(K180:M180)</f>
        <v>429</v>
      </c>
      <c r="O180" s="5"/>
      <c r="P180" s="181" t="s">
        <v>1053</v>
      </c>
      <c r="Q180" s="168">
        <v>393</v>
      </c>
      <c r="R180" s="168">
        <v>13</v>
      </c>
      <c r="S180" s="189">
        <v>23</v>
      </c>
      <c r="T180" s="190">
        <f>SUM(Q180:S180)</f>
        <v>429</v>
      </c>
      <c r="U180" s="5"/>
      <c r="V180" s="181" t="s">
        <v>1053</v>
      </c>
      <c r="W180" s="168">
        <v>255</v>
      </c>
      <c r="X180" s="168">
        <v>91</v>
      </c>
      <c r="Y180" s="168">
        <v>44</v>
      </c>
      <c r="Z180" s="168">
        <v>20</v>
      </c>
      <c r="AA180" s="189">
        <v>19</v>
      </c>
      <c r="AB180" s="190">
        <f>SUM(W180:AA180)</f>
        <v>429</v>
      </c>
      <c r="AC180" s="5"/>
      <c r="AD180" s="181" t="s">
        <v>1053</v>
      </c>
      <c r="AE180" s="168">
        <v>254</v>
      </c>
      <c r="AF180" s="168">
        <v>24</v>
      </c>
      <c r="AG180" s="189">
        <v>151</v>
      </c>
      <c r="AH180" s="190">
        <f>SUM(AE180:AG180)</f>
        <v>429</v>
      </c>
      <c r="AI180" s="5"/>
      <c r="AJ180" s="5"/>
      <c r="AK180" s="181" t="s">
        <v>1057</v>
      </c>
      <c r="AL180" s="168">
        <v>13</v>
      </c>
      <c r="AM180" s="168">
        <v>0</v>
      </c>
      <c r="AN180" s="168">
        <v>0</v>
      </c>
      <c r="AO180" s="190">
        <f>SUM(AL180:AN180)</f>
        <v>13</v>
      </c>
      <c r="AP180" s="5"/>
      <c r="AQ180" s="208" t="s">
        <v>1056</v>
      </c>
      <c r="AR180" s="178">
        <v>259</v>
      </c>
      <c r="AS180" s="178">
        <v>9</v>
      </c>
      <c r="AT180" s="178">
        <v>18</v>
      </c>
      <c r="AU180" s="190">
        <f>SUM(AR180:AT180)</f>
        <v>286</v>
      </c>
      <c r="AV180" s="5"/>
      <c r="AW180" s="5"/>
      <c r="AX180" s="5"/>
      <c r="AY180" s="5"/>
      <c r="AZ180" s="5"/>
      <c r="BA180" s="5"/>
      <c r="BB180" s="5"/>
      <c r="BC180" s="5"/>
      <c r="BD180" s="179"/>
    </row>
    <row r="181" spans="1:56" ht="14.25" hidden="1" outlineLevel="1" thickBot="1">
      <c r="A181" s="159" t="s">
        <v>1025</v>
      </c>
      <c r="B181" s="191">
        <f>B180-B179</f>
        <v>6</v>
      </c>
      <c r="C181" s="191">
        <f t="shared" ref="C181:H181" si="25">C180-C179</f>
        <v>2</v>
      </c>
      <c r="D181" s="191">
        <f t="shared" si="25"/>
        <v>2</v>
      </c>
      <c r="E181" s="191">
        <f t="shared" si="25"/>
        <v>0</v>
      </c>
      <c r="F181" s="212">
        <f t="shared" si="25"/>
        <v>-2</v>
      </c>
      <c r="G181" s="191">
        <f t="shared" si="25"/>
        <v>2</v>
      </c>
      <c r="H181" s="192">
        <f t="shared" si="25"/>
        <v>10</v>
      </c>
      <c r="I181" s="5"/>
      <c r="J181" s="159" t="s">
        <v>1025</v>
      </c>
      <c r="K181" s="191">
        <f>K180-K179</f>
        <v>3</v>
      </c>
      <c r="L181" s="191">
        <f t="shared" ref="L181:N181" si="26">L180-L179</f>
        <v>3</v>
      </c>
      <c r="M181" s="192">
        <f t="shared" si="26"/>
        <v>4</v>
      </c>
      <c r="N181" s="193">
        <f t="shared" si="26"/>
        <v>10</v>
      </c>
      <c r="O181" s="5"/>
      <c r="P181" s="159" t="s">
        <v>1025</v>
      </c>
      <c r="Q181" s="191">
        <f>Q180-Q179</f>
        <v>10</v>
      </c>
      <c r="R181" s="191">
        <f>R180-R179</f>
        <v>0</v>
      </c>
      <c r="S181" s="192">
        <f>S180-S179</f>
        <v>0</v>
      </c>
      <c r="T181" s="193">
        <f>T180-T179</f>
        <v>10</v>
      </c>
      <c r="U181" s="5"/>
      <c r="V181" s="159" t="s">
        <v>1025</v>
      </c>
      <c r="W181" s="191">
        <f>W180-W179</f>
        <v>10</v>
      </c>
      <c r="X181" s="191">
        <f t="shared" ref="X181:AA181" si="27">X180-X179</f>
        <v>0</v>
      </c>
      <c r="Y181" s="212">
        <f t="shared" si="27"/>
        <v>-1</v>
      </c>
      <c r="Z181" s="191">
        <f t="shared" si="27"/>
        <v>0</v>
      </c>
      <c r="AA181" s="192">
        <f t="shared" si="27"/>
        <v>1</v>
      </c>
      <c r="AB181" s="193">
        <f>AB180-AB179</f>
        <v>10</v>
      </c>
      <c r="AC181" s="5"/>
      <c r="AD181" s="159" t="s">
        <v>1025</v>
      </c>
      <c r="AE181" s="191">
        <f>AE180-AE179</f>
        <v>7</v>
      </c>
      <c r="AF181" s="191">
        <f>AF180-AF179</f>
        <v>0</v>
      </c>
      <c r="AG181" s="192">
        <f>AG180-AG179</f>
        <v>3</v>
      </c>
      <c r="AH181" s="193">
        <f>AH180-AH179</f>
        <v>10</v>
      </c>
      <c r="AI181" s="5"/>
      <c r="AJ181" s="5"/>
      <c r="AK181" s="215" t="s">
        <v>519</v>
      </c>
      <c r="AL181" s="216">
        <v>16</v>
      </c>
      <c r="AM181" s="216">
        <v>7</v>
      </c>
      <c r="AN181" s="216">
        <v>0</v>
      </c>
      <c r="AO181" s="217">
        <f>SUM(AL181:AN181)</f>
        <v>23</v>
      </c>
      <c r="AP181" s="5"/>
      <c r="AQ181" s="159" t="s">
        <v>485</v>
      </c>
      <c r="AR181" s="212">
        <f>SUM(AR179:AR180)</f>
        <v>393</v>
      </c>
      <c r="AS181" s="212">
        <f t="shared" ref="AS181:AT181" si="28">SUM(AS179:AS180)</f>
        <v>13</v>
      </c>
      <c r="AT181" s="212">
        <f t="shared" si="28"/>
        <v>23</v>
      </c>
      <c r="AU181" s="212">
        <f>SUM(AU179:AU180)</f>
        <v>429</v>
      </c>
      <c r="AV181" s="5"/>
      <c r="AW181" s="5"/>
      <c r="AX181" s="5"/>
      <c r="AY181" s="5"/>
      <c r="AZ181" s="5"/>
      <c r="BA181" s="5"/>
      <c r="BB181" s="5"/>
      <c r="BC181" s="5"/>
      <c r="BD181" s="179"/>
    </row>
    <row r="182" spans="1:56" hidden="1" outlineLevel="1">
      <c r="A182" s="182"/>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168"/>
      <c r="AL182" s="168">
        <f>SUM(AL179:AL181)</f>
        <v>241</v>
      </c>
      <c r="AM182" s="168">
        <f t="shared" ref="AM182:AN182" si="29">SUM(AM179:AM181)</f>
        <v>131</v>
      </c>
      <c r="AN182" s="168">
        <f t="shared" si="29"/>
        <v>57</v>
      </c>
      <c r="AO182" s="168">
        <f>SUM(AO179:AO181)</f>
        <v>429</v>
      </c>
      <c r="AP182" s="5"/>
      <c r="AQ182" s="5"/>
      <c r="AR182" s="5"/>
      <c r="AS182" s="5"/>
      <c r="AT182" s="5"/>
      <c r="AU182" s="5"/>
      <c r="AV182" s="5"/>
      <c r="AW182" s="5"/>
      <c r="AX182" s="5"/>
      <c r="AY182" s="5"/>
      <c r="AZ182" s="5"/>
      <c r="BA182" s="5"/>
      <c r="BB182" s="5"/>
      <c r="BC182" s="5"/>
      <c r="BD182" s="179"/>
    </row>
    <row r="183" spans="1:56" hidden="1" outlineLevel="1">
      <c r="A183" s="182"/>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179"/>
    </row>
    <row r="184" spans="1:56" hidden="1" outlineLevel="1">
      <c r="A184" s="182"/>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179"/>
    </row>
    <row r="185" spans="1:56" hidden="1" outlineLevel="1">
      <c r="A185" s="182"/>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179"/>
    </row>
    <row r="186" spans="1:56" hidden="1" outlineLevel="1">
      <c r="A186" s="182"/>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179"/>
    </row>
    <row r="187" spans="1:56" hidden="1" outlineLevel="1">
      <c r="A187" s="182"/>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179"/>
    </row>
    <row r="188" spans="1:56" hidden="1" outlineLevel="1">
      <c r="A188" s="182"/>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179"/>
    </row>
    <row r="189" spans="1:56" hidden="1" outlineLevel="1">
      <c r="A189" s="182"/>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179"/>
    </row>
    <row r="190" spans="1:56" hidden="1" outlineLevel="1">
      <c r="A190" s="182"/>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179"/>
    </row>
    <row r="191" spans="1:56" hidden="1" outlineLevel="1">
      <c r="A191" s="182"/>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179"/>
    </row>
    <row r="192" spans="1:56" hidden="1" outlineLevel="1">
      <c r="A192" s="182"/>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179"/>
    </row>
    <row r="193" spans="1:56" hidden="1" outlineLevel="1">
      <c r="A193" s="182"/>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179"/>
    </row>
    <row r="194" spans="1:56" hidden="1" outlineLevel="1">
      <c r="A194" s="182"/>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179"/>
    </row>
    <row r="195" spans="1:56" hidden="1" outlineLevel="1">
      <c r="A195" s="182"/>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179"/>
    </row>
    <row r="196" spans="1:56" hidden="1" outlineLevel="1">
      <c r="A196" s="182"/>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179"/>
    </row>
    <row r="197" spans="1:56" hidden="1" outlineLevel="1">
      <c r="A197" s="182"/>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179"/>
    </row>
    <row r="198" spans="1:56" hidden="1" outlineLevel="1">
      <c r="A198" s="182"/>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179"/>
    </row>
    <row r="199" spans="1:56" hidden="1" outlineLevel="1">
      <c r="A199" s="182"/>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179"/>
    </row>
    <row r="200" spans="1:56" ht="14.25" thickBot="1">
      <c r="A200" s="236" t="s">
        <v>1063</v>
      </c>
      <c r="B200" s="237"/>
      <c r="C200" s="237"/>
      <c r="D200" s="237"/>
      <c r="E200" s="237"/>
      <c r="F200" s="237"/>
      <c r="G200" s="237"/>
      <c r="H200" s="237"/>
      <c r="I200" s="237"/>
      <c r="J200" s="237"/>
      <c r="K200" s="237"/>
      <c r="L200" s="237"/>
      <c r="M200" s="237"/>
      <c r="N200" s="237"/>
      <c r="O200" s="237"/>
      <c r="P200" s="237"/>
      <c r="Q200" s="237"/>
      <c r="R200" s="237"/>
      <c r="S200" s="237"/>
      <c r="T200" s="237"/>
      <c r="U200" s="237"/>
      <c r="V200" s="237"/>
      <c r="W200" s="237"/>
      <c r="X200" s="237"/>
      <c r="Y200" s="237"/>
      <c r="Z200" s="237"/>
      <c r="AA200" s="237"/>
      <c r="AB200" s="237"/>
      <c r="AC200" s="237"/>
      <c r="AD200" s="237"/>
      <c r="AE200" s="237"/>
      <c r="AF200" s="237"/>
      <c r="AG200" s="237"/>
      <c r="AH200" s="237"/>
      <c r="AI200" s="237"/>
      <c r="AJ200" s="237"/>
      <c r="AK200" s="237"/>
      <c r="AL200" s="237"/>
      <c r="AM200" s="237"/>
      <c r="AN200" s="237"/>
      <c r="AO200" s="237"/>
      <c r="AP200" s="237"/>
      <c r="AQ200" s="237"/>
      <c r="AR200" s="237"/>
      <c r="AS200" s="237"/>
      <c r="AT200" s="237"/>
      <c r="AU200" s="237"/>
      <c r="AV200" s="237"/>
      <c r="AW200" s="237"/>
      <c r="AX200" s="237"/>
      <c r="AY200" s="237"/>
      <c r="AZ200" s="237"/>
      <c r="BA200" s="237"/>
      <c r="BB200" s="237"/>
      <c r="BC200" s="237"/>
      <c r="BD200" s="238"/>
    </row>
    <row r="201" spans="1:56" outlineLevel="1">
      <c r="A201" s="230" t="s">
        <v>1027</v>
      </c>
      <c r="B201" s="231"/>
      <c r="C201" s="231"/>
      <c r="D201" s="231"/>
      <c r="E201" s="231"/>
      <c r="F201" s="231"/>
      <c r="G201" s="231"/>
      <c r="H201" s="232"/>
      <c r="J201" s="230" t="s">
        <v>1028</v>
      </c>
      <c r="K201" s="231"/>
      <c r="L201" s="231"/>
      <c r="M201" s="232"/>
      <c r="N201" s="222"/>
      <c r="P201" s="230" t="s">
        <v>1029</v>
      </c>
      <c r="Q201" s="231"/>
      <c r="R201" s="231"/>
      <c r="S201" s="232"/>
      <c r="T201" s="222"/>
      <c r="V201" s="242" t="s">
        <v>1030</v>
      </c>
      <c r="W201" s="243"/>
      <c r="X201" s="243"/>
      <c r="Y201" s="243"/>
      <c r="Z201" s="243"/>
      <c r="AA201" s="244"/>
      <c r="AB201" s="222"/>
      <c r="AD201" s="230" t="s">
        <v>1031</v>
      </c>
      <c r="AE201" s="231"/>
      <c r="AF201" s="231"/>
      <c r="AG201" s="232"/>
      <c r="AH201" s="222"/>
      <c r="AK201" s="230" t="s">
        <v>1059</v>
      </c>
      <c r="AL201" s="231"/>
      <c r="AM201" s="231"/>
      <c r="AN201" s="232"/>
      <c r="AO201" s="222"/>
      <c r="AQ201" s="230" t="s">
        <v>1060</v>
      </c>
      <c r="AR201" s="231"/>
      <c r="AS201" s="231"/>
      <c r="AT201" s="232"/>
      <c r="AU201" s="222"/>
    </row>
    <row r="202" spans="1:56" ht="14.25" outlineLevel="1" thickBot="1">
      <c r="A202" s="180" t="s">
        <v>510</v>
      </c>
      <c r="B202" s="173" t="s">
        <v>3</v>
      </c>
      <c r="C202" s="173" t="s">
        <v>5</v>
      </c>
      <c r="D202" s="173" t="s">
        <v>8</v>
      </c>
      <c r="E202" s="174" t="s">
        <v>10</v>
      </c>
      <c r="F202" s="173" t="s">
        <v>1048</v>
      </c>
      <c r="G202" s="175" t="s">
        <v>1049</v>
      </c>
      <c r="H202" s="176" t="s">
        <v>485</v>
      </c>
      <c r="J202" s="144" t="s">
        <v>510</v>
      </c>
      <c r="K202" s="149" t="s">
        <v>494</v>
      </c>
      <c r="L202" s="150" t="s">
        <v>495</v>
      </c>
      <c r="M202" s="187" t="s">
        <v>496</v>
      </c>
      <c r="N202" s="188" t="s">
        <v>1032</v>
      </c>
      <c r="P202" s="144" t="s">
        <v>1033</v>
      </c>
      <c r="Q202" s="149" t="s">
        <v>1034</v>
      </c>
      <c r="R202" s="150" t="s">
        <v>518</v>
      </c>
      <c r="S202" s="187" t="s">
        <v>519</v>
      </c>
      <c r="T202" s="188" t="s">
        <v>485</v>
      </c>
      <c r="V202" s="144" t="s">
        <v>510</v>
      </c>
      <c r="W202" s="149" t="s">
        <v>502</v>
      </c>
      <c r="X202" s="150" t="s">
        <v>520</v>
      </c>
      <c r="Y202" s="151" t="s">
        <v>521</v>
      </c>
      <c r="Z202" s="151" t="s">
        <v>522</v>
      </c>
      <c r="AA202" s="187" t="s">
        <v>523</v>
      </c>
      <c r="AB202" s="188" t="s">
        <v>1021</v>
      </c>
      <c r="AD202" s="144" t="s">
        <v>510</v>
      </c>
      <c r="AE202" s="149" t="s">
        <v>1022</v>
      </c>
      <c r="AF202" s="150" t="s">
        <v>477</v>
      </c>
      <c r="AG202" s="187" t="s">
        <v>1023</v>
      </c>
      <c r="AH202" s="188" t="s">
        <v>485</v>
      </c>
      <c r="AK202" s="144" t="s">
        <v>510</v>
      </c>
      <c r="AL202" s="149" t="s">
        <v>494</v>
      </c>
      <c r="AM202" s="150" t="s">
        <v>495</v>
      </c>
      <c r="AN202" s="187" t="s">
        <v>496</v>
      </c>
      <c r="AO202" s="188" t="s">
        <v>485</v>
      </c>
      <c r="AQ202" s="144" t="s">
        <v>510</v>
      </c>
      <c r="AR202" s="149" t="s">
        <v>517</v>
      </c>
      <c r="AS202" s="150" t="s">
        <v>518</v>
      </c>
      <c r="AT202" s="187" t="s">
        <v>519</v>
      </c>
      <c r="AU202" s="188" t="s">
        <v>485</v>
      </c>
    </row>
    <row r="203" spans="1:56" outlineLevel="1">
      <c r="A203" s="181" t="s">
        <v>1054</v>
      </c>
      <c r="B203" s="110">
        <f>B180</f>
        <v>65</v>
      </c>
      <c r="C203" s="110">
        <f t="shared" ref="C203:G203" si="30">C180</f>
        <v>56</v>
      </c>
      <c r="D203" s="110">
        <f t="shared" si="30"/>
        <v>35</v>
      </c>
      <c r="E203" s="110">
        <f t="shared" si="30"/>
        <v>22</v>
      </c>
      <c r="F203" s="110">
        <f t="shared" si="30"/>
        <v>171</v>
      </c>
      <c r="G203" s="110">
        <f t="shared" si="30"/>
        <v>80</v>
      </c>
      <c r="H203" s="189">
        <f>SUM(B203:G203)</f>
        <v>429</v>
      </c>
      <c r="J203" s="181" t="s">
        <v>1054</v>
      </c>
      <c r="K203" s="168">
        <f>K180</f>
        <v>241</v>
      </c>
      <c r="L203" s="168">
        <f t="shared" ref="L203:M203" si="31">L180</f>
        <v>131</v>
      </c>
      <c r="M203" s="189">
        <f t="shared" si="31"/>
        <v>57</v>
      </c>
      <c r="N203" s="190">
        <f>SUM(K203:M203)</f>
        <v>429</v>
      </c>
      <c r="P203" s="181" t="s">
        <v>1054</v>
      </c>
      <c r="Q203" s="168">
        <f>Q180</f>
        <v>393</v>
      </c>
      <c r="R203" s="168">
        <f t="shared" ref="R203:S203" si="32">R180</f>
        <v>13</v>
      </c>
      <c r="S203" s="189">
        <f t="shared" si="32"/>
        <v>23</v>
      </c>
      <c r="T203" s="190">
        <f>SUM(Q203:S203)</f>
        <v>429</v>
      </c>
      <c r="V203" s="181" t="s">
        <v>1054</v>
      </c>
      <c r="W203" s="168">
        <f>W180</f>
        <v>255</v>
      </c>
      <c r="X203" s="168">
        <f>X180</f>
        <v>91</v>
      </c>
      <c r="Y203" s="168">
        <f>Y180</f>
        <v>44</v>
      </c>
      <c r="Z203" s="168">
        <f t="shared" ref="Z203:AA203" si="33">Z180</f>
        <v>20</v>
      </c>
      <c r="AA203" s="189">
        <f t="shared" si="33"/>
        <v>19</v>
      </c>
      <c r="AB203" s="190">
        <f>SUM(W203:AA203)</f>
        <v>429</v>
      </c>
      <c r="AD203" s="181" t="s">
        <v>1054</v>
      </c>
      <c r="AE203" s="168">
        <f>AE180</f>
        <v>254</v>
      </c>
      <c r="AF203" s="168">
        <f>AF180</f>
        <v>24</v>
      </c>
      <c r="AG203" s="189">
        <f>AG180</f>
        <v>151</v>
      </c>
      <c r="AH203" s="190">
        <f>SUM(AE203:AG203)</f>
        <v>429</v>
      </c>
      <c r="AK203" s="181" t="s">
        <v>517</v>
      </c>
      <c r="AL203" s="168">
        <v>214</v>
      </c>
      <c r="AM203" s="168">
        <v>131</v>
      </c>
      <c r="AN203" s="168">
        <v>68</v>
      </c>
      <c r="AO203" s="190">
        <f>SUM(AL203:AN203)</f>
        <v>413</v>
      </c>
      <c r="AQ203" s="205" t="s">
        <v>1045</v>
      </c>
      <c r="AR203" s="178">
        <v>135</v>
      </c>
      <c r="AS203" s="178">
        <v>1</v>
      </c>
      <c r="AT203" s="178">
        <v>4</v>
      </c>
      <c r="AU203" s="190">
        <f>SUM(AR203:AT203)</f>
        <v>140</v>
      </c>
    </row>
    <row r="204" spans="1:56" ht="14.25" outlineLevel="1" thickBot="1">
      <c r="A204" s="181" t="s">
        <v>1055</v>
      </c>
      <c r="B204" s="110">
        <v>54</v>
      </c>
      <c r="C204" s="110">
        <v>60</v>
      </c>
      <c r="D204" s="110">
        <v>39</v>
      </c>
      <c r="E204" s="110">
        <v>26</v>
      </c>
      <c r="F204" s="110">
        <v>193</v>
      </c>
      <c r="G204" s="110">
        <v>77</v>
      </c>
      <c r="H204" s="189">
        <f>SUM(B204:G204)</f>
        <v>449</v>
      </c>
      <c r="J204" s="181" t="s">
        <v>1055</v>
      </c>
      <c r="K204" s="168">
        <v>243</v>
      </c>
      <c r="L204" s="168">
        <v>138</v>
      </c>
      <c r="M204" s="189">
        <v>68</v>
      </c>
      <c r="N204" s="190">
        <f>SUM(K204:M204)</f>
        <v>449</v>
      </c>
      <c r="P204" s="181" t="s">
        <v>1055</v>
      </c>
      <c r="Q204" s="168">
        <v>413</v>
      </c>
      <c r="R204" s="168">
        <v>13</v>
      </c>
      <c r="S204" s="189">
        <v>23</v>
      </c>
      <c r="T204" s="190">
        <f>SUM(Q204:S204)</f>
        <v>449</v>
      </c>
      <c r="V204" s="181" t="s">
        <v>1055</v>
      </c>
      <c r="W204" s="168">
        <v>274</v>
      </c>
      <c r="X204" s="168">
        <v>91</v>
      </c>
      <c r="Y204" s="168">
        <v>45</v>
      </c>
      <c r="Z204" s="168">
        <v>20</v>
      </c>
      <c r="AA204" s="189">
        <v>19</v>
      </c>
      <c r="AB204" s="190">
        <f>SUM(W204:AA204)</f>
        <v>449</v>
      </c>
      <c r="AD204" s="181" t="s">
        <v>1055</v>
      </c>
      <c r="AE204" s="168">
        <v>267</v>
      </c>
      <c r="AF204" s="168">
        <v>24</v>
      </c>
      <c r="AG204" s="189">
        <v>158</v>
      </c>
      <c r="AH204" s="190">
        <f>SUM(AE204:AG204)</f>
        <v>449</v>
      </c>
      <c r="AK204" s="181" t="s">
        <v>1057</v>
      </c>
      <c r="AL204" s="168">
        <v>13</v>
      </c>
      <c r="AM204" s="168">
        <v>0</v>
      </c>
      <c r="AN204" s="168">
        <v>0</v>
      </c>
      <c r="AO204" s="190">
        <f>SUM(AL204:AN204)</f>
        <v>13</v>
      </c>
      <c r="AQ204" s="208" t="s">
        <v>1056</v>
      </c>
      <c r="AR204" s="178">
        <v>278</v>
      </c>
      <c r="AS204" s="178">
        <v>12</v>
      </c>
      <c r="AT204" s="178">
        <v>19</v>
      </c>
      <c r="AU204" s="190">
        <f>SUM(AR204:AT204)</f>
        <v>309</v>
      </c>
    </row>
    <row r="205" spans="1:56" ht="14.25" outlineLevel="1" thickBot="1">
      <c r="A205" s="159" t="s">
        <v>1025</v>
      </c>
      <c r="B205" s="212">
        <f>B204-B203</f>
        <v>-11</v>
      </c>
      <c r="C205" s="191">
        <f t="shared" ref="C205:H205" si="34">C204-C203</f>
        <v>4</v>
      </c>
      <c r="D205" s="191">
        <f t="shared" si="34"/>
        <v>4</v>
      </c>
      <c r="E205" s="191">
        <f t="shared" si="34"/>
        <v>4</v>
      </c>
      <c r="F205" s="212">
        <f t="shared" si="34"/>
        <v>22</v>
      </c>
      <c r="G205" s="212">
        <f t="shared" si="34"/>
        <v>-3</v>
      </c>
      <c r="H205" s="192">
        <f t="shared" si="34"/>
        <v>20</v>
      </c>
      <c r="J205" s="159" t="s">
        <v>1025</v>
      </c>
      <c r="K205" s="191">
        <f>K204-K203</f>
        <v>2</v>
      </c>
      <c r="L205" s="191">
        <f t="shared" ref="L205:N205" si="35">L204-L203</f>
        <v>7</v>
      </c>
      <c r="M205" s="192">
        <f t="shared" si="35"/>
        <v>11</v>
      </c>
      <c r="N205" s="193">
        <f t="shared" si="35"/>
        <v>20</v>
      </c>
      <c r="P205" s="159" t="s">
        <v>1025</v>
      </c>
      <c r="Q205" s="191">
        <f>Q204-Q203</f>
        <v>20</v>
      </c>
      <c r="R205" s="191">
        <f>R204-R203</f>
        <v>0</v>
      </c>
      <c r="S205" s="192">
        <f>S204-S203</f>
        <v>0</v>
      </c>
      <c r="T205" s="193">
        <f>T204-T203</f>
        <v>20</v>
      </c>
      <c r="V205" s="159" t="s">
        <v>1025</v>
      </c>
      <c r="W205" s="191">
        <f>W204-W203</f>
        <v>19</v>
      </c>
      <c r="X205" s="191">
        <f t="shared" ref="X205:AA205" si="36">X204-X203</f>
        <v>0</v>
      </c>
      <c r="Y205" s="212">
        <f t="shared" si="36"/>
        <v>1</v>
      </c>
      <c r="Z205" s="191">
        <f t="shared" si="36"/>
        <v>0</v>
      </c>
      <c r="AA205" s="192">
        <f t="shared" si="36"/>
        <v>0</v>
      </c>
      <c r="AB205" s="193">
        <f>AB204-AB203</f>
        <v>20</v>
      </c>
      <c r="AD205" s="159" t="s">
        <v>1025</v>
      </c>
      <c r="AE205" s="191">
        <f>AE204-AE203</f>
        <v>13</v>
      </c>
      <c r="AF205" s="191">
        <f>AF204-AF203</f>
        <v>0</v>
      </c>
      <c r="AG205" s="192">
        <f>AG204-AG203</f>
        <v>7</v>
      </c>
      <c r="AH205" s="193">
        <f>AH204-AH203</f>
        <v>20</v>
      </c>
      <c r="AK205" s="159" t="s">
        <v>519</v>
      </c>
      <c r="AL205" s="168">
        <v>16</v>
      </c>
      <c r="AM205" s="168">
        <v>7</v>
      </c>
      <c r="AN205" s="168">
        <v>0</v>
      </c>
      <c r="AO205" s="190">
        <f>SUM(AL205:AN205)</f>
        <v>23</v>
      </c>
      <c r="AQ205" s="159" t="s">
        <v>485</v>
      </c>
      <c r="AR205" s="212">
        <f>SUM(AR203:AR204)</f>
        <v>413</v>
      </c>
      <c r="AS205" s="212">
        <f t="shared" ref="AS205" si="37">SUM(AS203:AS204)</f>
        <v>13</v>
      </c>
      <c r="AT205" s="212">
        <f t="shared" ref="AT205" si="38">SUM(AT203:AT204)</f>
        <v>23</v>
      </c>
      <c r="AU205" s="212">
        <f>SUM(AU203:AU204)</f>
        <v>449</v>
      </c>
    </row>
    <row r="206" spans="1:56" ht="14.25" outlineLevel="1" thickBot="1">
      <c r="AK206" s="159" t="s">
        <v>485</v>
      </c>
      <c r="AL206" s="168">
        <f>SUM(AL203:AL205)</f>
        <v>243</v>
      </c>
      <c r="AM206" s="168">
        <f t="shared" ref="AM206:AO206" si="39">SUM(AM203:AM205)</f>
        <v>138</v>
      </c>
      <c r="AN206" s="168">
        <f t="shared" si="39"/>
        <v>68</v>
      </c>
      <c r="AO206" s="168">
        <f t="shared" si="39"/>
        <v>449</v>
      </c>
    </row>
    <row r="207" spans="1:56" outlineLevel="1"/>
    <row r="208" spans="1:56" outlineLevel="1"/>
    <row r="209" spans="1:56" outlineLevel="1"/>
    <row r="210" spans="1:56" outlineLevel="1"/>
    <row r="211" spans="1:56" outlineLevel="1"/>
    <row r="212" spans="1:56" outlineLevel="1"/>
    <row r="213" spans="1:56" outlineLevel="1"/>
    <row r="214" spans="1:56" outlineLevel="1"/>
    <row r="215" spans="1:56" outlineLevel="1"/>
    <row r="216" spans="1:56" outlineLevel="1"/>
    <row r="217" spans="1:56" outlineLevel="1"/>
    <row r="218" spans="1:56" outlineLevel="1"/>
    <row r="219" spans="1:56" outlineLevel="1"/>
    <row r="220" spans="1:56" outlineLevel="1"/>
    <row r="221" spans="1:56" outlineLevel="1"/>
    <row r="222" spans="1:56" outlineLevel="1"/>
    <row r="223" spans="1:56" ht="14.25" outlineLevel="1" thickBot="1"/>
    <row r="224" spans="1:56" ht="14.25" collapsed="1" thickBot="1">
      <c r="A224" s="236" t="s">
        <v>1362</v>
      </c>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c r="Z224" s="237"/>
      <c r="AA224" s="237"/>
      <c r="AB224" s="237"/>
      <c r="AC224" s="237"/>
      <c r="AD224" s="237"/>
      <c r="AE224" s="237"/>
      <c r="AF224" s="237"/>
      <c r="AG224" s="237"/>
      <c r="AH224" s="237"/>
      <c r="AI224" s="237"/>
      <c r="AJ224" s="237"/>
      <c r="AK224" s="237"/>
      <c r="AL224" s="237"/>
      <c r="AM224" s="237"/>
      <c r="AN224" s="237"/>
      <c r="AO224" s="237"/>
      <c r="AP224" s="237"/>
      <c r="AQ224" s="237"/>
      <c r="AR224" s="237"/>
      <c r="AS224" s="237"/>
      <c r="AT224" s="237"/>
      <c r="AU224" s="237"/>
      <c r="AV224" s="237"/>
      <c r="AW224" s="237"/>
      <c r="AX224" s="237"/>
      <c r="AY224" s="237"/>
      <c r="AZ224" s="237"/>
      <c r="BA224" s="237"/>
      <c r="BB224" s="237"/>
      <c r="BC224" s="237"/>
      <c r="BD224" s="238"/>
    </row>
    <row r="225" spans="1:47" hidden="1" outlineLevel="1">
      <c r="A225" s="230" t="s">
        <v>1027</v>
      </c>
      <c r="B225" s="231"/>
      <c r="C225" s="231"/>
      <c r="D225" s="231"/>
      <c r="E225" s="231"/>
      <c r="F225" s="231"/>
      <c r="G225" s="231"/>
      <c r="H225" s="232"/>
      <c r="J225" s="230" t="s">
        <v>1028</v>
      </c>
      <c r="K225" s="231"/>
      <c r="L225" s="231"/>
      <c r="M225" s="232"/>
      <c r="N225" s="222"/>
      <c r="P225" s="230" t="s">
        <v>1029</v>
      </c>
      <c r="Q225" s="231"/>
      <c r="R225" s="231"/>
      <c r="S225" s="232"/>
      <c r="T225" s="222"/>
      <c r="V225" s="242" t="s">
        <v>1030</v>
      </c>
      <c r="W225" s="243"/>
      <c r="X225" s="243"/>
      <c r="Y225" s="243"/>
      <c r="Z225" s="243"/>
      <c r="AA225" s="244"/>
      <c r="AB225" s="222"/>
      <c r="AD225" s="230" t="s">
        <v>1031</v>
      </c>
      <c r="AE225" s="231"/>
      <c r="AF225" s="231"/>
      <c r="AG225" s="232"/>
      <c r="AH225" s="222"/>
      <c r="AK225" s="230" t="s">
        <v>1365</v>
      </c>
      <c r="AL225" s="231"/>
      <c r="AM225" s="231"/>
      <c r="AN225" s="232"/>
      <c r="AO225" s="222"/>
      <c r="AQ225" s="230" t="s">
        <v>1366</v>
      </c>
      <c r="AR225" s="231"/>
      <c r="AS225" s="231"/>
      <c r="AT225" s="232"/>
      <c r="AU225" s="222"/>
    </row>
    <row r="226" spans="1:47" ht="14.25" hidden="1" outlineLevel="1" thickBot="1">
      <c r="A226" s="180" t="s">
        <v>510</v>
      </c>
      <c r="B226" s="173" t="s">
        <v>3</v>
      </c>
      <c r="C226" s="173" t="s">
        <v>5</v>
      </c>
      <c r="D226" s="173" t="s">
        <v>8</v>
      </c>
      <c r="E226" s="174" t="s">
        <v>10</v>
      </c>
      <c r="F226" s="173" t="s">
        <v>512</v>
      </c>
      <c r="G226" s="175" t="s">
        <v>871</v>
      </c>
      <c r="H226" s="176" t="s">
        <v>485</v>
      </c>
      <c r="J226" s="144" t="s">
        <v>510</v>
      </c>
      <c r="K226" s="149" t="s">
        <v>494</v>
      </c>
      <c r="L226" s="150" t="s">
        <v>495</v>
      </c>
      <c r="M226" s="187" t="s">
        <v>496</v>
      </c>
      <c r="N226" s="188" t="s">
        <v>485</v>
      </c>
      <c r="P226" s="144" t="s">
        <v>510</v>
      </c>
      <c r="Q226" s="149" t="s">
        <v>517</v>
      </c>
      <c r="R226" s="150" t="s">
        <v>518</v>
      </c>
      <c r="S226" s="187" t="s">
        <v>519</v>
      </c>
      <c r="T226" s="188" t="s">
        <v>485</v>
      </c>
      <c r="V226" s="144" t="s">
        <v>510</v>
      </c>
      <c r="W226" s="149" t="s">
        <v>502</v>
      </c>
      <c r="X226" s="150" t="s">
        <v>520</v>
      </c>
      <c r="Y226" s="151" t="s">
        <v>521</v>
      </c>
      <c r="Z226" s="151" t="s">
        <v>522</v>
      </c>
      <c r="AA226" s="187" t="s">
        <v>523</v>
      </c>
      <c r="AB226" s="188" t="s">
        <v>1021</v>
      </c>
      <c r="AD226" s="144" t="s">
        <v>510</v>
      </c>
      <c r="AE226" s="149" t="s">
        <v>1022</v>
      </c>
      <c r="AF226" s="150" t="s">
        <v>477</v>
      </c>
      <c r="AG226" s="187" t="s">
        <v>1023</v>
      </c>
      <c r="AH226" s="188" t="s">
        <v>485</v>
      </c>
      <c r="AK226" s="144" t="s">
        <v>510</v>
      </c>
      <c r="AL226" s="149" t="s">
        <v>494</v>
      </c>
      <c r="AM226" s="150" t="s">
        <v>495</v>
      </c>
      <c r="AN226" s="187" t="s">
        <v>496</v>
      </c>
      <c r="AO226" s="188" t="s">
        <v>485</v>
      </c>
      <c r="AQ226" s="144" t="s">
        <v>510</v>
      </c>
      <c r="AR226" s="149" t="s">
        <v>517</v>
      </c>
      <c r="AS226" s="150" t="s">
        <v>518</v>
      </c>
      <c r="AT226" s="187" t="s">
        <v>519</v>
      </c>
      <c r="AU226" s="188" t="s">
        <v>485</v>
      </c>
    </row>
    <row r="227" spans="1:47" hidden="1" outlineLevel="1">
      <c r="A227" s="181" t="s">
        <v>1363</v>
      </c>
      <c r="B227" s="110">
        <f>B204</f>
        <v>54</v>
      </c>
      <c r="C227" s="110">
        <f t="shared" ref="C227:G227" si="40">C204</f>
        <v>60</v>
      </c>
      <c r="D227" s="110">
        <f t="shared" si="40"/>
        <v>39</v>
      </c>
      <c r="E227" s="110">
        <f t="shared" si="40"/>
        <v>26</v>
      </c>
      <c r="F227" s="110">
        <f t="shared" si="40"/>
        <v>193</v>
      </c>
      <c r="G227" s="110">
        <f t="shared" si="40"/>
        <v>77</v>
      </c>
      <c r="H227" s="189">
        <f>SUM(B227:G227)</f>
        <v>449</v>
      </c>
      <c r="J227" s="181" t="s">
        <v>1363</v>
      </c>
      <c r="K227" s="168">
        <f>K204</f>
        <v>243</v>
      </c>
      <c r="L227" s="168">
        <f t="shared" ref="L227:M227" si="41">L204</f>
        <v>138</v>
      </c>
      <c r="M227" s="189">
        <f t="shared" si="41"/>
        <v>68</v>
      </c>
      <c r="N227" s="190">
        <f>SUM(K227:M227)</f>
        <v>449</v>
      </c>
      <c r="P227" s="181" t="s">
        <v>1363</v>
      </c>
      <c r="Q227" s="168">
        <f>Q204</f>
        <v>413</v>
      </c>
      <c r="R227" s="168">
        <f t="shared" ref="R227:S227" si="42">R204</f>
        <v>13</v>
      </c>
      <c r="S227" s="189">
        <f t="shared" si="42"/>
        <v>23</v>
      </c>
      <c r="T227" s="190">
        <f>SUM(Q227:S227)</f>
        <v>449</v>
      </c>
      <c r="V227" s="181" t="s">
        <v>1363</v>
      </c>
      <c r="W227" s="168">
        <f>W204</f>
        <v>274</v>
      </c>
      <c r="X227" s="168">
        <f>X204</f>
        <v>91</v>
      </c>
      <c r="Y227" s="168">
        <f>Y204</f>
        <v>45</v>
      </c>
      <c r="Z227" s="168">
        <f t="shared" ref="Z227:AA227" si="43">Z204</f>
        <v>20</v>
      </c>
      <c r="AA227" s="189">
        <f t="shared" si="43"/>
        <v>19</v>
      </c>
      <c r="AB227" s="190">
        <f>SUM(W227:AA227)</f>
        <v>449</v>
      </c>
      <c r="AD227" s="181" t="s">
        <v>1363</v>
      </c>
      <c r="AE227" s="168">
        <f>AE204</f>
        <v>267</v>
      </c>
      <c r="AF227" s="168">
        <f>AF204</f>
        <v>24</v>
      </c>
      <c r="AG227" s="189">
        <f>AG204</f>
        <v>158</v>
      </c>
      <c r="AH227" s="190">
        <f>SUM(AE227:AG227)</f>
        <v>449</v>
      </c>
      <c r="AK227" s="181" t="s">
        <v>517</v>
      </c>
      <c r="AL227" s="168">
        <f>COUNTIFS(E100问题清单!$F:$F,"PAD",E100问题清单!$E:$E,"高")</f>
        <v>214</v>
      </c>
      <c r="AM227" s="168">
        <f>COUNTIFS(E100问题清单!$F:$F,"PAD",E100问题清单!$E:$E,"中")</f>
        <v>131</v>
      </c>
      <c r="AN227" s="168">
        <f>COUNTIFS(E100问题清单!$F:$F,"PAD",E100问题清单!$E:$E,"低")</f>
        <v>68</v>
      </c>
      <c r="AO227" s="190">
        <f>SUM(AL227:AN227)</f>
        <v>413</v>
      </c>
      <c r="AQ227" s="205" t="s">
        <v>1045</v>
      </c>
      <c r="AR227" s="178">
        <f>COUNTIFS(E100问题清单!$F:$F,"PAD",E100问题清单!$J:$J,"原因未定")+COUNTIFS(E100问题清单!$F:$F,"PAD",E100问题清单!$J:$J,"原因确认")+COUNTIFS(E100问题清单!$F:$F,"PAD",E100问题清单!$J:$J,"持续跟踪")</f>
        <v>135</v>
      </c>
      <c r="AS227" s="178">
        <f>COUNTIFS(E100问题清单!$F:$F,"PAD支架",E100问题清单!$J:$J,"原因未定")+COUNTIFS(E100问题清单!$F:$F,"PAD支架",E100问题清单!$J:$J,"原因确认")+COUNTIFS(E100问题清单!$F:$F,"PAD支架",E100问题清单!$J:$J,"持续跟踪")</f>
        <v>1</v>
      </c>
      <c r="AT227" s="178">
        <f>COUNTIFS(E100问题清单!$F:$F,"主机",E100问题清单!$J:$J,"原因未定")+COUNTIFS(E100问题清单!$F:$F,"主机",E100问题清单!$J:$J,"原因确认")+COUNTIFS(E100问题清单!$F:$F,"主机",E100问题清单!$J:$J,"持续跟踪")</f>
        <v>4</v>
      </c>
      <c r="AU227" s="190">
        <f>SUM(AR227:AT227)</f>
        <v>140</v>
      </c>
    </row>
    <row r="228" spans="1:47" ht="14.25" hidden="1" outlineLevel="1" thickBot="1">
      <c r="A228" s="181" t="s">
        <v>1364</v>
      </c>
      <c r="B228" s="110">
        <f>COUNTIF(E100问题清单!$J:$J,"原因未定")</f>
        <v>54</v>
      </c>
      <c r="C228" s="110">
        <f>COUNTIF(E100问题清单!$J:$J,"原因确认")</f>
        <v>60</v>
      </c>
      <c r="D228" s="110">
        <f>COUNTIF(E100问题清单!$J:$J,"方案实施")</f>
        <v>39</v>
      </c>
      <c r="E228" s="110">
        <f>COUNTIF(E100问题清单!$J:$J,"持续跟踪")</f>
        <v>26</v>
      </c>
      <c r="F228" s="110">
        <f>COUNTIF(E100问题清单!$J:$J,"验证关闭")</f>
        <v>193</v>
      </c>
      <c r="G228" s="110">
        <f>COUNTIF(E100问题清单!$J:$J,"状态冻结")</f>
        <v>77</v>
      </c>
      <c r="H228" s="189">
        <f>SUM(B228:G228)</f>
        <v>449</v>
      </c>
      <c r="J228" s="181" t="s">
        <v>1364</v>
      </c>
      <c r="K228" s="168">
        <f>COUNTIF(E100问题清单!$E:$E,"高")</f>
        <v>243</v>
      </c>
      <c r="L228" s="168">
        <f>COUNTIF(E100问题清单!$E:$E,"中")</f>
        <v>138</v>
      </c>
      <c r="M228" s="189">
        <f>COUNTIF(E100问题清单!$E:$E,"低")</f>
        <v>68</v>
      </c>
      <c r="N228" s="190">
        <f>SUM(K228:M228)</f>
        <v>449</v>
      </c>
      <c r="P228" s="181" t="s">
        <v>1364</v>
      </c>
      <c r="Q228" s="168">
        <f>COUNTIF(E100问题清单!F:F,Q226)</f>
        <v>413</v>
      </c>
      <c r="R228" s="168">
        <f>COUNTIF(E100问题清单!F:F,R226)</f>
        <v>13</v>
      </c>
      <c r="S228" s="189">
        <f>COUNTIF(E100问题清单!F:F,S226)</f>
        <v>23</v>
      </c>
      <c r="T228" s="190">
        <f>SUM(Q228:S228)</f>
        <v>449</v>
      </c>
      <c r="V228" s="181" t="s">
        <v>1364</v>
      </c>
      <c r="W228" s="168">
        <f>COUNTIF(E100问题清单!$C:$C,W226)</f>
        <v>274</v>
      </c>
      <c r="X228" s="168">
        <f>COUNTIF(E100问题清单!$C:$C,X226)</f>
        <v>91</v>
      </c>
      <c r="Y228" s="168">
        <f>COUNTIF(E100问题清单!$C:$C,Y226)</f>
        <v>45</v>
      </c>
      <c r="Z228" s="168">
        <f>COUNTIF(E100问题清单!$C:$C,Z226)</f>
        <v>20</v>
      </c>
      <c r="AA228" s="189">
        <f>COUNTIF(E100问题清单!$C:$C,AA226)</f>
        <v>19</v>
      </c>
      <c r="AB228" s="190">
        <f>SUM(W228:AA228)</f>
        <v>449</v>
      </c>
      <c r="AD228" s="181" t="s">
        <v>1364</v>
      </c>
      <c r="AE228" s="168">
        <f>+COUNTIF(E100问题清单!H:H,"安悦单测")+COUNTIF(E100问题清单!H:H,"安悦整车")+COUNTIF(E100问题清单!H:H,"安悦路测")</f>
        <v>267</v>
      </c>
      <c r="AF228" s="168">
        <f>+COUNTIF(E100问题清单!H:H,"映台台架")</f>
        <v>24</v>
      </c>
      <c r="AG228" s="189">
        <f>COUNTIF(E100问题清单!H:H,"SGMW单测")+COUNTIF(E100问题清单!H:H,"SGMW整车")+COUNTIF(E100问题清单!H:H,"SGMW路测")</f>
        <v>158</v>
      </c>
      <c r="AH228" s="190">
        <f>SUM(AE228:AG228)</f>
        <v>449</v>
      </c>
      <c r="AK228" s="181" t="s">
        <v>1057</v>
      </c>
      <c r="AL228" s="168">
        <f>COUNTIFS(E100问题清单!$F:$F,"PAD支架",E100问题清单!$E:$E,"高")</f>
        <v>13</v>
      </c>
      <c r="AM228" s="168">
        <f>COUNTIFS(E100问题清单!$F:$F,"PAD支架",E100问题清单!$E:$E,"中")</f>
        <v>0</v>
      </c>
      <c r="AN228" s="168">
        <f>COUNTIFS(E100问题清单!$F:$F,"PAD支架",E100问题清单!$E:$E,"低")</f>
        <v>0</v>
      </c>
      <c r="AO228" s="190">
        <f>SUM(AL228:AN228)</f>
        <v>13</v>
      </c>
      <c r="AQ228" s="208" t="s">
        <v>1056</v>
      </c>
      <c r="AR228" s="178">
        <f>COUNTIFS(E100问题清单!$F:$F,"PAD",E100问题清单!$J:$J,"方案实施")+COUNTIFS(E100问题清单!$F:$F,"PAD",E100问题清单!$J:$J,"验证关闭")+COUNTIFS(E100问题清单!$F:$F,"PAD",E100问题清单!$J:$J,"状态冻结")</f>
        <v>278</v>
      </c>
      <c r="AS228" s="178">
        <f>COUNTIFS(E100问题清单!$F:$F,"PAD支架",E100问题清单!$J:$J,"方案实施")+COUNTIFS(E100问题清单!$F:$F,"PAD支架",E100问题清单!$J:$J,"验证关闭")+COUNTIFS(E100问题清单!$F:$F,"PAD支架",E100问题清单!$J:$J,"状态冻结")</f>
        <v>12</v>
      </c>
      <c r="AT228" s="178">
        <f>COUNTIFS(E100问题清单!$F:$F,"主机",E100问题清单!$J:$J,"方案实施")+COUNTIFS(E100问题清单!$F:$F,"主机",E100问题清单!$J:$J,"验证关闭")+COUNTIFS(E100问题清单!$F:$F,"主机",E100问题清单!$J:$J,"状态冻结")</f>
        <v>19</v>
      </c>
      <c r="AU228" s="190">
        <f>SUM(AR228:AT228)</f>
        <v>309</v>
      </c>
    </row>
    <row r="229" spans="1:47" ht="14.25" hidden="1" outlineLevel="1" thickBot="1">
      <c r="A229" s="159" t="s">
        <v>1025</v>
      </c>
      <c r="B229" s="191">
        <f>B228-B227</f>
        <v>0</v>
      </c>
      <c r="C229" s="191">
        <f t="shared" ref="C229:H229" si="44">C228-C227</f>
        <v>0</v>
      </c>
      <c r="D229" s="191">
        <f t="shared" si="44"/>
        <v>0</v>
      </c>
      <c r="E229" s="191">
        <f t="shared" si="44"/>
        <v>0</v>
      </c>
      <c r="F229" s="212">
        <f t="shared" si="44"/>
        <v>0</v>
      </c>
      <c r="G229" s="191">
        <f t="shared" si="44"/>
        <v>0</v>
      </c>
      <c r="H229" s="192">
        <f t="shared" si="44"/>
        <v>0</v>
      </c>
      <c r="J229" s="159" t="s">
        <v>1025</v>
      </c>
      <c r="K229" s="191">
        <f>K228-K227</f>
        <v>0</v>
      </c>
      <c r="L229" s="191">
        <f t="shared" ref="L229:N229" si="45">L228-L227</f>
        <v>0</v>
      </c>
      <c r="M229" s="192">
        <f t="shared" si="45"/>
        <v>0</v>
      </c>
      <c r="N229" s="193">
        <f t="shared" si="45"/>
        <v>0</v>
      </c>
      <c r="P229" s="159" t="s">
        <v>1025</v>
      </c>
      <c r="Q229" s="191">
        <f>Q228-Q227</f>
        <v>0</v>
      </c>
      <c r="R229" s="191">
        <f>R228-R227</f>
        <v>0</v>
      </c>
      <c r="S229" s="192">
        <f>S228-S227</f>
        <v>0</v>
      </c>
      <c r="T229" s="193">
        <f>T228-T227</f>
        <v>0</v>
      </c>
      <c r="V229" s="159" t="s">
        <v>1025</v>
      </c>
      <c r="W229" s="191">
        <f>W228-W227</f>
        <v>0</v>
      </c>
      <c r="X229" s="191">
        <f t="shared" ref="X229:AA229" si="46">X228-X227</f>
        <v>0</v>
      </c>
      <c r="Y229" s="212">
        <f t="shared" si="46"/>
        <v>0</v>
      </c>
      <c r="Z229" s="191">
        <f t="shared" si="46"/>
        <v>0</v>
      </c>
      <c r="AA229" s="192">
        <f t="shared" si="46"/>
        <v>0</v>
      </c>
      <c r="AB229" s="193">
        <f>AB228-AB227</f>
        <v>0</v>
      </c>
      <c r="AD229" s="159" t="s">
        <v>1025</v>
      </c>
      <c r="AE229" s="191">
        <f>AE228-AE227</f>
        <v>0</v>
      </c>
      <c r="AF229" s="191">
        <f>AF228-AF227</f>
        <v>0</v>
      </c>
      <c r="AG229" s="192">
        <f>AG228-AG227</f>
        <v>0</v>
      </c>
      <c r="AH229" s="193">
        <f>AH228-AH227</f>
        <v>0</v>
      </c>
      <c r="AK229" s="159" t="s">
        <v>519</v>
      </c>
      <c r="AL229" s="168">
        <f>COUNTIFS(E100问题清单!$F:$F,"主机",E100问题清单!$E:$E,"高")</f>
        <v>16</v>
      </c>
      <c r="AM229" s="168">
        <f>COUNTIFS(E100问题清单!$F:$F,"主机",E100问题清单!$E:$E,"中")</f>
        <v>7</v>
      </c>
      <c r="AN229" s="168">
        <f>COUNTIFS(E100问题清单!$F:$F,"主机",E100问题清单!$E:$E,"低")</f>
        <v>0</v>
      </c>
      <c r="AO229" s="190">
        <f>SUM(AL229:AN229)</f>
        <v>23</v>
      </c>
      <c r="AQ229" s="159" t="s">
        <v>485</v>
      </c>
      <c r="AR229" s="212">
        <f>SUM(AR227:AR228)</f>
        <v>413</v>
      </c>
      <c r="AS229" s="212">
        <f t="shared" ref="AS229:AT229" si="47">SUM(AS227:AS228)</f>
        <v>13</v>
      </c>
      <c r="AT229" s="212">
        <f t="shared" si="47"/>
        <v>23</v>
      </c>
      <c r="AU229" s="212">
        <f>SUM(AU227:AU228)</f>
        <v>449</v>
      </c>
    </row>
    <row r="230" spans="1:47" hidden="1" outlineLevel="1"/>
    <row r="231" spans="1:47" hidden="1" outlineLevel="1"/>
    <row r="232" spans="1:47" hidden="1" outlineLevel="1"/>
    <row r="233" spans="1:47" hidden="1" outlineLevel="1"/>
    <row r="234" spans="1:47" hidden="1" outlineLevel="1"/>
    <row r="235" spans="1:47" hidden="1" outlineLevel="1"/>
    <row r="236" spans="1:47" hidden="1" outlineLevel="1"/>
    <row r="237" spans="1:47" hidden="1" outlineLevel="1"/>
    <row r="238" spans="1:47" hidden="1" outlineLevel="1"/>
    <row r="239" spans="1:47" hidden="1" outlineLevel="1"/>
    <row r="240" spans="1:47" hidden="1" outlineLevel="1"/>
    <row r="241" hidden="1" outlineLevel="1"/>
    <row r="242" hidden="1" outlineLevel="1"/>
    <row r="243" hidden="1" outlineLevel="1"/>
    <row r="244" hidden="1" outlineLevel="1"/>
    <row r="245" hidden="1" outlineLevel="1"/>
    <row r="246" hidden="1" outlineLevel="1"/>
    <row r="247" hidden="1" outlineLevel="1"/>
  </sheetData>
  <mergeCells count="84">
    <mergeCell ref="A224:BD224"/>
    <mergeCell ref="A225:H225"/>
    <mergeCell ref="J225:M225"/>
    <mergeCell ref="P225:S225"/>
    <mergeCell ref="V225:AA225"/>
    <mergeCell ref="AD225:AG225"/>
    <mergeCell ref="AK225:AN225"/>
    <mergeCell ref="AQ225:AT225"/>
    <mergeCell ref="A152:AJ152"/>
    <mergeCell ref="A153:H153"/>
    <mergeCell ref="J153:M153"/>
    <mergeCell ref="P153:S153"/>
    <mergeCell ref="V153:AA153"/>
    <mergeCell ref="AD153:AG153"/>
    <mergeCell ref="K103:K104"/>
    <mergeCell ref="L103:M103"/>
    <mergeCell ref="N103:N104"/>
    <mergeCell ref="A128:AJ128"/>
    <mergeCell ref="A129:H129"/>
    <mergeCell ref="J129:N129"/>
    <mergeCell ref="P129:T129"/>
    <mergeCell ref="V129:AB129"/>
    <mergeCell ref="AD129:AH129"/>
    <mergeCell ref="A103:A104"/>
    <mergeCell ref="B103:C103"/>
    <mergeCell ref="D103:D104"/>
    <mergeCell ref="F103:F104"/>
    <mergeCell ref="G103:H103"/>
    <mergeCell ref="I103:I104"/>
    <mergeCell ref="A101:N101"/>
    <mergeCell ref="A102:D102"/>
    <mergeCell ref="F102:I102"/>
    <mergeCell ref="K102:N102"/>
    <mergeCell ref="A76:A77"/>
    <mergeCell ref="B76:C76"/>
    <mergeCell ref="D76:D77"/>
    <mergeCell ref="F76:F77"/>
    <mergeCell ref="G76:H76"/>
    <mergeCell ref="I76:I77"/>
    <mergeCell ref="A74:N74"/>
    <mergeCell ref="A75:D75"/>
    <mergeCell ref="F75:I75"/>
    <mergeCell ref="K75:N75"/>
    <mergeCell ref="K76:K77"/>
    <mergeCell ref="L76:M76"/>
    <mergeCell ref="N76:N77"/>
    <mergeCell ref="A46:N46"/>
    <mergeCell ref="A47:D47"/>
    <mergeCell ref="F47:I47"/>
    <mergeCell ref="K47:N47"/>
    <mergeCell ref="A48:A49"/>
    <mergeCell ref="B48:C48"/>
    <mergeCell ref="D48:D49"/>
    <mergeCell ref="F48:F49"/>
    <mergeCell ref="G48:H48"/>
    <mergeCell ref="I48:I49"/>
    <mergeCell ref="K48:K49"/>
    <mergeCell ref="L48:M48"/>
    <mergeCell ref="N48:N49"/>
    <mergeCell ref="A24:A25"/>
    <mergeCell ref="B24:C24"/>
    <mergeCell ref="F24:G24"/>
    <mergeCell ref="K24:L24"/>
    <mergeCell ref="A1:N1"/>
    <mergeCell ref="A2:B2"/>
    <mergeCell ref="F2:G2"/>
    <mergeCell ref="K2:L2"/>
    <mergeCell ref="A23:N23"/>
    <mergeCell ref="AK177:AN177"/>
    <mergeCell ref="AQ177:AT177"/>
    <mergeCell ref="AK201:AN201"/>
    <mergeCell ref="AQ201:AT201"/>
    <mergeCell ref="A176:BD176"/>
    <mergeCell ref="A200:BD200"/>
    <mergeCell ref="A177:H177"/>
    <mergeCell ref="J177:M177"/>
    <mergeCell ref="P177:S177"/>
    <mergeCell ref="V177:AA177"/>
    <mergeCell ref="AD177:AG177"/>
    <mergeCell ref="A201:H201"/>
    <mergeCell ref="J201:M201"/>
    <mergeCell ref="P201:S201"/>
    <mergeCell ref="V201:AA201"/>
    <mergeCell ref="AD201:AG201"/>
  </mergeCells>
  <phoneticPr fontId="13" type="noConversion"/>
  <conditionalFormatting sqref="A50:A55">
    <cfRule type="cellIs" dxfId="296" priority="290" stopIfTrue="1" operator="equal">
      <formula>"New"</formula>
    </cfRule>
    <cfRule type="cellIs" dxfId="295" priority="291" stopIfTrue="1" operator="equal">
      <formula>"Open"</formula>
    </cfRule>
    <cfRule type="cellIs" dxfId="294" priority="292" stopIfTrue="1" operator="equal">
      <formula>"Pending"</formula>
    </cfRule>
  </conditionalFormatting>
  <conditionalFormatting sqref="A50:A55">
    <cfRule type="cellIs" dxfId="293" priority="289" stopIfTrue="1" operator="equal">
      <formula>"状态冻结"</formula>
    </cfRule>
    <cfRule type="cellIs" dxfId="292" priority="293" stopIfTrue="1" operator="equal">
      <formula>"持续跟踪"</formula>
    </cfRule>
    <cfRule type="cellIs" dxfId="291" priority="294" stopIfTrue="1" operator="equal">
      <formula>"验证关闭"</formula>
    </cfRule>
    <cfRule type="cellIs" dxfId="290" priority="295" stopIfTrue="1" operator="equal">
      <formula>"方案实施"</formula>
    </cfRule>
    <cfRule type="cellIs" dxfId="289" priority="296" stopIfTrue="1" operator="equal">
      <formula>"原因确认"</formula>
    </cfRule>
    <cfRule type="cellIs" dxfId="288" priority="297" stopIfTrue="1" operator="equal">
      <formula>"原因未定"</formula>
    </cfRule>
  </conditionalFormatting>
  <conditionalFormatting sqref="A78:A83">
    <cfRule type="cellIs" dxfId="287" priority="281" stopIfTrue="1" operator="equal">
      <formula>"New"</formula>
    </cfRule>
    <cfRule type="cellIs" dxfId="286" priority="282" stopIfTrue="1" operator="equal">
      <formula>"Open"</formula>
    </cfRule>
    <cfRule type="cellIs" dxfId="285" priority="283" stopIfTrue="1" operator="equal">
      <formula>"Pending"</formula>
    </cfRule>
  </conditionalFormatting>
  <conditionalFormatting sqref="A78:A83">
    <cfRule type="cellIs" dxfId="284" priority="280" stopIfTrue="1" operator="equal">
      <formula>"状态冻结"</formula>
    </cfRule>
    <cfRule type="cellIs" dxfId="283" priority="284" stopIfTrue="1" operator="equal">
      <formula>"持续跟踪"</formula>
    </cfRule>
    <cfRule type="cellIs" dxfId="282" priority="285" stopIfTrue="1" operator="equal">
      <formula>"验证关闭"</formula>
    </cfRule>
    <cfRule type="cellIs" dxfId="281" priority="286" stopIfTrue="1" operator="equal">
      <formula>"方案实施"</formula>
    </cfRule>
    <cfRule type="cellIs" dxfId="280" priority="287" stopIfTrue="1" operator="equal">
      <formula>"原因确认"</formula>
    </cfRule>
    <cfRule type="cellIs" dxfId="279" priority="288" stopIfTrue="1" operator="equal">
      <formula>"原因未定"</formula>
    </cfRule>
  </conditionalFormatting>
  <conditionalFormatting sqref="A105:A110">
    <cfRule type="cellIs" dxfId="278" priority="272" stopIfTrue="1" operator="equal">
      <formula>"New"</formula>
    </cfRule>
    <cfRule type="cellIs" dxfId="277" priority="273" stopIfTrue="1" operator="equal">
      <formula>"Open"</formula>
    </cfRule>
    <cfRule type="cellIs" dxfId="276" priority="274" stopIfTrue="1" operator="equal">
      <formula>"Pending"</formula>
    </cfRule>
  </conditionalFormatting>
  <conditionalFormatting sqref="A105:A110">
    <cfRule type="cellIs" dxfId="275" priority="271" stopIfTrue="1" operator="equal">
      <formula>"状态冻结"</formula>
    </cfRule>
    <cfRule type="cellIs" dxfId="274" priority="275" stopIfTrue="1" operator="equal">
      <formula>"持续跟踪"</formula>
    </cfRule>
    <cfRule type="cellIs" dxfId="273" priority="276" stopIfTrue="1" operator="equal">
      <formula>"验证关闭"</formula>
    </cfRule>
    <cfRule type="cellIs" dxfId="272" priority="277" stopIfTrue="1" operator="equal">
      <formula>"方案实施"</formula>
    </cfRule>
    <cfRule type="cellIs" dxfId="271" priority="278" stopIfTrue="1" operator="equal">
      <formula>"原因确认"</formula>
    </cfRule>
    <cfRule type="cellIs" dxfId="270" priority="279" stopIfTrue="1" operator="equal">
      <formula>"原因未定"</formula>
    </cfRule>
  </conditionalFormatting>
  <conditionalFormatting sqref="G130">
    <cfRule type="cellIs" dxfId="269" priority="218" stopIfTrue="1" operator="equal">
      <formula>"New"</formula>
    </cfRule>
    <cfRule type="cellIs" dxfId="268" priority="219" stopIfTrue="1" operator="equal">
      <formula>"Open"</formula>
    </cfRule>
    <cfRule type="cellIs" dxfId="267" priority="220" stopIfTrue="1" operator="equal">
      <formula>"Pending"</formula>
    </cfRule>
  </conditionalFormatting>
  <conditionalFormatting sqref="G130">
    <cfRule type="cellIs" dxfId="266" priority="217" stopIfTrue="1" operator="equal">
      <formula>"状态冻结"</formula>
    </cfRule>
    <cfRule type="cellIs" dxfId="265" priority="221" stopIfTrue="1" operator="equal">
      <formula>"持续跟踪"</formula>
    </cfRule>
    <cfRule type="cellIs" dxfId="264" priority="222" stopIfTrue="1" operator="equal">
      <formula>"验证关闭"</formula>
    </cfRule>
    <cfRule type="cellIs" dxfId="263" priority="223" stopIfTrue="1" operator="equal">
      <formula>"方案实施"</formula>
    </cfRule>
    <cfRule type="cellIs" dxfId="262" priority="224" stopIfTrue="1" operator="equal">
      <formula>"原因确认"</formula>
    </cfRule>
    <cfRule type="cellIs" dxfId="261" priority="225" stopIfTrue="1" operator="equal">
      <formula>"原因未定"</formula>
    </cfRule>
  </conditionalFormatting>
  <conditionalFormatting sqref="B130">
    <cfRule type="cellIs" dxfId="260" priority="263" stopIfTrue="1" operator="equal">
      <formula>"New"</formula>
    </cfRule>
    <cfRule type="cellIs" dxfId="259" priority="264" stopIfTrue="1" operator="equal">
      <formula>"Open"</formula>
    </cfRule>
    <cfRule type="cellIs" dxfId="258" priority="265" stopIfTrue="1" operator="equal">
      <formula>"Pending"</formula>
    </cfRule>
  </conditionalFormatting>
  <conditionalFormatting sqref="B130">
    <cfRule type="cellIs" dxfId="257" priority="262" stopIfTrue="1" operator="equal">
      <formula>"状态冻结"</formula>
    </cfRule>
    <cfRule type="cellIs" dxfId="256" priority="266" stopIfTrue="1" operator="equal">
      <formula>"持续跟踪"</formula>
    </cfRule>
    <cfRule type="cellIs" dxfId="255" priority="267" stopIfTrue="1" operator="equal">
      <formula>"验证关闭"</formula>
    </cfRule>
    <cfRule type="cellIs" dxfId="254" priority="268" stopIfTrue="1" operator="equal">
      <formula>"方案实施"</formula>
    </cfRule>
    <cfRule type="cellIs" dxfId="253" priority="269" stopIfTrue="1" operator="equal">
      <formula>"原因确认"</formula>
    </cfRule>
    <cfRule type="cellIs" dxfId="252" priority="270" stopIfTrue="1" operator="equal">
      <formula>"原因未定"</formula>
    </cfRule>
  </conditionalFormatting>
  <conditionalFormatting sqref="C130">
    <cfRule type="cellIs" dxfId="251" priority="254" stopIfTrue="1" operator="equal">
      <formula>"New"</formula>
    </cfRule>
    <cfRule type="cellIs" dxfId="250" priority="255" stopIfTrue="1" operator="equal">
      <formula>"Open"</formula>
    </cfRule>
    <cfRule type="cellIs" dxfId="249" priority="256" stopIfTrue="1" operator="equal">
      <formula>"Pending"</formula>
    </cfRule>
  </conditionalFormatting>
  <conditionalFormatting sqref="C130">
    <cfRule type="cellIs" dxfId="248" priority="253" stopIfTrue="1" operator="equal">
      <formula>"状态冻结"</formula>
    </cfRule>
    <cfRule type="cellIs" dxfId="247" priority="257" stopIfTrue="1" operator="equal">
      <formula>"持续跟踪"</formula>
    </cfRule>
    <cfRule type="cellIs" dxfId="246" priority="258" stopIfTrue="1" operator="equal">
      <formula>"验证关闭"</formula>
    </cfRule>
    <cfRule type="cellIs" dxfId="245" priority="259" stopIfTrue="1" operator="equal">
      <formula>"方案实施"</formula>
    </cfRule>
    <cfRule type="cellIs" dxfId="244" priority="260" stopIfTrue="1" operator="equal">
      <formula>"原因确认"</formula>
    </cfRule>
    <cfRule type="cellIs" dxfId="243" priority="261" stopIfTrue="1" operator="equal">
      <formula>"原因未定"</formula>
    </cfRule>
  </conditionalFormatting>
  <conditionalFormatting sqref="D130">
    <cfRule type="cellIs" dxfId="242" priority="245" stopIfTrue="1" operator="equal">
      <formula>"New"</formula>
    </cfRule>
    <cfRule type="cellIs" dxfId="241" priority="246" stopIfTrue="1" operator="equal">
      <formula>"Open"</formula>
    </cfRule>
    <cfRule type="cellIs" dxfId="240" priority="247" stopIfTrue="1" operator="equal">
      <formula>"Pending"</formula>
    </cfRule>
  </conditionalFormatting>
  <conditionalFormatting sqref="D130">
    <cfRule type="cellIs" dxfId="239" priority="244" stopIfTrue="1" operator="equal">
      <formula>"状态冻结"</formula>
    </cfRule>
    <cfRule type="cellIs" dxfId="238" priority="248" stopIfTrue="1" operator="equal">
      <formula>"持续跟踪"</formula>
    </cfRule>
    <cfRule type="cellIs" dxfId="237" priority="249" stopIfTrue="1" operator="equal">
      <formula>"验证关闭"</formula>
    </cfRule>
    <cfRule type="cellIs" dxfId="236" priority="250" stopIfTrue="1" operator="equal">
      <formula>"方案实施"</formula>
    </cfRule>
    <cfRule type="cellIs" dxfId="235" priority="251" stopIfTrue="1" operator="equal">
      <formula>"原因确认"</formula>
    </cfRule>
    <cfRule type="cellIs" dxfId="234" priority="252" stopIfTrue="1" operator="equal">
      <formula>"原因未定"</formula>
    </cfRule>
  </conditionalFormatting>
  <conditionalFormatting sqref="E130">
    <cfRule type="cellIs" dxfId="233" priority="236" stopIfTrue="1" operator="equal">
      <formula>"New"</formula>
    </cfRule>
    <cfRule type="cellIs" dxfId="232" priority="237" stopIfTrue="1" operator="equal">
      <formula>"Open"</formula>
    </cfRule>
    <cfRule type="cellIs" dxfId="231" priority="238" stopIfTrue="1" operator="equal">
      <formula>"Pending"</formula>
    </cfRule>
  </conditionalFormatting>
  <conditionalFormatting sqref="E130">
    <cfRule type="cellIs" dxfId="230" priority="235" stopIfTrue="1" operator="equal">
      <formula>"状态冻结"</formula>
    </cfRule>
    <cfRule type="cellIs" dxfId="229" priority="239" stopIfTrue="1" operator="equal">
      <formula>"持续跟踪"</formula>
    </cfRule>
    <cfRule type="cellIs" dxfId="228" priority="240" stopIfTrue="1" operator="equal">
      <formula>"验证关闭"</formula>
    </cfRule>
    <cfRule type="cellIs" dxfId="227" priority="241" stopIfTrue="1" operator="equal">
      <formula>"方案实施"</formula>
    </cfRule>
    <cfRule type="cellIs" dxfId="226" priority="242" stopIfTrue="1" operator="equal">
      <formula>"原因确认"</formula>
    </cfRule>
    <cfRule type="cellIs" dxfId="225" priority="243" stopIfTrue="1" operator="equal">
      <formula>"原因未定"</formula>
    </cfRule>
  </conditionalFormatting>
  <conditionalFormatting sqref="F130">
    <cfRule type="cellIs" dxfId="224" priority="227" stopIfTrue="1" operator="equal">
      <formula>"New"</formula>
    </cfRule>
    <cfRule type="cellIs" dxfId="223" priority="228" stopIfTrue="1" operator="equal">
      <formula>"Open"</formula>
    </cfRule>
    <cfRule type="cellIs" dxfId="222" priority="229" stopIfTrue="1" operator="equal">
      <formula>"Pending"</formula>
    </cfRule>
  </conditionalFormatting>
  <conditionalFormatting sqref="F130">
    <cfRule type="cellIs" dxfId="221" priority="226" stopIfTrue="1" operator="equal">
      <formula>"状态冻结"</formula>
    </cfRule>
    <cfRule type="cellIs" dxfId="220" priority="230" stopIfTrue="1" operator="equal">
      <formula>"持续跟踪"</formula>
    </cfRule>
    <cfRule type="cellIs" dxfId="219" priority="231" stopIfTrue="1" operator="equal">
      <formula>"验证关闭"</formula>
    </cfRule>
    <cfRule type="cellIs" dxfId="218" priority="232" stopIfTrue="1" operator="equal">
      <formula>"方案实施"</formula>
    </cfRule>
    <cfRule type="cellIs" dxfId="217" priority="233" stopIfTrue="1" operator="equal">
      <formula>"原因确认"</formula>
    </cfRule>
    <cfRule type="cellIs" dxfId="216" priority="234" stopIfTrue="1" operator="equal">
      <formula>"原因未定"</formula>
    </cfRule>
  </conditionalFormatting>
  <conditionalFormatting sqref="B154">
    <cfRule type="cellIs" dxfId="215" priority="209" stopIfTrue="1" operator="equal">
      <formula>"New"</formula>
    </cfRule>
    <cfRule type="cellIs" dxfId="214" priority="210" stopIfTrue="1" operator="equal">
      <formula>"Open"</formula>
    </cfRule>
    <cfRule type="cellIs" dxfId="213" priority="211" stopIfTrue="1" operator="equal">
      <formula>"Pending"</formula>
    </cfRule>
  </conditionalFormatting>
  <conditionalFormatting sqref="B154">
    <cfRule type="cellIs" dxfId="212" priority="208" stopIfTrue="1" operator="equal">
      <formula>"状态冻结"</formula>
    </cfRule>
    <cfRule type="cellIs" dxfId="211" priority="212" stopIfTrue="1" operator="equal">
      <formula>"持续跟踪"</formula>
    </cfRule>
    <cfRule type="cellIs" dxfId="210" priority="213" stopIfTrue="1" operator="equal">
      <formula>"验证关闭"</formula>
    </cfRule>
    <cfRule type="cellIs" dxfId="209" priority="214" stopIfTrue="1" operator="equal">
      <formula>"方案实施"</formula>
    </cfRule>
    <cfRule type="cellIs" dxfId="208" priority="215" stopIfTrue="1" operator="equal">
      <formula>"原因确认"</formula>
    </cfRule>
    <cfRule type="cellIs" dxfId="207" priority="216" stopIfTrue="1" operator="equal">
      <formula>"原因未定"</formula>
    </cfRule>
  </conditionalFormatting>
  <conditionalFormatting sqref="C154">
    <cfRule type="cellIs" dxfId="206" priority="200" stopIfTrue="1" operator="equal">
      <formula>"New"</formula>
    </cfRule>
    <cfRule type="cellIs" dxfId="205" priority="201" stopIfTrue="1" operator="equal">
      <formula>"Open"</formula>
    </cfRule>
    <cfRule type="cellIs" dxfId="204" priority="202" stopIfTrue="1" operator="equal">
      <formula>"Pending"</formula>
    </cfRule>
  </conditionalFormatting>
  <conditionalFormatting sqref="C154">
    <cfRule type="cellIs" dxfId="203" priority="199" stopIfTrue="1" operator="equal">
      <formula>"状态冻结"</formula>
    </cfRule>
    <cfRule type="cellIs" dxfId="202" priority="203" stopIfTrue="1" operator="equal">
      <formula>"持续跟踪"</formula>
    </cfRule>
    <cfRule type="cellIs" dxfId="201" priority="204" stopIfTrue="1" operator="equal">
      <formula>"验证关闭"</formula>
    </cfRule>
    <cfRule type="cellIs" dxfId="200" priority="205" stopIfTrue="1" operator="equal">
      <formula>"方案实施"</formula>
    </cfRule>
    <cfRule type="cellIs" dxfId="199" priority="206" stopIfTrue="1" operator="equal">
      <formula>"原因确认"</formula>
    </cfRule>
    <cfRule type="cellIs" dxfId="198" priority="207" stopIfTrue="1" operator="equal">
      <formula>"原因未定"</formula>
    </cfRule>
  </conditionalFormatting>
  <conditionalFormatting sqref="D154">
    <cfRule type="cellIs" dxfId="197" priority="191" stopIfTrue="1" operator="equal">
      <formula>"New"</formula>
    </cfRule>
    <cfRule type="cellIs" dxfId="196" priority="192" stopIfTrue="1" operator="equal">
      <formula>"Open"</formula>
    </cfRule>
    <cfRule type="cellIs" dxfId="195" priority="193" stopIfTrue="1" operator="equal">
      <formula>"Pending"</formula>
    </cfRule>
  </conditionalFormatting>
  <conditionalFormatting sqref="D154">
    <cfRule type="cellIs" dxfId="194" priority="190" stopIfTrue="1" operator="equal">
      <formula>"状态冻结"</formula>
    </cfRule>
    <cfRule type="cellIs" dxfId="193" priority="194" stopIfTrue="1" operator="equal">
      <formula>"持续跟踪"</formula>
    </cfRule>
    <cfRule type="cellIs" dxfId="192" priority="195" stopIfTrue="1" operator="equal">
      <formula>"验证关闭"</formula>
    </cfRule>
    <cfRule type="cellIs" dxfId="191" priority="196" stopIfTrue="1" operator="equal">
      <formula>"方案实施"</formula>
    </cfRule>
    <cfRule type="cellIs" dxfId="190" priority="197" stopIfTrue="1" operator="equal">
      <formula>"原因确认"</formula>
    </cfRule>
    <cfRule type="cellIs" dxfId="189" priority="198" stopIfTrue="1" operator="equal">
      <formula>"原因未定"</formula>
    </cfRule>
  </conditionalFormatting>
  <conditionalFormatting sqref="E154">
    <cfRule type="cellIs" dxfId="188" priority="182" stopIfTrue="1" operator="equal">
      <formula>"New"</formula>
    </cfRule>
    <cfRule type="cellIs" dxfId="187" priority="183" stopIfTrue="1" operator="equal">
      <formula>"Open"</formula>
    </cfRule>
    <cfRule type="cellIs" dxfId="186" priority="184" stopIfTrue="1" operator="equal">
      <formula>"Pending"</formula>
    </cfRule>
  </conditionalFormatting>
  <conditionalFormatting sqref="E154">
    <cfRule type="cellIs" dxfId="185" priority="181" stopIfTrue="1" operator="equal">
      <formula>"状态冻结"</formula>
    </cfRule>
    <cfRule type="cellIs" dxfId="184" priority="185" stopIfTrue="1" operator="equal">
      <formula>"持续跟踪"</formula>
    </cfRule>
    <cfRule type="cellIs" dxfId="183" priority="186" stopIfTrue="1" operator="equal">
      <formula>"验证关闭"</formula>
    </cfRule>
    <cfRule type="cellIs" dxfId="182" priority="187" stopIfTrue="1" operator="equal">
      <formula>"方案实施"</formula>
    </cfRule>
    <cfRule type="cellIs" dxfId="181" priority="188" stopIfTrue="1" operator="equal">
      <formula>"原因确认"</formula>
    </cfRule>
    <cfRule type="cellIs" dxfId="180" priority="189" stopIfTrue="1" operator="equal">
      <formula>"原因未定"</formula>
    </cfRule>
  </conditionalFormatting>
  <conditionalFormatting sqref="F154">
    <cfRule type="cellIs" dxfId="179" priority="173" stopIfTrue="1" operator="equal">
      <formula>"New"</formula>
    </cfRule>
    <cfRule type="cellIs" dxfId="178" priority="174" stopIfTrue="1" operator="equal">
      <formula>"Open"</formula>
    </cfRule>
    <cfRule type="cellIs" dxfId="177" priority="175" stopIfTrue="1" operator="equal">
      <formula>"Pending"</formula>
    </cfRule>
  </conditionalFormatting>
  <conditionalFormatting sqref="F154">
    <cfRule type="cellIs" dxfId="176" priority="172" stopIfTrue="1" operator="equal">
      <formula>"状态冻结"</formula>
    </cfRule>
    <cfRule type="cellIs" dxfId="175" priority="176" stopIfTrue="1" operator="equal">
      <formula>"持续跟踪"</formula>
    </cfRule>
    <cfRule type="cellIs" dxfId="174" priority="177" stopIfTrue="1" operator="equal">
      <formula>"验证关闭"</formula>
    </cfRule>
    <cfRule type="cellIs" dxfId="173" priority="178" stopIfTrue="1" operator="equal">
      <formula>"方案实施"</formula>
    </cfRule>
    <cfRule type="cellIs" dxfId="172" priority="179" stopIfTrue="1" operator="equal">
      <formula>"原因确认"</formula>
    </cfRule>
    <cfRule type="cellIs" dxfId="171" priority="180" stopIfTrue="1" operator="equal">
      <formula>"原因未定"</formula>
    </cfRule>
  </conditionalFormatting>
  <conditionalFormatting sqref="G154">
    <cfRule type="cellIs" dxfId="170" priority="164" stopIfTrue="1" operator="equal">
      <formula>"New"</formula>
    </cfRule>
    <cfRule type="cellIs" dxfId="169" priority="165" stopIfTrue="1" operator="equal">
      <formula>"Open"</formula>
    </cfRule>
    <cfRule type="cellIs" dxfId="168" priority="166" stopIfTrue="1" operator="equal">
      <formula>"Pending"</formula>
    </cfRule>
  </conditionalFormatting>
  <conditionalFormatting sqref="G154">
    <cfRule type="cellIs" dxfId="167" priority="163" stopIfTrue="1" operator="equal">
      <formula>"状态冻结"</formula>
    </cfRule>
    <cfRule type="cellIs" dxfId="166" priority="167" stopIfTrue="1" operator="equal">
      <formula>"持续跟踪"</formula>
    </cfRule>
    <cfRule type="cellIs" dxfId="165" priority="168" stopIfTrue="1" operator="equal">
      <formula>"验证关闭"</formula>
    </cfRule>
    <cfRule type="cellIs" dxfId="164" priority="169" stopIfTrue="1" operator="equal">
      <formula>"方案实施"</formula>
    </cfRule>
    <cfRule type="cellIs" dxfId="163" priority="170" stopIfTrue="1" operator="equal">
      <formula>"原因确认"</formula>
    </cfRule>
    <cfRule type="cellIs" dxfId="162" priority="171" stopIfTrue="1" operator="equal">
      <formula>"原因未定"</formula>
    </cfRule>
  </conditionalFormatting>
  <conditionalFormatting sqref="B178">
    <cfRule type="cellIs" dxfId="161" priority="155" stopIfTrue="1" operator="equal">
      <formula>"New"</formula>
    </cfRule>
    <cfRule type="cellIs" dxfId="160" priority="156" stopIfTrue="1" operator="equal">
      <formula>"Open"</formula>
    </cfRule>
    <cfRule type="cellIs" dxfId="159" priority="157" stopIfTrue="1" operator="equal">
      <formula>"Pending"</formula>
    </cfRule>
  </conditionalFormatting>
  <conditionalFormatting sqref="B178">
    <cfRule type="cellIs" dxfId="158" priority="154" stopIfTrue="1" operator="equal">
      <formula>"状态冻结"</formula>
    </cfRule>
    <cfRule type="cellIs" dxfId="157" priority="158" stopIfTrue="1" operator="equal">
      <formula>"持续跟踪"</formula>
    </cfRule>
    <cfRule type="cellIs" dxfId="156" priority="159" stopIfTrue="1" operator="equal">
      <formula>"验证关闭"</formula>
    </cfRule>
    <cfRule type="cellIs" dxfId="155" priority="160" stopIfTrue="1" operator="equal">
      <formula>"方案实施"</formula>
    </cfRule>
    <cfRule type="cellIs" dxfId="154" priority="161" stopIfTrue="1" operator="equal">
      <formula>"原因确认"</formula>
    </cfRule>
    <cfRule type="cellIs" dxfId="153" priority="162" stopIfTrue="1" operator="equal">
      <formula>"原因未定"</formula>
    </cfRule>
  </conditionalFormatting>
  <conditionalFormatting sqref="C178">
    <cfRule type="cellIs" dxfId="152" priority="146" stopIfTrue="1" operator="equal">
      <formula>"New"</formula>
    </cfRule>
    <cfRule type="cellIs" dxfId="151" priority="147" stopIfTrue="1" operator="equal">
      <formula>"Open"</formula>
    </cfRule>
    <cfRule type="cellIs" dxfId="150" priority="148" stopIfTrue="1" operator="equal">
      <formula>"Pending"</formula>
    </cfRule>
  </conditionalFormatting>
  <conditionalFormatting sqref="C178">
    <cfRule type="cellIs" dxfId="149" priority="145" stopIfTrue="1" operator="equal">
      <formula>"状态冻结"</formula>
    </cfRule>
    <cfRule type="cellIs" dxfId="148" priority="149" stopIfTrue="1" operator="equal">
      <formula>"持续跟踪"</formula>
    </cfRule>
    <cfRule type="cellIs" dxfId="147" priority="150" stopIfTrue="1" operator="equal">
      <formula>"验证关闭"</formula>
    </cfRule>
    <cfRule type="cellIs" dxfId="146" priority="151" stopIfTrue="1" operator="equal">
      <formula>"方案实施"</formula>
    </cfRule>
    <cfRule type="cellIs" dxfId="145" priority="152" stopIfTrue="1" operator="equal">
      <formula>"原因确认"</formula>
    </cfRule>
    <cfRule type="cellIs" dxfId="144" priority="153" stopIfTrue="1" operator="equal">
      <formula>"原因未定"</formula>
    </cfRule>
  </conditionalFormatting>
  <conditionalFormatting sqref="D178">
    <cfRule type="cellIs" dxfId="143" priority="137" stopIfTrue="1" operator="equal">
      <formula>"New"</formula>
    </cfRule>
    <cfRule type="cellIs" dxfId="142" priority="138" stopIfTrue="1" operator="equal">
      <formula>"Open"</formula>
    </cfRule>
    <cfRule type="cellIs" dxfId="141" priority="139" stopIfTrue="1" operator="equal">
      <formula>"Pending"</formula>
    </cfRule>
  </conditionalFormatting>
  <conditionalFormatting sqref="D178">
    <cfRule type="cellIs" dxfId="140" priority="136" stopIfTrue="1" operator="equal">
      <formula>"状态冻结"</formula>
    </cfRule>
    <cfRule type="cellIs" dxfId="139" priority="140" stopIfTrue="1" operator="equal">
      <formula>"持续跟踪"</formula>
    </cfRule>
    <cfRule type="cellIs" dxfId="138" priority="141" stopIfTrue="1" operator="equal">
      <formula>"验证关闭"</formula>
    </cfRule>
    <cfRule type="cellIs" dxfId="137" priority="142" stopIfTrue="1" operator="equal">
      <formula>"方案实施"</formula>
    </cfRule>
    <cfRule type="cellIs" dxfId="136" priority="143" stopIfTrue="1" operator="equal">
      <formula>"原因确认"</formula>
    </cfRule>
    <cfRule type="cellIs" dxfId="135" priority="144" stopIfTrue="1" operator="equal">
      <formula>"原因未定"</formula>
    </cfRule>
  </conditionalFormatting>
  <conditionalFormatting sqref="E178">
    <cfRule type="cellIs" dxfId="134" priority="128" stopIfTrue="1" operator="equal">
      <formula>"New"</formula>
    </cfRule>
    <cfRule type="cellIs" dxfId="133" priority="129" stopIfTrue="1" operator="equal">
      <formula>"Open"</formula>
    </cfRule>
    <cfRule type="cellIs" dxfId="132" priority="130" stopIfTrue="1" operator="equal">
      <formula>"Pending"</formula>
    </cfRule>
  </conditionalFormatting>
  <conditionalFormatting sqref="E178">
    <cfRule type="cellIs" dxfId="131" priority="127" stopIfTrue="1" operator="equal">
      <formula>"状态冻结"</formula>
    </cfRule>
    <cfRule type="cellIs" dxfId="130" priority="131" stopIfTrue="1" operator="equal">
      <formula>"持续跟踪"</formula>
    </cfRule>
    <cfRule type="cellIs" dxfId="129" priority="132" stopIfTrue="1" operator="equal">
      <formula>"验证关闭"</formula>
    </cfRule>
    <cfRule type="cellIs" dxfId="128" priority="133" stopIfTrue="1" operator="equal">
      <formula>"方案实施"</formula>
    </cfRule>
    <cfRule type="cellIs" dxfId="127" priority="134" stopIfTrue="1" operator="equal">
      <formula>"原因确认"</formula>
    </cfRule>
    <cfRule type="cellIs" dxfId="126" priority="135" stopIfTrue="1" operator="equal">
      <formula>"原因未定"</formula>
    </cfRule>
  </conditionalFormatting>
  <conditionalFormatting sqref="F178">
    <cfRule type="cellIs" dxfId="125" priority="119" stopIfTrue="1" operator="equal">
      <formula>"New"</formula>
    </cfRule>
    <cfRule type="cellIs" dxfId="124" priority="120" stopIfTrue="1" operator="equal">
      <formula>"Open"</formula>
    </cfRule>
    <cfRule type="cellIs" dxfId="123" priority="121" stopIfTrue="1" operator="equal">
      <formula>"Pending"</formula>
    </cfRule>
  </conditionalFormatting>
  <conditionalFormatting sqref="F178">
    <cfRule type="cellIs" dxfId="122" priority="118" stopIfTrue="1" operator="equal">
      <formula>"状态冻结"</formula>
    </cfRule>
    <cfRule type="cellIs" dxfId="121" priority="122" stopIfTrue="1" operator="equal">
      <formula>"持续跟踪"</formula>
    </cfRule>
    <cfRule type="cellIs" dxfId="120" priority="123" stopIfTrue="1" operator="equal">
      <formula>"验证关闭"</formula>
    </cfRule>
    <cfRule type="cellIs" dxfId="119" priority="124" stopIfTrue="1" operator="equal">
      <formula>"方案实施"</formula>
    </cfRule>
    <cfRule type="cellIs" dxfId="118" priority="125" stopIfTrue="1" operator="equal">
      <formula>"原因确认"</formula>
    </cfRule>
    <cfRule type="cellIs" dxfId="117" priority="126" stopIfTrue="1" operator="equal">
      <formula>"原因未定"</formula>
    </cfRule>
  </conditionalFormatting>
  <conditionalFormatting sqref="G178">
    <cfRule type="cellIs" dxfId="116" priority="110" stopIfTrue="1" operator="equal">
      <formula>"New"</formula>
    </cfRule>
    <cfRule type="cellIs" dxfId="115" priority="111" stopIfTrue="1" operator="equal">
      <formula>"Open"</formula>
    </cfRule>
    <cfRule type="cellIs" dxfId="114" priority="112" stopIfTrue="1" operator="equal">
      <formula>"Pending"</formula>
    </cfRule>
  </conditionalFormatting>
  <conditionalFormatting sqref="G178">
    <cfRule type="cellIs" dxfId="113" priority="109" stopIfTrue="1" operator="equal">
      <formula>"状态冻结"</formula>
    </cfRule>
    <cfRule type="cellIs" dxfId="112" priority="113" stopIfTrue="1" operator="equal">
      <formula>"持续跟踪"</formula>
    </cfRule>
    <cfRule type="cellIs" dxfId="111" priority="114" stopIfTrue="1" operator="equal">
      <formula>"验证关闭"</formula>
    </cfRule>
    <cfRule type="cellIs" dxfId="110" priority="115" stopIfTrue="1" operator="equal">
      <formula>"方案实施"</formula>
    </cfRule>
    <cfRule type="cellIs" dxfId="109" priority="116" stopIfTrue="1" operator="equal">
      <formula>"原因确认"</formula>
    </cfRule>
    <cfRule type="cellIs" dxfId="108" priority="117" stopIfTrue="1" operator="equal">
      <formula>"原因未定"</formula>
    </cfRule>
  </conditionalFormatting>
  <conditionalFormatting sqref="B202">
    <cfRule type="cellIs" dxfId="107" priority="101" stopIfTrue="1" operator="equal">
      <formula>"New"</formula>
    </cfRule>
    <cfRule type="cellIs" dxfId="106" priority="102" stopIfTrue="1" operator="equal">
      <formula>"Open"</formula>
    </cfRule>
    <cfRule type="cellIs" dxfId="105" priority="103" stopIfTrue="1" operator="equal">
      <formula>"Pending"</formula>
    </cfRule>
  </conditionalFormatting>
  <conditionalFormatting sqref="B202">
    <cfRule type="cellIs" dxfId="104" priority="100" stopIfTrue="1" operator="equal">
      <formula>"状态冻结"</formula>
    </cfRule>
    <cfRule type="cellIs" dxfId="103" priority="104" stopIfTrue="1" operator="equal">
      <formula>"持续跟踪"</formula>
    </cfRule>
    <cfRule type="cellIs" dxfId="102" priority="105" stopIfTrue="1" operator="equal">
      <formula>"验证关闭"</formula>
    </cfRule>
    <cfRule type="cellIs" dxfId="101" priority="106" stopIfTrue="1" operator="equal">
      <formula>"方案实施"</formula>
    </cfRule>
    <cfRule type="cellIs" dxfId="100" priority="107" stopIfTrue="1" operator="equal">
      <formula>"原因确认"</formula>
    </cfRule>
    <cfRule type="cellIs" dxfId="99" priority="108" stopIfTrue="1" operator="equal">
      <formula>"原因未定"</formula>
    </cfRule>
  </conditionalFormatting>
  <conditionalFormatting sqref="C202">
    <cfRule type="cellIs" dxfId="98" priority="92" stopIfTrue="1" operator="equal">
      <formula>"New"</formula>
    </cfRule>
    <cfRule type="cellIs" dxfId="97" priority="93" stopIfTrue="1" operator="equal">
      <formula>"Open"</formula>
    </cfRule>
    <cfRule type="cellIs" dxfId="96" priority="94" stopIfTrue="1" operator="equal">
      <formula>"Pending"</formula>
    </cfRule>
  </conditionalFormatting>
  <conditionalFormatting sqref="C202">
    <cfRule type="cellIs" dxfId="95" priority="91" stopIfTrue="1" operator="equal">
      <formula>"状态冻结"</formula>
    </cfRule>
    <cfRule type="cellIs" dxfId="94" priority="95" stopIfTrue="1" operator="equal">
      <formula>"持续跟踪"</formula>
    </cfRule>
    <cfRule type="cellIs" dxfId="93" priority="96" stopIfTrue="1" operator="equal">
      <formula>"验证关闭"</formula>
    </cfRule>
    <cfRule type="cellIs" dxfId="92" priority="97" stopIfTrue="1" operator="equal">
      <formula>"方案实施"</formula>
    </cfRule>
    <cfRule type="cellIs" dxfId="91" priority="98" stopIfTrue="1" operator="equal">
      <formula>"原因确认"</formula>
    </cfRule>
    <cfRule type="cellIs" dxfId="90" priority="99" stopIfTrue="1" operator="equal">
      <formula>"原因未定"</formula>
    </cfRule>
  </conditionalFormatting>
  <conditionalFormatting sqref="D202">
    <cfRule type="cellIs" dxfId="89" priority="83" stopIfTrue="1" operator="equal">
      <formula>"New"</formula>
    </cfRule>
    <cfRule type="cellIs" dxfId="88" priority="84" stopIfTrue="1" operator="equal">
      <formula>"Open"</formula>
    </cfRule>
    <cfRule type="cellIs" dxfId="87" priority="85" stopIfTrue="1" operator="equal">
      <formula>"Pending"</formula>
    </cfRule>
  </conditionalFormatting>
  <conditionalFormatting sqref="D202">
    <cfRule type="cellIs" dxfId="86" priority="82" stopIfTrue="1" operator="equal">
      <formula>"状态冻结"</formula>
    </cfRule>
    <cfRule type="cellIs" dxfId="85" priority="86" stopIfTrue="1" operator="equal">
      <formula>"持续跟踪"</formula>
    </cfRule>
    <cfRule type="cellIs" dxfId="84" priority="87" stopIfTrue="1" operator="equal">
      <formula>"验证关闭"</formula>
    </cfRule>
    <cfRule type="cellIs" dxfId="83" priority="88" stopIfTrue="1" operator="equal">
      <formula>"方案实施"</formula>
    </cfRule>
    <cfRule type="cellIs" dxfId="82" priority="89" stopIfTrue="1" operator="equal">
      <formula>"原因确认"</formula>
    </cfRule>
    <cfRule type="cellIs" dxfId="81" priority="90" stopIfTrue="1" operator="equal">
      <formula>"原因未定"</formula>
    </cfRule>
  </conditionalFormatting>
  <conditionalFormatting sqref="E202">
    <cfRule type="cellIs" dxfId="80" priority="74" stopIfTrue="1" operator="equal">
      <formula>"New"</formula>
    </cfRule>
    <cfRule type="cellIs" dxfId="79" priority="75" stopIfTrue="1" operator="equal">
      <formula>"Open"</formula>
    </cfRule>
    <cfRule type="cellIs" dxfId="78" priority="76" stopIfTrue="1" operator="equal">
      <formula>"Pending"</formula>
    </cfRule>
  </conditionalFormatting>
  <conditionalFormatting sqref="E202">
    <cfRule type="cellIs" dxfId="77" priority="73" stopIfTrue="1" operator="equal">
      <formula>"状态冻结"</formula>
    </cfRule>
    <cfRule type="cellIs" dxfId="76" priority="77" stopIfTrue="1" operator="equal">
      <formula>"持续跟踪"</formula>
    </cfRule>
    <cfRule type="cellIs" dxfId="75" priority="78" stopIfTrue="1" operator="equal">
      <formula>"验证关闭"</formula>
    </cfRule>
    <cfRule type="cellIs" dxfId="74" priority="79" stopIfTrue="1" operator="equal">
      <formula>"方案实施"</formula>
    </cfRule>
    <cfRule type="cellIs" dxfId="73" priority="80" stopIfTrue="1" operator="equal">
      <formula>"原因确认"</formula>
    </cfRule>
    <cfRule type="cellIs" dxfId="72" priority="81" stopIfTrue="1" operator="equal">
      <formula>"原因未定"</formula>
    </cfRule>
  </conditionalFormatting>
  <conditionalFormatting sqref="F202">
    <cfRule type="cellIs" dxfId="71" priority="65" stopIfTrue="1" operator="equal">
      <formula>"New"</formula>
    </cfRule>
    <cfRule type="cellIs" dxfId="70" priority="66" stopIfTrue="1" operator="equal">
      <formula>"Open"</formula>
    </cfRule>
    <cfRule type="cellIs" dxfId="69" priority="67" stopIfTrue="1" operator="equal">
      <formula>"Pending"</formula>
    </cfRule>
  </conditionalFormatting>
  <conditionalFormatting sqref="F202">
    <cfRule type="cellIs" dxfId="68" priority="64" stopIfTrue="1" operator="equal">
      <formula>"状态冻结"</formula>
    </cfRule>
    <cfRule type="cellIs" dxfId="67" priority="68" stopIfTrue="1" operator="equal">
      <formula>"持续跟踪"</formula>
    </cfRule>
    <cfRule type="cellIs" dxfId="66" priority="69" stopIfTrue="1" operator="equal">
      <formula>"验证关闭"</formula>
    </cfRule>
    <cfRule type="cellIs" dxfId="65" priority="70" stopIfTrue="1" operator="equal">
      <formula>"方案实施"</formula>
    </cfRule>
    <cfRule type="cellIs" dxfId="64" priority="71" stopIfTrue="1" operator="equal">
      <formula>"原因确认"</formula>
    </cfRule>
    <cfRule type="cellIs" dxfId="63" priority="72" stopIfTrue="1" operator="equal">
      <formula>"原因未定"</formula>
    </cfRule>
  </conditionalFormatting>
  <conditionalFormatting sqref="G202">
    <cfRule type="cellIs" dxfId="62" priority="56" stopIfTrue="1" operator="equal">
      <formula>"New"</formula>
    </cfRule>
    <cfRule type="cellIs" dxfId="61" priority="57" stopIfTrue="1" operator="equal">
      <formula>"Open"</formula>
    </cfRule>
    <cfRule type="cellIs" dxfId="60" priority="58" stopIfTrue="1" operator="equal">
      <formula>"Pending"</formula>
    </cfRule>
  </conditionalFormatting>
  <conditionalFormatting sqref="G202">
    <cfRule type="cellIs" dxfId="59" priority="55" stopIfTrue="1" operator="equal">
      <formula>"状态冻结"</formula>
    </cfRule>
    <cfRule type="cellIs" dxfId="58" priority="59" stopIfTrue="1" operator="equal">
      <formula>"持续跟踪"</formula>
    </cfRule>
    <cfRule type="cellIs" dxfId="57" priority="60" stopIfTrue="1" operator="equal">
      <formula>"验证关闭"</formula>
    </cfRule>
    <cfRule type="cellIs" dxfId="56" priority="61" stopIfTrue="1" operator="equal">
      <formula>"方案实施"</formula>
    </cfRule>
    <cfRule type="cellIs" dxfId="55" priority="62" stopIfTrue="1" operator="equal">
      <formula>"原因确认"</formula>
    </cfRule>
    <cfRule type="cellIs" dxfId="54" priority="63" stopIfTrue="1" operator="equal">
      <formula>"原因未定"</formula>
    </cfRule>
  </conditionalFormatting>
  <conditionalFormatting sqref="B226">
    <cfRule type="cellIs" dxfId="53" priority="47" stopIfTrue="1" operator="equal">
      <formula>"New"</formula>
    </cfRule>
    <cfRule type="cellIs" dxfId="52" priority="48" stopIfTrue="1" operator="equal">
      <formula>"Open"</formula>
    </cfRule>
    <cfRule type="cellIs" dxfId="51" priority="49" stopIfTrue="1" operator="equal">
      <formula>"Pending"</formula>
    </cfRule>
  </conditionalFormatting>
  <conditionalFormatting sqref="B226">
    <cfRule type="cellIs" dxfId="50" priority="46" stopIfTrue="1" operator="equal">
      <formula>"状态冻结"</formula>
    </cfRule>
    <cfRule type="cellIs" dxfId="49" priority="50" stopIfTrue="1" operator="equal">
      <formula>"持续跟踪"</formula>
    </cfRule>
    <cfRule type="cellIs" dxfId="48" priority="51" stopIfTrue="1" operator="equal">
      <formula>"验证关闭"</formula>
    </cfRule>
    <cfRule type="cellIs" dxfId="47" priority="52" stopIfTrue="1" operator="equal">
      <formula>"方案实施"</formula>
    </cfRule>
    <cfRule type="cellIs" dxfId="46" priority="53" stopIfTrue="1" operator="equal">
      <formula>"原因确认"</formula>
    </cfRule>
    <cfRule type="cellIs" dxfId="45" priority="54" stopIfTrue="1" operator="equal">
      <formula>"原因未定"</formula>
    </cfRule>
  </conditionalFormatting>
  <conditionalFormatting sqref="C226">
    <cfRule type="cellIs" dxfId="44" priority="38" stopIfTrue="1" operator="equal">
      <formula>"New"</formula>
    </cfRule>
    <cfRule type="cellIs" dxfId="43" priority="39" stopIfTrue="1" operator="equal">
      <formula>"Open"</formula>
    </cfRule>
    <cfRule type="cellIs" dxfId="42" priority="40" stopIfTrue="1" operator="equal">
      <formula>"Pending"</formula>
    </cfRule>
  </conditionalFormatting>
  <conditionalFormatting sqref="C226">
    <cfRule type="cellIs" dxfId="41" priority="37" stopIfTrue="1" operator="equal">
      <formula>"状态冻结"</formula>
    </cfRule>
    <cfRule type="cellIs" dxfId="40" priority="41" stopIfTrue="1" operator="equal">
      <formula>"持续跟踪"</formula>
    </cfRule>
    <cfRule type="cellIs" dxfId="39" priority="42" stopIfTrue="1" operator="equal">
      <formula>"验证关闭"</formula>
    </cfRule>
    <cfRule type="cellIs" dxfId="38" priority="43" stopIfTrue="1" operator="equal">
      <formula>"方案实施"</formula>
    </cfRule>
    <cfRule type="cellIs" dxfId="37" priority="44" stopIfTrue="1" operator="equal">
      <formula>"原因确认"</formula>
    </cfRule>
    <cfRule type="cellIs" dxfId="36" priority="45" stopIfTrue="1" operator="equal">
      <formula>"原因未定"</formula>
    </cfRule>
  </conditionalFormatting>
  <conditionalFormatting sqref="D226">
    <cfRule type="cellIs" dxfId="35" priority="29" stopIfTrue="1" operator="equal">
      <formula>"New"</formula>
    </cfRule>
    <cfRule type="cellIs" dxfId="34" priority="30" stopIfTrue="1" operator="equal">
      <formula>"Open"</formula>
    </cfRule>
    <cfRule type="cellIs" dxfId="33" priority="31" stopIfTrue="1" operator="equal">
      <formula>"Pending"</formula>
    </cfRule>
  </conditionalFormatting>
  <conditionalFormatting sqref="D226">
    <cfRule type="cellIs" dxfId="32" priority="28" stopIfTrue="1" operator="equal">
      <formula>"状态冻结"</formula>
    </cfRule>
    <cfRule type="cellIs" dxfId="31" priority="32" stopIfTrue="1" operator="equal">
      <formula>"持续跟踪"</formula>
    </cfRule>
    <cfRule type="cellIs" dxfId="30" priority="33" stopIfTrue="1" operator="equal">
      <formula>"验证关闭"</formula>
    </cfRule>
    <cfRule type="cellIs" dxfId="29" priority="34" stopIfTrue="1" operator="equal">
      <formula>"方案实施"</formula>
    </cfRule>
    <cfRule type="cellIs" dxfId="28" priority="35" stopIfTrue="1" operator="equal">
      <formula>"原因确认"</formula>
    </cfRule>
    <cfRule type="cellIs" dxfId="27" priority="36" stopIfTrue="1" operator="equal">
      <formula>"原因未定"</formula>
    </cfRule>
  </conditionalFormatting>
  <conditionalFormatting sqref="E226">
    <cfRule type="cellIs" dxfId="26" priority="20" stopIfTrue="1" operator="equal">
      <formula>"New"</formula>
    </cfRule>
    <cfRule type="cellIs" dxfId="25" priority="21" stopIfTrue="1" operator="equal">
      <formula>"Open"</formula>
    </cfRule>
    <cfRule type="cellIs" dxfId="24" priority="22" stopIfTrue="1" operator="equal">
      <formula>"Pending"</formula>
    </cfRule>
  </conditionalFormatting>
  <conditionalFormatting sqref="E226">
    <cfRule type="cellIs" dxfId="23" priority="19" stopIfTrue="1" operator="equal">
      <formula>"状态冻结"</formula>
    </cfRule>
    <cfRule type="cellIs" dxfId="22" priority="23" stopIfTrue="1" operator="equal">
      <formula>"持续跟踪"</formula>
    </cfRule>
    <cfRule type="cellIs" dxfId="21" priority="24" stopIfTrue="1" operator="equal">
      <formula>"验证关闭"</formula>
    </cfRule>
    <cfRule type="cellIs" dxfId="20" priority="25" stopIfTrue="1" operator="equal">
      <formula>"方案实施"</formula>
    </cfRule>
    <cfRule type="cellIs" dxfId="19" priority="26" stopIfTrue="1" operator="equal">
      <formula>"原因确认"</formula>
    </cfRule>
    <cfRule type="cellIs" dxfId="18" priority="27" stopIfTrue="1" operator="equal">
      <formula>"原因未定"</formula>
    </cfRule>
  </conditionalFormatting>
  <conditionalFormatting sqref="F226">
    <cfRule type="cellIs" dxfId="17" priority="11" stopIfTrue="1" operator="equal">
      <formula>"New"</formula>
    </cfRule>
    <cfRule type="cellIs" dxfId="16" priority="12" stopIfTrue="1" operator="equal">
      <formula>"Open"</formula>
    </cfRule>
    <cfRule type="cellIs" dxfId="15" priority="13" stopIfTrue="1" operator="equal">
      <formula>"Pending"</formula>
    </cfRule>
  </conditionalFormatting>
  <conditionalFormatting sqref="F226">
    <cfRule type="cellIs" dxfId="14" priority="10" stopIfTrue="1" operator="equal">
      <formula>"状态冻结"</formula>
    </cfRule>
    <cfRule type="cellIs" dxfId="13" priority="14" stopIfTrue="1" operator="equal">
      <formula>"持续跟踪"</formula>
    </cfRule>
    <cfRule type="cellIs" dxfId="12" priority="15" stopIfTrue="1" operator="equal">
      <formula>"验证关闭"</formula>
    </cfRule>
    <cfRule type="cellIs" dxfId="11" priority="16" stopIfTrue="1" operator="equal">
      <formula>"方案实施"</formula>
    </cfRule>
    <cfRule type="cellIs" dxfId="10" priority="17" stopIfTrue="1" operator="equal">
      <formula>"原因确认"</formula>
    </cfRule>
    <cfRule type="cellIs" dxfId="9" priority="18" stopIfTrue="1" operator="equal">
      <formula>"原因未定"</formula>
    </cfRule>
  </conditionalFormatting>
  <conditionalFormatting sqref="G226">
    <cfRule type="cellIs" dxfId="8" priority="2" stopIfTrue="1" operator="equal">
      <formula>"New"</formula>
    </cfRule>
    <cfRule type="cellIs" dxfId="7" priority="3" stopIfTrue="1" operator="equal">
      <formula>"Open"</formula>
    </cfRule>
    <cfRule type="cellIs" dxfId="6" priority="4" stopIfTrue="1" operator="equal">
      <formula>"Pending"</formula>
    </cfRule>
  </conditionalFormatting>
  <conditionalFormatting sqref="G226">
    <cfRule type="cellIs" dxfId="5" priority="1" stopIfTrue="1" operator="equal">
      <formula>"状态冻结"</formula>
    </cfRule>
    <cfRule type="cellIs" dxfId="4" priority="5" stopIfTrue="1" operator="equal">
      <formula>"持续跟踪"</formula>
    </cfRule>
    <cfRule type="cellIs" dxfId="3" priority="6" stopIfTrue="1" operator="equal">
      <formula>"验证关闭"</formula>
    </cfRule>
    <cfRule type="cellIs" dxfId="2" priority="7" stopIfTrue="1" operator="equal">
      <formula>"方案实施"</formula>
    </cfRule>
    <cfRule type="cellIs" dxfId="1" priority="8" stopIfTrue="1" operator="equal">
      <formula>"原因确认"</formula>
    </cfRule>
    <cfRule type="cellIs" dxfId="0" priority="9" stopIfTrue="1" operator="equal">
      <formula>"原因未定"</formula>
    </cfRule>
  </conditionalFormatting>
  <pageMargins left="0.69930555555555596" right="0.69930555555555596"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
  <sheetViews>
    <sheetView topLeftCell="A4" zoomScaleNormal="100" workbookViewId="0">
      <selection activeCell="O31" sqref="O31"/>
    </sheetView>
  </sheetViews>
  <sheetFormatPr defaultRowHeight="13.5"/>
  <cols>
    <col min="1" max="1" width="3.125" style="166" customWidth="1"/>
    <col min="2" max="2" width="12" style="166" customWidth="1"/>
    <col min="3" max="12" width="6.625" style="166" customWidth="1"/>
    <col min="13" max="16384" width="9" style="166"/>
  </cols>
  <sheetData>
    <row r="2" spans="2:15" ht="14.25">
      <c r="B2" s="269" t="s">
        <v>1044</v>
      </c>
      <c r="C2" s="270"/>
      <c r="D2" s="270"/>
      <c r="E2" s="270"/>
      <c r="F2" s="270"/>
      <c r="G2" s="270"/>
      <c r="H2" s="270"/>
      <c r="I2" s="270"/>
      <c r="J2" s="270"/>
      <c r="K2" s="270"/>
      <c r="L2" s="270"/>
      <c r="M2" s="270"/>
      <c r="N2" s="270"/>
    </row>
    <row r="3" spans="2:15" ht="14.25" customHeight="1">
      <c r="B3" s="194"/>
      <c r="C3" s="195" t="s">
        <v>568</v>
      </c>
      <c r="D3" s="195" t="s">
        <v>569</v>
      </c>
      <c r="E3" s="195" t="s">
        <v>570</v>
      </c>
      <c r="F3" s="195" t="s">
        <v>1036</v>
      </c>
      <c r="G3" s="195" t="s">
        <v>1037</v>
      </c>
      <c r="H3" s="195" t="s">
        <v>571</v>
      </c>
      <c r="I3" s="195" t="s">
        <v>572</v>
      </c>
      <c r="J3" s="195" t="s">
        <v>1005</v>
      </c>
      <c r="K3" s="195" t="s">
        <v>1024</v>
      </c>
      <c r="L3" s="196" t="s">
        <v>1035</v>
      </c>
      <c r="M3" s="203" t="s">
        <v>1043</v>
      </c>
      <c r="N3" s="203" t="s">
        <v>1058</v>
      </c>
      <c r="O3" s="203" t="s">
        <v>1367</v>
      </c>
    </row>
    <row r="4" spans="2:15" ht="14.25" customHeight="1">
      <c r="B4" s="201" t="s">
        <v>1040</v>
      </c>
      <c r="C4" s="197">
        <v>22</v>
      </c>
      <c r="D4" s="197">
        <v>32</v>
      </c>
      <c r="E4" s="197">
        <f>D4+24</f>
        <v>56</v>
      </c>
      <c r="F4" s="197">
        <f>E4+33</f>
        <v>89</v>
      </c>
      <c r="G4" s="197">
        <f>F4+57</f>
        <v>146</v>
      </c>
      <c r="H4" s="197">
        <f>G4+22</f>
        <v>168</v>
      </c>
      <c r="I4" s="197">
        <f>H4+6</f>
        <v>174</v>
      </c>
      <c r="J4" s="197">
        <v>221</v>
      </c>
      <c r="K4" s="197">
        <v>374</v>
      </c>
      <c r="L4" s="198">
        <v>383</v>
      </c>
      <c r="M4" s="204">
        <v>393</v>
      </c>
      <c r="N4" s="204">
        <v>413</v>
      </c>
      <c r="O4" s="204">
        <f>COUNTIF(E100问题清单!$F:$F,"PAD")</f>
        <v>413</v>
      </c>
    </row>
    <row r="5" spans="2:15" ht="14.25" customHeight="1">
      <c r="B5" s="223" t="s">
        <v>1041</v>
      </c>
      <c r="C5" s="197">
        <v>8</v>
      </c>
      <c r="D5" s="197">
        <v>8</v>
      </c>
      <c r="E5" s="197">
        <v>9</v>
      </c>
      <c r="F5" s="197">
        <v>9</v>
      </c>
      <c r="G5" s="197">
        <v>9</v>
      </c>
      <c r="H5" s="197">
        <v>9</v>
      </c>
      <c r="I5" s="197">
        <f>H5</f>
        <v>9</v>
      </c>
      <c r="J5" s="197">
        <f>I5</f>
        <v>9</v>
      </c>
      <c r="K5" s="197">
        <v>13</v>
      </c>
      <c r="L5" s="198">
        <v>13</v>
      </c>
      <c r="M5" s="204">
        <v>13</v>
      </c>
      <c r="N5" s="204">
        <v>13</v>
      </c>
      <c r="O5" s="204">
        <f>COUNTIF(E100问题清单!$F:$F,"PAD支架")</f>
        <v>13</v>
      </c>
    </row>
    <row r="6" spans="2:15" ht="14.25" customHeight="1">
      <c r="B6" s="202" t="s">
        <v>1042</v>
      </c>
      <c r="C6" s="197">
        <v>5</v>
      </c>
      <c r="D6" s="197">
        <v>8</v>
      </c>
      <c r="E6" s="197">
        <v>12</v>
      </c>
      <c r="F6" s="197">
        <f>E6+2</f>
        <v>14</v>
      </c>
      <c r="G6" s="197">
        <f>F6+4</f>
        <v>18</v>
      </c>
      <c r="H6" s="197">
        <v>18</v>
      </c>
      <c r="I6" s="197">
        <f>H6</f>
        <v>18</v>
      </c>
      <c r="J6" s="197">
        <f>I6</f>
        <v>18</v>
      </c>
      <c r="K6" s="197">
        <v>23</v>
      </c>
      <c r="L6" s="198">
        <v>23</v>
      </c>
      <c r="M6" s="204">
        <v>23</v>
      </c>
      <c r="N6" s="204">
        <v>23</v>
      </c>
      <c r="O6" s="204">
        <f>COUNTIF(E100问题清单!$F:$F,"主机")</f>
        <v>23</v>
      </c>
    </row>
    <row r="7" spans="2:15" ht="14.25" customHeight="1" thickBot="1">
      <c r="B7" s="199" t="s">
        <v>1038</v>
      </c>
      <c r="C7" s="210">
        <f t="shared" ref="C7:N7" si="0">SUM(C4:C6)</f>
        <v>35</v>
      </c>
      <c r="D7" s="210">
        <f t="shared" si="0"/>
        <v>48</v>
      </c>
      <c r="E7" s="210">
        <f t="shared" si="0"/>
        <v>77</v>
      </c>
      <c r="F7" s="210">
        <f t="shared" si="0"/>
        <v>112</v>
      </c>
      <c r="G7" s="210">
        <f t="shared" si="0"/>
        <v>173</v>
      </c>
      <c r="H7" s="210">
        <f t="shared" si="0"/>
        <v>195</v>
      </c>
      <c r="I7" s="210">
        <f t="shared" si="0"/>
        <v>201</v>
      </c>
      <c r="J7" s="210">
        <f t="shared" si="0"/>
        <v>248</v>
      </c>
      <c r="K7" s="210">
        <f t="shared" si="0"/>
        <v>410</v>
      </c>
      <c r="L7" s="211">
        <f t="shared" si="0"/>
        <v>419</v>
      </c>
      <c r="M7" s="214">
        <f t="shared" si="0"/>
        <v>429</v>
      </c>
      <c r="N7" s="214">
        <f t="shared" si="0"/>
        <v>449</v>
      </c>
      <c r="O7" s="214">
        <f t="shared" ref="O7" si="1">SUM(O4:O6)</f>
        <v>449</v>
      </c>
    </row>
    <row r="8" spans="2:15" ht="14.25" customHeight="1">
      <c r="B8" s="205" t="s">
        <v>1045</v>
      </c>
      <c r="C8" s="206">
        <f t="shared" ref="C8:N8" si="2">C7-C9</f>
        <v>16</v>
      </c>
      <c r="D8" s="206">
        <f t="shared" si="2"/>
        <v>23</v>
      </c>
      <c r="E8" s="206">
        <f t="shared" si="2"/>
        <v>38</v>
      </c>
      <c r="F8" s="206">
        <f t="shared" si="2"/>
        <v>59</v>
      </c>
      <c r="G8" s="206">
        <f t="shared" si="2"/>
        <v>78</v>
      </c>
      <c r="H8" s="206">
        <f t="shared" si="2"/>
        <v>93</v>
      </c>
      <c r="I8" s="206">
        <f t="shared" si="2"/>
        <v>89</v>
      </c>
      <c r="J8" s="206">
        <f t="shared" si="2"/>
        <v>133</v>
      </c>
      <c r="K8" s="206">
        <f t="shared" si="2"/>
        <v>151</v>
      </c>
      <c r="L8" s="207">
        <f t="shared" si="2"/>
        <v>135</v>
      </c>
      <c r="M8" s="204">
        <f t="shared" si="2"/>
        <v>143</v>
      </c>
      <c r="N8" s="204">
        <f t="shared" si="2"/>
        <v>140</v>
      </c>
      <c r="O8" s="204">
        <f t="shared" ref="O8" si="3">O7-O9</f>
        <v>140</v>
      </c>
    </row>
    <row r="9" spans="2:15" ht="14.25" customHeight="1" thickBot="1">
      <c r="B9" s="208" t="s">
        <v>1056</v>
      </c>
      <c r="C9" s="200">
        <v>19</v>
      </c>
      <c r="D9" s="200">
        <v>25</v>
      </c>
      <c r="E9" s="200">
        <v>39</v>
      </c>
      <c r="F9" s="200">
        <v>53</v>
      </c>
      <c r="G9" s="200">
        <v>95</v>
      </c>
      <c r="H9" s="200">
        <v>102</v>
      </c>
      <c r="I9" s="200">
        <v>112</v>
      </c>
      <c r="J9" s="200">
        <v>115</v>
      </c>
      <c r="K9" s="200">
        <v>259</v>
      </c>
      <c r="L9" s="209">
        <v>284</v>
      </c>
      <c r="M9" s="213">
        <v>286</v>
      </c>
      <c r="N9" s="213">
        <v>309</v>
      </c>
      <c r="O9" s="213">
        <f>COUNTIF(E100问题清单!$J:$J,"方案实施")+COUNTIF(E100问题清单!$J:$J,"验证关闭")+COUNTIF(E100问题清单!$J:$J,"状态冻结")</f>
        <v>309</v>
      </c>
    </row>
  </sheetData>
  <mergeCells count="1">
    <mergeCell ref="B2:N2"/>
  </mergeCells>
  <phoneticPr fontId="13"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
  <sheetViews>
    <sheetView workbookViewId="0">
      <selection activeCell="G9" sqref="G9"/>
    </sheetView>
  </sheetViews>
  <sheetFormatPr defaultRowHeight="13.5"/>
  <cols>
    <col min="1" max="1" width="11.5" style="1" customWidth="1"/>
    <col min="2" max="2" width="9" style="1" customWidth="1"/>
    <col min="3" max="7" width="9" style="1"/>
    <col min="8" max="8" width="11.5" style="1" customWidth="1"/>
    <col min="9" max="9" width="10.75" style="1" customWidth="1"/>
    <col min="10" max="10" width="11.5" style="1" customWidth="1"/>
    <col min="11" max="11" width="12.375" style="1" customWidth="1"/>
    <col min="12" max="12" width="7.625" style="1" customWidth="1"/>
    <col min="13" max="14" width="9" style="1"/>
    <col min="15" max="15" width="11.5" style="1" customWidth="1"/>
    <col min="16" max="16" width="10.75" style="1" customWidth="1"/>
    <col min="17" max="17" width="11.5" style="1" customWidth="1"/>
    <col min="18" max="18" width="12.375" style="1" customWidth="1"/>
    <col min="19" max="19" width="7.625" style="1" customWidth="1"/>
    <col min="20" max="21" width="9" style="1"/>
    <col min="22" max="22" width="11.5" style="1" customWidth="1"/>
    <col min="23" max="23" width="7.125" style="1" customWidth="1"/>
    <col min="24" max="24" width="6.375" style="1" customWidth="1"/>
    <col min="25" max="26" width="6.25" style="1" customWidth="1"/>
    <col min="27" max="27" width="5.5" style="1" customWidth="1"/>
    <col min="28" max="28" width="9.25" style="1" customWidth="1"/>
    <col min="29" max="16384" width="9" style="1"/>
  </cols>
  <sheetData>
    <row r="1" spans="2:28" ht="14.25" customHeight="1">
      <c r="B1" s="271" t="s">
        <v>506</v>
      </c>
      <c r="C1" s="272"/>
      <c r="D1" s="272"/>
      <c r="E1" s="272"/>
      <c r="F1" s="273"/>
      <c r="H1" s="271" t="s">
        <v>507</v>
      </c>
      <c r="I1" s="272"/>
      <c r="J1" s="272"/>
      <c r="K1" s="272"/>
      <c r="L1" s="273"/>
      <c r="O1" s="271" t="s">
        <v>508</v>
      </c>
      <c r="P1" s="272"/>
      <c r="Q1" s="272"/>
      <c r="R1" s="272"/>
      <c r="S1" s="273"/>
      <c r="V1" s="271" t="s">
        <v>509</v>
      </c>
      <c r="W1" s="272"/>
      <c r="X1" s="272"/>
      <c r="Y1" s="272"/>
      <c r="Z1" s="274"/>
      <c r="AA1" s="274"/>
      <c r="AB1" s="273"/>
    </row>
    <row r="2" spans="2:28">
      <c r="B2" s="144" t="s">
        <v>510</v>
      </c>
      <c r="C2" s="145" t="s">
        <v>511</v>
      </c>
      <c r="D2" s="146" t="s">
        <v>512</v>
      </c>
      <c r="E2" s="147" t="s">
        <v>513</v>
      </c>
      <c r="F2" s="148" t="s">
        <v>485</v>
      </c>
      <c r="H2" s="144" t="s">
        <v>510</v>
      </c>
      <c r="I2" s="149" t="s">
        <v>514</v>
      </c>
      <c r="J2" s="150" t="s">
        <v>515</v>
      </c>
      <c r="K2" s="151" t="s">
        <v>516</v>
      </c>
      <c r="L2" s="148" t="s">
        <v>485</v>
      </c>
      <c r="O2" s="144" t="s">
        <v>510</v>
      </c>
      <c r="P2" s="149" t="s">
        <v>517</v>
      </c>
      <c r="Q2" s="150" t="s">
        <v>518</v>
      </c>
      <c r="R2" s="151" t="s">
        <v>519</v>
      </c>
      <c r="S2" s="148" t="s">
        <v>485</v>
      </c>
      <c r="V2" s="144" t="s">
        <v>510</v>
      </c>
      <c r="W2" s="149" t="s">
        <v>502</v>
      </c>
      <c r="X2" s="150" t="s">
        <v>520</v>
      </c>
      <c r="Y2" s="151" t="s">
        <v>521</v>
      </c>
      <c r="Z2" s="152" t="s">
        <v>522</v>
      </c>
      <c r="AA2" s="152" t="s">
        <v>523</v>
      </c>
      <c r="AB2" s="148" t="s">
        <v>485</v>
      </c>
    </row>
    <row r="3" spans="2:28">
      <c r="B3" s="153">
        <v>42639</v>
      </c>
      <c r="C3" s="145">
        <f>COUNTIF(E100问题清单!J256:J302,"原因未定")+COUNTIF(E100问题清单!J256:J302,"原因确认")</f>
        <v>16</v>
      </c>
      <c r="D3" s="146">
        <f>COUNTIF(E100问题清单!J256:J302,"方案实施")+COUNTIF(E100问题清单!J256:J302,"验证关闭")+COUNTIF(E100问题清单!J256:J302,"持续跟踪")</f>
        <v>23</v>
      </c>
      <c r="E3" s="147">
        <f>COUNTIF(E100问题清单!J256:J302,"状态冻结")</f>
        <v>8</v>
      </c>
      <c r="F3" s="148">
        <f>SUM(C3:E3)</f>
        <v>47</v>
      </c>
      <c r="H3" s="153">
        <v>42639</v>
      </c>
      <c r="I3" s="154">
        <f>COUNTIF(E100问题清单!E256:E302,"高")</f>
        <v>21</v>
      </c>
      <c r="J3" s="155">
        <f>COUNTIF(E100问题清单!E256:E302,"中")</f>
        <v>22</v>
      </c>
      <c r="K3" s="156">
        <f>COUNTIF(E100问题清单!E256:E302,"低")</f>
        <v>4</v>
      </c>
      <c r="L3" s="157">
        <f>SUM(I3:K3)</f>
        <v>47</v>
      </c>
      <c r="O3" s="153">
        <v>42639</v>
      </c>
      <c r="P3" s="154">
        <f>COUNTIF(E100问题清单!F256:F302,"PAD")</f>
        <v>44</v>
      </c>
      <c r="Q3" s="155">
        <f>COUNTIF(E100问题清单!F256:F302,"PAD支架")</f>
        <v>1</v>
      </c>
      <c r="R3" s="156">
        <f>COUNTIF(E100问题清单!F256:F302,"主机")</f>
        <v>2</v>
      </c>
      <c r="S3" s="157">
        <f>SUM(P3:R3)</f>
        <v>47</v>
      </c>
      <c r="V3" s="153">
        <v>42639</v>
      </c>
      <c r="W3" s="154">
        <f>COUNTIF(E100问题清单!C256:C302,"AP")</f>
        <v>28</v>
      </c>
      <c r="X3" s="155">
        <f>COUNTIF(E100问题清单!C256:C302,"OS")</f>
        <v>13</v>
      </c>
      <c r="Y3" s="156">
        <f>COUNTIF(E100问题清单!C256:C302,"HW")</f>
        <v>3</v>
      </c>
      <c r="Z3" s="158">
        <f>COUNTIF(E100问题清单!C256:C302,"SW")</f>
        <v>2</v>
      </c>
      <c r="AA3" s="158">
        <f>COUNTIF(E100问题清单!C256:C302,"ME")</f>
        <v>1</v>
      </c>
      <c r="AB3" s="157">
        <f>SUM(W3:AA3)</f>
        <v>47</v>
      </c>
    </row>
    <row r="4" spans="2:28">
      <c r="B4" s="153">
        <v>42640</v>
      </c>
      <c r="C4" s="145">
        <f>COUNTIF(E100问题清单!J303:J333,"原因未定")+COUNTIF(E100问题清单!J303:J333,"原因确认")</f>
        <v>4</v>
      </c>
      <c r="D4" s="146">
        <f>COUNTIF(E100问题清单!J303:J333,"方案实施")+COUNTIF(E100问题清单!J303:J333,"验证关闭")+COUNTIF(E100问题清单!J303:J333,"持续跟踪")</f>
        <v>15</v>
      </c>
      <c r="E4" s="147">
        <f>COUNTIF(E100问题清单!J303:J333,"状态冻结")</f>
        <v>12</v>
      </c>
      <c r="F4" s="148">
        <f>SUM(C4:E4)</f>
        <v>31</v>
      </c>
      <c r="H4" s="153">
        <v>42640</v>
      </c>
      <c r="I4" s="154">
        <f>COUNTIF(E100问题清单!E303:E333,"高")</f>
        <v>10</v>
      </c>
      <c r="J4" s="155">
        <f>COUNTIF(E100问题清单!E303:E333,"中")</f>
        <v>13</v>
      </c>
      <c r="K4" s="156">
        <f>COUNTIF(E100问题清单!E303:E333,"低")</f>
        <v>8</v>
      </c>
      <c r="L4" s="157">
        <f>SUM(I4:K4)</f>
        <v>31</v>
      </c>
      <c r="O4" s="153">
        <v>42640</v>
      </c>
      <c r="P4" s="154">
        <f>COUNTIF(E100问题清单!F303:F333,"PAD")</f>
        <v>30</v>
      </c>
      <c r="Q4" s="155">
        <f>COUNTIF(E100问题清单!F303:F333,"PAD支架")</f>
        <v>0</v>
      </c>
      <c r="R4" s="156">
        <f>COUNTIF(E100问题清单!F303:F333,"主机")</f>
        <v>1</v>
      </c>
      <c r="S4" s="157">
        <f>SUM(P4:R4)</f>
        <v>31</v>
      </c>
      <c r="V4" s="153">
        <v>42640</v>
      </c>
      <c r="W4" s="154">
        <f>COUNTIF(E100问题清单!C303:C333,"AP")</f>
        <v>24</v>
      </c>
      <c r="X4" s="155">
        <f>COUNTIF(E100问题清单!C303:C333,"OS")</f>
        <v>3</v>
      </c>
      <c r="Y4" s="156">
        <f>COUNTIF(E100问题清单!C303:C333,"HW")</f>
        <v>3</v>
      </c>
      <c r="Z4" s="158">
        <f>COUNTIF(E100问题清单!C303:C333,"SW")</f>
        <v>1</v>
      </c>
      <c r="AA4" s="158">
        <f>COUNTIF(E100问题清单!C303:C333,"ME")</f>
        <v>0</v>
      </c>
      <c r="AB4" s="157">
        <f>SUM(W4:AA4)</f>
        <v>31</v>
      </c>
    </row>
    <row r="5" spans="2:28">
      <c r="B5" s="153">
        <v>42641</v>
      </c>
      <c r="C5" s="145">
        <f>COUNTIF(E100问题清单!J334:J363,"原因未定")+COUNTIF(E100问题清单!J334:J363,"原因确认")</f>
        <v>10</v>
      </c>
      <c r="D5" s="146">
        <f>COUNTIF(E100问题清单!J334:J363,"方案实施")+COUNTIF(E100问题清单!J334:J363,"验证关闭")+COUNTIF(E100问题清单!J334:J363,"持续跟踪")</f>
        <v>7</v>
      </c>
      <c r="E5" s="147">
        <f>COUNTIF(E100问题清单!J334:J363,"状态冻结")</f>
        <v>13</v>
      </c>
      <c r="F5" s="148">
        <f t="shared" ref="F5:F7" si="0">SUM(C5:E5)</f>
        <v>30</v>
      </c>
      <c r="H5" s="153">
        <v>42641</v>
      </c>
      <c r="I5" s="154">
        <f>COUNTIF(E100问题清单!E334:E363,"高")</f>
        <v>10</v>
      </c>
      <c r="J5" s="155">
        <f>COUNTIF(E100问题清单!E334:E363,"中")</f>
        <v>8</v>
      </c>
      <c r="K5" s="156">
        <f>COUNTIF(E100问题清单!E334:E363,"低")</f>
        <v>12</v>
      </c>
      <c r="L5" s="157">
        <f t="shared" ref="L5:L6" si="1">SUM(I5:K5)</f>
        <v>30</v>
      </c>
      <c r="O5" s="153">
        <v>42641</v>
      </c>
      <c r="P5" s="154">
        <f>COUNTIF(E100问题清单!F334:F363,"PAD")</f>
        <v>29</v>
      </c>
      <c r="Q5" s="155">
        <f>COUNTIF(E100问题清单!F334:F363,"PAD支架")</f>
        <v>0</v>
      </c>
      <c r="R5" s="156">
        <f>COUNTIF(E100问题清单!F334:F363,"主机")</f>
        <v>1</v>
      </c>
      <c r="S5" s="157">
        <f t="shared" ref="S5:S7" si="2">SUM(P5:R5)</f>
        <v>30</v>
      </c>
      <c r="V5" s="153">
        <v>42641</v>
      </c>
      <c r="W5" s="154">
        <f>COUNTIF(E100问题清单!C334:C363,"AP")</f>
        <v>27</v>
      </c>
      <c r="X5" s="155">
        <f>COUNTIF(E100问题清单!C334:C363,"OS")</f>
        <v>1</v>
      </c>
      <c r="Y5" s="156">
        <f>COUNTIF(E100问题清单!C334:C363,"HW")</f>
        <v>1</v>
      </c>
      <c r="Z5" s="158">
        <f>COUNTIF(E100问题清单!C334:C363,"SW")</f>
        <v>1</v>
      </c>
      <c r="AA5" s="158">
        <f>COUNTIF(E100问题清单!C334:C363,"ME")</f>
        <v>0</v>
      </c>
      <c r="AB5" s="157">
        <f t="shared" ref="AB5:AB7" si="3">SUM(W5:AA5)</f>
        <v>30</v>
      </c>
    </row>
    <row r="6" spans="2:28">
      <c r="B6" s="153">
        <v>42642</v>
      </c>
      <c r="C6" s="145">
        <f>COUNTIF(E100问题清单!J384:J410,"原因未定")+COUNTIF(E100问题清单!J384:J410,"原因确认")</f>
        <v>15</v>
      </c>
      <c r="D6" s="146">
        <f>COUNTIF(E100问题清单!J384:J410,"方案实施")+COUNTIF(E100问题清单!J384:J410,"验证关闭")+COUNTIF(E100问题清单!J384:J410,"持续跟踪")</f>
        <v>6</v>
      </c>
      <c r="E6" s="147">
        <f>COUNTIF(E100问题清单!J384:J410,"状态冻结")</f>
        <v>6</v>
      </c>
      <c r="F6" s="148">
        <f t="shared" si="0"/>
        <v>27</v>
      </c>
      <c r="H6" s="153">
        <v>42642</v>
      </c>
      <c r="I6" s="154">
        <f>COUNTIF(E100问题清单!E384:E410,"高")</f>
        <v>6</v>
      </c>
      <c r="J6" s="155">
        <f>COUNTIF(E100问题清单!E384:E410,"中")</f>
        <v>12</v>
      </c>
      <c r="K6" s="156">
        <f>COUNTIF(E100问题清单!E384:E410,"低")</f>
        <v>9</v>
      </c>
      <c r="L6" s="157">
        <f t="shared" si="1"/>
        <v>27</v>
      </c>
      <c r="O6" s="153">
        <v>42642</v>
      </c>
      <c r="P6" s="154">
        <f>COUNTIF(E100问题清单!F384:F410,"PAD")</f>
        <v>27</v>
      </c>
      <c r="Q6" s="155">
        <f>COUNTIF(E100问题清单!F384:F410,"PAD支架")</f>
        <v>0</v>
      </c>
      <c r="R6" s="156">
        <f>COUNTIF(E100问题清单!F384:F410,"主机")</f>
        <v>0</v>
      </c>
      <c r="S6" s="157">
        <f t="shared" si="2"/>
        <v>27</v>
      </c>
      <c r="V6" s="153">
        <v>42642</v>
      </c>
      <c r="W6" s="154">
        <f>COUNTIF(E100问题清单!C384:C410,"AP")</f>
        <v>26</v>
      </c>
      <c r="X6" s="155">
        <f>COUNTIF(E100问题清单!C384:C410,"OS")</f>
        <v>1</v>
      </c>
      <c r="Y6" s="156">
        <f>COUNTIF(E100问题清单!C384:C410,"HW")</f>
        <v>0</v>
      </c>
      <c r="Z6" s="158">
        <f>COUNTIF(E100问题清单!C384:C410,"SW")</f>
        <v>0</v>
      </c>
      <c r="AA6" s="158">
        <f>COUNTIF(E100问题清单!C384:C410,"ME")</f>
        <v>0</v>
      </c>
      <c r="AB6" s="157">
        <f t="shared" si="3"/>
        <v>27</v>
      </c>
    </row>
    <row r="7" spans="2:28">
      <c r="B7" s="153">
        <v>42643</v>
      </c>
      <c r="C7" s="145">
        <f>COUNTIF(E100问题清单!J411:J417,"原因未定")+COUNTIF(E100问题清单!J411:J417,"原因确认")</f>
        <v>6</v>
      </c>
      <c r="D7" s="146">
        <f>COUNTIF(E100问题清单!J411:J417,"方案实施")+COUNTIF(E100问题清单!J411:J417,"验证关闭")+COUNTIF(E100问题清单!J411:J417,"持续跟踪")</f>
        <v>1</v>
      </c>
      <c r="E7" s="147">
        <f>COUNTIF(E100问题清单!J411:J417,"状态冻结")</f>
        <v>0</v>
      </c>
      <c r="F7" s="148">
        <f t="shared" si="0"/>
        <v>7</v>
      </c>
      <c r="H7" s="153">
        <v>42643</v>
      </c>
      <c r="I7" s="154">
        <f>COUNTIF(E100问题清单!E411:E417,"高")</f>
        <v>1</v>
      </c>
      <c r="J7" s="155">
        <f>COUNTIF(E100问题清单!E411:E417,"中")</f>
        <v>6</v>
      </c>
      <c r="K7" s="156">
        <f>COUNTIF(E100问题清单!E411:E417,"低")</f>
        <v>0</v>
      </c>
      <c r="L7" s="157">
        <f>SUM(I7:K7)</f>
        <v>7</v>
      </c>
      <c r="O7" s="153">
        <v>42643</v>
      </c>
      <c r="P7" s="154">
        <f>COUNTIF(E100问题清单!F411:F417,"PAD")</f>
        <v>7</v>
      </c>
      <c r="Q7" s="155">
        <f>COUNTIF(E100问题清单!F411:F417,"PAD支架")</f>
        <v>0</v>
      </c>
      <c r="R7" s="156">
        <f>COUNTIF(E100问题清单!F411:F417,"主机")</f>
        <v>0</v>
      </c>
      <c r="S7" s="157">
        <f t="shared" si="2"/>
        <v>7</v>
      </c>
      <c r="V7" s="153">
        <v>42643</v>
      </c>
      <c r="W7" s="154">
        <f>COUNTIF(E100问题清单!C411:C417,"AP")</f>
        <v>2</v>
      </c>
      <c r="X7" s="155">
        <f>COUNTIF(E100问题清单!C411:C417,"OS")</f>
        <v>5</v>
      </c>
      <c r="Y7" s="156">
        <f>COUNTIF(E100问题清单!C411:C417,"HW")</f>
        <v>0</v>
      </c>
      <c r="Z7" s="158">
        <f>COUNTIF(E100问题清单!C411:C417,"SW")</f>
        <v>0</v>
      </c>
      <c r="AA7" s="158">
        <f>COUNTIF(E100问题清单!C411:C417,"ME")</f>
        <v>0</v>
      </c>
      <c r="AB7" s="157">
        <f t="shared" si="3"/>
        <v>7</v>
      </c>
    </row>
    <row r="8" spans="2:28" ht="14.25" thickBot="1">
      <c r="B8" s="159" t="s">
        <v>1039</v>
      </c>
      <c r="C8" s="160">
        <f>SUM(C3:C7)</f>
        <v>51</v>
      </c>
      <c r="D8" s="160">
        <f t="shared" ref="D8:E8" si="4">SUM(D3:D7)</f>
        <v>52</v>
      </c>
      <c r="E8" s="160">
        <f t="shared" si="4"/>
        <v>39</v>
      </c>
      <c r="F8" s="161">
        <f>SUM(F3:F7)</f>
        <v>142</v>
      </c>
      <c r="H8" s="159" t="s">
        <v>1039</v>
      </c>
      <c r="I8" s="160">
        <f>SUM(I3:I7)</f>
        <v>48</v>
      </c>
      <c r="J8" s="160">
        <f t="shared" ref="J8:K8" si="5">SUM(J3:J7)</f>
        <v>61</v>
      </c>
      <c r="K8" s="160">
        <f t="shared" si="5"/>
        <v>33</v>
      </c>
      <c r="L8" s="162">
        <f>SUM(L3:L7)</f>
        <v>142</v>
      </c>
      <c r="O8" s="159" t="s">
        <v>1039</v>
      </c>
      <c r="P8" s="160">
        <f>SUM(P3:P7)</f>
        <v>137</v>
      </c>
      <c r="Q8" s="160">
        <f t="shared" ref="Q8:R8" si="6">SUM(Q3:Q7)</f>
        <v>1</v>
      </c>
      <c r="R8" s="160">
        <f t="shared" si="6"/>
        <v>4</v>
      </c>
      <c r="S8" s="162">
        <f>SUM(S3:S7)</f>
        <v>142</v>
      </c>
      <c r="V8" s="159" t="s">
        <v>1039</v>
      </c>
      <c r="W8" s="160">
        <f>SUM(W3:W7)</f>
        <v>107</v>
      </c>
      <c r="X8" s="160">
        <f t="shared" ref="X8:AA8" si="7">SUM(X3:X7)</f>
        <v>23</v>
      </c>
      <c r="Y8" s="160">
        <f t="shared" si="7"/>
        <v>7</v>
      </c>
      <c r="Z8" s="160">
        <f t="shared" si="7"/>
        <v>4</v>
      </c>
      <c r="AA8" s="160">
        <f t="shared" si="7"/>
        <v>1</v>
      </c>
      <c r="AB8" s="162">
        <f>SUM(AB3:AB7)</f>
        <v>142</v>
      </c>
    </row>
  </sheetData>
  <mergeCells count="4">
    <mergeCell ref="B1:F1"/>
    <mergeCell ref="H1:L1"/>
    <mergeCell ref="O1:S1"/>
    <mergeCell ref="V1:AB1"/>
  </mergeCells>
  <phoneticPr fontId="13"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E100问题清单</vt:lpstr>
      <vt:lpstr>状态分布分析</vt:lpstr>
      <vt:lpstr>问题趋势图</vt:lpstr>
      <vt:lpstr>CW40实车测试统计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 Shijie</dc:creator>
  <cp:lastModifiedBy>Yi Zhang</cp:lastModifiedBy>
  <cp:lastPrinted>2016-07-20T01:27:00Z</cp:lastPrinted>
  <dcterms:created xsi:type="dcterms:W3CDTF">2006-09-13T11:21:00Z</dcterms:created>
  <dcterms:modified xsi:type="dcterms:W3CDTF">2016-10-25T03:10:03Z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