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8800" windowHeight="17480" tabRatio="739" activeTab="9"/>
  </bookViews>
  <sheets>
    <sheet name="Dale2" sheetId="1" r:id="rId1"/>
    <sheet name="Dale6" sheetId="2" r:id="rId2"/>
    <sheet name="Beaver" sheetId="3" r:id="rId3"/>
    <sheet name="Hare" sheetId="4" r:id="rId4"/>
    <sheet name="Goose" sheetId="5" r:id="rId5"/>
    <sheet name="SnowF" sheetId="6" r:id="rId6"/>
    <sheet name="PipelinePlateau" sheetId="8" r:id="rId7"/>
    <sheet name="Porsild" sheetId="7" r:id="rId8"/>
    <sheet name="Summary" sheetId="9" r:id="rId9"/>
    <sheet name="thaw.r" sheetId="10" r:id="rId10"/>
    <sheet name="Sheet1" sheetId="11" r:id="rId11"/>
  </sheets>
  <definedNames>
    <definedName name="_xlnm._FilterDatabase" localSheetId="6" hidden="1">PipelinePlateau!$A$4:$AB$385</definedName>
    <definedName name="_xlnm._FilterDatabase" localSheetId="5" hidden="1">SnowF!$A$4:$AS$65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92" i="11" l="1"/>
  <c r="AX92" i="11"/>
  <c r="AY92" i="11"/>
  <c r="AW93" i="11"/>
  <c r="AX93" i="11"/>
  <c r="AY93" i="11"/>
  <c r="AW94" i="11"/>
  <c r="AX94" i="11"/>
  <c r="AY94" i="11"/>
  <c r="AW95" i="11"/>
  <c r="AX95" i="11"/>
  <c r="AY95" i="11"/>
  <c r="AW97" i="11"/>
  <c r="AW96" i="11"/>
  <c r="AX97" i="11"/>
  <c r="AX96" i="11"/>
  <c r="AY97" i="11"/>
  <c r="AY96" i="11"/>
  <c r="AV97" i="11"/>
  <c r="AV95" i="11"/>
  <c r="AV96" i="11"/>
  <c r="AV94" i="11"/>
  <c r="AV93" i="11"/>
  <c r="AV92" i="11"/>
  <c r="AU97" i="11"/>
  <c r="AU95" i="11"/>
  <c r="AU96" i="11"/>
  <c r="AU94" i="11"/>
  <c r="AU93" i="11"/>
  <c r="AU92" i="11"/>
  <c r="AO92" i="11"/>
  <c r="AP92" i="11"/>
  <c r="AQ92" i="11"/>
  <c r="AR92" i="11"/>
  <c r="AS92" i="11"/>
  <c r="AT92" i="11"/>
  <c r="AO93" i="11"/>
  <c r="AP93" i="11"/>
  <c r="AQ93" i="11"/>
  <c r="AR93" i="11"/>
  <c r="AS93" i="11"/>
  <c r="AT93" i="11"/>
  <c r="AO94" i="11"/>
  <c r="AP94" i="11"/>
  <c r="AQ94" i="11"/>
  <c r="AR94" i="11"/>
  <c r="AS94" i="11"/>
  <c r="AT94" i="11"/>
  <c r="AO95" i="11"/>
  <c r="AP95" i="11"/>
  <c r="AQ95" i="11"/>
  <c r="AR95" i="11"/>
  <c r="AS95" i="11"/>
  <c r="AT95" i="11"/>
  <c r="AO97" i="11"/>
  <c r="AO96" i="11"/>
  <c r="AP97" i="11"/>
  <c r="AP96" i="11"/>
  <c r="AQ97" i="11"/>
  <c r="AQ96" i="11"/>
  <c r="AR97" i="11"/>
  <c r="AR96" i="11"/>
  <c r="AS97" i="11"/>
  <c r="AS96" i="11"/>
  <c r="AT97" i="11"/>
  <c r="AT96" i="11"/>
  <c r="AN97" i="11"/>
  <c r="AN95" i="11"/>
  <c r="AN96" i="11"/>
  <c r="AN94" i="11"/>
  <c r="AN93" i="11"/>
  <c r="AN92" i="11"/>
  <c r="AE92" i="11"/>
  <c r="AF92" i="11"/>
  <c r="AG92" i="11"/>
  <c r="AH92" i="11"/>
  <c r="AE93" i="11"/>
  <c r="AF93" i="11"/>
  <c r="AG93" i="11"/>
  <c r="AH93" i="11"/>
  <c r="AE94" i="11"/>
  <c r="AF94" i="11"/>
  <c r="AG94" i="11"/>
  <c r="AH94" i="11"/>
  <c r="AE95" i="11"/>
  <c r="AF95" i="11"/>
  <c r="AG95" i="11"/>
  <c r="AH95" i="11"/>
  <c r="AE97" i="11"/>
  <c r="AE96" i="11"/>
  <c r="AF97" i="11"/>
  <c r="AF96" i="11"/>
  <c r="AG97" i="11"/>
  <c r="AG96" i="11"/>
  <c r="AH97" i="11"/>
  <c r="AH96" i="11"/>
  <c r="AI92" i="11"/>
  <c r="AJ92" i="11"/>
  <c r="AK92" i="11"/>
  <c r="AL92" i="11"/>
  <c r="AM92" i="11"/>
  <c r="AI93" i="11"/>
  <c r="AJ93" i="11"/>
  <c r="AK93" i="11"/>
  <c r="AL93" i="11"/>
  <c r="AM93" i="11"/>
  <c r="AI94" i="11"/>
  <c r="AJ94" i="11"/>
  <c r="AK94" i="11"/>
  <c r="AL94" i="11"/>
  <c r="AM94" i="11"/>
  <c r="AI95" i="11"/>
  <c r="AJ95" i="11"/>
  <c r="AK95" i="11"/>
  <c r="AL95" i="11"/>
  <c r="AM95" i="11"/>
  <c r="AI97" i="11"/>
  <c r="AI96" i="11"/>
  <c r="AJ97" i="11"/>
  <c r="AJ96" i="11"/>
  <c r="AK97" i="11"/>
  <c r="AK96" i="11"/>
  <c r="AL97" i="11"/>
  <c r="AL96" i="11"/>
  <c r="AM97" i="11"/>
  <c r="AM96" i="11"/>
  <c r="AA92" i="11"/>
  <c r="AB92" i="11"/>
  <c r="AC92" i="11"/>
  <c r="AD92" i="11"/>
  <c r="AA93" i="11"/>
  <c r="AB93" i="11"/>
  <c r="AC93" i="11"/>
  <c r="AD93" i="11"/>
  <c r="AA94" i="11"/>
  <c r="AB94" i="11"/>
  <c r="AC94" i="11"/>
  <c r="AD94" i="11"/>
  <c r="AA95" i="11"/>
  <c r="AB95" i="11"/>
  <c r="AC95" i="11"/>
  <c r="AD95" i="11"/>
  <c r="AA97" i="11"/>
  <c r="AA96" i="11"/>
  <c r="AB97" i="11"/>
  <c r="AB96" i="11"/>
  <c r="AC97" i="11"/>
  <c r="AC96" i="11"/>
  <c r="AD97" i="11"/>
  <c r="AD96" i="11"/>
  <c r="Z97" i="11"/>
  <c r="Z95" i="11"/>
  <c r="Z96" i="11"/>
  <c r="Z94" i="11"/>
  <c r="Z93" i="11"/>
  <c r="Z92" i="11"/>
  <c r="W95" i="11"/>
  <c r="W97" i="11"/>
  <c r="W96" i="11"/>
  <c r="O95" i="11"/>
  <c r="O97" i="11"/>
  <c r="O96" i="11"/>
  <c r="P95" i="11"/>
  <c r="P97" i="11"/>
  <c r="P96" i="11"/>
  <c r="Q95" i="11"/>
  <c r="Q97" i="11"/>
  <c r="Q96" i="11"/>
  <c r="R95" i="11"/>
  <c r="R97" i="11"/>
  <c r="R96" i="11"/>
  <c r="S95" i="11"/>
  <c r="S97" i="11"/>
  <c r="S96" i="11"/>
  <c r="T95" i="11"/>
  <c r="T97" i="11"/>
  <c r="T96" i="11"/>
  <c r="U95" i="11"/>
  <c r="U97" i="11"/>
  <c r="U96" i="11"/>
  <c r="V95" i="11"/>
  <c r="V97" i="11"/>
  <c r="V96" i="11"/>
  <c r="N95" i="11"/>
  <c r="N97" i="11"/>
  <c r="N96" i="11"/>
  <c r="C95" i="11"/>
  <c r="C97" i="11"/>
  <c r="C96" i="11"/>
  <c r="D78" i="11"/>
  <c r="D95" i="11"/>
  <c r="D97" i="11"/>
  <c r="D96" i="11"/>
  <c r="E95" i="11"/>
  <c r="E97" i="11"/>
  <c r="E96" i="11"/>
  <c r="F95" i="11"/>
  <c r="F97" i="11"/>
  <c r="F96" i="11"/>
  <c r="G95" i="11"/>
  <c r="G97" i="11"/>
  <c r="G96" i="11"/>
  <c r="H95" i="11"/>
  <c r="H97" i="11"/>
  <c r="H96" i="11"/>
  <c r="I95" i="11"/>
  <c r="I97" i="11"/>
  <c r="I96" i="11"/>
  <c r="B95" i="11"/>
  <c r="B97" i="11"/>
  <c r="B96" i="11"/>
  <c r="C92" i="11"/>
  <c r="D92" i="11"/>
  <c r="E92" i="11"/>
  <c r="F92" i="11"/>
  <c r="G92" i="11"/>
  <c r="H92" i="11"/>
  <c r="I92" i="11"/>
  <c r="N92" i="11"/>
  <c r="O92" i="11"/>
  <c r="P92" i="11"/>
  <c r="Q92" i="11"/>
  <c r="R92" i="11"/>
  <c r="S92" i="11"/>
  <c r="T92" i="11"/>
  <c r="U92" i="11"/>
  <c r="V92" i="11"/>
  <c r="W92" i="11"/>
  <c r="C93" i="11"/>
  <c r="D93" i="11"/>
  <c r="E93" i="11"/>
  <c r="F93" i="11"/>
  <c r="G93" i="11"/>
  <c r="H93" i="11"/>
  <c r="I93" i="11"/>
  <c r="N93" i="11"/>
  <c r="O93" i="11"/>
  <c r="P93" i="11"/>
  <c r="Q93" i="11"/>
  <c r="R93" i="11"/>
  <c r="S93" i="11"/>
  <c r="T93" i="11"/>
  <c r="U93" i="11"/>
  <c r="V93" i="11"/>
  <c r="W93" i="11"/>
  <c r="C94" i="11"/>
  <c r="D94" i="11"/>
  <c r="E94" i="11"/>
  <c r="F94" i="11"/>
  <c r="G94" i="11"/>
  <c r="H94" i="11"/>
  <c r="I94" i="11"/>
  <c r="N94" i="11"/>
  <c r="O94" i="11"/>
  <c r="P94" i="11"/>
  <c r="Q94" i="11"/>
  <c r="R94" i="11"/>
  <c r="S94" i="11"/>
  <c r="T94" i="11"/>
  <c r="U94" i="11"/>
  <c r="V94" i="11"/>
  <c r="W94" i="11"/>
  <c r="B94" i="11"/>
  <c r="B93" i="11"/>
  <c r="B92" i="11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5" i="6"/>
  <c r="K6" i="8"/>
  <c r="J6" i="8"/>
  <c r="L6" i="8"/>
  <c r="K7" i="8"/>
  <c r="J7" i="8"/>
  <c r="L7" i="8"/>
  <c r="K8" i="8"/>
  <c r="J8" i="8"/>
  <c r="L8" i="8"/>
  <c r="K9" i="8"/>
  <c r="J9" i="8"/>
  <c r="L9" i="8"/>
  <c r="K10" i="8"/>
  <c r="J10" i="8"/>
  <c r="L10" i="8"/>
  <c r="K11" i="8"/>
  <c r="J11" i="8"/>
  <c r="L11" i="8"/>
  <c r="K12" i="8"/>
  <c r="J12" i="8"/>
  <c r="L12" i="8"/>
  <c r="K13" i="8"/>
  <c r="J13" i="8"/>
  <c r="L13" i="8"/>
  <c r="K14" i="8"/>
  <c r="J14" i="8"/>
  <c r="L14" i="8"/>
  <c r="K15" i="8"/>
  <c r="J15" i="8"/>
  <c r="L15" i="8"/>
  <c r="K16" i="8"/>
  <c r="J16" i="8"/>
  <c r="L16" i="8"/>
  <c r="K17" i="8"/>
  <c r="J17" i="8"/>
  <c r="L17" i="8"/>
  <c r="K18" i="8"/>
  <c r="J18" i="8"/>
  <c r="L18" i="8"/>
  <c r="K19" i="8"/>
  <c r="J19" i="8"/>
  <c r="L19" i="8"/>
  <c r="K20" i="8"/>
  <c r="J20" i="8"/>
  <c r="L20" i="8"/>
  <c r="K21" i="8"/>
  <c r="J21" i="8"/>
  <c r="L21" i="8"/>
  <c r="K22" i="8"/>
  <c r="J22" i="8"/>
  <c r="L22" i="8"/>
  <c r="K23" i="8"/>
  <c r="J23" i="8"/>
  <c r="L23" i="8"/>
  <c r="K24" i="8"/>
  <c r="J24" i="8"/>
  <c r="L24" i="8"/>
  <c r="K25" i="8"/>
  <c r="J25" i="8"/>
  <c r="L25" i="8"/>
  <c r="K26" i="8"/>
  <c r="J26" i="8"/>
  <c r="L26" i="8"/>
  <c r="K27" i="8"/>
  <c r="J27" i="8"/>
  <c r="L27" i="8"/>
  <c r="K28" i="8"/>
  <c r="J28" i="8"/>
  <c r="L28" i="8"/>
  <c r="K29" i="8"/>
  <c r="J29" i="8"/>
  <c r="L29" i="8"/>
  <c r="K30" i="8"/>
  <c r="J30" i="8"/>
  <c r="L30" i="8"/>
  <c r="K31" i="8"/>
  <c r="J31" i="8"/>
  <c r="L31" i="8"/>
  <c r="K32" i="8"/>
  <c r="J32" i="8"/>
  <c r="L32" i="8"/>
  <c r="K33" i="8"/>
  <c r="J33" i="8"/>
  <c r="L33" i="8"/>
  <c r="K34" i="8"/>
  <c r="J34" i="8"/>
  <c r="L34" i="8"/>
  <c r="K35" i="8"/>
  <c r="J35" i="8"/>
  <c r="L35" i="8"/>
  <c r="K36" i="8"/>
  <c r="J36" i="8"/>
  <c r="L36" i="8"/>
  <c r="K37" i="8"/>
  <c r="J37" i="8"/>
  <c r="L37" i="8"/>
  <c r="K38" i="8"/>
  <c r="J38" i="8"/>
  <c r="L38" i="8"/>
  <c r="K39" i="8"/>
  <c r="J39" i="8"/>
  <c r="L39" i="8"/>
  <c r="K40" i="8"/>
  <c r="J40" i="8"/>
  <c r="L40" i="8"/>
  <c r="K41" i="8"/>
  <c r="J41" i="8"/>
  <c r="L41" i="8"/>
  <c r="K42" i="8"/>
  <c r="J42" i="8"/>
  <c r="L42" i="8"/>
  <c r="K43" i="8"/>
  <c r="J43" i="8"/>
  <c r="L43" i="8"/>
  <c r="K44" i="8"/>
  <c r="J44" i="8"/>
  <c r="L44" i="8"/>
  <c r="K45" i="8"/>
  <c r="J45" i="8"/>
  <c r="L45" i="8"/>
  <c r="K46" i="8"/>
  <c r="J46" i="8"/>
  <c r="L46" i="8"/>
  <c r="K47" i="8"/>
  <c r="J47" i="8"/>
  <c r="L47" i="8"/>
  <c r="K48" i="8"/>
  <c r="J48" i="8"/>
  <c r="L48" i="8"/>
  <c r="K49" i="8"/>
  <c r="J49" i="8"/>
  <c r="L49" i="8"/>
  <c r="K50" i="8"/>
  <c r="J50" i="8"/>
  <c r="L50" i="8"/>
  <c r="K51" i="8"/>
  <c r="J51" i="8"/>
  <c r="L51" i="8"/>
  <c r="K52" i="8"/>
  <c r="J52" i="8"/>
  <c r="L52" i="8"/>
  <c r="K53" i="8"/>
  <c r="J53" i="8"/>
  <c r="L53" i="8"/>
  <c r="K54" i="8"/>
  <c r="J54" i="8"/>
  <c r="L54" i="8"/>
  <c r="K55" i="8"/>
  <c r="J55" i="8"/>
  <c r="L55" i="8"/>
  <c r="K56" i="8"/>
  <c r="J56" i="8"/>
  <c r="L56" i="8"/>
  <c r="K57" i="8"/>
  <c r="J57" i="8"/>
  <c r="L57" i="8"/>
  <c r="K58" i="8"/>
  <c r="J58" i="8"/>
  <c r="L58" i="8"/>
  <c r="K59" i="8"/>
  <c r="J59" i="8"/>
  <c r="L59" i="8"/>
  <c r="K60" i="8"/>
  <c r="J60" i="8"/>
  <c r="L60" i="8"/>
  <c r="K61" i="8"/>
  <c r="J61" i="8"/>
  <c r="L61" i="8"/>
  <c r="K62" i="8"/>
  <c r="J62" i="8"/>
  <c r="L62" i="8"/>
  <c r="K63" i="8"/>
  <c r="J63" i="8"/>
  <c r="L63" i="8"/>
  <c r="K64" i="8"/>
  <c r="J64" i="8"/>
  <c r="L64" i="8"/>
  <c r="K65" i="8"/>
  <c r="J65" i="8"/>
  <c r="L65" i="8"/>
  <c r="K66" i="8"/>
  <c r="J66" i="8"/>
  <c r="L66" i="8"/>
  <c r="K67" i="8"/>
  <c r="J67" i="8"/>
  <c r="L67" i="8"/>
  <c r="K68" i="8"/>
  <c r="J68" i="8"/>
  <c r="L68" i="8"/>
  <c r="K69" i="8"/>
  <c r="J69" i="8"/>
  <c r="L69" i="8"/>
  <c r="K70" i="8"/>
  <c r="J70" i="8"/>
  <c r="L70" i="8"/>
  <c r="K71" i="8"/>
  <c r="J71" i="8"/>
  <c r="L71" i="8"/>
  <c r="K72" i="8"/>
  <c r="J72" i="8"/>
  <c r="L72" i="8"/>
  <c r="K73" i="8"/>
  <c r="J73" i="8"/>
  <c r="L73" i="8"/>
  <c r="K74" i="8"/>
  <c r="J74" i="8"/>
  <c r="L74" i="8"/>
  <c r="K75" i="8"/>
  <c r="J75" i="8"/>
  <c r="L75" i="8"/>
  <c r="K76" i="8"/>
  <c r="J76" i="8"/>
  <c r="L76" i="8"/>
  <c r="K77" i="8"/>
  <c r="J77" i="8"/>
  <c r="L77" i="8"/>
  <c r="K78" i="8"/>
  <c r="J78" i="8"/>
  <c r="L78" i="8"/>
  <c r="K79" i="8"/>
  <c r="J79" i="8"/>
  <c r="L79" i="8"/>
  <c r="K80" i="8"/>
  <c r="J80" i="8"/>
  <c r="L80" i="8"/>
  <c r="K81" i="8"/>
  <c r="J81" i="8"/>
  <c r="L81" i="8"/>
  <c r="K82" i="8"/>
  <c r="J82" i="8"/>
  <c r="L82" i="8"/>
  <c r="K83" i="8"/>
  <c r="J83" i="8"/>
  <c r="L83" i="8"/>
  <c r="K84" i="8"/>
  <c r="J84" i="8"/>
  <c r="L84" i="8"/>
  <c r="K85" i="8"/>
  <c r="J85" i="8"/>
  <c r="L85" i="8"/>
  <c r="K86" i="8"/>
  <c r="J86" i="8"/>
  <c r="L86" i="8"/>
  <c r="K87" i="8"/>
  <c r="J87" i="8"/>
  <c r="L87" i="8"/>
  <c r="K88" i="8"/>
  <c r="J88" i="8"/>
  <c r="L88" i="8"/>
  <c r="K89" i="8"/>
  <c r="J89" i="8"/>
  <c r="L89" i="8"/>
  <c r="K90" i="8"/>
  <c r="J90" i="8"/>
  <c r="L90" i="8"/>
  <c r="K91" i="8"/>
  <c r="J91" i="8"/>
  <c r="L91" i="8"/>
  <c r="K92" i="8"/>
  <c r="J92" i="8"/>
  <c r="L92" i="8"/>
  <c r="K93" i="8"/>
  <c r="J93" i="8"/>
  <c r="L93" i="8"/>
  <c r="K94" i="8"/>
  <c r="J94" i="8"/>
  <c r="L94" i="8"/>
  <c r="K95" i="8"/>
  <c r="J95" i="8"/>
  <c r="L95" i="8"/>
  <c r="K96" i="8"/>
  <c r="J96" i="8"/>
  <c r="L96" i="8"/>
  <c r="K97" i="8"/>
  <c r="J97" i="8"/>
  <c r="L97" i="8"/>
  <c r="K98" i="8"/>
  <c r="J98" i="8"/>
  <c r="L98" i="8"/>
  <c r="K99" i="8"/>
  <c r="J99" i="8"/>
  <c r="L99" i="8"/>
  <c r="K100" i="8"/>
  <c r="J100" i="8"/>
  <c r="L100" i="8"/>
  <c r="K101" i="8"/>
  <c r="J101" i="8"/>
  <c r="L101" i="8"/>
  <c r="K102" i="8"/>
  <c r="J102" i="8"/>
  <c r="L102" i="8"/>
  <c r="K103" i="8"/>
  <c r="J103" i="8"/>
  <c r="L103" i="8"/>
  <c r="K104" i="8"/>
  <c r="J104" i="8"/>
  <c r="L104" i="8"/>
  <c r="K105" i="8"/>
  <c r="J105" i="8"/>
  <c r="L105" i="8"/>
  <c r="K106" i="8"/>
  <c r="J106" i="8"/>
  <c r="L106" i="8"/>
  <c r="K107" i="8"/>
  <c r="J107" i="8"/>
  <c r="L107" i="8"/>
  <c r="K108" i="8"/>
  <c r="J108" i="8"/>
  <c r="L108" i="8"/>
  <c r="K109" i="8"/>
  <c r="J109" i="8"/>
  <c r="L109" i="8"/>
  <c r="K110" i="8"/>
  <c r="J110" i="8"/>
  <c r="L110" i="8"/>
  <c r="K111" i="8"/>
  <c r="J111" i="8"/>
  <c r="L111" i="8"/>
  <c r="K112" i="8"/>
  <c r="J112" i="8"/>
  <c r="L112" i="8"/>
  <c r="K113" i="8"/>
  <c r="J113" i="8"/>
  <c r="L113" i="8"/>
  <c r="K114" i="8"/>
  <c r="J114" i="8"/>
  <c r="L114" i="8"/>
  <c r="K115" i="8"/>
  <c r="J115" i="8"/>
  <c r="L115" i="8"/>
  <c r="K116" i="8"/>
  <c r="J116" i="8"/>
  <c r="L116" i="8"/>
  <c r="K117" i="8"/>
  <c r="J117" i="8"/>
  <c r="L117" i="8"/>
  <c r="K118" i="8"/>
  <c r="J118" i="8"/>
  <c r="L118" i="8"/>
  <c r="K119" i="8"/>
  <c r="J119" i="8"/>
  <c r="L119" i="8"/>
  <c r="K120" i="8"/>
  <c r="J120" i="8"/>
  <c r="L120" i="8"/>
  <c r="K121" i="8"/>
  <c r="J121" i="8"/>
  <c r="L121" i="8"/>
  <c r="K122" i="8"/>
  <c r="J122" i="8"/>
  <c r="L122" i="8"/>
  <c r="K123" i="8"/>
  <c r="J123" i="8"/>
  <c r="L123" i="8"/>
  <c r="K124" i="8"/>
  <c r="J124" i="8"/>
  <c r="L124" i="8"/>
  <c r="K125" i="8"/>
  <c r="J125" i="8"/>
  <c r="L125" i="8"/>
  <c r="K126" i="8"/>
  <c r="J126" i="8"/>
  <c r="L126" i="8"/>
  <c r="K127" i="8"/>
  <c r="J127" i="8"/>
  <c r="L127" i="8"/>
  <c r="K128" i="8"/>
  <c r="J128" i="8"/>
  <c r="L128" i="8"/>
  <c r="K129" i="8"/>
  <c r="J129" i="8"/>
  <c r="L129" i="8"/>
  <c r="K130" i="8"/>
  <c r="J130" i="8"/>
  <c r="L130" i="8"/>
  <c r="K131" i="8"/>
  <c r="J131" i="8"/>
  <c r="L131" i="8"/>
  <c r="K132" i="8"/>
  <c r="J132" i="8"/>
  <c r="L132" i="8"/>
  <c r="K133" i="8"/>
  <c r="J133" i="8"/>
  <c r="L133" i="8"/>
  <c r="K134" i="8"/>
  <c r="J134" i="8"/>
  <c r="L134" i="8"/>
  <c r="K135" i="8"/>
  <c r="J135" i="8"/>
  <c r="L135" i="8"/>
  <c r="K136" i="8"/>
  <c r="J136" i="8"/>
  <c r="L136" i="8"/>
  <c r="K137" i="8"/>
  <c r="J137" i="8"/>
  <c r="L137" i="8"/>
  <c r="K138" i="8"/>
  <c r="J138" i="8"/>
  <c r="L138" i="8"/>
  <c r="K139" i="8"/>
  <c r="J139" i="8"/>
  <c r="L139" i="8"/>
  <c r="K140" i="8"/>
  <c r="J140" i="8"/>
  <c r="L140" i="8"/>
  <c r="K141" i="8"/>
  <c r="J141" i="8"/>
  <c r="L141" i="8"/>
  <c r="K142" i="8"/>
  <c r="J142" i="8"/>
  <c r="L142" i="8"/>
  <c r="K143" i="8"/>
  <c r="J143" i="8"/>
  <c r="L143" i="8"/>
  <c r="K144" i="8"/>
  <c r="J144" i="8"/>
  <c r="L144" i="8"/>
  <c r="K145" i="8"/>
  <c r="J145" i="8"/>
  <c r="L145" i="8"/>
  <c r="K146" i="8"/>
  <c r="J146" i="8"/>
  <c r="L146" i="8"/>
  <c r="K147" i="8"/>
  <c r="J147" i="8"/>
  <c r="L147" i="8"/>
  <c r="K148" i="8"/>
  <c r="J148" i="8"/>
  <c r="L148" i="8"/>
  <c r="K149" i="8"/>
  <c r="J149" i="8"/>
  <c r="L149" i="8"/>
  <c r="K150" i="8"/>
  <c r="J150" i="8"/>
  <c r="L150" i="8"/>
  <c r="K151" i="8"/>
  <c r="J151" i="8"/>
  <c r="L151" i="8"/>
  <c r="K152" i="8"/>
  <c r="J152" i="8"/>
  <c r="L152" i="8"/>
  <c r="K153" i="8"/>
  <c r="J153" i="8"/>
  <c r="L153" i="8"/>
  <c r="K154" i="8"/>
  <c r="J154" i="8"/>
  <c r="L154" i="8"/>
  <c r="K155" i="8"/>
  <c r="J155" i="8"/>
  <c r="L155" i="8"/>
  <c r="K156" i="8"/>
  <c r="J156" i="8"/>
  <c r="L156" i="8"/>
  <c r="K157" i="8"/>
  <c r="J157" i="8"/>
  <c r="L157" i="8"/>
  <c r="K158" i="8"/>
  <c r="J158" i="8"/>
  <c r="L158" i="8"/>
  <c r="K159" i="8"/>
  <c r="J159" i="8"/>
  <c r="L159" i="8"/>
  <c r="K160" i="8"/>
  <c r="J160" i="8"/>
  <c r="L160" i="8"/>
  <c r="K161" i="8"/>
  <c r="J161" i="8"/>
  <c r="L161" i="8"/>
  <c r="K162" i="8"/>
  <c r="J162" i="8"/>
  <c r="L162" i="8"/>
  <c r="K163" i="8"/>
  <c r="J163" i="8"/>
  <c r="L163" i="8"/>
  <c r="K164" i="8"/>
  <c r="J164" i="8"/>
  <c r="L164" i="8"/>
  <c r="K165" i="8"/>
  <c r="J165" i="8"/>
  <c r="L165" i="8"/>
  <c r="K166" i="8"/>
  <c r="J166" i="8"/>
  <c r="L166" i="8"/>
  <c r="K167" i="8"/>
  <c r="J167" i="8"/>
  <c r="L167" i="8"/>
  <c r="K168" i="8"/>
  <c r="J168" i="8"/>
  <c r="L168" i="8"/>
  <c r="K169" i="8"/>
  <c r="J169" i="8"/>
  <c r="L169" i="8"/>
  <c r="K170" i="8"/>
  <c r="J170" i="8"/>
  <c r="L170" i="8"/>
  <c r="K171" i="8"/>
  <c r="J171" i="8"/>
  <c r="L171" i="8"/>
  <c r="K172" i="8"/>
  <c r="J172" i="8"/>
  <c r="L172" i="8"/>
  <c r="K173" i="8"/>
  <c r="J173" i="8"/>
  <c r="L173" i="8"/>
  <c r="K174" i="8"/>
  <c r="J174" i="8"/>
  <c r="L174" i="8"/>
  <c r="K175" i="8"/>
  <c r="J175" i="8"/>
  <c r="L175" i="8"/>
  <c r="K176" i="8"/>
  <c r="J176" i="8"/>
  <c r="L176" i="8"/>
  <c r="K177" i="8"/>
  <c r="J177" i="8"/>
  <c r="L177" i="8"/>
  <c r="K178" i="8"/>
  <c r="J178" i="8"/>
  <c r="L178" i="8"/>
  <c r="K179" i="8"/>
  <c r="J179" i="8"/>
  <c r="L179" i="8"/>
  <c r="K180" i="8"/>
  <c r="J180" i="8"/>
  <c r="L180" i="8"/>
  <c r="K181" i="8"/>
  <c r="J181" i="8"/>
  <c r="L181" i="8"/>
  <c r="K182" i="8"/>
  <c r="J182" i="8"/>
  <c r="L182" i="8"/>
  <c r="K183" i="8"/>
  <c r="J183" i="8"/>
  <c r="L183" i="8"/>
  <c r="K184" i="8"/>
  <c r="J184" i="8"/>
  <c r="L184" i="8"/>
  <c r="K185" i="8"/>
  <c r="J185" i="8"/>
  <c r="L185" i="8"/>
  <c r="K186" i="8"/>
  <c r="J186" i="8"/>
  <c r="L186" i="8"/>
  <c r="K187" i="8"/>
  <c r="J187" i="8"/>
  <c r="L187" i="8"/>
  <c r="K188" i="8"/>
  <c r="J188" i="8"/>
  <c r="L188" i="8"/>
  <c r="K189" i="8"/>
  <c r="J189" i="8"/>
  <c r="L189" i="8"/>
  <c r="K190" i="8"/>
  <c r="J190" i="8"/>
  <c r="L190" i="8"/>
  <c r="K191" i="8"/>
  <c r="J191" i="8"/>
  <c r="L191" i="8"/>
  <c r="K192" i="8"/>
  <c r="J192" i="8"/>
  <c r="L192" i="8"/>
  <c r="K193" i="8"/>
  <c r="J193" i="8"/>
  <c r="L193" i="8"/>
  <c r="K194" i="8"/>
  <c r="J194" i="8"/>
  <c r="L194" i="8"/>
  <c r="K195" i="8"/>
  <c r="J195" i="8"/>
  <c r="L195" i="8"/>
  <c r="K196" i="8"/>
  <c r="J196" i="8"/>
  <c r="L196" i="8"/>
  <c r="K197" i="8"/>
  <c r="J197" i="8"/>
  <c r="L197" i="8"/>
  <c r="K198" i="8"/>
  <c r="J198" i="8"/>
  <c r="L198" i="8"/>
  <c r="K199" i="8"/>
  <c r="J199" i="8"/>
  <c r="L199" i="8"/>
  <c r="K200" i="8"/>
  <c r="J200" i="8"/>
  <c r="L200" i="8"/>
  <c r="K201" i="8"/>
  <c r="J201" i="8"/>
  <c r="L201" i="8"/>
  <c r="K202" i="8"/>
  <c r="J202" i="8"/>
  <c r="L202" i="8"/>
  <c r="K203" i="8"/>
  <c r="J203" i="8"/>
  <c r="L203" i="8"/>
  <c r="K204" i="8"/>
  <c r="J204" i="8"/>
  <c r="L204" i="8"/>
  <c r="K205" i="8"/>
  <c r="J205" i="8"/>
  <c r="L205" i="8"/>
  <c r="K206" i="8"/>
  <c r="J206" i="8"/>
  <c r="L206" i="8"/>
  <c r="K207" i="8"/>
  <c r="J207" i="8"/>
  <c r="L207" i="8"/>
  <c r="K208" i="8"/>
  <c r="J208" i="8"/>
  <c r="L208" i="8"/>
  <c r="K209" i="8"/>
  <c r="J209" i="8"/>
  <c r="L209" i="8"/>
  <c r="K210" i="8"/>
  <c r="J210" i="8"/>
  <c r="L210" i="8"/>
  <c r="K211" i="8"/>
  <c r="J211" i="8"/>
  <c r="L211" i="8"/>
  <c r="K212" i="8"/>
  <c r="J212" i="8"/>
  <c r="L212" i="8"/>
  <c r="K213" i="8"/>
  <c r="J213" i="8"/>
  <c r="L213" i="8"/>
  <c r="K214" i="8"/>
  <c r="J214" i="8"/>
  <c r="L214" i="8"/>
  <c r="K215" i="8"/>
  <c r="J215" i="8"/>
  <c r="L215" i="8"/>
  <c r="K216" i="8"/>
  <c r="J216" i="8"/>
  <c r="L216" i="8"/>
  <c r="K217" i="8"/>
  <c r="J217" i="8"/>
  <c r="L217" i="8"/>
  <c r="K218" i="8"/>
  <c r="J218" i="8"/>
  <c r="L218" i="8"/>
  <c r="K219" i="8"/>
  <c r="J219" i="8"/>
  <c r="L219" i="8"/>
  <c r="K220" i="8"/>
  <c r="J220" i="8"/>
  <c r="L220" i="8"/>
  <c r="K221" i="8"/>
  <c r="J221" i="8"/>
  <c r="L221" i="8"/>
  <c r="K222" i="8"/>
  <c r="J222" i="8"/>
  <c r="L222" i="8"/>
  <c r="K223" i="8"/>
  <c r="J223" i="8"/>
  <c r="L223" i="8"/>
  <c r="K224" i="8"/>
  <c r="J224" i="8"/>
  <c r="L224" i="8"/>
  <c r="K225" i="8"/>
  <c r="J225" i="8"/>
  <c r="L225" i="8"/>
  <c r="K226" i="8"/>
  <c r="J226" i="8"/>
  <c r="L226" i="8"/>
  <c r="K227" i="8"/>
  <c r="J227" i="8"/>
  <c r="L227" i="8"/>
  <c r="K228" i="8"/>
  <c r="J228" i="8"/>
  <c r="L228" i="8"/>
  <c r="K229" i="8"/>
  <c r="J229" i="8"/>
  <c r="L229" i="8"/>
  <c r="K230" i="8"/>
  <c r="J230" i="8"/>
  <c r="L230" i="8"/>
  <c r="K231" i="8"/>
  <c r="J231" i="8"/>
  <c r="L231" i="8"/>
  <c r="K232" i="8"/>
  <c r="J232" i="8"/>
  <c r="L232" i="8"/>
  <c r="K233" i="8"/>
  <c r="J233" i="8"/>
  <c r="L233" i="8"/>
  <c r="K234" i="8"/>
  <c r="J234" i="8"/>
  <c r="L234" i="8"/>
  <c r="K235" i="8"/>
  <c r="J235" i="8"/>
  <c r="L235" i="8"/>
  <c r="K236" i="8"/>
  <c r="J236" i="8"/>
  <c r="L236" i="8"/>
  <c r="K237" i="8"/>
  <c r="J237" i="8"/>
  <c r="L237" i="8"/>
  <c r="K238" i="8"/>
  <c r="J238" i="8"/>
  <c r="L238" i="8"/>
  <c r="K239" i="8"/>
  <c r="J239" i="8"/>
  <c r="L239" i="8"/>
  <c r="K240" i="8"/>
  <c r="J240" i="8"/>
  <c r="L240" i="8"/>
  <c r="K241" i="8"/>
  <c r="J241" i="8"/>
  <c r="L241" i="8"/>
  <c r="K242" i="8"/>
  <c r="J242" i="8"/>
  <c r="L242" i="8"/>
  <c r="K243" i="8"/>
  <c r="J243" i="8"/>
  <c r="L243" i="8"/>
  <c r="K244" i="8"/>
  <c r="J244" i="8"/>
  <c r="L244" i="8"/>
  <c r="K245" i="8"/>
  <c r="J245" i="8"/>
  <c r="L245" i="8"/>
  <c r="K246" i="8"/>
  <c r="J246" i="8"/>
  <c r="L246" i="8"/>
  <c r="K247" i="8"/>
  <c r="J247" i="8"/>
  <c r="L247" i="8"/>
  <c r="K248" i="8"/>
  <c r="J248" i="8"/>
  <c r="L248" i="8"/>
  <c r="K249" i="8"/>
  <c r="J249" i="8"/>
  <c r="L249" i="8"/>
  <c r="K250" i="8"/>
  <c r="J250" i="8"/>
  <c r="L250" i="8"/>
  <c r="K251" i="8"/>
  <c r="J251" i="8"/>
  <c r="L251" i="8"/>
  <c r="K252" i="8"/>
  <c r="J252" i="8"/>
  <c r="L252" i="8"/>
  <c r="K253" i="8"/>
  <c r="J253" i="8"/>
  <c r="L253" i="8"/>
  <c r="K254" i="8"/>
  <c r="J254" i="8"/>
  <c r="L254" i="8"/>
  <c r="K255" i="8"/>
  <c r="J255" i="8"/>
  <c r="L255" i="8"/>
  <c r="K256" i="8"/>
  <c r="J256" i="8"/>
  <c r="L256" i="8"/>
  <c r="K257" i="8"/>
  <c r="J257" i="8"/>
  <c r="L257" i="8"/>
  <c r="K258" i="8"/>
  <c r="J258" i="8"/>
  <c r="L258" i="8"/>
  <c r="K259" i="8"/>
  <c r="J259" i="8"/>
  <c r="L259" i="8"/>
  <c r="K260" i="8"/>
  <c r="J260" i="8"/>
  <c r="L260" i="8"/>
  <c r="K261" i="8"/>
  <c r="J261" i="8"/>
  <c r="L261" i="8"/>
  <c r="K262" i="8"/>
  <c r="J262" i="8"/>
  <c r="L262" i="8"/>
  <c r="K263" i="8"/>
  <c r="J263" i="8"/>
  <c r="L263" i="8"/>
  <c r="K264" i="8"/>
  <c r="J264" i="8"/>
  <c r="L264" i="8"/>
  <c r="K265" i="8"/>
  <c r="J265" i="8"/>
  <c r="L265" i="8"/>
  <c r="K266" i="8"/>
  <c r="J266" i="8"/>
  <c r="L266" i="8"/>
  <c r="K267" i="8"/>
  <c r="J267" i="8"/>
  <c r="L267" i="8"/>
  <c r="K268" i="8"/>
  <c r="J268" i="8"/>
  <c r="L268" i="8"/>
  <c r="K269" i="8"/>
  <c r="J269" i="8"/>
  <c r="L269" i="8"/>
  <c r="K270" i="8"/>
  <c r="J270" i="8"/>
  <c r="L270" i="8"/>
  <c r="K271" i="8"/>
  <c r="J271" i="8"/>
  <c r="L271" i="8"/>
  <c r="K272" i="8"/>
  <c r="J272" i="8"/>
  <c r="L272" i="8"/>
  <c r="K273" i="8"/>
  <c r="J273" i="8"/>
  <c r="L273" i="8"/>
  <c r="K274" i="8"/>
  <c r="J274" i="8"/>
  <c r="L274" i="8"/>
  <c r="K275" i="8"/>
  <c r="J275" i="8"/>
  <c r="L275" i="8"/>
  <c r="K276" i="8"/>
  <c r="J276" i="8"/>
  <c r="L276" i="8"/>
  <c r="F277" i="8"/>
  <c r="C277" i="8"/>
  <c r="D277" i="8"/>
  <c r="E277" i="8"/>
  <c r="G277" i="8"/>
  <c r="K277" i="8"/>
  <c r="J277" i="8"/>
  <c r="L277" i="8"/>
  <c r="F278" i="8"/>
  <c r="C278" i="8"/>
  <c r="D278" i="8"/>
  <c r="E278" i="8"/>
  <c r="G278" i="8"/>
  <c r="K278" i="8"/>
  <c r="J278" i="8"/>
  <c r="L278" i="8"/>
  <c r="F279" i="8"/>
  <c r="C279" i="8"/>
  <c r="D279" i="8"/>
  <c r="E279" i="8"/>
  <c r="G279" i="8"/>
  <c r="K279" i="8"/>
  <c r="J279" i="8"/>
  <c r="L279" i="8"/>
  <c r="C280" i="8"/>
  <c r="D280" i="8"/>
  <c r="E280" i="8"/>
  <c r="F280" i="8"/>
  <c r="G280" i="8"/>
  <c r="K280" i="8"/>
  <c r="J280" i="8"/>
  <c r="L280" i="8"/>
  <c r="C281" i="8"/>
  <c r="D281" i="8"/>
  <c r="E281" i="8"/>
  <c r="F281" i="8"/>
  <c r="G281" i="8"/>
  <c r="K281" i="8"/>
  <c r="J281" i="8"/>
  <c r="L281" i="8"/>
  <c r="C282" i="8"/>
  <c r="D282" i="8"/>
  <c r="E282" i="8"/>
  <c r="F282" i="8"/>
  <c r="G282" i="8"/>
  <c r="K282" i="8"/>
  <c r="J282" i="8"/>
  <c r="L282" i="8"/>
  <c r="F283" i="8"/>
  <c r="C283" i="8"/>
  <c r="D283" i="8"/>
  <c r="E283" i="8"/>
  <c r="G283" i="8"/>
  <c r="K283" i="8"/>
  <c r="J283" i="8"/>
  <c r="L283" i="8"/>
  <c r="F284" i="8"/>
  <c r="C284" i="8"/>
  <c r="D284" i="8"/>
  <c r="E284" i="8"/>
  <c r="G284" i="8"/>
  <c r="K284" i="8"/>
  <c r="J284" i="8"/>
  <c r="L284" i="8"/>
  <c r="F285" i="8"/>
  <c r="C285" i="8"/>
  <c r="D285" i="8"/>
  <c r="E285" i="8"/>
  <c r="G285" i="8"/>
  <c r="K285" i="8"/>
  <c r="J285" i="8"/>
  <c r="L285" i="8"/>
  <c r="C286" i="8"/>
  <c r="D286" i="8"/>
  <c r="E286" i="8"/>
  <c r="F286" i="8"/>
  <c r="G286" i="8"/>
  <c r="K286" i="8"/>
  <c r="J286" i="8"/>
  <c r="L286" i="8"/>
  <c r="C287" i="8"/>
  <c r="D287" i="8"/>
  <c r="E287" i="8"/>
  <c r="F287" i="8"/>
  <c r="G287" i="8"/>
  <c r="K287" i="8"/>
  <c r="J287" i="8"/>
  <c r="L287" i="8"/>
  <c r="C288" i="8"/>
  <c r="D288" i="8"/>
  <c r="E288" i="8"/>
  <c r="F288" i="8"/>
  <c r="G288" i="8"/>
  <c r="K288" i="8"/>
  <c r="J288" i="8"/>
  <c r="L288" i="8"/>
  <c r="K289" i="8"/>
  <c r="J289" i="8"/>
  <c r="L289" i="8"/>
  <c r="F290" i="8"/>
  <c r="C290" i="8"/>
  <c r="D290" i="8"/>
  <c r="E290" i="8"/>
  <c r="G290" i="8"/>
  <c r="K290" i="8"/>
  <c r="J290" i="8"/>
  <c r="L290" i="8"/>
  <c r="F291" i="8"/>
  <c r="C291" i="8"/>
  <c r="D291" i="8"/>
  <c r="E291" i="8"/>
  <c r="G291" i="8"/>
  <c r="K291" i="8"/>
  <c r="J291" i="8"/>
  <c r="L291" i="8"/>
  <c r="F292" i="8"/>
  <c r="C292" i="8"/>
  <c r="D292" i="8"/>
  <c r="E292" i="8"/>
  <c r="G292" i="8"/>
  <c r="K292" i="8"/>
  <c r="J292" i="8"/>
  <c r="L292" i="8"/>
  <c r="F293" i="8"/>
  <c r="C293" i="8"/>
  <c r="D293" i="8"/>
  <c r="E293" i="8"/>
  <c r="G293" i="8"/>
  <c r="K293" i="8"/>
  <c r="J293" i="8"/>
  <c r="L293" i="8"/>
  <c r="F294" i="8"/>
  <c r="C294" i="8"/>
  <c r="D294" i="8"/>
  <c r="E294" i="8"/>
  <c r="G294" i="8"/>
  <c r="K294" i="8"/>
  <c r="J294" i="8"/>
  <c r="L294" i="8"/>
  <c r="K295" i="8"/>
  <c r="J295" i="8"/>
  <c r="L295" i="8"/>
  <c r="K296" i="8"/>
  <c r="J296" i="8"/>
  <c r="L296" i="8"/>
  <c r="K297" i="8"/>
  <c r="J297" i="8"/>
  <c r="L297" i="8"/>
  <c r="K298" i="8"/>
  <c r="J298" i="8"/>
  <c r="L298" i="8"/>
  <c r="K299" i="8"/>
  <c r="J299" i="8"/>
  <c r="L299" i="8"/>
  <c r="K300" i="8"/>
  <c r="J300" i="8"/>
  <c r="L300" i="8"/>
  <c r="K301" i="8"/>
  <c r="J301" i="8"/>
  <c r="L301" i="8"/>
  <c r="K302" i="8"/>
  <c r="J302" i="8"/>
  <c r="L302" i="8"/>
  <c r="K303" i="8"/>
  <c r="J303" i="8"/>
  <c r="L303" i="8"/>
  <c r="K304" i="8"/>
  <c r="J304" i="8"/>
  <c r="L304" i="8"/>
  <c r="K305" i="8"/>
  <c r="J305" i="8"/>
  <c r="L305" i="8"/>
  <c r="K306" i="8"/>
  <c r="J306" i="8"/>
  <c r="L306" i="8"/>
  <c r="K307" i="8"/>
  <c r="J307" i="8"/>
  <c r="L307" i="8"/>
  <c r="K308" i="8"/>
  <c r="J308" i="8"/>
  <c r="L308" i="8"/>
  <c r="K309" i="8"/>
  <c r="J309" i="8"/>
  <c r="L309" i="8"/>
  <c r="K310" i="8"/>
  <c r="J310" i="8"/>
  <c r="L310" i="8"/>
  <c r="K311" i="8"/>
  <c r="J311" i="8"/>
  <c r="L311" i="8"/>
  <c r="K312" i="8"/>
  <c r="J312" i="8"/>
  <c r="L312" i="8"/>
  <c r="K313" i="8"/>
  <c r="J313" i="8"/>
  <c r="L313" i="8"/>
  <c r="K314" i="8"/>
  <c r="J314" i="8"/>
  <c r="L314" i="8"/>
  <c r="K315" i="8"/>
  <c r="J315" i="8"/>
  <c r="L315" i="8"/>
  <c r="K316" i="8"/>
  <c r="J316" i="8"/>
  <c r="L316" i="8"/>
  <c r="K317" i="8"/>
  <c r="J317" i="8"/>
  <c r="L317" i="8"/>
  <c r="K318" i="8"/>
  <c r="J318" i="8"/>
  <c r="L318" i="8"/>
  <c r="K319" i="8"/>
  <c r="J319" i="8"/>
  <c r="L319" i="8"/>
  <c r="K320" i="8"/>
  <c r="J320" i="8"/>
  <c r="L320" i="8"/>
  <c r="K321" i="8"/>
  <c r="J321" i="8"/>
  <c r="L321" i="8"/>
  <c r="K322" i="8"/>
  <c r="J322" i="8"/>
  <c r="L322" i="8"/>
  <c r="K323" i="8"/>
  <c r="J323" i="8"/>
  <c r="L323" i="8"/>
  <c r="K324" i="8"/>
  <c r="J324" i="8"/>
  <c r="L324" i="8"/>
  <c r="K325" i="8"/>
  <c r="J325" i="8"/>
  <c r="L325" i="8"/>
  <c r="K326" i="8"/>
  <c r="J326" i="8"/>
  <c r="L326" i="8"/>
  <c r="K327" i="8"/>
  <c r="J327" i="8"/>
  <c r="L327" i="8"/>
  <c r="K328" i="8"/>
  <c r="J328" i="8"/>
  <c r="L328" i="8"/>
  <c r="K329" i="8"/>
  <c r="L329" i="8"/>
  <c r="K330" i="8"/>
  <c r="L330" i="8"/>
  <c r="K331" i="8"/>
  <c r="L331" i="8"/>
  <c r="K332" i="8"/>
  <c r="L332" i="8"/>
  <c r="K333" i="8"/>
  <c r="L333" i="8"/>
  <c r="K334" i="8"/>
  <c r="L334" i="8"/>
  <c r="K335" i="8"/>
  <c r="L335" i="8"/>
  <c r="K336" i="8"/>
  <c r="L336" i="8"/>
  <c r="K337" i="8"/>
  <c r="L337" i="8"/>
  <c r="K338" i="8"/>
  <c r="L338" i="8"/>
  <c r="K339" i="8"/>
  <c r="L339" i="8"/>
  <c r="K340" i="8"/>
  <c r="L340" i="8"/>
  <c r="K341" i="8"/>
  <c r="L341" i="8"/>
  <c r="K342" i="8"/>
  <c r="L342" i="8"/>
  <c r="K343" i="8"/>
  <c r="L343" i="8"/>
  <c r="K344" i="8"/>
  <c r="L344" i="8"/>
  <c r="K345" i="8"/>
  <c r="L345" i="8"/>
  <c r="K346" i="8"/>
  <c r="L346" i="8"/>
  <c r="K347" i="8"/>
  <c r="L347" i="8"/>
  <c r="K348" i="8"/>
  <c r="L348" i="8"/>
  <c r="K349" i="8"/>
  <c r="L349" i="8"/>
  <c r="K350" i="8"/>
  <c r="L350" i="8"/>
  <c r="K351" i="8"/>
  <c r="L351" i="8"/>
  <c r="K352" i="8"/>
  <c r="L352" i="8"/>
  <c r="K353" i="8"/>
  <c r="L353" i="8"/>
  <c r="K354" i="8"/>
  <c r="L354" i="8"/>
  <c r="K355" i="8"/>
  <c r="L355" i="8"/>
  <c r="K356" i="8"/>
  <c r="L356" i="8"/>
  <c r="K357" i="8"/>
  <c r="L357" i="8"/>
  <c r="K358" i="8"/>
  <c r="L358" i="8"/>
  <c r="K359" i="8"/>
  <c r="L359" i="8"/>
  <c r="K360" i="8"/>
  <c r="L360" i="8"/>
  <c r="K361" i="8"/>
  <c r="L361" i="8"/>
  <c r="K362" i="8"/>
  <c r="L362" i="8"/>
  <c r="K363" i="8"/>
  <c r="L363" i="8"/>
  <c r="K364" i="8"/>
  <c r="L364" i="8"/>
  <c r="K365" i="8"/>
  <c r="L365" i="8"/>
  <c r="K366" i="8"/>
  <c r="L366" i="8"/>
  <c r="K367" i="8"/>
  <c r="L367" i="8"/>
  <c r="K368" i="8"/>
  <c r="L368" i="8"/>
  <c r="K369" i="8"/>
  <c r="L369" i="8"/>
  <c r="K370" i="8"/>
  <c r="L370" i="8"/>
  <c r="K371" i="8"/>
  <c r="L371" i="8"/>
  <c r="K372" i="8"/>
  <c r="L372" i="8"/>
  <c r="K373" i="8"/>
  <c r="L373" i="8"/>
  <c r="K374" i="8"/>
  <c r="L374" i="8"/>
  <c r="K375" i="8"/>
  <c r="L375" i="8"/>
  <c r="K376" i="8"/>
  <c r="L376" i="8"/>
  <c r="K377" i="8"/>
  <c r="L377" i="8"/>
  <c r="K378" i="8"/>
  <c r="L378" i="8"/>
  <c r="K379" i="8"/>
  <c r="L379" i="8"/>
  <c r="K380" i="8"/>
  <c r="L380" i="8"/>
  <c r="K381" i="8"/>
  <c r="L381" i="8"/>
  <c r="K382" i="8"/>
  <c r="L382" i="8"/>
  <c r="K383" i="8"/>
  <c r="L383" i="8"/>
  <c r="K384" i="8"/>
  <c r="L384" i="8"/>
  <c r="K385" i="8"/>
  <c r="L385" i="8"/>
  <c r="K5" i="8"/>
  <c r="J5" i="8"/>
  <c r="L5" i="8"/>
  <c r="BF169" i="1"/>
  <c r="BF162" i="1"/>
  <c r="BI89" i="5"/>
  <c r="AU13" i="4"/>
  <c r="AY161" i="1"/>
  <c r="AX86" i="2"/>
  <c r="B161" i="1"/>
  <c r="B122" i="3"/>
  <c r="G147" i="10"/>
  <c r="G148" i="10"/>
  <c r="G149" i="10"/>
  <c r="G150" i="10"/>
  <c r="G151" i="10"/>
  <c r="G152" i="10"/>
  <c r="G153" i="10"/>
  <c r="G154" i="10"/>
  <c r="G146" i="10"/>
  <c r="L91" i="7"/>
  <c r="L90" i="7"/>
  <c r="L89" i="7"/>
  <c r="L88" i="7"/>
  <c r="L87" i="7"/>
  <c r="K91" i="7"/>
  <c r="K90" i="7"/>
  <c r="K89" i="7"/>
  <c r="K88" i="7"/>
  <c r="K87" i="7"/>
  <c r="J91" i="7"/>
  <c r="J90" i="7"/>
  <c r="J89" i="7"/>
  <c r="J88" i="7"/>
  <c r="J87" i="7"/>
  <c r="G91" i="7"/>
  <c r="F91" i="7"/>
  <c r="E91" i="7"/>
  <c r="D91" i="7"/>
  <c r="C91" i="7"/>
  <c r="G90" i="7"/>
  <c r="F90" i="7"/>
  <c r="E90" i="7"/>
  <c r="D90" i="7"/>
  <c r="C90" i="7"/>
  <c r="G89" i="7"/>
  <c r="F89" i="7"/>
  <c r="E89" i="7"/>
  <c r="D89" i="7"/>
  <c r="C89" i="7"/>
  <c r="G88" i="7"/>
  <c r="F88" i="7"/>
  <c r="E88" i="7"/>
  <c r="D88" i="7"/>
  <c r="C88" i="7"/>
  <c r="G87" i="7"/>
  <c r="F87" i="7"/>
  <c r="E87" i="7"/>
  <c r="D87" i="7"/>
  <c r="C87" i="7"/>
  <c r="B91" i="7"/>
  <c r="B90" i="7"/>
  <c r="B89" i="7"/>
  <c r="B88" i="7"/>
  <c r="B87" i="7"/>
  <c r="BI92" i="5"/>
  <c r="BI91" i="5"/>
  <c r="BI90" i="5"/>
  <c r="BI88" i="5"/>
  <c r="BH92" i="5"/>
  <c r="BH91" i="5"/>
  <c r="BH90" i="5"/>
  <c r="BH89" i="5"/>
  <c r="BH88" i="5"/>
  <c r="BG92" i="5"/>
  <c r="BG91" i="5"/>
  <c r="BG90" i="5"/>
  <c r="BG89" i="5"/>
  <c r="BG88" i="5"/>
  <c r="BD92" i="5"/>
  <c r="BD91" i="5"/>
  <c r="BD90" i="5"/>
  <c r="BD89" i="5"/>
  <c r="BD88" i="5"/>
  <c r="BL103" i="4"/>
  <c r="BK103" i="4"/>
  <c r="BJ103" i="4"/>
  <c r="BG103" i="4"/>
  <c r="BL102" i="4"/>
  <c r="BK102" i="4"/>
  <c r="BJ102" i="4"/>
  <c r="BG102" i="4"/>
  <c r="BL101" i="4"/>
  <c r="BK101" i="4"/>
  <c r="BJ101" i="4"/>
  <c r="BG101" i="4"/>
  <c r="BL100" i="4"/>
  <c r="BK100" i="4"/>
  <c r="BJ100" i="4"/>
  <c r="BG100" i="4"/>
  <c r="BL99" i="4"/>
  <c r="BK99" i="4"/>
  <c r="BJ99" i="4"/>
  <c r="BG99" i="4"/>
  <c r="BF126" i="3"/>
  <c r="BF125" i="3"/>
  <c r="BF124" i="3"/>
  <c r="BF123" i="3"/>
  <c r="BF122" i="3"/>
  <c r="BG122" i="3"/>
  <c r="BK126" i="3"/>
  <c r="BJ126" i="3"/>
  <c r="BI126" i="3"/>
  <c r="BG126" i="3"/>
  <c r="BK125" i="3"/>
  <c r="BJ125" i="3"/>
  <c r="BI125" i="3"/>
  <c r="BG125" i="3"/>
  <c r="BK124" i="3"/>
  <c r="BJ124" i="3"/>
  <c r="BI124" i="3"/>
  <c r="BG124" i="3"/>
  <c r="BK123" i="3"/>
  <c r="BJ123" i="3"/>
  <c r="BI123" i="3"/>
  <c r="BG123" i="3"/>
  <c r="BK122" i="3"/>
  <c r="BJ122" i="3"/>
  <c r="BI122" i="3"/>
  <c r="AM120" i="6"/>
  <c r="AL120" i="6"/>
  <c r="AK120" i="6"/>
  <c r="AM119" i="6"/>
  <c r="AL119" i="6"/>
  <c r="AK119" i="6"/>
  <c r="AM118" i="6"/>
  <c r="AL118" i="6"/>
  <c r="AK118" i="6"/>
  <c r="AM117" i="6"/>
  <c r="AL117" i="6"/>
  <c r="AK117" i="6"/>
  <c r="AM116" i="6"/>
  <c r="AL116" i="6"/>
  <c r="AK116" i="6"/>
  <c r="AH120" i="6"/>
  <c r="AG120" i="6"/>
  <c r="AF120" i="6"/>
  <c r="AE120" i="6"/>
  <c r="AD120" i="6"/>
  <c r="AC120" i="6"/>
  <c r="AB120" i="6"/>
  <c r="AA120" i="6"/>
  <c r="Z120" i="6"/>
  <c r="Y120" i="6"/>
  <c r="AH119" i="6"/>
  <c r="AG119" i="6"/>
  <c r="AF119" i="6"/>
  <c r="AE119" i="6"/>
  <c r="AD119" i="6"/>
  <c r="AC119" i="6"/>
  <c r="AB119" i="6"/>
  <c r="AA119" i="6"/>
  <c r="Z119" i="6"/>
  <c r="Y119" i="6"/>
  <c r="AH118" i="6"/>
  <c r="AG118" i="6"/>
  <c r="AF118" i="6"/>
  <c r="AE118" i="6"/>
  <c r="AD118" i="6"/>
  <c r="AC118" i="6"/>
  <c r="AB118" i="6"/>
  <c r="AA118" i="6"/>
  <c r="Z118" i="6"/>
  <c r="Y118" i="6"/>
  <c r="AH117" i="6"/>
  <c r="AG117" i="6"/>
  <c r="AF117" i="6"/>
  <c r="AE117" i="6"/>
  <c r="AD117" i="6"/>
  <c r="AC117" i="6"/>
  <c r="AB117" i="6"/>
  <c r="AA117" i="6"/>
  <c r="Z117" i="6"/>
  <c r="Y117" i="6"/>
  <c r="AH116" i="6"/>
  <c r="AG116" i="6"/>
  <c r="AF116" i="6"/>
  <c r="AE116" i="6"/>
  <c r="AD116" i="6"/>
  <c r="AC116" i="6"/>
  <c r="AB116" i="6"/>
  <c r="AA116" i="6"/>
  <c r="Z116" i="6"/>
  <c r="Y116" i="6"/>
  <c r="U120" i="6"/>
  <c r="T120" i="6"/>
  <c r="S120" i="6"/>
  <c r="R120" i="6"/>
  <c r="Q120" i="6"/>
  <c r="P78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B120" i="6"/>
  <c r="B119" i="6"/>
  <c r="B118" i="6"/>
  <c r="B117" i="6"/>
  <c r="B116" i="6"/>
  <c r="BC92" i="5"/>
  <c r="BC91" i="5"/>
  <c r="BC90" i="5"/>
  <c r="BC89" i="5"/>
  <c r="BC88" i="5"/>
  <c r="BB92" i="5"/>
  <c r="BB91" i="5"/>
  <c r="BB90" i="5"/>
  <c r="BB89" i="5"/>
  <c r="BB88" i="5"/>
  <c r="BA92" i="5"/>
  <c r="BA91" i="5"/>
  <c r="BA90" i="5"/>
  <c r="BA89" i="5"/>
  <c r="BA88" i="5"/>
  <c r="AZ92" i="5"/>
  <c r="AZ91" i="5"/>
  <c r="AZ90" i="5"/>
  <c r="AZ89" i="5"/>
  <c r="AZ88" i="5"/>
  <c r="AX92" i="5"/>
  <c r="AX91" i="5"/>
  <c r="AX90" i="5"/>
  <c r="AX89" i="5"/>
  <c r="AX88" i="5"/>
  <c r="AW92" i="5"/>
  <c r="AW91" i="5"/>
  <c r="AW90" i="5"/>
  <c r="AW89" i="5"/>
  <c r="AW88" i="5"/>
  <c r="AT92" i="5"/>
  <c r="AT91" i="5"/>
  <c r="AT90" i="5"/>
  <c r="AT89" i="5"/>
  <c r="AT88" i="5"/>
  <c r="AR92" i="5"/>
  <c r="AQ92" i="5"/>
  <c r="AP92" i="5"/>
  <c r="AR91" i="5"/>
  <c r="AQ91" i="5"/>
  <c r="AP91" i="5"/>
  <c r="AR90" i="5"/>
  <c r="AQ90" i="5"/>
  <c r="AP90" i="5"/>
  <c r="AR89" i="5"/>
  <c r="AQ89" i="5"/>
  <c r="AP89" i="5"/>
  <c r="AR88" i="5"/>
  <c r="AQ88" i="5"/>
  <c r="AP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B92" i="5"/>
  <c r="B91" i="5"/>
  <c r="B90" i="5"/>
  <c r="B89" i="5"/>
  <c r="Z161" i="1"/>
  <c r="AA161" i="1"/>
  <c r="AB161" i="1"/>
  <c r="AC161" i="1"/>
  <c r="AD161" i="1"/>
  <c r="AE161" i="1"/>
  <c r="AF161" i="1"/>
  <c r="AG161" i="1"/>
  <c r="AH161" i="1"/>
  <c r="AI161" i="1"/>
  <c r="AJ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Z161" i="1"/>
  <c r="BA161" i="1"/>
  <c r="BB161" i="1"/>
  <c r="BC161" i="1"/>
  <c r="BD161" i="1"/>
  <c r="BE161" i="1"/>
  <c r="BF161" i="1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103" i="4"/>
  <c r="B102" i="4"/>
  <c r="B101" i="4"/>
  <c r="B100" i="4"/>
  <c r="C122" i="3"/>
  <c r="D122" i="3"/>
  <c r="E122" i="3"/>
  <c r="F122" i="3"/>
  <c r="G67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126" i="3"/>
  <c r="B125" i="3"/>
  <c r="B124" i="3"/>
  <c r="B123" i="3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H89" i="2"/>
  <c r="AH88" i="2"/>
  <c r="AH87" i="2"/>
  <c r="AH86" i="2"/>
  <c r="AH85" i="2"/>
  <c r="AE89" i="2"/>
  <c r="AD89" i="2"/>
  <c r="AE88" i="2"/>
  <c r="AD88" i="2"/>
  <c r="AE87" i="2"/>
  <c r="AD87" i="2"/>
  <c r="AE86" i="2"/>
  <c r="AD86" i="2"/>
  <c r="AE85" i="2"/>
  <c r="AD85" i="2"/>
  <c r="AB89" i="2"/>
  <c r="AB88" i="2"/>
  <c r="AB87" i="2"/>
  <c r="AB86" i="2"/>
  <c r="AB85" i="2"/>
  <c r="Z89" i="2"/>
  <c r="Y89" i="2"/>
  <c r="Z88" i="2"/>
  <c r="Y88" i="2"/>
  <c r="Z87" i="2"/>
  <c r="Y87" i="2"/>
  <c r="Z86" i="2"/>
  <c r="Y86" i="2"/>
  <c r="Z85" i="2"/>
  <c r="Y85" i="2"/>
  <c r="W89" i="2"/>
  <c r="V89" i="2"/>
  <c r="W88" i="2"/>
  <c r="V88" i="2"/>
  <c r="W87" i="2"/>
  <c r="V87" i="2"/>
  <c r="W86" i="2"/>
  <c r="V86" i="2"/>
  <c r="W85" i="2"/>
  <c r="V85" i="2"/>
  <c r="T89" i="2"/>
  <c r="T88" i="2"/>
  <c r="T87" i="2"/>
  <c r="T86" i="2"/>
  <c r="T85" i="2"/>
  <c r="R89" i="2"/>
  <c r="R88" i="2"/>
  <c r="R87" i="2"/>
  <c r="R86" i="2"/>
  <c r="R85" i="2"/>
  <c r="P89" i="2"/>
  <c r="P88" i="2"/>
  <c r="P87" i="2"/>
  <c r="P86" i="2"/>
  <c r="P85" i="2"/>
  <c r="L89" i="2"/>
  <c r="L88" i="2"/>
  <c r="L87" i="2"/>
  <c r="L86" i="2"/>
  <c r="L85" i="2"/>
  <c r="J89" i="2"/>
  <c r="I89" i="2"/>
  <c r="J88" i="2"/>
  <c r="I88" i="2"/>
  <c r="J87" i="2"/>
  <c r="I87" i="2"/>
  <c r="J86" i="2"/>
  <c r="I86" i="2"/>
  <c r="J85" i="2"/>
  <c r="I85" i="2"/>
  <c r="G42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B89" i="2"/>
  <c r="B88" i="2"/>
  <c r="B87" i="2"/>
  <c r="B86" i="2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B165" i="1"/>
  <c r="B164" i="1"/>
  <c r="B163" i="1"/>
  <c r="B162" i="1"/>
  <c r="R24" i="9"/>
  <c r="AH43" i="9"/>
  <c r="AI43" i="9"/>
  <c r="AJ43" i="9"/>
  <c r="AK43" i="9"/>
  <c r="AL43" i="9"/>
  <c r="AM43" i="9"/>
  <c r="AN43" i="9"/>
  <c r="AO43" i="9"/>
  <c r="AP43" i="9"/>
  <c r="AR43" i="9"/>
  <c r="AS43" i="9"/>
  <c r="AT43" i="9"/>
  <c r="W40" i="9"/>
  <c r="X40" i="9"/>
  <c r="Y40" i="9"/>
  <c r="Z40" i="9"/>
  <c r="AA40" i="9"/>
  <c r="AB40" i="9"/>
  <c r="AC40" i="9"/>
  <c r="AH40" i="9"/>
  <c r="AI40" i="9"/>
  <c r="AJ40" i="9"/>
  <c r="AK40" i="9"/>
  <c r="AL40" i="9"/>
  <c r="AM40" i="9"/>
  <c r="AN40" i="9"/>
  <c r="AO40" i="9"/>
  <c r="AP40" i="9"/>
  <c r="AS40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S37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S34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S31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S28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S25" i="9"/>
  <c r="AR25" i="9"/>
  <c r="AT25" i="9"/>
  <c r="AQ40" i="9"/>
  <c r="AR40" i="9"/>
  <c r="AR37" i="9"/>
  <c r="AR34" i="9"/>
  <c r="AR31" i="9"/>
  <c r="AR28" i="9"/>
  <c r="AP44" i="9"/>
  <c r="AP45" i="9"/>
  <c r="AP46" i="9"/>
  <c r="AP47" i="9"/>
  <c r="AP48" i="9"/>
  <c r="AP49" i="9"/>
  <c r="AP33" i="9"/>
  <c r="AP36" i="9"/>
  <c r="AP39" i="9"/>
  <c r="AP42" i="9"/>
  <c r="AP30" i="9"/>
  <c r="AP27" i="9"/>
  <c r="AP24" i="9"/>
  <c r="AN75" i="9"/>
  <c r="AN71" i="9"/>
  <c r="AN62" i="9"/>
  <c r="AN66" i="9"/>
  <c r="AO49" i="9"/>
  <c r="AO48" i="9"/>
  <c r="AO47" i="9"/>
  <c r="AO46" i="9"/>
  <c r="AO45" i="9"/>
  <c r="AO44" i="9"/>
  <c r="AA279" i="8"/>
  <c r="AN69" i="9"/>
  <c r="AA278" i="8"/>
  <c r="AN78" i="9"/>
  <c r="AA277" i="8"/>
  <c r="AN39" i="9"/>
  <c r="AN68" i="9"/>
  <c r="AO39" i="9"/>
  <c r="AN67" i="9"/>
  <c r="AN65" i="9"/>
  <c r="AN74" i="9"/>
  <c r="AO30" i="9"/>
  <c r="AO27" i="9"/>
  <c r="AN64" i="9"/>
  <c r="AN73" i="9"/>
  <c r="BE169" i="1"/>
  <c r="AN63" i="9"/>
  <c r="AN72" i="9"/>
  <c r="AO24" i="9"/>
  <c r="AO42" i="9"/>
  <c r="AO36" i="9"/>
  <c r="AO33" i="9"/>
  <c r="AN77" i="9"/>
  <c r="AN76" i="9"/>
  <c r="AN70" i="9"/>
  <c r="BD169" i="1"/>
  <c r="AM63" i="9"/>
  <c r="AM66" i="9"/>
  <c r="AM62" i="9"/>
  <c r="AN79" i="9"/>
  <c r="AN47" i="9"/>
  <c r="AN49" i="9"/>
  <c r="AN48" i="9"/>
  <c r="AN46" i="9"/>
  <c r="AN45" i="9"/>
  <c r="AN44" i="9"/>
  <c r="Z279" i="8"/>
  <c r="AM69" i="9"/>
  <c r="Z278" i="8"/>
  <c r="Z277" i="8"/>
  <c r="AM68" i="9"/>
  <c r="AN42" i="9"/>
  <c r="AM67" i="9"/>
  <c r="AN36" i="9"/>
  <c r="AN33" i="9"/>
  <c r="AM65" i="9"/>
  <c r="AN30" i="9"/>
  <c r="AM64" i="9"/>
  <c r="AN27" i="9"/>
  <c r="AM70" i="9"/>
  <c r="AN24" i="9"/>
  <c r="AM49" i="9"/>
  <c r="AM48" i="9"/>
  <c r="AM46" i="9"/>
  <c r="AM45" i="9"/>
  <c r="AM44" i="9"/>
  <c r="AL45" i="9"/>
  <c r="AL44" i="9"/>
  <c r="AL49" i="9"/>
  <c r="AL48" i="9"/>
  <c r="AL46" i="9"/>
  <c r="AL51" i="9"/>
  <c r="AL47" i="9"/>
  <c r="AM47" i="9"/>
  <c r="AM51" i="9"/>
  <c r="Y277" i="8"/>
  <c r="Y278" i="8"/>
  <c r="Y279" i="8"/>
  <c r="AM42" i="9"/>
  <c r="AM39" i="9"/>
  <c r="AM36" i="9"/>
  <c r="AM33" i="9"/>
  <c r="AM30" i="9"/>
  <c r="BC169" i="1"/>
  <c r="AM24" i="9"/>
  <c r="AM27" i="9"/>
  <c r="X117" i="6"/>
  <c r="W117" i="6"/>
  <c r="V117" i="6"/>
  <c r="AL39" i="9"/>
  <c r="AK39" i="9"/>
  <c r="AJ39" i="9"/>
  <c r="AI39" i="9"/>
  <c r="AH39" i="9"/>
  <c r="AC39" i="9"/>
  <c r="AB39" i="9"/>
  <c r="AA39" i="9"/>
  <c r="Z39" i="9"/>
  <c r="Y39" i="9"/>
  <c r="W39" i="9"/>
  <c r="V39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B88" i="5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99" i="4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85" i="2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T279" i="8"/>
  <c r="T278" i="8"/>
  <c r="T277" i="8"/>
  <c r="W279" i="8"/>
  <c r="W278" i="8"/>
  <c r="W277" i="8"/>
  <c r="Q279" i="8"/>
  <c r="Q278" i="8"/>
  <c r="Q277" i="8"/>
  <c r="Q30" i="9"/>
  <c r="S112" i="3"/>
  <c r="U112" i="3"/>
  <c r="S113" i="3"/>
  <c r="U113" i="3"/>
  <c r="S115" i="3"/>
  <c r="U115" i="3"/>
  <c r="U116" i="3"/>
  <c r="U117" i="3"/>
  <c r="S119" i="3"/>
  <c r="U119" i="3"/>
  <c r="AZ169" i="1"/>
  <c r="BA169" i="1"/>
  <c r="BB169" i="1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Q4" i="9"/>
  <c r="AR4" i="9"/>
  <c r="AS4" i="9"/>
  <c r="AT4" i="9"/>
  <c r="AU4" i="9"/>
  <c r="AV4" i="9"/>
  <c r="AW4" i="9"/>
  <c r="AX4" i="9"/>
  <c r="AY4" i="9"/>
  <c r="AZ4" i="9"/>
  <c r="BA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Q5" i="9"/>
  <c r="AR5" i="9"/>
  <c r="AS5" i="9"/>
  <c r="AT5" i="9"/>
  <c r="AU5" i="9"/>
  <c r="AV5" i="9"/>
  <c r="AW5" i="9"/>
  <c r="AX5" i="9"/>
  <c r="AY5" i="9"/>
  <c r="AZ5" i="9"/>
  <c r="BA5" i="9"/>
  <c r="AQ31" i="9"/>
  <c r="AL70" i="9"/>
  <c r="AQ25" i="9"/>
  <c r="Y83" i="9"/>
  <c r="Z83" i="9"/>
  <c r="AQ28" i="9"/>
  <c r="AH42" i="9"/>
  <c r="AJ42" i="9"/>
  <c r="AL42" i="9"/>
  <c r="AI42" i="9"/>
  <c r="AK42" i="9"/>
  <c r="AQ37" i="9"/>
  <c r="AQ34" i="9"/>
  <c r="T51" i="9"/>
  <c r="U51" i="9"/>
  <c r="V51" i="9"/>
  <c r="W51" i="9"/>
  <c r="Y51" i="9"/>
  <c r="AA51" i="9"/>
  <c r="AC51" i="9"/>
  <c r="AE51" i="9"/>
  <c r="AG51" i="9"/>
  <c r="AI51" i="9"/>
  <c r="AK51" i="9"/>
  <c r="S51" i="9"/>
  <c r="X51" i="9"/>
  <c r="Z51" i="9"/>
  <c r="AB51" i="9"/>
  <c r="AD51" i="9"/>
  <c r="AF51" i="9"/>
  <c r="P30" i="9"/>
  <c r="X39" i="9"/>
  <c r="AJ51" i="9"/>
  <c r="R51" i="9"/>
  <c r="AT28" i="9"/>
  <c r="AH51" i="9"/>
  <c r="AT34" i="9"/>
  <c r="AT37" i="9"/>
  <c r="AT40" i="9"/>
  <c r="AT31" i="9"/>
</calcChain>
</file>

<file path=xl/sharedStrings.xml><?xml version="1.0" encoding="utf-8"?>
<sst xmlns="http://schemas.openxmlformats.org/spreadsheetml/2006/main" count="6189" uniqueCount="1038">
  <si>
    <t/>
  </si>
  <si>
    <t xml:space="preserve"> </t>
  </si>
  <si>
    <t xml:space="preserve"> (perp=120)</t>
  </si>
  <si>
    <t xml:space="preserve"> 0 under 25 snow</t>
  </si>
  <si>
    <t xml:space="preserve"> 0.0 EDGE</t>
  </si>
  <si>
    <t>% of originals</t>
  </si>
  <si>
    <t>*</t>
  </si>
  <si>
    <t>?9306</t>
  </si>
  <si>
    <t>?9308</t>
  </si>
  <si>
    <t>`100, 60</t>
  </si>
  <si>
    <t>+&gt;200</t>
  </si>
  <si>
    <t>+110</t>
  </si>
  <si>
    <t>+120</t>
  </si>
  <si>
    <t>+130</t>
  </si>
  <si>
    <t>+200</t>
  </si>
  <si>
    <t>+200, 17 cm H20</t>
  </si>
  <si>
    <t>&lt;200</t>
  </si>
  <si>
    <t>&gt;&gt;200</t>
  </si>
  <si>
    <t>&gt;100</t>
  </si>
  <si>
    <t>&gt;105</t>
  </si>
  <si>
    <t>&gt;110</t>
  </si>
  <si>
    <t>&gt;115</t>
  </si>
  <si>
    <t>&gt;116</t>
  </si>
  <si>
    <t>&gt;120</t>
  </si>
  <si>
    <t>&gt;122</t>
  </si>
  <si>
    <t>&gt;130</t>
  </si>
  <si>
    <t>&gt;132</t>
  </si>
  <si>
    <t>&gt;140</t>
  </si>
  <si>
    <t>&gt;145</t>
  </si>
  <si>
    <t>&gt;150</t>
  </si>
  <si>
    <t>&gt;160</t>
  </si>
  <si>
    <t>&gt;160T</t>
  </si>
  <si>
    <t>&gt;166</t>
  </si>
  <si>
    <t>&gt;170</t>
  </si>
  <si>
    <t>&gt;170R</t>
  </si>
  <si>
    <t>&gt;180</t>
  </si>
  <si>
    <t>&gt;180T</t>
  </si>
  <si>
    <t>&gt;182</t>
  </si>
  <si>
    <t>&gt;185</t>
  </si>
  <si>
    <t>&gt;190</t>
  </si>
  <si>
    <t>&gt;190T</t>
  </si>
  <si>
    <t>&gt;192</t>
  </si>
  <si>
    <t>&gt;195</t>
  </si>
  <si>
    <t>&gt;200</t>
  </si>
  <si>
    <t>&gt;200 = &gt;200 cm</t>
  </si>
  <si>
    <t>&gt;200 5 under 3 water</t>
  </si>
  <si>
    <t>&gt;200+100</t>
  </si>
  <si>
    <t>&gt;200+90</t>
  </si>
  <si>
    <t>&gt;2000 under 13 water</t>
  </si>
  <si>
    <t>&gt;2000 under 14 snow</t>
  </si>
  <si>
    <t>&gt;2000 under 17 snow</t>
  </si>
  <si>
    <t>&gt;2000 under 22 snow</t>
  </si>
  <si>
    <t>&gt;2000 under 5 sw</t>
  </si>
  <si>
    <t>&gt;2000 under 6 sw</t>
  </si>
  <si>
    <t>&gt;2000.0</t>
  </si>
  <si>
    <t>&gt;2000.0 edge</t>
  </si>
  <si>
    <t>&gt;200100 (mineral ?)</t>
  </si>
  <si>
    <t>&gt;20012 under 15 sw</t>
  </si>
  <si>
    <t>&gt;20014 in crack</t>
  </si>
  <si>
    <t>&gt;20015 in crack</t>
  </si>
  <si>
    <t>&gt;20015 under 8 sw</t>
  </si>
  <si>
    <t>&gt;20018 under 6 fw</t>
  </si>
  <si>
    <t>&gt;2002 under 4 ice water</t>
  </si>
  <si>
    <t>&gt;20021 under 3 sw</t>
  </si>
  <si>
    <t>&gt;20027 under 26 sw</t>
  </si>
  <si>
    <t>&gt;20028 - crack:  25 depth; 22 width</t>
  </si>
  <si>
    <t>&gt;2003 snow</t>
  </si>
  <si>
    <t>&gt;2003 under 11 water</t>
  </si>
  <si>
    <t>&gt;2003 under 11.5 water</t>
  </si>
  <si>
    <t>&gt;2003 under 2 water</t>
  </si>
  <si>
    <t>&gt;20037 - crack:  depth 5; width 12</t>
  </si>
  <si>
    <t>&gt;2004 under 10 water</t>
  </si>
  <si>
    <t>&gt;20066 (mineral frozen ?)</t>
  </si>
  <si>
    <t>&gt;2007 under 11 fw</t>
  </si>
  <si>
    <t>&gt;20072 (mineral ?)</t>
  </si>
  <si>
    <t>&gt;2008 under 10sw</t>
  </si>
  <si>
    <t>&gt;2008 under 12 sw</t>
  </si>
  <si>
    <t>&gt;2008.5 under 1 water</t>
  </si>
  <si>
    <t>&gt;2009 under 13 sw</t>
  </si>
  <si>
    <t>&gt;2009 under 20 fw</t>
  </si>
  <si>
    <t>&gt;300</t>
  </si>
  <si>
    <t>&gt;50</t>
  </si>
  <si>
    <t>&gt;50 under 30 fw</t>
  </si>
  <si>
    <t>&gt;50 under 34 fw</t>
  </si>
  <si>
    <t>&gt;50 under 55fw</t>
  </si>
  <si>
    <t>&gt;55</t>
  </si>
  <si>
    <t>&gt;60</t>
  </si>
  <si>
    <t>&gt;60 under 15 fw</t>
  </si>
  <si>
    <t>&gt;60 under 2 sw</t>
  </si>
  <si>
    <t>&gt;60 under 3 w</t>
  </si>
  <si>
    <t>&gt;70</t>
  </si>
  <si>
    <t>&gt;89</t>
  </si>
  <si>
    <t>&gt;90</t>
  </si>
  <si>
    <t>&gt;95</t>
  </si>
  <si>
    <t>0 under 13 snow</t>
  </si>
  <si>
    <t>0 under 15 snow</t>
  </si>
  <si>
    <t>0 under 21 snow</t>
  </si>
  <si>
    <t>0.0</t>
  </si>
  <si>
    <t>0.0E</t>
  </si>
  <si>
    <t>-0.25</t>
  </si>
  <si>
    <t>-0.25 N</t>
  </si>
  <si>
    <t>-0.25 S</t>
  </si>
  <si>
    <t>-0.25E</t>
  </si>
  <si>
    <t>-0.5 E</t>
  </si>
  <si>
    <t>-0.5 N</t>
  </si>
  <si>
    <t>-0.5 S</t>
  </si>
  <si>
    <t>-0.5E</t>
  </si>
  <si>
    <t>000806</t>
  </si>
  <si>
    <t>000807</t>
  </si>
  <si>
    <t>000808</t>
  </si>
  <si>
    <t>010808</t>
  </si>
  <si>
    <t>010810</t>
  </si>
  <si>
    <t>010813</t>
  </si>
  <si>
    <t>010814</t>
  </si>
  <si>
    <t>020731</t>
  </si>
  <si>
    <t>020802</t>
  </si>
  <si>
    <t>030806</t>
  </si>
  <si>
    <t>030807</t>
  </si>
  <si>
    <t>030808</t>
  </si>
  <si>
    <t>030814</t>
  </si>
  <si>
    <t>040724</t>
  </si>
  <si>
    <t>040725</t>
  </si>
  <si>
    <t>040726</t>
  </si>
  <si>
    <t>040727</t>
  </si>
  <si>
    <t>050813</t>
  </si>
  <si>
    <t>050814</t>
  </si>
  <si>
    <t>050815</t>
  </si>
  <si>
    <t>060813</t>
  </si>
  <si>
    <t>060815</t>
  </si>
  <si>
    <t>060817</t>
  </si>
  <si>
    <t>060818</t>
  </si>
  <si>
    <t>070816</t>
  </si>
  <si>
    <t>070817</t>
  </si>
  <si>
    <t>070818</t>
  </si>
  <si>
    <t>070819</t>
  </si>
  <si>
    <t>070821</t>
  </si>
  <si>
    <t>080726</t>
  </si>
  <si>
    <t>1 m from water</t>
  </si>
  <si>
    <t>-1.0 E</t>
  </si>
  <si>
    <t>-1.0 N</t>
  </si>
  <si>
    <t>-1.0 S</t>
  </si>
  <si>
    <t>-1.5</t>
  </si>
  <si>
    <t>10 cm water</t>
  </si>
  <si>
    <t>-10.0 E</t>
  </si>
  <si>
    <t>-10.0 N</t>
  </si>
  <si>
    <t>-10.0 S</t>
  </si>
  <si>
    <t>105, mineral</t>
  </si>
  <si>
    <t>107 (frozen (?) mineral)</t>
  </si>
  <si>
    <t>108T</t>
  </si>
  <si>
    <t>120, lg rock</t>
  </si>
  <si>
    <t>135, mineral</t>
  </si>
  <si>
    <t>14 cm water</t>
  </si>
  <si>
    <t>-14.5 S</t>
  </si>
  <si>
    <t>143 to rock</t>
  </si>
  <si>
    <t>148, mineral</t>
  </si>
  <si>
    <t>15 cm water</t>
  </si>
  <si>
    <t>150T</t>
  </si>
  <si>
    <t>154T</t>
  </si>
  <si>
    <t>15w</t>
  </si>
  <si>
    <t>160R</t>
  </si>
  <si>
    <t>161R</t>
  </si>
  <si>
    <t>165,8 cm h20</t>
  </si>
  <si>
    <t>17 cm water</t>
  </si>
  <si>
    <t>170, mineral</t>
  </si>
  <si>
    <t>19 cm water</t>
  </si>
  <si>
    <t>-1E</t>
  </si>
  <si>
    <t>-20.5 S</t>
  </si>
  <si>
    <t>200+</t>
  </si>
  <si>
    <t>20060820</t>
  </si>
  <si>
    <t>20070817</t>
  </si>
  <si>
    <t>20070821</t>
  </si>
  <si>
    <t>20070822</t>
  </si>
  <si>
    <t>20080723</t>
  </si>
  <si>
    <t>20080724</t>
  </si>
  <si>
    <t>20080726</t>
  </si>
  <si>
    <t>20080728</t>
  </si>
  <si>
    <t>20080730</t>
  </si>
  <si>
    <t>21 - crack:  27 deep; 8 wide</t>
  </si>
  <si>
    <t>22R</t>
  </si>
  <si>
    <t>24 cm water</t>
  </si>
  <si>
    <t>25 snow</t>
  </si>
  <si>
    <t>26T</t>
  </si>
  <si>
    <t>27 cm water</t>
  </si>
  <si>
    <t>27.4 snow</t>
  </si>
  <si>
    <t>28 cm water</t>
  </si>
  <si>
    <t>28R</t>
  </si>
  <si>
    <t>29.5 snow</t>
  </si>
  <si>
    <t>3 cm water at surface</t>
  </si>
  <si>
    <t>3 sw</t>
  </si>
  <si>
    <t>30 cm crack</t>
  </si>
  <si>
    <t>32R</t>
  </si>
  <si>
    <t>35 snow</t>
  </si>
  <si>
    <t>38R</t>
  </si>
  <si>
    <t>4 under 18 water</t>
  </si>
  <si>
    <t>40R</t>
  </si>
  <si>
    <t>40T</t>
  </si>
  <si>
    <t>41T</t>
  </si>
  <si>
    <t>42, row5 end</t>
  </si>
  <si>
    <t>42T</t>
  </si>
  <si>
    <t>45w</t>
  </si>
  <si>
    <t>48 (67 in willow)</t>
  </si>
  <si>
    <t>49R</t>
  </si>
  <si>
    <t>5 water</t>
  </si>
  <si>
    <t>-5.0 E</t>
  </si>
  <si>
    <t>-5.0 N</t>
  </si>
  <si>
    <t>-5.0 S</t>
  </si>
  <si>
    <t>52 (frozen mineral)</t>
  </si>
  <si>
    <t>53 cm crack</t>
  </si>
  <si>
    <t>54, perp, subsiding</t>
  </si>
  <si>
    <t>56 (shrub 67)</t>
  </si>
  <si>
    <t>57 at right angle</t>
  </si>
  <si>
    <t>58 at right angle</t>
  </si>
  <si>
    <t>59T</t>
  </si>
  <si>
    <t>6 cm water</t>
  </si>
  <si>
    <t>61a</t>
  </si>
  <si>
    <t>61b</t>
  </si>
  <si>
    <t>62R</t>
  </si>
  <si>
    <t>65R</t>
  </si>
  <si>
    <t>68R</t>
  </si>
  <si>
    <t>7 sw</t>
  </si>
  <si>
    <t>7 under 10 water</t>
  </si>
  <si>
    <t>7.5 under 1 water</t>
  </si>
  <si>
    <t>7.5 under 7.5 water</t>
  </si>
  <si>
    <t>71, mineral</t>
  </si>
  <si>
    <t>74, 4cmH20</t>
  </si>
  <si>
    <t>74T</t>
  </si>
  <si>
    <t>8 cm water</t>
  </si>
  <si>
    <t>8 snow</t>
  </si>
  <si>
    <t>80R</t>
  </si>
  <si>
    <t>83R</t>
  </si>
  <si>
    <t>85, dry</t>
  </si>
  <si>
    <t>87T</t>
  </si>
  <si>
    <t>89 mineral</t>
  </si>
  <si>
    <t>9 cm water</t>
  </si>
  <si>
    <t>90R</t>
  </si>
  <si>
    <t>91 (frozen (?) mineral)</t>
  </si>
  <si>
    <t>950520</t>
  </si>
  <si>
    <t>950529?</t>
  </si>
  <si>
    <t>98.5, mineral, peg gone bear</t>
  </si>
  <si>
    <t>98perp</t>
  </si>
  <si>
    <t>A0</t>
  </si>
  <si>
    <t>A1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</si>
  <si>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</si>
  <si>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</si>
  <si>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</si>
  <si>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</si>
  <si>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</si>
  <si>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</si>
  <si>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</si>
  <si>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</si>
  <si>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</si>
  <si>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</si>
  <si>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</si>
  <si>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</si>
  <si>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</si>
  <si>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</si>
  <si>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</si>
  <si>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</si>
  <si>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</si>
  <si>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</si>
  <si>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</si>
  <si>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</si>
  <si>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</si>
  <si>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</si>
  <si>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</si>
  <si>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</si>
  <si>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</si>
  <si>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</si>
  <si>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</si>
  <si>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</si>
  <si>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A4</t>
  </si>
  <si>
    <t>A5</t>
  </si>
  <si>
    <t>A6</t>
  </si>
  <si>
    <t>A7</t>
  </si>
  <si>
    <t>A8</t>
  </si>
  <si>
    <t>A9</t>
  </si>
  <si>
    <t>Abbreviations for Vegetation Types</t>
  </si>
  <si>
    <t>All data</t>
  </si>
  <si>
    <t>All probe points</t>
  </si>
  <si>
    <t>anchor ice</t>
  </si>
  <si>
    <t>August</t>
  </si>
  <si>
    <t>b = Betula glandulosa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</si>
  <si>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</si>
  <si>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</si>
  <si>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</si>
  <si>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</si>
  <si>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</si>
  <si>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</si>
  <si>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</si>
  <si>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</si>
  <si>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</si>
  <si>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</si>
  <si>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</si>
  <si>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</si>
  <si>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</si>
  <si>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</si>
  <si>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</si>
  <si>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</si>
  <si>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</si>
  <si>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</si>
  <si>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</si>
  <si>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</si>
  <si>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</si>
  <si>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</si>
  <si>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</si>
  <si>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</si>
  <si>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</si>
  <si>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</si>
  <si>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</si>
  <si>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</si>
  <si>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</si>
  <si>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</si>
  <si>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</si>
  <si>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B4</t>
  </si>
  <si>
    <t>B5</t>
  </si>
  <si>
    <t>B6</t>
  </si>
  <si>
    <t>B7</t>
  </si>
  <si>
    <t>B8</t>
  </si>
  <si>
    <t>B9</t>
  </si>
  <si>
    <t>bank calving</t>
  </si>
  <si>
    <t>bare peat</t>
  </si>
  <si>
    <t>Beaver Pond</t>
  </si>
  <si>
    <t>Beaver Pond - T.3.W.</t>
  </si>
  <si>
    <t>below water</t>
  </si>
  <si>
    <t>beside grnd sq burrow</t>
  </si>
  <si>
    <t>beside logger box</t>
  </si>
  <si>
    <t>beside path</t>
  </si>
  <si>
    <t>beyond 200</t>
  </si>
  <si>
    <t>bl</t>
  </si>
  <si>
    <t>bl/caq</t>
  </si>
  <si>
    <t>blm</t>
  </si>
  <si>
    <t>bm</t>
  </si>
  <si>
    <t>bmcaq</t>
  </si>
  <si>
    <t>bmw</t>
  </si>
  <si>
    <t>bp</t>
  </si>
  <si>
    <t>BP</t>
  </si>
  <si>
    <t>BP-T1E</t>
  </si>
  <si>
    <t>BP-T1W</t>
  </si>
  <si>
    <t>BP-T2W</t>
  </si>
  <si>
    <t>BP-T3W</t>
  </si>
  <si>
    <t>bsph</t>
  </si>
  <si>
    <t>c = Carex spp.</t>
  </si>
  <si>
    <t>C1</t>
  </si>
  <si>
    <t>C10</t>
  </si>
  <si>
    <t>C11</t>
  </si>
  <si>
    <t>C12</t>
  </si>
  <si>
    <t>C13</t>
  </si>
  <si>
    <t>C14</t>
  </si>
  <si>
    <t>C148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</si>
  <si>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</si>
  <si>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</si>
  <si>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</si>
  <si>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</si>
  <si>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</si>
  <si>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</si>
  <si>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</si>
  <si>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</si>
  <si>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</si>
  <si>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</si>
  <si>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</si>
  <si>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</si>
  <si>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</si>
  <si>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</si>
  <si>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</si>
  <si>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</si>
  <si>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</t>
  </si>
  <si>
    <t>C30</t>
  </si>
  <si>
    <t>C31</t>
  </si>
  <si>
    <t>C4</t>
  </si>
  <si>
    <t>C5</t>
  </si>
  <si>
    <t>C6</t>
  </si>
  <si>
    <t>C7</t>
  </si>
  <si>
    <t>C8</t>
  </si>
  <si>
    <t>C9</t>
  </si>
  <si>
    <t>cal</t>
  </si>
  <si>
    <t>calm</t>
  </si>
  <si>
    <t>calving</t>
  </si>
  <si>
    <t>caq</t>
  </si>
  <si>
    <t>caq = Carex aquatilis</t>
  </si>
  <si>
    <t>caqd</t>
  </si>
  <si>
    <t>caqlm</t>
  </si>
  <si>
    <t>caqm</t>
  </si>
  <si>
    <t>caqml</t>
  </si>
  <si>
    <t>Carex aquatilis</t>
  </si>
  <si>
    <t>carexm</t>
  </si>
  <si>
    <t>cav 15</t>
  </si>
  <si>
    <t>caved in</t>
  </si>
  <si>
    <t xml:space="preserve">caved in </t>
  </si>
  <si>
    <t>cm</t>
  </si>
  <si>
    <t>cm, water</t>
  </si>
  <si>
    <t>collap</t>
  </si>
  <si>
    <t>collapse</t>
  </si>
  <si>
    <t>collapse block</t>
  </si>
  <si>
    <t>collapsed</t>
  </si>
  <si>
    <t>collapsed edge - gone</t>
  </si>
  <si>
    <t>collapsed peat</t>
  </si>
  <si>
    <t>collapsed, submerged</t>
  </si>
  <si>
    <t>comments</t>
  </si>
  <si>
    <t>Comments</t>
  </si>
  <si>
    <t>Control #1</t>
  </si>
  <si>
    <t>Control #2</t>
  </si>
  <si>
    <t>Control 1</t>
  </si>
  <si>
    <t>Control 2</t>
  </si>
  <si>
    <t>Cover</t>
  </si>
  <si>
    <t>crevass</t>
  </si>
  <si>
    <t>cvagm</t>
  </si>
  <si>
    <t>d</t>
  </si>
  <si>
    <t>d = Des caes</t>
  </si>
  <si>
    <t>D1</t>
  </si>
  <si>
    <t>D10</t>
  </si>
  <si>
    <t>D11</t>
  </si>
  <si>
    <t>D12</t>
  </si>
  <si>
    <t>D13</t>
  </si>
  <si>
    <t>D14</t>
  </si>
  <si>
    <t>D15</t>
  </si>
  <si>
    <t>D16</t>
  </si>
  <si>
    <t>d17</t>
  </si>
  <si>
    <t>D17</t>
  </si>
  <si>
    <t>D18</t>
  </si>
  <si>
    <t>D19</t>
  </si>
  <si>
    <t>d2</t>
  </si>
  <si>
    <t>D2</t>
  </si>
  <si>
    <t xml:space="preserve">D2 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</si>
  <si>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</si>
  <si>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</si>
  <si>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</si>
  <si>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</si>
  <si>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</si>
  <si>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</si>
  <si>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</si>
  <si>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</si>
  <si>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</si>
  <si>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</si>
  <si>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</si>
  <si>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</si>
  <si>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</si>
  <si>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D4</t>
  </si>
  <si>
    <t>D5</t>
  </si>
  <si>
    <t>d6</t>
  </si>
  <si>
    <t>D6</t>
  </si>
  <si>
    <t>D7</t>
  </si>
  <si>
    <t>D8</t>
  </si>
  <si>
    <t>D9</t>
  </si>
  <si>
    <t>Dale Creek #2</t>
  </si>
  <si>
    <t>Date</t>
  </si>
  <si>
    <t>DATE</t>
  </si>
  <si>
    <t>Date?</t>
  </si>
  <si>
    <t>DC2-T1E</t>
  </si>
  <si>
    <t>DC2-T1W</t>
  </si>
  <si>
    <t>DC2-T2E</t>
  </si>
  <si>
    <t>DC2-T2W</t>
  </si>
  <si>
    <t>DC2-TO</t>
  </si>
  <si>
    <t>DC6-T0</t>
  </si>
  <si>
    <t>DC6-T1E</t>
  </si>
  <si>
    <t>DC6-T1W</t>
  </si>
  <si>
    <t>dcarlm</t>
  </si>
  <si>
    <t>degraded</t>
  </si>
  <si>
    <t>degraded pe</t>
  </si>
  <si>
    <t>degraded peat</t>
  </si>
  <si>
    <t>degraded peat, at water edge</t>
  </si>
  <si>
    <t>degraded veg.</t>
  </si>
  <si>
    <t>degrading peat blocks</t>
  </si>
  <si>
    <t>Denuded</t>
  </si>
  <si>
    <t>denuded path</t>
  </si>
  <si>
    <t>discontinuous, sw10</t>
  </si>
  <si>
    <t>discontinuous, sw30</t>
  </si>
  <si>
    <t>dlm</t>
  </si>
  <si>
    <t>dm</t>
  </si>
  <si>
    <t>drift</t>
  </si>
  <si>
    <t>dry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</si>
  <si>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</si>
  <si>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</si>
  <si>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</si>
  <si>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</si>
  <si>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</si>
  <si>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</si>
  <si>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</si>
  <si>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</si>
  <si>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</si>
  <si>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</si>
  <si>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</si>
  <si>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</si>
  <si>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</si>
  <si>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</si>
  <si>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</si>
  <si>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</si>
  <si>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</si>
  <si>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</si>
  <si>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</si>
  <si>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</si>
  <si>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</si>
  <si>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</si>
  <si>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</t>
  </si>
  <si>
    <t>E30</t>
  </si>
  <si>
    <t>E4</t>
  </si>
  <si>
    <t>E5</t>
  </si>
  <si>
    <t>E6</t>
  </si>
  <si>
    <t>E7</t>
  </si>
  <si>
    <t>E8</t>
  </si>
  <si>
    <t>E9</t>
  </si>
  <si>
    <t>ea = Eri angu</t>
  </si>
  <si>
    <t>ead</t>
  </si>
  <si>
    <t>eam</t>
  </si>
  <si>
    <t>easph</t>
  </si>
  <si>
    <t>edge of snow</t>
  </si>
  <si>
    <t>end of 2nd row</t>
  </si>
  <si>
    <t>end of row 3</t>
  </si>
  <si>
    <t>end of row 4</t>
  </si>
  <si>
    <t>end of row 5</t>
  </si>
  <si>
    <t>end of row 6</t>
  </si>
  <si>
    <t>end of row 7</t>
  </si>
  <si>
    <t>end of row 7, thermalkarst depression 85 cm deep</t>
  </si>
  <si>
    <t>end of row4</t>
  </si>
  <si>
    <t>erod</t>
  </si>
  <si>
    <t>eroded</t>
  </si>
  <si>
    <t>est. &gt;200</t>
  </si>
  <si>
    <t>est.&gt;200</t>
  </si>
  <si>
    <t>ev = Eri vagi</t>
  </si>
  <si>
    <t>evlm</t>
  </si>
  <si>
    <t>evm</t>
  </si>
  <si>
    <t>Excavated</t>
  </si>
  <si>
    <t>f</t>
  </si>
  <si>
    <t>Feature</t>
  </si>
  <si>
    <t>flooded</t>
  </si>
  <si>
    <t>fm</t>
  </si>
  <si>
    <t>FM</t>
  </si>
  <si>
    <t>foot path</t>
  </si>
  <si>
    <t>Frost Probe</t>
  </si>
  <si>
    <t>FROST PROBE TRANSECTS FOR PALSAS: PEAT</t>
  </si>
  <si>
    <t>frozen</t>
  </si>
  <si>
    <t>frozen mineral</t>
  </si>
  <si>
    <t>frozen mineral?</t>
  </si>
  <si>
    <t>frozen? mineral</t>
  </si>
  <si>
    <t>fw</t>
  </si>
  <si>
    <t>fw11</t>
  </si>
  <si>
    <t>fw12</t>
  </si>
  <si>
    <t>fw15</t>
  </si>
  <si>
    <t>fw20</t>
  </si>
  <si>
    <t>fw30</t>
  </si>
  <si>
    <t>fw34</t>
  </si>
  <si>
    <t>fw55</t>
  </si>
  <si>
    <t>fw6</t>
  </si>
  <si>
    <t>fw7.5</t>
  </si>
  <si>
    <t>fw9</t>
  </si>
  <si>
    <t>g = Calamagrostis</t>
  </si>
  <si>
    <t>gf</t>
  </si>
  <si>
    <t>GF</t>
  </si>
  <si>
    <t>GF-T0</t>
  </si>
  <si>
    <t>GF-T1E</t>
  </si>
  <si>
    <t>GF-T1W</t>
  </si>
  <si>
    <t>glm</t>
  </si>
  <si>
    <t>gm</t>
  </si>
  <si>
    <t>gone</t>
  </si>
  <si>
    <t>GOOSE FLATS</t>
  </si>
  <si>
    <t>gravel 85</t>
  </si>
  <si>
    <t>gravel 90</t>
  </si>
  <si>
    <t>GS=GROUND SQUIRL</t>
  </si>
  <si>
    <t>HARE FOOT</t>
  </si>
  <si>
    <t>hf</t>
  </si>
  <si>
    <t>HF</t>
  </si>
  <si>
    <t>HF-T0</t>
  </si>
  <si>
    <t>HF-T1N</t>
  </si>
  <si>
    <t>HF-T1S</t>
  </si>
  <si>
    <t>HF-T2S</t>
  </si>
  <si>
    <t>hummock</t>
  </si>
  <si>
    <t>hummocky</t>
  </si>
  <si>
    <t>ice</t>
  </si>
  <si>
    <t>ice?,est.location, 6 cm water in thermokarst pond</t>
  </si>
  <si>
    <t>ice20</t>
  </si>
  <si>
    <t>in 15 cm crevass</t>
  </si>
  <si>
    <t>in 40 deep crevice,collapsing blocks</t>
  </si>
  <si>
    <t>in snow</t>
  </si>
  <si>
    <t>in water</t>
  </si>
  <si>
    <t>just above water</t>
  </si>
  <si>
    <t>l</t>
  </si>
  <si>
    <t>l = lichens = Cladonia spp., Cetraria spp.</t>
  </si>
  <si>
    <t>lm</t>
  </si>
  <si>
    <t>Location</t>
  </si>
  <si>
    <t>LOCATION</t>
  </si>
  <si>
    <t>logger</t>
  </si>
  <si>
    <t>lost 15 with slump</t>
  </si>
  <si>
    <t>low point in new thermokarst at station, lathe with string</t>
  </si>
  <si>
    <t>m</t>
  </si>
  <si>
    <t>M</t>
  </si>
  <si>
    <t>m = moss = mostly Polytrichum</t>
  </si>
  <si>
    <t>M DEL</t>
  </si>
  <si>
    <t>m=mineral, fm=frozen mineral, ufm=unfrozen mineral, sw=standing water, fw=flowing water</t>
  </si>
  <si>
    <t>MARK</t>
  </si>
  <si>
    <t>Maximum</t>
  </si>
  <si>
    <t>may be cal in error</t>
  </si>
  <si>
    <t>mc</t>
  </si>
  <si>
    <t>Mean Thaw</t>
  </si>
  <si>
    <t>metre</t>
  </si>
  <si>
    <t>mf</t>
  </si>
  <si>
    <t>MF</t>
  </si>
  <si>
    <t>min</t>
  </si>
  <si>
    <t>mineral</t>
  </si>
  <si>
    <t>mineral frozen</t>
  </si>
  <si>
    <t>mineral unfrozen</t>
  </si>
  <si>
    <t>mineral, 3cm water</t>
  </si>
  <si>
    <t>mineral, 44 and dml at old spot moved to correct distance</t>
  </si>
  <si>
    <t>mineral, 6w</t>
  </si>
  <si>
    <t>mineral, end of first row</t>
  </si>
  <si>
    <t>mineral, perp.</t>
  </si>
  <si>
    <t>mineral, thermokarsy</t>
  </si>
  <si>
    <t>mineral/water</t>
  </si>
  <si>
    <t>mineral?</t>
  </si>
  <si>
    <t>mineral&gt;150</t>
  </si>
  <si>
    <t>Minimum</t>
  </si>
  <si>
    <t>MISSING</t>
  </si>
  <si>
    <t>missing end peg row1 in water? if so also missing end points on other lines</t>
  </si>
  <si>
    <t>Missing values indicate unavailable probe sites due to snow cover</t>
  </si>
  <si>
    <t>mnf</t>
  </si>
  <si>
    <t>MNF</t>
  </si>
  <si>
    <t>mnf=mineral not frozen</t>
  </si>
  <si>
    <t>more data on sheet for fen</t>
  </si>
  <si>
    <t>N/A</t>
  </si>
  <si>
    <t>na</t>
  </si>
  <si>
    <t>ND</t>
  </si>
  <si>
    <t>NEW</t>
  </si>
  <si>
    <t>new depression with standing water</t>
  </si>
  <si>
    <t>new edge</t>
  </si>
  <si>
    <t>NEW LOC</t>
  </si>
  <si>
    <t>NO PEG</t>
  </si>
  <si>
    <t>nonfrozen mineral</t>
  </si>
  <si>
    <t>not found</t>
  </si>
  <si>
    <t>NOT MARKED</t>
  </si>
  <si>
    <t>not pres</t>
  </si>
  <si>
    <t>not sure of locations but put as close as possible</t>
  </si>
  <si>
    <t>Notes</t>
  </si>
  <si>
    <t>-O.25 E</t>
  </si>
  <si>
    <t>O.O</t>
  </si>
  <si>
    <t>off</t>
  </si>
  <si>
    <t>OFF F</t>
  </si>
  <si>
    <t>off f 92</t>
  </si>
  <si>
    <t>off feature</t>
  </si>
  <si>
    <t>Off Feature</t>
  </si>
  <si>
    <t>OFF FEATURE</t>
  </si>
  <si>
    <t>off the feature</t>
  </si>
  <si>
    <t>Off-track probe points</t>
  </si>
  <si>
    <t>over 200</t>
  </si>
  <si>
    <t>over 3 cm water</t>
  </si>
  <si>
    <t>Palsa #1</t>
  </si>
  <si>
    <t>Palsa #2</t>
  </si>
  <si>
    <t>Palsa 2</t>
  </si>
  <si>
    <t>Palsa Top</t>
  </si>
  <si>
    <t>Palsa top mean thaw depth (August)</t>
  </si>
  <si>
    <t>peat block</t>
  </si>
  <si>
    <t>peat block collapse</t>
  </si>
  <si>
    <t>peat collapse</t>
  </si>
  <si>
    <t>Peat removal</t>
  </si>
  <si>
    <t>peg missing</t>
  </si>
  <si>
    <t>PEG MISSING FM</t>
  </si>
  <si>
    <t>pegmissing</t>
  </si>
  <si>
    <t>perp</t>
  </si>
  <si>
    <t>perp,frozen mineral</t>
  </si>
  <si>
    <t>perp.</t>
  </si>
  <si>
    <t>perp., 20 cm from water</t>
  </si>
  <si>
    <t>perp., 50 cm from water edge, mineral</t>
  </si>
  <si>
    <t>perp., beside water</t>
  </si>
  <si>
    <t>perp., calving peat blocks</t>
  </si>
  <si>
    <t>perp., degraded peat block</t>
  </si>
  <si>
    <t>perp., degraded peat block, frozen mineral</t>
  </si>
  <si>
    <t>perp., frozen mineral, peat at surface</t>
  </si>
  <si>
    <t>perp., lens at 42, then ice at 113</t>
  </si>
  <si>
    <t>perp., lens at 42, then ice at 142</t>
  </si>
  <si>
    <t>perp., steep slope</t>
  </si>
  <si>
    <t>perp.,120 cm from water edge, frozen mineral, marker burried by peat collapse</t>
  </si>
  <si>
    <t>perp.,15 cm from water edge, frozen mineral</t>
  </si>
  <si>
    <t>perp.,160 cm from water edge, frozen mineral</t>
  </si>
  <si>
    <t>perp.,70 cm from water edge, frozen mineral</t>
  </si>
  <si>
    <t>perp.,70 cm from water edge, frozen mineral, marker burried by peat collapse</t>
  </si>
  <si>
    <t>perp.,at water edge, mineral</t>
  </si>
  <si>
    <t>perp.,collapsing blocks</t>
  </si>
  <si>
    <t>perpendicular</t>
  </si>
  <si>
    <t>pf</t>
  </si>
  <si>
    <t>PF</t>
  </si>
  <si>
    <t>Pipeline</t>
  </si>
  <si>
    <t>Pipeline Plateau</t>
  </si>
  <si>
    <t>ponded water</t>
  </si>
  <si>
    <t>Porsild's Field</t>
  </si>
  <si>
    <t>prob 9208</t>
  </si>
  <si>
    <t>Probe Points</t>
  </si>
  <si>
    <t xml:space="preserve">Q           </t>
  </si>
  <si>
    <t>rock</t>
  </si>
  <si>
    <t>rock 37</t>
  </si>
  <si>
    <t>rock 74</t>
  </si>
  <si>
    <t>row 2</t>
  </si>
  <si>
    <t>rt66</t>
  </si>
  <si>
    <t>s20</t>
  </si>
  <si>
    <t>salix,dm</t>
  </si>
  <si>
    <t>salplan</t>
  </si>
  <si>
    <t>salplan,g</t>
  </si>
  <si>
    <t>salplan,glm</t>
  </si>
  <si>
    <t>salplan,gm</t>
  </si>
  <si>
    <t>Sedge</t>
  </si>
  <si>
    <t>sf</t>
  </si>
  <si>
    <t>SF</t>
  </si>
  <si>
    <t>Shrub cut</t>
  </si>
  <si>
    <t>Shrub removal</t>
  </si>
  <si>
    <t>SITE</t>
  </si>
  <si>
    <t>slump on N side</t>
  </si>
  <si>
    <t>slush19</t>
  </si>
  <si>
    <t>slush2</t>
  </si>
  <si>
    <t>slush30.5</t>
  </si>
  <si>
    <t>snow</t>
  </si>
  <si>
    <t>snow &lt;10 cm away</t>
  </si>
  <si>
    <t>snow 45-85</t>
  </si>
  <si>
    <t>SNOW FENCE</t>
  </si>
  <si>
    <t>snow??</t>
  </si>
  <si>
    <t>snow10</t>
  </si>
  <si>
    <t>snow11</t>
  </si>
  <si>
    <t>snow12</t>
  </si>
  <si>
    <t>snow16</t>
  </si>
  <si>
    <t>snow16.5</t>
  </si>
  <si>
    <t>snow22</t>
  </si>
  <si>
    <t>snow24</t>
  </si>
  <si>
    <t>snow27.5</t>
  </si>
  <si>
    <t>snow28.5</t>
  </si>
  <si>
    <t>snow3</t>
  </si>
  <si>
    <t>snow42</t>
  </si>
  <si>
    <t>snow5</t>
  </si>
  <si>
    <t>snow50.5</t>
  </si>
  <si>
    <t>snow51</t>
  </si>
  <si>
    <t>snow54</t>
  </si>
  <si>
    <t>solar panel post</t>
  </si>
  <si>
    <t>sph</t>
  </si>
  <si>
    <t>sph = Sphagnum spp.</t>
  </si>
  <si>
    <t>sph, ice?,est.location, 6 cm water in thermokarst pond</t>
  </si>
  <si>
    <t>STAKE #</t>
  </si>
  <si>
    <t>stake missing</t>
  </si>
  <si>
    <t>sub</t>
  </si>
  <si>
    <t>submerged</t>
  </si>
  <si>
    <t>subsided</t>
  </si>
  <si>
    <t>subsided, 60sw</t>
  </si>
  <si>
    <t>sw</t>
  </si>
  <si>
    <t>sw/ice30</t>
  </si>
  <si>
    <t>sw1</t>
  </si>
  <si>
    <t>sw1.5-14</t>
  </si>
  <si>
    <t>sw10</t>
  </si>
  <si>
    <t>sw11</t>
  </si>
  <si>
    <t>sw12</t>
  </si>
  <si>
    <t>sw12.5</t>
  </si>
  <si>
    <t>sw13</t>
  </si>
  <si>
    <t>sw133</t>
  </si>
  <si>
    <t>sw14</t>
  </si>
  <si>
    <t>sw15</t>
  </si>
  <si>
    <t>sw16</t>
  </si>
  <si>
    <t>sw17</t>
  </si>
  <si>
    <t>sw17.5</t>
  </si>
  <si>
    <t>sw18</t>
  </si>
  <si>
    <t>sw19</t>
  </si>
  <si>
    <t>sw19.5</t>
  </si>
  <si>
    <t>sw2</t>
  </si>
  <si>
    <t>sw20</t>
  </si>
  <si>
    <t>sw21</t>
  </si>
  <si>
    <t>sw22</t>
  </si>
  <si>
    <t>sw22.5</t>
  </si>
  <si>
    <t>sw23</t>
  </si>
  <si>
    <t>sw24</t>
  </si>
  <si>
    <t>sw25</t>
  </si>
  <si>
    <t>sw26</t>
  </si>
  <si>
    <t>sw27</t>
  </si>
  <si>
    <t>sw28</t>
  </si>
  <si>
    <t>sw29</t>
  </si>
  <si>
    <t>sw29.5</t>
  </si>
  <si>
    <t>sw3</t>
  </si>
  <si>
    <t>sw30</t>
  </si>
  <si>
    <t>sw31</t>
  </si>
  <si>
    <t>sw32</t>
  </si>
  <si>
    <t>sw32.5</t>
  </si>
  <si>
    <t>sw33</t>
  </si>
  <si>
    <t>sw34</t>
  </si>
  <si>
    <t>sw35</t>
  </si>
  <si>
    <t>sw35.5</t>
  </si>
  <si>
    <t>sw36</t>
  </si>
  <si>
    <t>sw38</t>
  </si>
  <si>
    <t>sw39</t>
  </si>
  <si>
    <t>sw4</t>
  </si>
  <si>
    <t>sw40</t>
  </si>
  <si>
    <t>sw43</t>
  </si>
  <si>
    <t>sw49</t>
  </si>
  <si>
    <t>sw5</t>
  </si>
  <si>
    <t>sw50</t>
  </si>
  <si>
    <t>sw51</t>
  </si>
  <si>
    <t>sw59</t>
  </si>
  <si>
    <t>sw6</t>
  </si>
  <si>
    <t>sw60</t>
  </si>
  <si>
    <t>sw64</t>
  </si>
  <si>
    <t>sw7</t>
  </si>
  <si>
    <t>sw75</t>
  </si>
  <si>
    <t>sw8</t>
  </si>
  <si>
    <t>sw8.5</t>
  </si>
  <si>
    <t>sw9</t>
  </si>
  <si>
    <t>sw9.5</t>
  </si>
  <si>
    <t>T3W</t>
  </si>
  <si>
    <t>talik to 167</t>
  </si>
  <si>
    <t>talik to 77</t>
  </si>
  <si>
    <t>Tall Shrub</t>
  </si>
  <si>
    <t>tangential</t>
  </si>
  <si>
    <t>Telephone</t>
  </si>
  <si>
    <t>Termokarst Pond</t>
  </si>
  <si>
    <t>Thaw 1</t>
  </si>
  <si>
    <t>thermokarst</t>
  </si>
  <si>
    <t>Thermokarst</t>
  </si>
  <si>
    <t>thermokarst, mineral</t>
  </si>
  <si>
    <t>thermokarsy</t>
  </si>
  <si>
    <t>TK</t>
  </si>
  <si>
    <t>TK M</t>
  </si>
  <si>
    <t>to side of mast</t>
  </si>
  <si>
    <t>Total Depth:</t>
  </si>
  <si>
    <t>Totals</t>
  </si>
  <si>
    <t>Track probe points</t>
  </si>
  <si>
    <t>Transect</t>
  </si>
  <si>
    <t>Trk</t>
  </si>
  <si>
    <t>trough</t>
  </si>
  <si>
    <t>tussock</t>
  </si>
  <si>
    <t>tussock top</t>
  </si>
  <si>
    <t>Type</t>
  </si>
  <si>
    <t>ufm</t>
  </si>
  <si>
    <t>under water</t>
  </si>
  <si>
    <t>unfrozen</t>
  </si>
  <si>
    <t>unfrozen mineral</t>
  </si>
  <si>
    <t>unsure of data</t>
  </si>
  <si>
    <t>unsure of date</t>
  </si>
  <si>
    <t>Veg</t>
  </si>
  <si>
    <t>Veg.</t>
  </si>
  <si>
    <t>W  E reversed so have done it that way but should check to see if the values make sense compared to other years' data</t>
  </si>
  <si>
    <t>w3</t>
  </si>
  <si>
    <t>w30</t>
  </si>
  <si>
    <t>water</t>
  </si>
  <si>
    <t>Water</t>
  </si>
  <si>
    <t>water ?</t>
  </si>
  <si>
    <t>water, moss, Carex</t>
  </si>
  <si>
    <t>wet</t>
  </si>
  <si>
    <t>with 1 cm standing water</t>
  </si>
  <si>
    <t>with 1 cm water</t>
  </si>
  <si>
    <t>with 19 cm water</t>
  </si>
  <si>
    <t>with snow</t>
  </si>
  <si>
    <t>186</t>
  </si>
  <si>
    <t>82</t>
  </si>
  <si>
    <t>95</t>
  </si>
  <si>
    <t>75</t>
  </si>
  <si>
    <t>130</t>
  </si>
  <si>
    <t>116</t>
  </si>
  <si>
    <t>107</t>
  </si>
  <si>
    <t>145</t>
  </si>
  <si>
    <t>58</t>
  </si>
  <si>
    <t>Trk gravel</t>
  </si>
  <si>
    <t>more than 200</t>
  </si>
  <si>
    <t>missing</t>
  </si>
  <si>
    <t>n/a</t>
  </si>
  <si>
    <t>A1.5</t>
  </si>
  <si>
    <t>A2.5</t>
  </si>
  <si>
    <t>A3.5</t>
  </si>
  <si>
    <t>A4.5</t>
  </si>
  <si>
    <t>hump</t>
  </si>
  <si>
    <t>A5.5</t>
  </si>
  <si>
    <t>A6.5</t>
  </si>
  <si>
    <t>A7.5</t>
  </si>
  <si>
    <t>B0.5</t>
  </si>
  <si>
    <t>B1.5</t>
  </si>
  <si>
    <t>B2.5</t>
  </si>
  <si>
    <t>B23.5</t>
  </si>
  <si>
    <t>B4.5</t>
  </si>
  <si>
    <t>B5.5</t>
  </si>
  <si>
    <t>B6.5</t>
  </si>
  <si>
    <t>marker gone, sedge subsides</t>
  </si>
  <si>
    <t>B7.5</t>
  </si>
  <si>
    <t>C0.5</t>
  </si>
  <si>
    <t>C1.5</t>
  </si>
  <si>
    <t>C2.5</t>
  </si>
  <si>
    <t>C3.5</t>
  </si>
  <si>
    <t>C4.5</t>
  </si>
  <si>
    <t>C5.5</t>
  </si>
  <si>
    <t>C6.5</t>
  </si>
  <si>
    <t>C7.5</t>
  </si>
  <si>
    <t>&lt;2m</t>
  </si>
  <si>
    <t>D1.5</t>
  </si>
  <si>
    <t>D2.5</t>
  </si>
  <si>
    <t>D3.5</t>
  </si>
  <si>
    <t>D4.5</t>
  </si>
  <si>
    <t>D5.5</t>
  </si>
  <si>
    <t>D6.5</t>
  </si>
  <si>
    <t>D7.5</t>
  </si>
  <si>
    <t>E0.5</t>
  </si>
  <si>
    <t>E1.5</t>
  </si>
  <si>
    <t xml:space="preserve"> on 30 cm mo8nd</t>
  </si>
  <si>
    <t>E2.5</t>
  </si>
  <si>
    <t>E3.5</t>
  </si>
  <si>
    <t>E4.5</t>
  </si>
  <si>
    <t>E5.5</t>
  </si>
  <si>
    <t>E6.5</t>
  </si>
  <si>
    <t>pm</t>
  </si>
  <si>
    <t>e71</t>
  </si>
  <si>
    <t>e72</t>
  </si>
  <si>
    <t>E7.5</t>
  </si>
  <si>
    <t>no b1</t>
  </si>
  <si>
    <t>B3.5</t>
  </si>
  <si>
    <t>B8.5</t>
  </si>
  <si>
    <t>C8.5</t>
  </si>
  <si>
    <t>C9.5</t>
  </si>
  <si>
    <t>d1.5</t>
  </si>
  <si>
    <t>triple measured due to difference from 2010</t>
  </si>
  <si>
    <t>30 cm apart from 9 to 8 peg</t>
  </si>
  <si>
    <t>D8.5</t>
  </si>
  <si>
    <t>D9.5</t>
  </si>
  <si>
    <t>Comments 2011</t>
  </si>
  <si>
    <t>non-frozen mineral</t>
  </si>
  <si>
    <t xml:space="preserve">na </t>
  </si>
  <si>
    <t>B9.5</t>
  </si>
  <si>
    <t>average</t>
  </si>
  <si>
    <t>max</t>
  </si>
  <si>
    <t>D0.5</t>
  </si>
  <si>
    <t>Nfm</t>
  </si>
  <si>
    <t>min nf</t>
  </si>
  <si>
    <t>missing peg</t>
  </si>
  <si>
    <t xml:space="preserve">fm, peg was missing, placed and measured new peg </t>
  </si>
  <si>
    <t>fm, hard to find peg</t>
  </si>
  <si>
    <t>re-located</t>
  </si>
  <si>
    <t>no new stake</t>
  </si>
  <si>
    <t>start new 51</t>
  </si>
  <si>
    <t>Control</t>
  </si>
  <si>
    <t>Track</t>
  </si>
  <si>
    <t>Mean</t>
  </si>
  <si>
    <t>N</t>
  </si>
  <si>
    <t>Mean Control</t>
  </si>
  <si>
    <t>N Control</t>
  </si>
  <si>
    <t>Mean Pipeline</t>
  </si>
  <si>
    <t>N Pipeline</t>
  </si>
  <si>
    <t>∑ Depth Pipeline</t>
  </si>
  <si>
    <t>Mean Track</t>
  </si>
  <si>
    <t>N Track</t>
  </si>
  <si>
    <t>∑ Depth Track</t>
  </si>
  <si>
    <t>&gt; 200</t>
  </si>
  <si>
    <t xml:space="preserve">in water </t>
  </si>
  <si>
    <t>n\a</t>
  </si>
  <si>
    <t>PPc</t>
  </si>
  <si>
    <t>PPp</t>
  </si>
  <si>
    <t>PPt</t>
  </si>
  <si>
    <t>, slummed</t>
  </si>
  <si>
    <t xml:space="preserve">gone </t>
  </si>
  <si>
    <t>&gt;2</t>
  </si>
  <si>
    <t xml:space="preserve">missing </t>
  </si>
  <si>
    <t>pp</t>
  </si>
  <si>
    <t>NA</t>
  </si>
  <si>
    <t>Probably in water</t>
  </si>
  <si>
    <t>nf</t>
  </si>
  <si>
    <t>Marker Missing</t>
  </si>
  <si>
    <t>Marker missing</t>
  </si>
  <si>
    <t>reduced because of slopes change</t>
  </si>
  <si>
    <t>avg of 64 &amp; 44</t>
  </si>
  <si>
    <t>m, nf</t>
  </si>
  <si>
    <t xml:space="preserve"> on 30 cm mound</t>
  </si>
  <si>
    <t>marker not present</t>
  </si>
  <si>
    <t>close to d7</t>
  </si>
  <si>
    <t>very close to d8.5</t>
  </si>
  <si>
    <t>very close to d9</t>
  </si>
  <si>
    <t>nf, row inserted</t>
  </si>
  <si>
    <t>rock, marker 5m away from A4</t>
  </si>
  <si>
    <t>3m from b3.5 &amp; b4.5</t>
  </si>
  <si>
    <t>not frozen mineral</t>
  </si>
  <si>
    <t>Rock</t>
  </si>
  <si>
    <t>covered by mud (i.e. new active layer)</t>
  </si>
  <si>
    <t>mud at spot (i.e. new active layer)</t>
  </si>
  <si>
    <t>nfm</t>
  </si>
  <si>
    <t>Probably in the water</t>
  </si>
  <si>
    <t>tire track depession</t>
  </si>
  <si>
    <t>marked  as b34.5</t>
  </si>
  <si>
    <t>fm crosses #2 transect</t>
  </si>
  <si>
    <t>stone</t>
  </si>
  <si>
    <t>in tracks</t>
  </si>
  <si>
    <t>intersection with line 2</t>
  </si>
  <si>
    <t>m, intersection with line 3</t>
  </si>
  <si>
    <t>in a depression</t>
  </si>
  <si>
    <t>small spill</t>
  </si>
  <si>
    <t>intersection with 2.25</t>
  </si>
  <si>
    <t>fm end of #2 line (3.26)</t>
  </si>
  <si>
    <t>no marker</t>
  </si>
  <si>
    <t>marker not found</t>
  </si>
  <si>
    <t xml:space="preserve">missing peg </t>
  </si>
  <si>
    <t>e1</t>
  </si>
  <si>
    <t>same data as A 9</t>
  </si>
  <si>
    <t>intersect b 12</t>
  </si>
  <si>
    <t>intersect c7</t>
  </si>
  <si>
    <t>intersection d8</t>
  </si>
  <si>
    <t>intersectiin with e12</t>
  </si>
  <si>
    <t>same as a23</t>
  </si>
  <si>
    <t>peg missing, fm</t>
  </si>
  <si>
    <t>same as e23</t>
  </si>
  <si>
    <t>a34</t>
  </si>
  <si>
    <t>trk</t>
  </si>
  <si>
    <t>same data as e 29</t>
  </si>
  <si>
    <t>new markers</t>
  </si>
  <si>
    <t xml:space="preserve">off feature, submerged </t>
  </si>
  <si>
    <t>in water, off feature</t>
  </si>
  <si>
    <t>off feature, in water</t>
  </si>
  <si>
    <t>could not locate, in water</t>
  </si>
  <si>
    <t>could not locate</t>
  </si>
  <si>
    <t>Marker Missing, in water</t>
  </si>
  <si>
    <t xml:space="preserve">mineral </t>
  </si>
  <si>
    <t>A0.5</t>
  </si>
  <si>
    <t>missing stake</t>
  </si>
  <si>
    <t>relocated stake</t>
  </si>
  <si>
    <t>∑ Depth</t>
  </si>
  <si>
    <t>∑ Depth Control</t>
  </si>
  <si>
    <t>year</t>
  </si>
  <si>
    <t>mean</t>
  </si>
  <si>
    <t>n</t>
  </si>
  <si>
    <t>sd</t>
  </si>
  <si>
    <t>site</t>
  </si>
  <si>
    <t>Beaver</t>
  </si>
  <si>
    <t>Hare</t>
  </si>
  <si>
    <t>Goose</t>
  </si>
  <si>
    <t>Snow</t>
  </si>
  <si>
    <t>Porsild</t>
  </si>
  <si>
    <t>se</t>
  </si>
  <si>
    <t>hare</t>
  </si>
  <si>
    <t>beaver</t>
  </si>
  <si>
    <t>porsild</t>
  </si>
  <si>
    <t>goose</t>
  </si>
  <si>
    <t>pipeline</t>
  </si>
  <si>
    <t>elev</t>
  </si>
  <si>
    <t>pts</t>
  </si>
  <si>
    <t>edge</t>
  </si>
  <si>
    <t>right in puddle</t>
  </si>
  <si>
    <t>edge in the water</t>
  </si>
  <si>
    <t>replaced</t>
  </si>
  <si>
    <t>new peg set</t>
  </si>
  <si>
    <t>stake missing, near off feature, one added</t>
  </si>
  <si>
    <t>new peg added, couldnot fndstake</t>
  </si>
  <si>
    <t>reset</t>
  </si>
  <si>
    <t>difference</t>
  </si>
  <si>
    <t>Min</t>
  </si>
  <si>
    <t>Max</t>
  </si>
  <si>
    <t>Difference</t>
  </si>
  <si>
    <t>stdev</t>
  </si>
  <si>
    <t>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</si>
</sst>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1009]\ #,##0"/>
    <numFmt numFmtId="165" formatCode="0.0"/>
    <numFmt numFmtId="166" formatCode="0.000"/>
  </numFmts>
  <fonts count="14" x14ac:knownFonts="1">
    <font>
      <sz val="12"/>
      <name val="Arial"/>
    </font>
    <font>
      <sz val="18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</font>
    <font>
      <sz val="11"/>
      <name val="Arial"/>
    </font>
    <font>
      <sz val="11"/>
      <color indexed="8"/>
      <name val="Arial"/>
    </font>
    <font>
      <b/>
      <sz val="11"/>
      <name val="Arial"/>
    </font>
    <font>
      <u/>
      <sz val="12"/>
      <color theme="10"/>
      <name val="Arial"/>
    </font>
    <font>
      <u/>
      <sz val="12"/>
      <color theme="11"/>
      <name val="Arial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9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75">
    <xf numFmtId="0" fontId="0" fillId="0" borderId="0"/>
    <xf numFmtId="2" fontId="4" fillId="2" borderId="0"/>
    <xf numFmtId="0" fontId="4" fillId="2" borderId="0"/>
    <xf numFmtId="0" fontId="1" fillId="2" borderId="0"/>
    <xf numFmtId="0" fontId="2" fillId="2" borderId="0"/>
    <xf numFmtId="0" fontId="4" fillId="2" borderId="1"/>
    <xf numFmtId="3" fontId="4" fillId="2" borderId="0"/>
    <xf numFmtId="164" fontId="4" fillId="2" borderId="0"/>
    <xf numFmtId="0" fontId="5" fillId="0" borderId="0"/>
    <xf numFmtId="0" fontId="6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2" borderId="0" xfId="0" applyFill="1"/>
    <xf numFmtId="0" fontId="3" fillId="2" borderId="0" xfId="0" applyFont="1" applyFill="1"/>
    <xf numFmtId="0" fontId="0" fillId="0" borderId="0" xfId="0" applyFill="1" applyBorder="1"/>
    <xf numFmtId="0" fontId="8" fillId="0" borderId="0" xfId="0" applyFont="1" applyFill="1" applyBorder="1"/>
    <xf numFmtId="1" fontId="8" fillId="0" borderId="0" xfId="0" applyNumberFormat="1" applyFont="1" applyFill="1" applyBorder="1"/>
    <xf numFmtId="165" fontId="8" fillId="0" borderId="0" xfId="0" applyNumberFormat="1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1" fontId="8" fillId="0" borderId="0" xfId="0" applyNumberFormat="1" applyFont="1" applyFill="1"/>
    <xf numFmtId="1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1" fontId="8" fillId="0" borderId="0" xfId="10" applyNumberFormat="1" applyFont="1" applyFill="1" applyBorder="1"/>
    <xf numFmtId="0" fontId="8" fillId="0" borderId="0" xfId="10" applyFont="1" applyFill="1" applyBorder="1"/>
    <xf numFmtId="0" fontId="9" fillId="0" borderId="0" xfId="0" applyFont="1" applyFill="1" applyBorder="1"/>
    <xf numFmtId="1" fontId="8" fillId="0" borderId="0" xfId="9" applyNumberFormat="1" applyFont="1" applyFill="1" applyBorder="1"/>
    <xf numFmtId="1" fontId="8" fillId="0" borderId="0" xfId="8" applyNumberFormat="1" applyFont="1" applyFill="1" applyBorder="1"/>
    <xf numFmtId="0" fontId="8" fillId="0" borderId="0" xfId="9" applyFont="1" applyFill="1" applyBorder="1"/>
    <xf numFmtId="0" fontId="8" fillId="0" borderId="0" xfId="8" applyFont="1" applyFill="1" applyBorder="1"/>
    <xf numFmtId="0" fontId="8" fillId="0" borderId="0" xfId="0" quotePrefix="1" applyFont="1" applyFill="1" applyBorder="1"/>
    <xf numFmtId="0" fontId="8" fillId="0" borderId="0" xfId="9" applyFont="1" applyFill="1" applyBorder="1" applyAlignment="1">
      <alignment horizontal="right"/>
    </xf>
    <xf numFmtId="0" fontId="10" fillId="0" borderId="0" xfId="0" applyFont="1" applyFill="1" applyBorder="1"/>
    <xf numFmtId="0" fontId="8" fillId="0" borderId="0" xfId="0" applyNumberFormat="1" applyFont="1" applyFill="1" applyBorder="1"/>
    <xf numFmtId="166" fontId="0" fillId="0" borderId="0" xfId="0" applyNumberFormat="1" applyFill="1" applyBorder="1"/>
    <xf numFmtId="0" fontId="8" fillId="3" borderId="0" xfId="0" applyFont="1" applyFill="1" applyBorder="1"/>
    <xf numFmtId="0" fontId="13" fillId="4" borderId="0" xfId="0" applyFont="1" applyFill="1" applyBorder="1"/>
    <xf numFmtId="0" fontId="8" fillId="4" borderId="0" xfId="0" applyFont="1" applyFill="1" applyBorder="1"/>
    <xf numFmtId="1" fontId="13" fillId="0" borderId="0" xfId="0" applyNumberFormat="1" applyFont="1" applyFill="1" applyBorder="1"/>
    <xf numFmtId="0" fontId="0" fillId="0" borderId="0" xfId="0" applyFill="1"/>
    <xf numFmtId="0" fontId="8" fillId="5" borderId="0" xfId="0" applyFont="1" applyFill="1" applyBorder="1"/>
    <xf numFmtId="166" fontId="8" fillId="0" borderId="0" xfId="0" applyNumberFormat="1" applyFont="1" applyFill="1" applyBorder="1"/>
    <xf numFmtId="1" fontId="8" fillId="4" borderId="0" xfId="0" applyNumberFormat="1" applyFont="1" applyFill="1" applyBorder="1"/>
    <xf numFmtId="1" fontId="8" fillId="5" borderId="0" xfId="0" applyNumberFormat="1" applyFont="1" applyFill="1" applyBorder="1"/>
    <xf numFmtId="0" fontId="0" fillId="6" borderId="0" xfId="0" applyFill="1"/>
    <xf numFmtId="1" fontId="8" fillId="3" borderId="0" xfId="0" applyNumberFormat="1" applyFont="1" applyFill="1" applyBorder="1"/>
    <xf numFmtId="1" fontId="8" fillId="5" borderId="0" xfId="8" applyNumberFormat="1" applyFont="1" applyFill="1" applyBorder="1"/>
    <xf numFmtId="1" fontId="8" fillId="0" borderId="0" xfId="0" quotePrefix="1" applyNumberFormat="1" applyFont="1" applyFill="1" applyBorder="1"/>
    <xf numFmtId="1" fontId="8" fillId="5" borderId="0" xfId="9" applyNumberFormat="1" applyFont="1" applyFill="1" applyBorder="1"/>
    <xf numFmtId="1" fontId="8" fillId="5" borderId="0" xfId="0" quotePrefix="1" applyNumberFormat="1" applyFont="1" applyFill="1" applyBorder="1"/>
  </cellXfs>
  <cellStyles count="375">
    <cellStyle name="Comma0" xfId="6"/>
    <cellStyle name="Currency0" xfId="7"/>
    <cellStyle name="Date" xfId="2"/>
    <cellStyle name="Fixed" xfId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eading 1" xfId="3" builtinId="16" customBuiltin="1"/>
    <cellStyle name="Heading 2" xfId="4" builtinId="17" customBuilti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  <cellStyle name="Normal 2" xfId="8"/>
    <cellStyle name="Normal 3" xfId="9"/>
    <cellStyle name="Normal 4" xfId="10"/>
    <cellStyle name="Total" xfId="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FFFF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noFill/>
            </c:spPr>
          </c:marker>
          <c:xVal>
            <c:numRef>
              <c:f>PipelinePlateau!$B$5:$B$39</c:f>
              <c:numCache>
                <c:formatCode>General</c:formatCode>
                <c:ptCount val="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19.5</c:v>
                </c:pt>
                <c:pt idx="7">
                  <c:v>20.0</c:v>
                </c:pt>
                <c:pt idx="8">
                  <c:v>20.5</c:v>
                </c:pt>
                <c:pt idx="9">
                  <c:v>21.0</c:v>
                </c:pt>
                <c:pt idx="10">
                  <c:v>21.5</c:v>
                </c:pt>
                <c:pt idx="11">
                  <c:v>22.0</c:v>
                </c:pt>
                <c:pt idx="12">
                  <c:v>23.0</c:v>
                </c:pt>
                <c:pt idx="13">
                  <c:v>28.0</c:v>
                </c:pt>
                <c:pt idx="14">
                  <c:v>33.0</c:v>
                </c:pt>
                <c:pt idx="15">
                  <c:v>38.0</c:v>
                </c:pt>
                <c:pt idx="16">
                  <c:v>43.0</c:v>
                </c:pt>
                <c:pt idx="17">
                  <c:v>45.5</c:v>
                </c:pt>
                <c:pt idx="18">
                  <c:v>46.5</c:v>
                </c:pt>
                <c:pt idx="19">
                  <c:v>47.0</c:v>
                </c:pt>
                <c:pt idx="20">
                  <c:v>47.5</c:v>
                </c:pt>
                <c:pt idx="21">
                  <c:v>48.0</c:v>
                </c:pt>
                <c:pt idx="22">
                  <c:v>48.5</c:v>
                </c:pt>
                <c:pt idx="23">
                  <c:v>49.0</c:v>
                </c:pt>
                <c:pt idx="24">
                  <c:v>49.5</c:v>
                </c:pt>
                <c:pt idx="25">
                  <c:v>50.0</c:v>
                </c:pt>
                <c:pt idx="26">
                  <c:v>50.5</c:v>
                </c:pt>
                <c:pt idx="27">
                  <c:v>51.0</c:v>
                </c:pt>
                <c:pt idx="28">
                  <c:v>51.5</c:v>
                </c:pt>
                <c:pt idx="29">
                  <c:v>52.0</c:v>
                </c:pt>
                <c:pt idx="30">
                  <c:v>52.5</c:v>
                </c:pt>
                <c:pt idx="31">
                  <c:v>53.0</c:v>
                </c:pt>
                <c:pt idx="32">
                  <c:v>55.0</c:v>
                </c:pt>
                <c:pt idx="33">
                  <c:v>57.5</c:v>
                </c:pt>
                <c:pt idx="34">
                  <c:v>60.0</c:v>
                </c:pt>
              </c:numCache>
            </c:numRef>
          </c:xVal>
          <c:yVal>
            <c:numRef>
              <c:f>PipelinePlateau!$C$5:$C$39</c:f>
              <c:numCache>
                <c:formatCode>General</c:formatCode>
                <c:ptCount val="35"/>
                <c:pt idx="0">
                  <c:v>45.0</c:v>
                </c:pt>
                <c:pt idx="1">
                  <c:v>44.0</c:v>
                </c:pt>
                <c:pt idx="2">
                  <c:v>35.0</c:v>
                </c:pt>
                <c:pt idx="3">
                  <c:v>49.0</c:v>
                </c:pt>
                <c:pt idx="4">
                  <c:v>46.0</c:v>
                </c:pt>
                <c:pt idx="5">
                  <c:v>39.0</c:v>
                </c:pt>
                <c:pt idx="6">
                  <c:v>44.0</c:v>
                </c:pt>
                <c:pt idx="7">
                  <c:v>47.0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44.0</c:v>
                </c:pt>
                <c:pt idx="12">
                  <c:v>43.0</c:v>
                </c:pt>
                <c:pt idx="13">
                  <c:v>43.0</c:v>
                </c:pt>
                <c:pt idx="14">
                  <c:v>37.0</c:v>
                </c:pt>
                <c:pt idx="15">
                  <c:v>46.0</c:v>
                </c:pt>
                <c:pt idx="16">
                  <c:v>43.0</c:v>
                </c:pt>
                <c:pt idx="17">
                  <c:v>53.0</c:v>
                </c:pt>
                <c:pt idx="18">
                  <c:v>43.0</c:v>
                </c:pt>
                <c:pt idx="19">
                  <c:v>78.0</c:v>
                </c:pt>
                <c:pt idx="20">
                  <c:v>115.0</c:v>
                </c:pt>
                <c:pt idx="21">
                  <c:v>150.0</c:v>
                </c:pt>
                <c:pt idx="22">
                  <c:v>141.0</c:v>
                </c:pt>
                <c:pt idx="23">
                  <c:v>137.0</c:v>
                </c:pt>
                <c:pt idx="24">
                  <c:v>122.0</c:v>
                </c:pt>
                <c:pt idx="25">
                  <c:v>118.0</c:v>
                </c:pt>
                <c:pt idx="26">
                  <c:v>127.0</c:v>
                </c:pt>
                <c:pt idx="27">
                  <c:v>100.0</c:v>
                </c:pt>
                <c:pt idx="28">
                  <c:v>54.0</c:v>
                </c:pt>
                <c:pt idx="29">
                  <c:v>46.0</c:v>
                </c:pt>
                <c:pt idx="30">
                  <c:v>40.0</c:v>
                </c:pt>
                <c:pt idx="31">
                  <c:v>50.0</c:v>
                </c:pt>
                <c:pt idx="32">
                  <c:v>45.0</c:v>
                </c:pt>
                <c:pt idx="33">
                  <c:v>40.0</c:v>
                </c:pt>
                <c:pt idx="34">
                  <c:v>38.0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noFill/>
            </c:spPr>
          </c:marker>
          <c:xVal>
            <c:numRef>
              <c:f>PipelinePlateau!$B$40:$B$76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18.0</c:v>
                </c:pt>
                <c:pt idx="6">
                  <c:v>18.5</c:v>
                </c:pt>
                <c:pt idx="7">
                  <c:v>19.0</c:v>
                </c:pt>
                <c:pt idx="8">
                  <c:v>19.5</c:v>
                </c:pt>
                <c:pt idx="9">
                  <c:v>20.0</c:v>
                </c:pt>
                <c:pt idx="10">
                  <c:v>20.5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22.5</c:v>
                </c:pt>
                <c:pt idx="15">
                  <c:v>25.0</c:v>
                </c:pt>
                <c:pt idx="16">
                  <c:v>30.0</c:v>
                </c:pt>
                <c:pt idx="17">
                  <c:v>35.0</c:v>
                </c:pt>
                <c:pt idx="18">
                  <c:v>40.0</c:v>
                </c:pt>
                <c:pt idx="19">
                  <c:v>41.0</c:v>
                </c:pt>
                <c:pt idx="20">
                  <c:v>42.0</c:v>
                </c:pt>
                <c:pt idx="21">
                  <c:v>42.5</c:v>
                </c:pt>
                <c:pt idx="22">
                  <c:v>43.0</c:v>
                </c:pt>
                <c:pt idx="23">
                  <c:v>43.5</c:v>
                </c:pt>
                <c:pt idx="24">
                  <c:v>44.0</c:v>
                </c:pt>
                <c:pt idx="25">
                  <c:v>44.5</c:v>
                </c:pt>
                <c:pt idx="26">
                  <c:v>45.0</c:v>
                </c:pt>
                <c:pt idx="27">
                  <c:v>45.5</c:v>
                </c:pt>
                <c:pt idx="28">
                  <c:v>46.0</c:v>
                </c:pt>
                <c:pt idx="29">
                  <c:v>46.5</c:v>
                </c:pt>
                <c:pt idx="30">
                  <c:v>47.0</c:v>
                </c:pt>
                <c:pt idx="31">
                  <c:v>47.5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52.5</c:v>
                </c:pt>
                <c:pt idx="36">
                  <c:v>55.0</c:v>
                </c:pt>
              </c:numCache>
            </c:numRef>
          </c:xVal>
          <c:yVal>
            <c:numRef>
              <c:f>PipelinePlateau!$C$40:$C$76</c:f>
              <c:numCache>
                <c:formatCode>General</c:formatCode>
                <c:ptCount val="37"/>
                <c:pt idx="0">
                  <c:v>56.0</c:v>
                </c:pt>
                <c:pt idx="1">
                  <c:v>63.0</c:v>
                </c:pt>
                <c:pt idx="2">
                  <c:v>38.0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40.0</c:v>
                </c:pt>
                <c:pt idx="7">
                  <c:v>35.0</c:v>
                </c:pt>
                <c:pt idx="8">
                  <c:v>34.0</c:v>
                </c:pt>
                <c:pt idx="9">
                  <c:v>56.0</c:v>
                </c:pt>
                <c:pt idx="10">
                  <c:v>49.0</c:v>
                </c:pt>
                <c:pt idx="11">
                  <c:v>50.0</c:v>
                </c:pt>
                <c:pt idx="12">
                  <c:v>53.0</c:v>
                </c:pt>
                <c:pt idx="13">
                  <c:v>46.0</c:v>
                </c:pt>
                <c:pt idx="14">
                  <c:v>43.0</c:v>
                </c:pt>
                <c:pt idx="15">
                  <c:v>39.0</c:v>
                </c:pt>
                <c:pt idx="16">
                  <c:v>45.0</c:v>
                </c:pt>
                <c:pt idx="17">
                  <c:v>48.0</c:v>
                </c:pt>
                <c:pt idx="18">
                  <c:v>38.0</c:v>
                </c:pt>
                <c:pt idx="19">
                  <c:v>44.0</c:v>
                </c:pt>
                <c:pt idx="20">
                  <c:v>64.0</c:v>
                </c:pt>
                <c:pt idx="21">
                  <c:v>74.0</c:v>
                </c:pt>
                <c:pt idx="22">
                  <c:v>90.0</c:v>
                </c:pt>
                <c:pt idx="23">
                  <c:v>70.0</c:v>
                </c:pt>
                <c:pt idx="24">
                  <c:v>76.0</c:v>
                </c:pt>
                <c:pt idx="25">
                  <c:v>57.0</c:v>
                </c:pt>
                <c:pt idx="26">
                  <c:v>56.0</c:v>
                </c:pt>
                <c:pt idx="27">
                  <c:v>63.0</c:v>
                </c:pt>
                <c:pt idx="28">
                  <c:v>55.0</c:v>
                </c:pt>
                <c:pt idx="29">
                  <c:v>54.0</c:v>
                </c:pt>
                <c:pt idx="30">
                  <c:v>50.0</c:v>
                </c:pt>
                <c:pt idx="31">
                  <c:v>56.0</c:v>
                </c:pt>
                <c:pt idx="32">
                  <c:v>44.0</c:v>
                </c:pt>
                <c:pt idx="33">
                  <c:v>48.0</c:v>
                </c:pt>
                <c:pt idx="34">
                  <c:v>55.0</c:v>
                </c:pt>
                <c:pt idx="35">
                  <c:v>44.0</c:v>
                </c:pt>
                <c:pt idx="36">
                  <c:v>43.0</c:v>
                </c:pt>
              </c:numCache>
            </c:numRef>
          </c:yVal>
          <c:smooth val="1"/>
        </c:ser>
        <c:ser>
          <c:idx val="2"/>
          <c:order val="2"/>
          <c:tx>
            <c:v>C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x"/>
            <c:size val="4"/>
          </c:marker>
          <c:xVal>
            <c:numRef>
              <c:f>PipelinePlateau!$B$77:$B$107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17.5</c:v>
                </c:pt>
                <c:pt idx="7">
                  <c:v>18.0</c:v>
                </c:pt>
                <c:pt idx="8">
                  <c:v>18.5</c:v>
                </c:pt>
                <c:pt idx="9">
                  <c:v>19.0</c:v>
                </c:pt>
                <c:pt idx="10">
                  <c:v>19.5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  <c:pt idx="14">
                  <c:v>31.5</c:v>
                </c:pt>
                <c:pt idx="15">
                  <c:v>32.5</c:v>
                </c:pt>
                <c:pt idx="16">
                  <c:v>33.5</c:v>
                </c:pt>
                <c:pt idx="17">
                  <c:v>34.0</c:v>
                </c:pt>
                <c:pt idx="18">
                  <c:v>34.5</c:v>
                </c:pt>
                <c:pt idx="19">
                  <c:v>35.0</c:v>
                </c:pt>
                <c:pt idx="20">
                  <c:v>35.5</c:v>
                </c:pt>
                <c:pt idx="21">
                  <c:v>36.0</c:v>
                </c:pt>
                <c:pt idx="22">
                  <c:v>36.5</c:v>
                </c:pt>
                <c:pt idx="23">
                  <c:v>37.0</c:v>
                </c:pt>
                <c:pt idx="24">
                  <c:v>37.5</c:v>
                </c:pt>
                <c:pt idx="25">
                  <c:v>38.0</c:v>
                </c:pt>
                <c:pt idx="26">
                  <c:v>38.5</c:v>
                </c:pt>
                <c:pt idx="27">
                  <c:v>39.0</c:v>
                </c:pt>
                <c:pt idx="28">
                  <c:v>40.0</c:v>
                </c:pt>
                <c:pt idx="29">
                  <c:v>42.5</c:v>
                </c:pt>
                <c:pt idx="30">
                  <c:v>45.0</c:v>
                </c:pt>
              </c:numCache>
            </c:numRef>
          </c:xVal>
          <c:yVal>
            <c:numRef>
              <c:f>PipelinePlateau!$C$77:$C$107</c:f>
              <c:numCache>
                <c:formatCode>General</c:formatCode>
                <c:ptCount val="31"/>
                <c:pt idx="0">
                  <c:v>47.0</c:v>
                </c:pt>
                <c:pt idx="1">
                  <c:v>42.0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149.0</c:v>
                </c:pt>
                <c:pt idx="6">
                  <c:v>130.0</c:v>
                </c:pt>
                <c:pt idx="7">
                  <c:v>95.0</c:v>
                </c:pt>
                <c:pt idx="8">
                  <c:v>110.0</c:v>
                </c:pt>
                <c:pt idx="9">
                  <c:v>130.0</c:v>
                </c:pt>
                <c:pt idx="10">
                  <c:v>108.0</c:v>
                </c:pt>
                <c:pt idx="11">
                  <c:v>50.0</c:v>
                </c:pt>
                <c:pt idx="12">
                  <c:v>53.0</c:v>
                </c:pt>
                <c:pt idx="13">
                  <c:v>53.0</c:v>
                </c:pt>
                <c:pt idx="14">
                  <c:v>56.0</c:v>
                </c:pt>
                <c:pt idx="15">
                  <c:v>127.0</c:v>
                </c:pt>
                <c:pt idx="16">
                  <c:v>156.0</c:v>
                </c:pt>
                <c:pt idx="17">
                  <c:v>118.0</c:v>
                </c:pt>
                <c:pt idx="18">
                  <c:v>125.0</c:v>
                </c:pt>
                <c:pt idx="19">
                  <c:v>120.0</c:v>
                </c:pt>
                <c:pt idx="20">
                  <c:v>101.0</c:v>
                </c:pt>
                <c:pt idx="21">
                  <c:v>118.0</c:v>
                </c:pt>
                <c:pt idx="22">
                  <c:v>158.0</c:v>
                </c:pt>
                <c:pt idx="23">
                  <c:v>150.0</c:v>
                </c:pt>
                <c:pt idx="24">
                  <c:v>106.0</c:v>
                </c:pt>
                <c:pt idx="25">
                  <c:v>90.0</c:v>
                </c:pt>
                <c:pt idx="26">
                  <c:v>81.0</c:v>
                </c:pt>
                <c:pt idx="27">
                  <c:v>50.0</c:v>
                </c:pt>
                <c:pt idx="28">
                  <c:v>46.0</c:v>
                </c:pt>
                <c:pt idx="29">
                  <c:v>41.0</c:v>
                </c:pt>
                <c:pt idx="30">
                  <c:v>52.0</c:v>
                </c:pt>
              </c:numCache>
            </c:numRef>
          </c:yVal>
          <c:smooth val="1"/>
        </c:ser>
        <c:ser>
          <c:idx val="3"/>
          <c:order val="3"/>
          <c:tx>
            <c:v>D</c:v>
          </c:tx>
          <c:spPr>
            <a:ln w="12700">
              <a:prstDash val="sysDot"/>
            </a:ln>
          </c:spPr>
          <c:marker>
            <c:symbol val="plus"/>
            <c:size val="4"/>
          </c:marker>
          <c:xVal>
            <c:numRef>
              <c:f>PipelinePlateau!$B$108:$B$138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19.0</c:v>
                </c:pt>
                <c:pt idx="7">
                  <c:v>19.5</c:v>
                </c:pt>
                <c:pt idx="8">
                  <c:v>20.0</c:v>
                </c:pt>
                <c:pt idx="9">
                  <c:v>20.5</c:v>
                </c:pt>
                <c:pt idx="10">
                  <c:v>21.0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28.5</c:v>
                </c:pt>
                <c:pt idx="16">
                  <c:v>29.0</c:v>
                </c:pt>
                <c:pt idx="17">
                  <c:v>29.5</c:v>
                </c:pt>
                <c:pt idx="18">
                  <c:v>30.0</c:v>
                </c:pt>
                <c:pt idx="19">
                  <c:v>30.5</c:v>
                </c:pt>
                <c:pt idx="20">
                  <c:v>31.0</c:v>
                </c:pt>
                <c:pt idx="21">
                  <c:v>31.5</c:v>
                </c:pt>
                <c:pt idx="22">
                  <c:v>32.0</c:v>
                </c:pt>
                <c:pt idx="23">
                  <c:v>32.5</c:v>
                </c:pt>
                <c:pt idx="24">
                  <c:v>33.0</c:v>
                </c:pt>
                <c:pt idx="25">
                  <c:v>33.5</c:v>
                </c:pt>
                <c:pt idx="26">
                  <c:v>34.0</c:v>
                </c:pt>
                <c:pt idx="27">
                  <c:v>34.5</c:v>
                </c:pt>
                <c:pt idx="28">
                  <c:v>35.0</c:v>
                </c:pt>
                <c:pt idx="29">
                  <c:v>37.5</c:v>
                </c:pt>
                <c:pt idx="30">
                  <c:v>40.0</c:v>
                </c:pt>
              </c:numCache>
            </c:numRef>
          </c:xVal>
          <c:yVal>
            <c:numRef>
              <c:f>PipelinePlateau!$C$108:$C$138</c:f>
              <c:numCache>
                <c:formatCode>General</c:formatCode>
                <c:ptCount val="31"/>
                <c:pt idx="0">
                  <c:v>47.0</c:v>
                </c:pt>
                <c:pt idx="1">
                  <c:v>43.0</c:v>
                </c:pt>
                <c:pt idx="2">
                  <c:v>48.0</c:v>
                </c:pt>
                <c:pt idx="3">
                  <c:v>45.0</c:v>
                </c:pt>
                <c:pt idx="4">
                  <c:v>44.0</c:v>
                </c:pt>
                <c:pt idx="5">
                  <c:v>44.0</c:v>
                </c:pt>
                <c:pt idx="6">
                  <c:v>41.0</c:v>
                </c:pt>
                <c:pt idx="7">
                  <c:v>65.0</c:v>
                </c:pt>
                <c:pt idx="8">
                  <c:v>56.0</c:v>
                </c:pt>
                <c:pt idx="9">
                  <c:v>83.0</c:v>
                </c:pt>
                <c:pt idx="10">
                  <c:v>72.0</c:v>
                </c:pt>
                <c:pt idx="11">
                  <c:v>43.0</c:v>
                </c:pt>
                <c:pt idx="12">
                  <c:v>45.0</c:v>
                </c:pt>
                <c:pt idx="13">
                  <c:v>67.0</c:v>
                </c:pt>
                <c:pt idx="14">
                  <c:v>49.0</c:v>
                </c:pt>
                <c:pt idx="15">
                  <c:v>48.0</c:v>
                </c:pt>
                <c:pt idx="16">
                  <c:v>49.0</c:v>
                </c:pt>
                <c:pt idx="17">
                  <c:v>52.0</c:v>
                </c:pt>
                <c:pt idx="18">
                  <c:v>86.0</c:v>
                </c:pt>
                <c:pt idx="19">
                  <c:v>108.0</c:v>
                </c:pt>
                <c:pt idx="20">
                  <c:v>85.0</c:v>
                </c:pt>
                <c:pt idx="21">
                  <c:v>70.0</c:v>
                </c:pt>
                <c:pt idx="22">
                  <c:v>66.0</c:v>
                </c:pt>
                <c:pt idx="23">
                  <c:v>90.0</c:v>
                </c:pt>
                <c:pt idx="24">
                  <c:v>108.0</c:v>
                </c:pt>
                <c:pt idx="25">
                  <c:v>46.0</c:v>
                </c:pt>
                <c:pt idx="26">
                  <c:v>49.0</c:v>
                </c:pt>
                <c:pt idx="27">
                  <c:v>54.0</c:v>
                </c:pt>
                <c:pt idx="28">
                  <c:v>53.0</c:v>
                </c:pt>
                <c:pt idx="29">
                  <c:v>50.0</c:v>
                </c:pt>
                <c:pt idx="30">
                  <c:v>41.0</c:v>
                </c:pt>
              </c:numCache>
            </c:numRef>
          </c:yVal>
          <c:smooth val="1"/>
        </c:ser>
        <c:ser>
          <c:idx val="4"/>
          <c:order val="4"/>
          <c:tx>
            <c:v>E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triangle"/>
            <c:size val="4"/>
            <c:spPr>
              <a:noFill/>
            </c:spPr>
          </c:marker>
          <c:xVal>
            <c:numRef>
              <c:f>PipelinePlateau!$B$139:$B$168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27.5</c:v>
                </c:pt>
                <c:pt idx="7">
                  <c:v>28.5</c:v>
                </c:pt>
                <c:pt idx="8">
                  <c:v>29.5</c:v>
                </c:pt>
                <c:pt idx="9">
                  <c:v>30.0</c:v>
                </c:pt>
                <c:pt idx="10">
                  <c:v>30.5</c:v>
                </c:pt>
                <c:pt idx="11">
                  <c:v>31.0</c:v>
                </c:pt>
                <c:pt idx="12">
                  <c:v>31.5</c:v>
                </c:pt>
                <c:pt idx="13">
                  <c:v>32.0</c:v>
                </c:pt>
                <c:pt idx="14">
                  <c:v>33.0</c:v>
                </c:pt>
                <c:pt idx="15">
                  <c:v>35.5</c:v>
                </c:pt>
                <c:pt idx="16">
                  <c:v>38.0</c:v>
                </c:pt>
                <c:pt idx="17">
                  <c:v>38.5</c:v>
                </c:pt>
                <c:pt idx="18">
                  <c:v>39.0</c:v>
                </c:pt>
                <c:pt idx="19">
                  <c:v>39.5</c:v>
                </c:pt>
                <c:pt idx="20">
                  <c:v>40.0</c:v>
                </c:pt>
                <c:pt idx="21">
                  <c:v>40.5</c:v>
                </c:pt>
                <c:pt idx="22">
                  <c:v>41.0</c:v>
                </c:pt>
                <c:pt idx="23">
                  <c:v>41.5</c:v>
                </c:pt>
                <c:pt idx="24">
                  <c:v>42.0</c:v>
                </c:pt>
                <c:pt idx="25">
                  <c:v>42.5</c:v>
                </c:pt>
                <c:pt idx="26">
                  <c:v>43.5</c:v>
                </c:pt>
                <c:pt idx="27">
                  <c:v>45.0</c:v>
                </c:pt>
                <c:pt idx="28">
                  <c:v>47.5</c:v>
                </c:pt>
                <c:pt idx="29">
                  <c:v>50.0</c:v>
                </c:pt>
              </c:numCache>
            </c:numRef>
          </c:xVal>
          <c:yVal>
            <c:numRef>
              <c:f>PipelinePlateau!$C$139:$C$168</c:f>
              <c:numCache>
                <c:formatCode>General</c:formatCode>
                <c:ptCount val="30"/>
                <c:pt idx="0">
                  <c:v>54.0</c:v>
                </c:pt>
                <c:pt idx="1">
                  <c:v>95.0</c:v>
                </c:pt>
                <c:pt idx="2">
                  <c:v>50.0</c:v>
                </c:pt>
                <c:pt idx="3">
                  <c:v>48.0</c:v>
                </c:pt>
                <c:pt idx="4">
                  <c:v>48.0</c:v>
                </c:pt>
                <c:pt idx="5">
                  <c:v>45.0</c:v>
                </c:pt>
                <c:pt idx="6">
                  <c:v>47.0</c:v>
                </c:pt>
                <c:pt idx="7">
                  <c:v>56.0</c:v>
                </c:pt>
                <c:pt idx="8">
                  <c:v>52.0</c:v>
                </c:pt>
                <c:pt idx="9">
                  <c:v>70.0</c:v>
                </c:pt>
                <c:pt idx="10">
                  <c:v>63.0</c:v>
                </c:pt>
                <c:pt idx="11">
                  <c:v>101.0</c:v>
                </c:pt>
                <c:pt idx="12">
                  <c:v>60.0</c:v>
                </c:pt>
                <c:pt idx="13">
                  <c:v>99.0</c:v>
                </c:pt>
                <c:pt idx="14">
                  <c:v>136.0</c:v>
                </c:pt>
                <c:pt idx="15">
                  <c:v>78.0</c:v>
                </c:pt>
                <c:pt idx="16">
                  <c:v>67.0</c:v>
                </c:pt>
                <c:pt idx="17">
                  <c:v>64.0</c:v>
                </c:pt>
                <c:pt idx="18">
                  <c:v>50.0</c:v>
                </c:pt>
                <c:pt idx="19">
                  <c:v>60.0</c:v>
                </c:pt>
                <c:pt idx="20">
                  <c:v>60.0</c:v>
                </c:pt>
                <c:pt idx="21">
                  <c:v>56.0</c:v>
                </c:pt>
                <c:pt idx="22">
                  <c:v>72.0</c:v>
                </c:pt>
                <c:pt idx="23">
                  <c:v>62.0</c:v>
                </c:pt>
                <c:pt idx="24">
                  <c:v>100.0</c:v>
                </c:pt>
                <c:pt idx="25">
                  <c:v>98.0</c:v>
                </c:pt>
                <c:pt idx="26">
                  <c:v>74.0</c:v>
                </c:pt>
                <c:pt idx="27">
                  <c:v>78.0</c:v>
                </c:pt>
                <c:pt idx="28">
                  <c:v>37.0</c:v>
                </c:pt>
                <c:pt idx="29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23736"/>
        <c:axId val="2134629144"/>
      </c:scatterChart>
      <c:valAx>
        <c:axId val="213462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629144"/>
        <c:crosses val="max"/>
        <c:crossBetween val="midCat"/>
      </c:valAx>
      <c:valAx>
        <c:axId val="21346291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2373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99FF"/>
              </a:solidFill>
              <a:prstDash val="sysDash"/>
            </a:ln>
          </c:spPr>
          <c:marker>
            <c:symbol val="diamond"/>
            <c:size val="4"/>
            <c:spPr>
              <a:noFill/>
            </c:spPr>
          </c:marker>
          <c:xVal>
            <c:numRef>
              <c:f>PipelinePlateau!$B$40:$B$76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18.0</c:v>
                </c:pt>
                <c:pt idx="6">
                  <c:v>18.5</c:v>
                </c:pt>
                <c:pt idx="7">
                  <c:v>19.0</c:v>
                </c:pt>
                <c:pt idx="8">
                  <c:v>19.5</c:v>
                </c:pt>
                <c:pt idx="9">
                  <c:v>20.0</c:v>
                </c:pt>
                <c:pt idx="10">
                  <c:v>20.5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22.5</c:v>
                </c:pt>
                <c:pt idx="15">
                  <c:v>25.0</c:v>
                </c:pt>
                <c:pt idx="16">
                  <c:v>30.0</c:v>
                </c:pt>
                <c:pt idx="17">
                  <c:v>35.0</c:v>
                </c:pt>
                <c:pt idx="18">
                  <c:v>40.0</c:v>
                </c:pt>
                <c:pt idx="19">
                  <c:v>41.0</c:v>
                </c:pt>
                <c:pt idx="20">
                  <c:v>42.0</c:v>
                </c:pt>
                <c:pt idx="21">
                  <c:v>42.5</c:v>
                </c:pt>
                <c:pt idx="22">
                  <c:v>43.0</c:v>
                </c:pt>
                <c:pt idx="23">
                  <c:v>43.5</c:v>
                </c:pt>
                <c:pt idx="24">
                  <c:v>44.0</c:v>
                </c:pt>
                <c:pt idx="25">
                  <c:v>44.5</c:v>
                </c:pt>
                <c:pt idx="26">
                  <c:v>45.0</c:v>
                </c:pt>
                <c:pt idx="27">
                  <c:v>45.5</c:v>
                </c:pt>
                <c:pt idx="28">
                  <c:v>46.0</c:v>
                </c:pt>
                <c:pt idx="29">
                  <c:v>46.5</c:v>
                </c:pt>
                <c:pt idx="30">
                  <c:v>47.0</c:v>
                </c:pt>
                <c:pt idx="31">
                  <c:v>47.5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52.5</c:v>
                </c:pt>
                <c:pt idx="36">
                  <c:v>55.0</c:v>
                </c:pt>
              </c:numCache>
            </c:numRef>
          </c:xVal>
          <c:yVal>
            <c:numRef>
              <c:f>PipelinePlateau!$C$40:$C$76</c:f>
              <c:numCache>
                <c:formatCode>General</c:formatCode>
                <c:ptCount val="37"/>
                <c:pt idx="0">
                  <c:v>56.0</c:v>
                </c:pt>
                <c:pt idx="1">
                  <c:v>63.0</c:v>
                </c:pt>
                <c:pt idx="2">
                  <c:v>38.0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40.0</c:v>
                </c:pt>
                <c:pt idx="7">
                  <c:v>35.0</c:v>
                </c:pt>
                <c:pt idx="8">
                  <c:v>34.0</c:v>
                </c:pt>
                <c:pt idx="9">
                  <c:v>56.0</c:v>
                </c:pt>
                <c:pt idx="10">
                  <c:v>49.0</c:v>
                </c:pt>
                <c:pt idx="11">
                  <c:v>50.0</c:v>
                </c:pt>
                <c:pt idx="12">
                  <c:v>53.0</c:v>
                </c:pt>
                <c:pt idx="13">
                  <c:v>46.0</c:v>
                </c:pt>
                <c:pt idx="14">
                  <c:v>43.0</c:v>
                </c:pt>
                <c:pt idx="15">
                  <c:v>39.0</c:v>
                </c:pt>
                <c:pt idx="16">
                  <c:v>45.0</c:v>
                </c:pt>
                <c:pt idx="17">
                  <c:v>48.0</c:v>
                </c:pt>
                <c:pt idx="18">
                  <c:v>38.0</c:v>
                </c:pt>
                <c:pt idx="19">
                  <c:v>44.0</c:v>
                </c:pt>
                <c:pt idx="20">
                  <c:v>64.0</c:v>
                </c:pt>
                <c:pt idx="21">
                  <c:v>74.0</c:v>
                </c:pt>
                <c:pt idx="22">
                  <c:v>90.0</c:v>
                </c:pt>
                <c:pt idx="23">
                  <c:v>70.0</c:v>
                </c:pt>
                <c:pt idx="24">
                  <c:v>76.0</c:v>
                </c:pt>
                <c:pt idx="25">
                  <c:v>57.0</c:v>
                </c:pt>
                <c:pt idx="26">
                  <c:v>56.0</c:v>
                </c:pt>
                <c:pt idx="27">
                  <c:v>63.0</c:v>
                </c:pt>
                <c:pt idx="28">
                  <c:v>55.0</c:v>
                </c:pt>
                <c:pt idx="29">
                  <c:v>54.0</c:v>
                </c:pt>
                <c:pt idx="30">
                  <c:v>50.0</c:v>
                </c:pt>
                <c:pt idx="31">
                  <c:v>56.0</c:v>
                </c:pt>
                <c:pt idx="32">
                  <c:v>44.0</c:v>
                </c:pt>
                <c:pt idx="33">
                  <c:v>48.0</c:v>
                </c:pt>
                <c:pt idx="34">
                  <c:v>55.0</c:v>
                </c:pt>
                <c:pt idx="35">
                  <c:v>44.0</c:v>
                </c:pt>
                <c:pt idx="36">
                  <c:v>43.0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51960"/>
        <c:axId val="2134657384"/>
      </c:scatterChart>
      <c:valAx>
        <c:axId val="213465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657384"/>
        <c:crosses val="max"/>
        <c:crossBetween val="midCat"/>
      </c:valAx>
      <c:valAx>
        <c:axId val="2134657384"/>
        <c:scaling>
          <c:orientation val="maxMin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213465196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5"/>
          <c:tx>
            <c:v>A</c:v>
          </c:tx>
          <c:spPr>
            <a:ln w="12700">
              <a:solidFill>
                <a:schemeClr val="tx1"/>
              </a:solidFill>
              <a:prstDash val="sysDot"/>
            </a:ln>
          </c:spPr>
          <c:xVal>
            <c:numRef>
              <c:f>PipelinePlateau!$B$5:$B$39</c:f>
              <c:numCache>
                <c:formatCode>General</c:formatCode>
                <c:ptCount val="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19.5</c:v>
                </c:pt>
                <c:pt idx="7">
                  <c:v>20.0</c:v>
                </c:pt>
                <c:pt idx="8">
                  <c:v>20.5</c:v>
                </c:pt>
                <c:pt idx="9">
                  <c:v>21.0</c:v>
                </c:pt>
                <c:pt idx="10">
                  <c:v>21.5</c:v>
                </c:pt>
                <c:pt idx="11">
                  <c:v>22.0</c:v>
                </c:pt>
                <c:pt idx="12">
                  <c:v>23.0</c:v>
                </c:pt>
                <c:pt idx="13">
                  <c:v>28.0</c:v>
                </c:pt>
                <c:pt idx="14">
                  <c:v>33.0</c:v>
                </c:pt>
                <c:pt idx="15">
                  <c:v>38.0</c:v>
                </c:pt>
                <c:pt idx="16">
                  <c:v>43.0</c:v>
                </c:pt>
                <c:pt idx="17">
                  <c:v>45.5</c:v>
                </c:pt>
                <c:pt idx="18">
                  <c:v>46.5</c:v>
                </c:pt>
                <c:pt idx="19">
                  <c:v>47.0</c:v>
                </c:pt>
                <c:pt idx="20">
                  <c:v>47.5</c:v>
                </c:pt>
                <c:pt idx="21">
                  <c:v>48.0</c:v>
                </c:pt>
                <c:pt idx="22">
                  <c:v>48.5</c:v>
                </c:pt>
                <c:pt idx="23">
                  <c:v>49.0</c:v>
                </c:pt>
                <c:pt idx="24">
                  <c:v>49.5</c:v>
                </c:pt>
                <c:pt idx="25">
                  <c:v>50.0</c:v>
                </c:pt>
                <c:pt idx="26">
                  <c:v>50.5</c:v>
                </c:pt>
                <c:pt idx="27">
                  <c:v>51.0</c:v>
                </c:pt>
                <c:pt idx="28">
                  <c:v>51.5</c:v>
                </c:pt>
                <c:pt idx="29">
                  <c:v>52.0</c:v>
                </c:pt>
                <c:pt idx="30">
                  <c:v>52.5</c:v>
                </c:pt>
                <c:pt idx="31">
                  <c:v>53.0</c:v>
                </c:pt>
                <c:pt idx="32">
                  <c:v>55.0</c:v>
                </c:pt>
                <c:pt idx="33">
                  <c:v>57.5</c:v>
                </c:pt>
                <c:pt idx="34">
                  <c:v>60.0</c:v>
                </c:pt>
              </c:numCache>
            </c:numRef>
          </c:xVal>
          <c:yVal>
            <c:numRef>
              <c:f>PipelinePlateau!$C$5:$C$39</c:f>
              <c:numCache>
                <c:formatCode>General</c:formatCode>
                <c:ptCount val="35"/>
                <c:pt idx="0">
                  <c:v>45.0</c:v>
                </c:pt>
                <c:pt idx="1">
                  <c:v>44.0</c:v>
                </c:pt>
                <c:pt idx="2">
                  <c:v>35.0</c:v>
                </c:pt>
                <c:pt idx="3">
                  <c:v>49.0</c:v>
                </c:pt>
                <c:pt idx="4">
                  <c:v>46.0</c:v>
                </c:pt>
                <c:pt idx="5">
                  <c:v>39.0</c:v>
                </c:pt>
                <c:pt idx="6">
                  <c:v>44.0</c:v>
                </c:pt>
                <c:pt idx="7">
                  <c:v>47.0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44.0</c:v>
                </c:pt>
                <c:pt idx="12">
                  <c:v>43.0</c:v>
                </c:pt>
                <c:pt idx="13">
                  <c:v>43.0</c:v>
                </c:pt>
                <c:pt idx="14">
                  <c:v>37.0</c:v>
                </c:pt>
                <c:pt idx="15">
                  <c:v>46.0</c:v>
                </c:pt>
                <c:pt idx="16">
                  <c:v>43.0</c:v>
                </c:pt>
                <c:pt idx="17">
                  <c:v>53.0</c:v>
                </c:pt>
                <c:pt idx="18">
                  <c:v>43.0</c:v>
                </c:pt>
                <c:pt idx="19">
                  <c:v>78.0</c:v>
                </c:pt>
                <c:pt idx="20">
                  <c:v>115.0</c:v>
                </c:pt>
                <c:pt idx="21">
                  <c:v>150.0</c:v>
                </c:pt>
                <c:pt idx="22">
                  <c:v>141.0</c:v>
                </c:pt>
                <c:pt idx="23">
                  <c:v>137.0</c:v>
                </c:pt>
                <c:pt idx="24">
                  <c:v>122.0</c:v>
                </c:pt>
                <c:pt idx="25">
                  <c:v>118.0</c:v>
                </c:pt>
                <c:pt idx="26">
                  <c:v>127.0</c:v>
                </c:pt>
                <c:pt idx="27">
                  <c:v>100.0</c:v>
                </c:pt>
                <c:pt idx="28">
                  <c:v>54.0</c:v>
                </c:pt>
                <c:pt idx="29">
                  <c:v>46.0</c:v>
                </c:pt>
                <c:pt idx="30">
                  <c:v>40.0</c:v>
                </c:pt>
                <c:pt idx="31">
                  <c:v>50.0</c:v>
                </c:pt>
                <c:pt idx="32">
                  <c:v>45.0</c:v>
                </c:pt>
                <c:pt idx="33">
                  <c:v>40.0</c:v>
                </c:pt>
                <c:pt idx="34">
                  <c:v>38.0</c:v>
                </c:pt>
              </c:numCache>
            </c:numRef>
          </c:yVal>
          <c:smooth val="1"/>
        </c:ser>
        <c:ser>
          <c:idx val="6"/>
          <c:order val="6"/>
          <c:tx>
            <c:v>B</c:v>
          </c:tx>
          <c:spPr>
            <a:ln w="12700">
              <a:solidFill>
                <a:schemeClr val="tx1"/>
              </a:solidFill>
              <a:prstDash val="sysDot"/>
            </a:ln>
          </c:spPr>
          <c:xVal>
            <c:numRef>
              <c:f>PipelinePlateau!$B$40:$B$76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18.0</c:v>
                </c:pt>
                <c:pt idx="6">
                  <c:v>18.5</c:v>
                </c:pt>
                <c:pt idx="7">
                  <c:v>19.0</c:v>
                </c:pt>
                <c:pt idx="8">
                  <c:v>19.5</c:v>
                </c:pt>
                <c:pt idx="9">
                  <c:v>20.0</c:v>
                </c:pt>
                <c:pt idx="10">
                  <c:v>20.5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22.5</c:v>
                </c:pt>
                <c:pt idx="15">
                  <c:v>25.0</c:v>
                </c:pt>
                <c:pt idx="16">
                  <c:v>30.0</c:v>
                </c:pt>
                <c:pt idx="17">
                  <c:v>35.0</c:v>
                </c:pt>
                <c:pt idx="18">
                  <c:v>40.0</c:v>
                </c:pt>
                <c:pt idx="19">
                  <c:v>41.0</c:v>
                </c:pt>
                <c:pt idx="20">
                  <c:v>42.0</c:v>
                </c:pt>
                <c:pt idx="21">
                  <c:v>42.5</c:v>
                </c:pt>
                <c:pt idx="22">
                  <c:v>43.0</c:v>
                </c:pt>
                <c:pt idx="23">
                  <c:v>43.5</c:v>
                </c:pt>
                <c:pt idx="24">
                  <c:v>44.0</c:v>
                </c:pt>
                <c:pt idx="25">
                  <c:v>44.5</c:v>
                </c:pt>
                <c:pt idx="26">
                  <c:v>45.0</c:v>
                </c:pt>
                <c:pt idx="27">
                  <c:v>45.5</c:v>
                </c:pt>
                <c:pt idx="28">
                  <c:v>46.0</c:v>
                </c:pt>
                <c:pt idx="29">
                  <c:v>46.5</c:v>
                </c:pt>
                <c:pt idx="30">
                  <c:v>47.0</c:v>
                </c:pt>
                <c:pt idx="31">
                  <c:v>47.5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52.5</c:v>
                </c:pt>
                <c:pt idx="36">
                  <c:v>55.0</c:v>
                </c:pt>
              </c:numCache>
            </c:numRef>
          </c:xVal>
          <c:yVal>
            <c:numRef>
              <c:f>PipelinePlateau!$C$40:$C$76</c:f>
              <c:numCache>
                <c:formatCode>General</c:formatCode>
                <c:ptCount val="37"/>
                <c:pt idx="0">
                  <c:v>56.0</c:v>
                </c:pt>
                <c:pt idx="1">
                  <c:v>63.0</c:v>
                </c:pt>
                <c:pt idx="2">
                  <c:v>38.0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40.0</c:v>
                </c:pt>
                <c:pt idx="7">
                  <c:v>35.0</c:v>
                </c:pt>
                <c:pt idx="8">
                  <c:v>34.0</c:v>
                </c:pt>
                <c:pt idx="9">
                  <c:v>56.0</c:v>
                </c:pt>
                <c:pt idx="10">
                  <c:v>49.0</c:v>
                </c:pt>
                <c:pt idx="11">
                  <c:v>50.0</c:v>
                </c:pt>
                <c:pt idx="12">
                  <c:v>53.0</c:v>
                </c:pt>
                <c:pt idx="13">
                  <c:v>46.0</c:v>
                </c:pt>
                <c:pt idx="14">
                  <c:v>43.0</c:v>
                </c:pt>
                <c:pt idx="15">
                  <c:v>39.0</c:v>
                </c:pt>
                <c:pt idx="16">
                  <c:v>45.0</c:v>
                </c:pt>
                <c:pt idx="17">
                  <c:v>48.0</c:v>
                </c:pt>
                <c:pt idx="18">
                  <c:v>38.0</c:v>
                </c:pt>
                <c:pt idx="19">
                  <c:v>44.0</c:v>
                </c:pt>
                <c:pt idx="20">
                  <c:v>64.0</c:v>
                </c:pt>
                <c:pt idx="21">
                  <c:v>74.0</c:v>
                </c:pt>
                <c:pt idx="22">
                  <c:v>90.0</c:v>
                </c:pt>
                <c:pt idx="23">
                  <c:v>70.0</c:v>
                </c:pt>
                <c:pt idx="24">
                  <c:v>76.0</c:v>
                </c:pt>
                <c:pt idx="25">
                  <c:v>57.0</c:v>
                </c:pt>
                <c:pt idx="26">
                  <c:v>56.0</c:v>
                </c:pt>
                <c:pt idx="27">
                  <c:v>63.0</c:v>
                </c:pt>
                <c:pt idx="28">
                  <c:v>55.0</c:v>
                </c:pt>
                <c:pt idx="29">
                  <c:v>54.0</c:v>
                </c:pt>
                <c:pt idx="30">
                  <c:v>50.0</c:v>
                </c:pt>
                <c:pt idx="31">
                  <c:v>56.0</c:v>
                </c:pt>
                <c:pt idx="32">
                  <c:v>44.0</c:v>
                </c:pt>
                <c:pt idx="33">
                  <c:v>48.0</c:v>
                </c:pt>
                <c:pt idx="34">
                  <c:v>55.0</c:v>
                </c:pt>
                <c:pt idx="35">
                  <c:v>44.0</c:v>
                </c:pt>
                <c:pt idx="36">
                  <c:v>43.0</c:v>
                </c:pt>
              </c:numCache>
            </c:numRef>
          </c:yVal>
          <c:smooth val="1"/>
        </c:ser>
        <c:ser>
          <c:idx val="7"/>
          <c:order val="7"/>
          <c:tx>
            <c:v>C</c:v>
          </c:tx>
          <c:spPr>
            <a:ln w="12700">
              <a:solidFill>
                <a:schemeClr val="tx1"/>
              </a:solidFill>
              <a:prstDash val="sysDot"/>
            </a:ln>
          </c:spPr>
          <c:xVal>
            <c:numRef>
              <c:f>PipelinePlateau!$B$77:$B$107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17.5</c:v>
                </c:pt>
                <c:pt idx="7">
                  <c:v>18.0</c:v>
                </c:pt>
                <c:pt idx="8">
                  <c:v>18.5</c:v>
                </c:pt>
                <c:pt idx="9">
                  <c:v>19.0</c:v>
                </c:pt>
                <c:pt idx="10">
                  <c:v>19.5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  <c:pt idx="14">
                  <c:v>31.5</c:v>
                </c:pt>
                <c:pt idx="15">
                  <c:v>32.5</c:v>
                </c:pt>
                <c:pt idx="16">
                  <c:v>33.5</c:v>
                </c:pt>
                <c:pt idx="17">
                  <c:v>34.0</c:v>
                </c:pt>
                <c:pt idx="18">
                  <c:v>34.5</c:v>
                </c:pt>
                <c:pt idx="19">
                  <c:v>35.0</c:v>
                </c:pt>
                <c:pt idx="20">
                  <c:v>35.5</c:v>
                </c:pt>
                <c:pt idx="21">
                  <c:v>36.0</c:v>
                </c:pt>
                <c:pt idx="22">
                  <c:v>36.5</c:v>
                </c:pt>
                <c:pt idx="23">
                  <c:v>37.0</c:v>
                </c:pt>
                <c:pt idx="24">
                  <c:v>37.5</c:v>
                </c:pt>
                <c:pt idx="25">
                  <c:v>38.0</c:v>
                </c:pt>
                <c:pt idx="26">
                  <c:v>38.5</c:v>
                </c:pt>
                <c:pt idx="27">
                  <c:v>39.0</c:v>
                </c:pt>
                <c:pt idx="28">
                  <c:v>40.0</c:v>
                </c:pt>
                <c:pt idx="29">
                  <c:v>42.5</c:v>
                </c:pt>
                <c:pt idx="30">
                  <c:v>45.0</c:v>
                </c:pt>
              </c:numCache>
            </c:numRef>
          </c:xVal>
          <c:yVal>
            <c:numRef>
              <c:f>PipelinePlateau!$C$77:$C$107</c:f>
              <c:numCache>
                <c:formatCode>General</c:formatCode>
                <c:ptCount val="31"/>
                <c:pt idx="0">
                  <c:v>47.0</c:v>
                </c:pt>
                <c:pt idx="1">
                  <c:v>42.0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149.0</c:v>
                </c:pt>
                <c:pt idx="6">
                  <c:v>130.0</c:v>
                </c:pt>
                <c:pt idx="7">
                  <c:v>95.0</c:v>
                </c:pt>
                <c:pt idx="8">
                  <c:v>110.0</c:v>
                </c:pt>
                <c:pt idx="9">
                  <c:v>130.0</c:v>
                </c:pt>
                <c:pt idx="10">
                  <c:v>108.0</c:v>
                </c:pt>
                <c:pt idx="11">
                  <c:v>50.0</c:v>
                </c:pt>
                <c:pt idx="12">
                  <c:v>53.0</c:v>
                </c:pt>
                <c:pt idx="13">
                  <c:v>53.0</c:v>
                </c:pt>
                <c:pt idx="14">
                  <c:v>56.0</c:v>
                </c:pt>
                <c:pt idx="15">
                  <c:v>127.0</c:v>
                </c:pt>
                <c:pt idx="16">
                  <c:v>156.0</c:v>
                </c:pt>
                <c:pt idx="17">
                  <c:v>118.0</c:v>
                </c:pt>
                <c:pt idx="18">
                  <c:v>125.0</c:v>
                </c:pt>
                <c:pt idx="19">
                  <c:v>120.0</c:v>
                </c:pt>
                <c:pt idx="20">
                  <c:v>101.0</c:v>
                </c:pt>
                <c:pt idx="21">
                  <c:v>118.0</c:v>
                </c:pt>
                <c:pt idx="22">
                  <c:v>158.0</c:v>
                </c:pt>
                <c:pt idx="23">
                  <c:v>150.0</c:v>
                </c:pt>
                <c:pt idx="24">
                  <c:v>106.0</c:v>
                </c:pt>
                <c:pt idx="25">
                  <c:v>90.0</c:v>
                </c:pt>
                <c:pt idx="26">
                  <c:v>81.0</c:v>
                </c:pt>
                <c:pt idx="27">
                  <c:v>50.0</c:v>
                </c:pt>
                <c:pt idx="28">
                  <c:v>46.0</c:v>
                </c:pt>
                <c:pt idx="29">
                  <c:v>41.0</c:v>
                </c:pt>
                <c:pt idx="30">
                  <c:v>52.0</c:v>
                </c:pt>
              </c:numCache>
            </c:numRef>
          </c:yVal>
          <c:smooth val="1"/>
        </c:ser>
        <c:ser>
          <c:idx val="8"/>
          <c:order val="8"/>
          <c:tx>
            <c:v>D</c:v>
          </c:tx>
          <c:spPr>
            <a:ln w="12700">
              <a:prstDash val="sysDot"/>
            </a:ln>
          </c:spPr>
          <c:xVal>
            <c:numRef>
              <c:f>PipelinePlateau!$B$108:$B$138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19.0</c:v>
                </c:pt>
                <c:pt idx="7">
                  <c:v>19.5</c:v>
                </c:pt>
                <c:pt idx="8">
                  <c:v>20.0</c:v>
                </c:pt>
                <c:pt idx="9">
                  <c:v>20.5</c:v>
                </c:pt>
                <c:pt idx="10">
                  <c:v>21.0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28.5</c:v>
                </c:pt>
                <c:pt idx="16">
                  <c:v>29.0</c:v>
                </c:pt>
                <c:pt idx="17">
                  <c:v>29.5</c:v>
                </c:pt>
                <c:pt idx="18">
                  <c:v>30.0</c:v>
                </c:pt>
                <c:pt idx="19">
                  <c:v>30.5</c:v>
                </c:pt>
                <c:pt idx="20">
                  <c:v>31.0</c:v>
                </c:pt>
                <c:pt idx="21">
                  <c:v>31.5</c:v>
                </c:pt>
                <c:pt idx="22">
                  <c:v>32.0</c:v>
                </c:pt>
                <c:pt idx="23">
                  <c:v>32.5</c:v>
                </c:pt>
                <c:pt idx="24">
                  <c:v>33.0</c:v>
                </c:pt>
                <c:pt idx="25">
                  <c:v>33.5</c:v>
                </c:pt>
                <c:pt idx="26">
                  <c:v>34.0</c:v>
                </c:pt>
                <c:pt idx="27">
                  <c:v>34.5</c:v>
                </c:pt>
                <c:pt idx="28">
                  <c:v>35.0</c:v>
                </c:pt>
                <c:pt idx="29">
                  <c:v>37.5</c:v>
                </c:pt>
                <c:pt idx="30">
                  <c:v>40.0</c:v>
                </c:pt>
              </c:numCache>
            </c:numRef>
          </c:xVal>
          <c:yVal>
            <c:numRef>
              <c:f>PipelinePlateau!$C$108:$C$138</c:f>
              <c:numCache>
                <c:formatCode>General</c:formatCode>
                <c:ptCount val="31"/>
                <c:pt idx="0">
                  <c:v>47.0</c:v>
                </c:pt>
                <c:pt idx="1">
                  <c:v>43.0</c:v>
                </c:pt>
                <c:pt idx="2">
                  <c:v>48.0</c:v>
                </c:pt>
                <c:pt idx="3">
                  <c:v>45.0</c:v>
                </c:pt>
                <c:pt idx="4">
                  <c:v>44.0</c:v>
                </c:pt>
                <c:pt idx="5">
                  <c:v>44.0</c:v>
                </c:pt>
                <c:pt idx="6">
                  <c:v>41.0</c:v>
                </c:pt>
                <c:pt idx="7">
                  <c:v>65.0</c:v>
                </c:pt>
                <c:pt idx="8">
                  <c:v>56.0</c:v>
                </c:pt>
                <c:pt idx="9">
                  <c:v>83.0</c:v>
                </c:pt>
                <c:pt idx="10">
                  <c:v>72.0</c:v>
                </c:pt>
                <c:pt idx="11">
                  <c:v>43.0</c:v>
                </c:pt>
                <c:pt idx="12">
                  <c:v>45.0</c:v>
                </c:pt>
                <c:pt idx="13">
                  <c:v>67.0</c:v>
                </c:pt>
                <c:pt idx="14">
                  <c:v>49.0</c:v>
                </c:pt>
                <c:pt idx="15">
                  <c:v>48.0</c:v>
                </c:pt>
                <c:pt idx="16">
                  <c:v>49.0</c:v>
                </c:pt>
                <c:pt idx="17">
                  <c:v>52.0</c:v>
                </c:pt>
                <c:pt idx="18">
                  <c:v>86.0</c:v>
                </c:pt>
                <c:pt idx="19">
                  <c:v>108.0</c:v>
                </c:pt>
                <c:pt idx="20">
                  <c:v>85.0</c:v>
                </c:pt>
                <c:pt idx="21">
                  <c:v>70.0</c:v>
                </c:pt>
                <c:pt idx="22">
                  <c:v>66.0</c:v>
                </c:pt>
                <c:pt idx="23">
                  <c:v>90.0</c:v>
                </c:pt>
                <c:pt idx="24">
                  <c:v>108.0</c:v>
                </c:pt>
                <c:pt idx="25">
                  <c:v>46.0</c:v>
                </c:pt>
                <c:pt idx="26">
                  <c:v>49.0</c:v>
                </c:pt>
                <c:pt idx="27">
                  <c:v>54.0</c:v>
                </c:pt>
                <c:pt idx="28">
                  <c:v>53.0</c:v>
                </c:pt>
                <c:pt idx="29">
                  <c:v>50.0</c:v>
                </c:pt>
                <c:pt idx="30">
                  <c:v>41.0</c:v>
                </c:pt>
              </c:numCache>
            </c:numRef>
          </c:yVal>
          <c:smooth val="1"/>
        </c:ser>
        <c:ser>
          <c:idx val="9"/>
          <c:order val="9"/>
          <c:tx>
            <c:v>E</c:v>
          </c:tx>
          <c:spPr>
            <a:ln w="12700">
              <a:solidFill>
                <a:schemeClr val="tx1"/>
              </a:solidFill>
              <a:prstDash val="sysDot"/>
            </a:ln>
          </c:spPr>
          <c:xVal>
            <c:numRef>
              <c:f>PipelinePlateau!$B$139:$B$168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27.5</c:v>
                </c:pt>
                <c:pt idx="7">
                  <c:v>28.5</c:v>
                </c:pt>
                <c:pt idx="8">
                  <c:v>29.5</c:v>
                </c:pt>
                <c:pt idx="9">
                  <c:v>30.0</c:v>
                </c:pt>
                <c:pt idx="10">
                  <c:v>30.5</c:v>
                </c:pt>
                <c:pt idx="11">
                  <c:v>31.0</c:v>
                </c:pt>
                <c:pt idx="12">
                  <c:v>31.5</c:v>
                </c:pt>
                <c:pt idx="13">
                  <c:v>32.0</c:v>
                </c:pt>
                <c:pt idx="14">
                  <c:v>33.0</c:v>
                </c:pt>
                <c:pt idx="15">
                  <c:v>35.5</c:v>
                </c:pt>
                <c:pt idx="16">
                  <c:v>38.0</c:v>
                </c:pt>
                <c:pt idx="17">
                  <c:v>38.5</c:v>
                </c:pt>
                <c:pt idx="18">
                  <c:v>39.0</c:v>
                </c:pt>
                <c:pt idx="19">
                  <c:v>39.5</c:v>
                </c:pt>
                <c:pt idx="20">
                  <c:v>40.0</c:v>
                </c:pt>
                <c:pt idx="21">
                  <c:v>40.5</c:v>
                </c:pt>
                <c:pt idx="22">
                  <c:v>41.0</c:v>
                </c:pt>
                <c:pt idx="23">
                  <c:v>41.5</c:v>
                </c:pt>
                <c:pt idx="24">
                  <c:v>42.0</c:v>
                </c:pt>
                <c:pt idx="25">
                  <c:v>42.5</c:v>
                </c:pt>
                <c:pt idx="26">
                  <c:v>43.5</c:v>
                </c:pt>
                <c:pt idx="27">
                  <c:v>45.0</c:v>
                </c:pt>
                <c:pt idx="28">
                  <c:v>47.5</c:v>
                </c:pt>
                <c:pt idx="29">
                  <c:v>50.0</c:v>
                </c:pt>
              </c:numCache>
            </c:numRef>
          </c:xVal>
          <c:yVal>
            <c:numRef>
              <c:f>PipelinePlateau!$C$139:$C$168</c:f>
              <c:numCache>
                <c:formatCode>General</c:formatCode>
                <c:ptCount val="30"/>
                <c:pt idx="0">
                  <c:v>54.0</c:v>
                </c:pt>
                <c:pt idx="1">
                  <c:v>95.0</c:v>
                </c:pt>
                <c:pt idx="2">
                  <c:v>50.0</c:v>
                </c:pt>
                <c:pt idx="3">
                  <c:v>48.0</c:v>
                </c:pt>
                <c:pt idx="4">
                  <c:v>48.0</c:v>
                </c:pt>
                <c:pt idx="5">
                  <c:v>45.0</c:v>
                </c:pt>
                <c:pt idx="6">
                  <c:v>47.0</c:v>
                </c:pt>
                <c:pt idx="7">
                  <c:v>56.0</c:v>
                </c:pt>
                <c:pt idx="8">
                  <c:v>52.0</c:v>
                </c:pt>
                <c:pt idx="9">
                  <c:v>70.0</c:v>
                </c:pt>
                <c:pt idx="10">
                  <c:v>63.0</c:v>
                </c:pt>
                <c:pt idx="11">
                  <c:v>101.0</c:v>
                </c:pt>
                <c:pt idx="12">
                  <c:v>60.0</c:v>
                </c:pt>
                <c:pt idx="13">
                  <c:v>99.0</c:v>
                </c:pt>
                <c:pt idx="14">
                  <c:v>136.0</c:v>
                </c:pt>
                <c:pt idx="15">
                  <c:v>78.0</c:v>
                </c:pt>
                <c:pt idx="16">
                  <c:v>67.0</c:v>
                </c:pt>
                <c:pt idx="17">
                  <c:v>64.0</c:v>
                </c:pt>
                <c:pt idx="18">
                  <c:v>50.0</c:v>
                </c:pt>
                <c:pt idx="19">
                  <c:v>60.0</c:v>
                </c:pt>
                <c:pt idx="20">
                  <c:v>60.0</c:v>
                </c:pt>
                <c:pt idx="21">
                  <c:v>56.0</c:v>
                </c:pt>
                <c:pt idx="22">
                  <c:v>72.0</c:v>
                </c:pt>
                <c:pt idx="23">
                  <c:v>62.0</c:v>
                </c:pt>
                <c:pt idx="24">
                  <c:v>100.0</c:v>
                </c:pt>
                <c:pt idx="25">
                  <c:v>98.0</c:v>
                </c:pt>
                <c:pt idx="26">
                  <c:v>74.0</c:v>
                </c:pt>
                <c:pt idx="27">
                  <c:v>78.0</c:v>
                </c:pt>
                <c:pt idx="28">
                  <c:v>37.0</c:v>
                </c:pt>
                <c:pt idx="29">
                  <c:v>70.0</c:v>
                </c:pt>
              </c:numCache>
            </c:numRef>
          </c:yVal>
          <c:smooth val="1"/>
        </c:ser>
        <c:ser>
          <c:idx val="0"/>
          <c:order val="0"/>
          <c:tx>
            <c:v>A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noFill/>
            </c:spPr>
          </c:marker>
          <c:xVal>
            <c:numRef>
              <c:f>PipelinePlateau!$B$5:$B$39</c:f>
              <c:numCache>
                <c:formatCode>General</c:formatCode>
                <c:ptCount val="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19.5</c:v>
                </c:pt>
                <c:pt idx="7">
                  <c:v>20.0</c:v>
                </c:pt>
                <c:pt idx="8">
                  <c:v>20.5</c:v>
                </c:pt>
                <c:pt idx="9">
                  <c:v>21.0</c:v>
                </c:pt>
                <c:pt idx="10">
                  <c:v>21.5</c:v>
                </c:pt>
                <c:pt idx="11">
                  <c:v>22.0</c:v>
                </c:pt>
                <c:pt idx="12">
                  <c:v>23.0</c:v>
                </c:pt>
                <c:pt idx="13">
                  <c:v>28.0</c:v>
                </c:pt>
                <c:pt idx="14">
                  <c:v>33.0</c:v>
                </c:pt>
                <c:pt idx="15">
                  <c:v>38.0</c:v>
                </c:pt>
                <c:pt idx="16">
                  <c:v>43.0</c:v>
                </c:pt>
                <c:pt idx="17">
                  <c:v>45.5</c:v>
                </c:pt>
                <c:pt idx="18">
                  <c:v>46.5</c:v>
                </c:pt>
                <c:pt idx="19">
                  <c:v>47.0</c:v>
                </c:pt>
                <c:pt idx="20">
                  <c:v>47.5</c:v>
                </c:pt>
                <c:pt idx="21">
                  <c:v>48.0</c:v>
                </c:pt>
                <c:pt idx="22">
                  <c:v>48.5</c:v>
                </c:pt>
                <c:pt idx="23">
                  <c:v>49.0</c:v>
                </c:pt>
                <c:pt idx="24">
                  <c:v>49.5</c:v>
                </c:pt>
                <c:pt idx="25">
                  <c:v>50.0</c:v>
                </c:pt>
                <c:pt idx="26">
                  <c:v>50.5</c:v>
                </c:pt>
                <c:pt idx="27">
                  <c:v>51.0</c:v>
                </c:pt>
                <c:pt idx="28">
                  <c:v>51.5</c:v>
                </c:pt>
                <c:pt idx="29">
                  <c:v>52.0</c:v>
                </c:pt>
                <c:pt idx="30">
                  <c:v>52.5</c:v>
                </c:pt>
                <c:pt idx="31">
                  <c:v>53.0</c:v>
                </c:pt>
                <c:pt idx="32">
                  <c:v>55.0</c:v>
                </c:pt>
                <c:pt idx="33">
                  <c:v>57.5</c:v>
                </c:pt>
                <c:pt idx="34">
                  <c:v>60.0</c:v>
                </c:pt>
              </c:numCache>
            </c:numRef>
          </c:xVal>
          <c:yVal>
            <c:numRef>
              <c:f>PipelinePlateau!$C$5:$C$39</c:f>
              <c:numCache>
                <c:formatCode>General</c:formatCode>
                <c:ptCount val="35"/>
                <c:pt idx="0">
                  <c:v>45.0</c:v>
                </c:pt>
                <c:pt idx="1">
                  <c:v>44.0</c:v>
                </c:pt>
                <c:pt idx="2">
                  <c:v>35.0</c:v>
                </c:pt>
                <c:pt idx="3">
                  <c:v>49.0</c:v>
                </c:pt>
                <c:pt idx="4">
                  <c:v>46.0</c:v>
                </c:pt>
                <c:pt idx="5">
                  <c:v>39.0</c:v>
                </c:pt>
                <c:pt idx="6">
                  <c:v>44.0</c:v>
                </c:pt>
                <c:pt idx="7">
                  <c:v>47.0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44.0</c:v>
                </c:pt>
                <c:pt idx="12">
                  <c:v>43.0</c:v>
                </c:pt>
                <c:pt idx="13">
                  <c:v>43.0</c:v>
                </c:pt>
                <c:pt idx="14">
                  <c:v>37.0</c:v>
                </c:pt>
                <c:pt idx="15">
                  <c:v>46.0</c:v>
                </c:pt>
                <c:pt idx="16">
                  <c:v>43.0</c:v>
                </c:pt>
                <c:pt idx="17">
                  <c:v>53.0</c:v>
                </c:pt>
                <c:pt idx="18">
                  <c:v>43.0</c:v>
                </c:pt>
                <c:pt idx="19">
                  <c:v>78.0</c:v>
                </c:pt>
                <c:pt idx="20">
                  <c:v>115.0</c:v>
                </c:pt>
                <c:pt idx="21">
                  <c:v>150.0</c:v>
                </c:pt>
                <c:pt idx="22">
                  <c:v>141.0</c:v>
                </c:pt>
                <c:pt idx="23">
                  <c:v>137.0</c:v>
                </c:pt>
                <c:pt idx="24">
                  <c:v>122.0</c:v>
                </c:pt>
                <c:pt idx="25">
                  <c:v>118.0</c:v>
                </c:pt>
                <c:pt idx="26">
                  <c:v>127.0</c:v>
                </c:pt>
                <c:pt idx="27">
                  <c:v>100.0</c:v>
                </c:pt>
                <c:pt idx="28">
                  <c:v>54.0</c:v>
                </c:pt>
                <c:pt idx="29">
                  <c:v>46.0</c:v>
                </c:pt>
                <c:pt idx="30">
                  <c:v>40.0</c:v>
                </c:pt>
                <c:pt idx="31">
                  <c:v>50.0</c:v>
                </c:pt>
                <c:pt idx="32">
                  <c:v>45.0</c:v>
                </c:pt>
                <c:pt idx="33">
                  <c:v>40.0</c:v>
                </c:pt>
                <c:pt idx="34">
                  <c:v>38.0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noFill/>
            </c:spPr>
          </c:marker>
          <c:xVal>
            <c:numRef>
              <c:f>PipelinePlateau!$B$40:$B$76</c:f>
              <c:numCache>
                <c:formatCode>General</c:formatCode>
                <c:ptCount val="3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18.0</c:v>
                </c:pt>
                <c:pt idx="6">
                  <c:v>18.5</c:v>
                </c:pt>
                <c:pt idx="7">
                  <c:v>19.0</c:v>
                </c:pt>
                <c:pt idx="8">
                  <c:v>19.5</c:v>
                </c:pt>
                <c:pt idx="9">
                  <c:v>20.0</c:v>
                </c:pt>
                <c:pt idx="10">
                  <c:v>20.5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22.5</c:v>
                </c:pt>
                <c:pt idx="15">
                  <c:v>25.0</c:v>
                </c:pt>
                <c:pt idx="16">
                  <c:v>30.0</c:v>
                </c:pt>
                <c:pt idx="17">
                  <c:v>35.0</c:v>
                </c:pt>
                <c:pt idx="18">
                  <c:v>40.0</c:v>
                </c:pt>
                <c:pt idx="19">
                  <c:v>41.0</c:v>
                </c:pt>
                <c:pt idx="20">
                  <c:v>42.0</c:v>
                </c:pt>
                <c:pt idx="21">
                  <c:v>42.5</c:v>
                </c:pt>
                <c:pt idx="22">
                  <c:v>43.0</c:v>
                </c:pt>
                <c:pt idx="23">
                  <c:v>43.5</c:v>
                </c:pt>
                <c:pt idx="24">
                  <c:v>44.0</c:v>
                </c:pt>
                <c:pt idx="25">
                  <c:v>44.5</c:v>
                </c:pt>
                <c:pt idx="26">
                  <c:v>45.0</c:v>
                </c:pt>
                <c:pt idx="27">
                  <c:v>45.5</c:v>
                </c:pt>
                <c:pt idx="28">
                  <c:v>46.0</c:v>
                </c:pt>
                <c:pt idx="29">
                  <c:v>46.5</c:v>
                </c:pt>
                <c:pt idx="30">
                  <c:v>47.0</c:v>
                </c:pt>
                <c:pt idx="31">
                  <c:v>47.5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52.5</c:v>
                </c:pt>
                <c:pt idx="36">
                  <c:v>55.0</c:v>
                </c:pt>
              </c:numCache>
            </c:numRef>
          </c:xVal>
          <c:yVal>
            <c:numRef>
              <c:f>PipelinePlateau!$C$40:$C$76</c:f>
              <c:numCache>
                <c:formatCode>General</c:formatCode>
                <c:ptCount val="37"/>
                <c:pt idx="0">
                  <c:v>56.0</c:v>
                </c:pt>
                <c:pt idx="1">
                  <c:v>63.0</c:v>
                </c:pt>
                <c:pt idx="2">
                  <c:v>38.0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40.0</c:v>
                </c:pt>
                <c:pt idx="7">
                  <c:v>35.0</c:v>
                </c:pt>
                <c:pt idx="8">
                  <c:v>34.0</c:v>
                </c:pt>
                <c:pt idx="9">
                  <c:v>56.0</c:v>
                </c:pt>
                <c:pt idx="10">
                  <c:v>49.0</c:v>
                </c:pt>
                <c:pt idx="11">
                  <c:v>50.0</c:v>
                </c:pt>
                <c:pt idx="12">
                  <c:v>53.0</c:v>
                </c:pt>
                <c:pt idx="13">
                  <c:v>46.0</c:v>
                </c:pt>
                <c:pt idx="14">
                  <c:v>43.0</c:v>
                </c:pt>
                <c:pt idx="15">
                  <c:v>39.0</c:v>
                </c:pt>
                <c:pt idx="16">
                  <c:v>45.0</c:v>
                </c:pt>
                <c:pt idx="17">
                  <c:v>48.0</c:v>
                </c:pt>
                <c:pt idx="18">
                  <c:v>38.0</c:v>
                </c:pt>
                <c:pt idx="19">
                  <c:v>44.0</c:v>
                </c:pt>
                <c:pt idx="20">
                  <c:v>64.0</c:v>
                </c:pt>
                <c:pt idx="21">
                  <c:v>74.0</c:v>
                </c:pt>
                <c:pt idx="22">
                  <c:v>90.0</c:v>
                </c:pt>
                <c:pt idx="23">
                  <c:v>70.0</c:v>
                </c:pt>
                <c:pt idx="24">
                  <c:v>76.0</c:v>
                </c:pt>
                <c:pt idx="25">
                  <c:v>57.0</c:v>
                </c:pt>
                <c:pt idx="26">
                  <c:v>56.0</c:v>
                </c:pt>
                <c:pt idx="27">
                  <c:v>63.0</c:v>
                </c:pt>
                <c:pt idx="28">
                  <c:v>55.0</c:v>
                </c:pt>
                <c:pt idx="29">
                  <c:v>54.0</c:v>
                </c:pt>
                <c:pt idx="30">
                  <c:v>50.0</c:v>
                </c:pt>
                <c:pt idx="31">
                  <c:v>56.0</c:v>
                </c:pt>
                <c:pt idx="32">
                  <c:v>44.0</c:v>
                </c:pt>
                <c:pt idx="33">
                  <c:v>48.0</c:v>
                </c:pt>
                <c:pt idx="34">
                  <c:v>55.0</c:v>
                </c:pt>
                <c:pt idx="35">
                  <c:v>44.0</c:v>
                </c:pt>
                <c:pt idx="36">
                  <c:v>43.0</c:v>
                </c:pt>
              </c:numCache>
            </c:numRef>
          </c:yVal>
          <c:smooth val="1"/>
        </c:ser>
        <c:ser>
          <c:idx val="2"/>
          <c:order val="2"/>
          <c:tx>
            <c:v>C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x"/>
            <c:size val="4"/>
          </c:marker>
          <c:xVal>
            <c:numRef>
              <c:f>PipelinePlateau!$B$77:$B$107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17.5</c:v>
                </c:pt>
                <c:pt idx="7">
                  <c:v>18.0</c:v>
                </c:pt>
                <c:pt idx="8">
                  <c:v>18.5</c:v>
                </c:pt>
                <c:pt idx="9">
                  <c:v>19.0</c:v>
                </c:pt>
                <c:pt idx="10">
                  <c:v>19.5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  <c:pt idx="14">
                  <c:v>31.5</c:v>
                </c:pt>
                <c:pt idx="15">
                  <c:v>32.5</c:v>
                </c:pt>
                <c:pt idx="16">
                  <c:v>33.5</c:v>
                </c:pt>
                <c:pt idx="17">
                  <c:v>34.0</c:v>
                </c:pt>
                <c:pt idx="18">
                  <c:v>34.5</c:v>
                </c:pt>
                <c:pt idx="19">
                  <c:v>35.0</c:v>
                </c:pt>
                <c:pt idx="20">
                  <c:v>35.5</c:v>
                </c:pt>
                <c:pt idx="21">
                  <c:v>36.0</c:v>
                </c:pt>
                <c:pt idx="22">
                  <c:v>36.5</c:v>
                </c:pt>
                <c:pt idx="23">
                  <c:v>37.0</c:v>
                </c:pt>
                <c:pt idx="24">
                  <c:v>37.5</c:v>
                </c:pt>
                <c:pt idx="25">
                  <c:v>38.0</c:v>
                </c:pt>
                <c:pt idx="26">
                  <c:v>38.5</c:v>
                </c:pt>
                <c:pt idx="27">
                  <c:v>39.0</c:v>
                </c:pt>
                <c:pt idx="28">
                  <c:v>40.0</c:v>
                </c:pt>
                <c:pt idx="29">
                  <c:v>42.5</c:v>
                </c:pt>
                <c:pt idx="30">
                  <c:v>45.0</c:v>
                </c:pt>
              </c:numCache>
            </c:numRef>
          </c:xVal>
          <c:yVal>
            <c:numRef>
              <c:f>PipelinePlateau!$C$77:$C$107</c:f>
              <c:numCache>
                <c:formatCode>General</c:formatCode>
                <c:ptCount val="31"/>
                <c:pt idx="0">
                  <c:v>47.0</c:v>
                </c:pt>
                <c:pt idx="1">
                  <c:v>42.0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149.0</c:v>
                </c:pt>
                <c:pt idx="6">
                  <c:v>130.0</c:v>
                </c:pt>
                <c:pt idx="7">
                  <c:v>95.0</c:v>
                </c:pt>
                <c:pt idx="8">
                  <c:v>110.0</c:v>
                </c:pt>
                <c:pt idx="9">
                  <c:v>130.0</c:v>
                </c:pt>
                <c:pt idx="10">
                  <c:v>108.0</c:v>
                </c:pt>
                <c:pt idx="11">
                  <c:v>50.0</c:v>
                </c:pt>
                <c:pt idx="12">
                  <c:v>53.0</c:v>
                </c:pt>
                <c:pt idx="13">
                  <c:v>53.0</c:v>
                </c:pt>
                <c:pt idx="14">
                  <c:v>56.0</c:v>
                </c:pt>
                <c:pt idx="15">
                  <c:v>127.0</c:v>
                </c:pt>
                <c:pt idx="16">
                  <c:v>156.0</c:v>
                </c:pt>
                <c:pt idx="17">
                  <c:v>118.0</c:v>
                </c:pt>
                <c:pt idx="18">
                  <c:v>125.0</c:v>
                </c:pt>
                <c:pt idx="19">
                  <c:v>120.0</c:v>
                </c:pt>
                <c:pt idx="20">
                  <c:v>101.0</c:v>
                </c:pt>
                <c:pt idx="21">
                  <c:v>118.0</c:v>
                </c:pt>
                <c:pt idx="22">
                  <c:v>158.0</c:v>
                </c:pt>
                <c:pt idx="23">
                  <c:v>150.0</c:v>
                </c:pt>
                <c:pt idx="24">
                  <c:v>106.0</c:v>
                </c:pt>
                <c:pt idx="25">
                  <c:v>90.0</c:v>
                </c:pt>
                <c:pt idx="26">
                  <c:v>81.0</c:v>
                </c:pt>
                <c:pt idx="27">
                  <c:v>50.0</c:v>
                </c:pt>
                <c:pt idx="28">
                  <c:v>46.0</c:v>
                </c:pt>
                <c:pt idx="29">
                  <c:v>41.0</c:v>
                </c:pt>
                <c:pt idx="30">
                  <c:v>52.0</c:v>
                </c:pt>
              </c:numCache>
            </c:numRef>
          </c:yVal>
          <c:smooth val="1"/>
        </c:ser>
        <c:ser>
          <c:idx val="3"/>
          <c:order val="3"/>
          <c:tx>
            <c:v>D</c:v>
          </c:tx>
          <c:spPr>
            <a:ln w="12700">
              <a:prstDash val="sysDot"/>
            </a:ln>
          </c:spPr>
          <c:marker>
            <c:symbol val="plus"/>
            <c:size val="4"/>
          </c:marker>
          <c:xVal>
            <c:numRef>
              <c:f>PipelinePlateau!$B$108:$B$138</c:f>
              <c:numCache>
                <c:formatCode>General</c:formatCode>
                <c:ptCount val="3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17.5</c:v>
                </c:pt>
                <c:pt idx="5">
                  <c:v>18.5</c:v>
                </c:pt>
                <c:pt idx="6">
                  <c:v>19.0</c:v>
                </c:pt>
                <c:pt idx="7">
                  <c:v>19.5</c:v>
                </c:pt>
                <c:pt idx="8">
                  <c:v>20.0</c:v>
                </c:pt>
                <c:pt idx="9">
                  <c:v>20.5</c:v>
                </c:pt>
                <c:pt idx="10">
                  <c:v>21.0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28.5</c:v>
                </c:pt>
                <c:pt idx="16">
                  <c:v>29.0</c:v>
                </c:pt>
                <c:pt idx="17">
                  <c:v>29.5</c:v>
                </c:pt>
                <c:pt idx="18">
                  <c:v>30.0</c:v>
                </c:pt>
                <c:pt idx="19">
                  <c:v>30.5</c:v>
                </c:pt>
                <c:pt idx="20">
                  <c:v>31.0</c:v>
                </c:pt>
                <c:pt idx="21">
                  <c:v>31.5</c:v>
                </c:pt>
                <c:pt idx="22">
                  <c:v>32.0</c:v>
                </c:pt>
                <c:pt idx="23">
                  <c:v>32.5</c:v>
                </c:pt>
                <c:pt idx="24">
                  <c:v>33.0</c:v>
                </c:pt>
                <c:pt idx="25">
                  <c:v>33.5</c:v>
                </c:pt>
                <c:pt idx="26">
                  <c:v>34.0</c:v>
                </c:pt>
                <c:pt idx="27">
                  <c:v>34.5</c:v>
                </c:pt>
                <c:pt idx="28">
                  <c:v>35.0</c:v>
                </c:pt>
                <c:pt idx="29">
                  <c:v>37.5</c:v>
                </c:pt>
                <c:pt idx="30">
                  <c:v>40.0</c:v>
                </c:pt>
              </c:numCache>
            </c:numRef>
          </c:xVal>
          <c:yVal>
            <c:numRef>
              <c:f>PipelinePlateau!$C$108:$C$138</c:f>
              <c:numCache>
                <c:formatCode>General</c:formatCode>
                <c:ptCount val="31"/>
                <c:pt idx="0">
                  <c:v>47.0</c:v>
                </c:pt>
                <c:pt idx="1">
                  <c:v>43.0</c:v>
                </c:pt>
                <c:pt idx="2">
                  <c:v>48.0</c:v>
                </c:pt>
                <c:pt idx="3">
                  <c:v>45.0</c:v>
                </c:pt>
                <c:pt idx="4">
                  <c:v>44.0</c:v>
                </c:pt>
                <c:pt idx="5">
                  <c:v>44.0</c:v>
                </c:pt>
                <c:pt idx="6">
                  <c:v>41.0</c:v>
                </c:pt>
                <c:pt idx="7">
                  <c:v>65.0</c:v>
                </c:pt>
                <c:pt idx="8">
                  <c:v>56.0</c:v>
                </c:pt>
                <c:pt idx="9">
                  <c:v>83.0</c:v>
                </c:pt>
                <c:pt idx="10">
                  <c:v>72.0</c:v>
                </c:pt>
                <c:pt idx="11">
                  <c:v>43.0</c:v>
                </c:pt>
                <c:pt idx="12">
                  <c:v>45.0</c:v>
                </c:pt>
                <c:pt idx="13">
                  <c:v>67.0</c:v>
                </c:pt>
                <c:pt idx="14">
                  <c:v>49.0</c:v>
                </c:pt>
                <c:pt idx="15">
                  <c:v>48.0</c:v>
                </c:pt>
                <c:pt idx="16">
                  <c:v>49.0</c:v>
                </c:pt>
                <c:pt idx="17">
                  <c:v>52.0</c:v>
                </c:pt>
                <c:pt idx="18">
                  <c:v>86.0</c:v>
                </c:pt>
                <c:pt idx="19">
                  <c:v>108.0</c:v>
                </c:pt>
                <c:pt idx="20">
                  <c:v>85.0</c:v>
                </c:pt>
                <c:pt idx="21">
                  <c:v>70.0</c:v>
                </c:pt>
                <c:pt idx="22">
                  <c:v>66.0</c:v>
                </c:pt>
                <c:pt idx="23">
                  <c:v>90.0</c:v>
                </c:pt>
                <c:pt idx="24">
                  <c:v>108.0</c:v>
                </c:pt>
                <c:pt idx="25">
                  <c:v>46.0</c:v>
                </c:pt>
                <c:pt idx="26">
                  <c:v>49.0</c:v>
                </c:pt>
                <c:pt idx="27">
                  <c:v>54.0</c:v>
                </c:pt>
                <c:pt idx="28">
                  <c:v>53.0</c:v>
                </c:pt>
                <c:pt idx="29">
                  <c:v>50.0</c:v>
                </c:pt>
                <c:pt idx="30">
                  <c:v>41.0</c:v>
                </c:pt>
              </c:numCache>
            </c:numRef>
          </c:yVal>
          <c:smooth val="1"/>
        </c:ser>
        <c:ser>
          <c:idx val="4"/>
          <c:order val="4"/>
          <c:tx>
            <c:v>E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triangle"/>
            <c:size val="4"/>
            <c:spPr>
              <a:noFill/>
            </c:spPr>
          </c:marker>
          <c:xVal>
            <c:numRef>
              <c:f>PipelinePlateau!$B$139:$B$168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27.5</c:v>
                </c:pt>
                <c:pt idx="7">
                  <c:v>28.5</c:v>
                </c:pt>
                <c:pt idx="8">
                  <c:v>29.5</c:v>
                </c:pt>
                <c:pt idx="9">
                  <c:v>30.0</c:v>
                </c:pt>
                <c:pt idx="10">
                  <c:v>30.5</c:v>
                </c:pt>
                <c:pt idx="11">
                  <c:v>31.0</c:v>
                </c:pt>
                <c:pt idx="12">
                  <c:v>31.5</c:v>
                </c:pt>
                <c:pt idx="13">
                  <c:v>32.0</c:v>
                </c:pt>
                <c:pt idx="14">
                  <c:v>33.0</c:v>
                </c:pt>
                <c:pt idx="15">
                  <c:v>35.5</c:v>
                </c:pt>
                <c:pt idx="16">
                  <c:v>38.0</c:v>
                </c:pt>
                <c:pt idx="17">
                  <c:v>38.5</c:v>
                </c:pt>
                <c:pt idx="18">
                  <c:v>39.0</c:v>
                </c:pt>
                <c:pt idx="19">
                  <c:v>39.5</c:v>
                </c:pt>
                <c:pt idx="20">
                  <c:v>40.0</c:v>
                </c:pt>
                <c:pt idx="21">
                  <c:v>40.5</c:v>
                </c:pt>
                <c:pt idx="22">
                  <c:v>41.0</c:v>
                </c:pt>
                <c:pt idx="23">
                  <c:v>41.5</c:v>
                </c:pt>
                <c:pt idx="24">
                  <c:v>42.0</c:v>
                </c:pt>
                <c:pt idx="25">
                  <c:v>42.5</c:v>
                </c:pt>
                <c:pt idx="26">
                  <c:v>43.5</c:v>
                </c:pt>
                <c:pt idx="27">
                  <c:v>45.0</c:v>
                </c:pt>
                <c:pt idx="28">
                  <c:v>47.5</c:v>
                </c:pt>
                <c:pt idx="29">
                  <c:v>50.0</c:v>
                </c:pt>
              </c:numCache>
            </c:numRef>
          </c:xVal>
          <c:yVal>
            <c:numRef>
              <c:f>PipelinePlateau!$C$139:$C$168</c:f>
              <c:numCache>
                <c:formatCode>General</c:formatCode>
                <c:ptCount val="30"/>
                <c:pt idx="0">
                  <c:v>54.0</c:v>
                </c:pt>
                <c:pt idx="1">
                  <c:v>95.0</c:v>
                </c:pt>
                <c:pt idx="2">
                  <c:v>50.0</c:v>
                </c:pt>
                <c:pt idx="3">
                  <c:v>48.0</c:v>
                </c:pt>
                <c:pt idx="4">
                  <c:v>48.0</c:v>
                </c:pt>
                <c:pt idx="5">
                  <c:v>45.0</c:v>
                </c:pt>
                <c:pt idx="6">
                  <c:v>47.0</c:v>
                </c:pt>
                <c:pt idx="7">
                  <c:v>56.0</c:v>
                </c:pt>
                <c:pt idx="8">
                  <c:v>52.0</c:v>
                </c:pt>
                <c:pt idx="9">
                  <c:v>70.0</c:v>
                </c:pt>
                <c:pt idx="10">
                  <c:v>63.0</c:v>
                </c:pt>
                <c:pt idx="11">
                  <c:v>101.0</c:v>
                </c:pt>
                <c:pt idx="12">
                  <c:v>60.0</c:v>
                </c:pt>
                <c:pt idx="13">
                  <c:v>99.0</c:v>
                </c:pt>
                <c:pt idx="14">
                  <c:v>136.0</c:v>
                </c:pt>
                <c:pt idx="15">
                  <c:v>78.0</c:v>
                </c:pt>
                <c:pt idx="16">
                  <c:v>67.0</c:v>
                </c:pt>
                <c:pt idx="17">
                  <c:v>64.0</c:v>
                </c:pt>
                <c:pt idx="18">
                  <c:v>50.0</c:v>
                </c:pt>
                <c:pt idx="19">
                  <c:v>60.0</c:v>
                </c:pt>
                <c:pt idx="20">
                  <c:v>60.0</c:v>
                </c:pt>
                <c:pt idx="21">
                  <c:v>56.0</c:v>
                </c:pt>
                <c:pt idx="22">
                  <c:v>72.0</c:v>
                </c:pt>
                <c:pt idx="23">
                  <c:v>62.0</c:v>
                </c:pt>
                <c:pt idx="24">
                  <c:v>100.0</c:v>
                </c:pt>
                <c:pt idx="25">
                  <c:v>98.0</c:v>
                </c:pt>
                <c:pt idx="26">
                  <c:v>74.0</c:v>
                </c:pt>
                <c:pt idx="27">
                  <c:v>78.0</c:v>
                </c:pt>
                <c:pt idx="28">
                  <c:v>37.0</c:v>
                </c:pt>
                <c:pt idx="29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31032"/>
        <c:axId val="2134736296"/>
      </c:scatterChart>
      <c:valAx>
        <c:axId val="21347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36296"/>
        <c:crosses val="max"/>
        <c:crossBetween val="midCat"/>
      </c:valAx>
      <c:valAx>
        <c:axId val="21347362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31032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700674815112"/>
          <c:y val="0.0425165852757639"/>
          <c:w val="0.794460183093735"/>
          <c:h val="0.706176611951074"/>
        </c:manualLayout>
      </c:layout>
      <c:lineChart>
        <c:grouping val="standard"/>
        <c:varyColors val="0"/>
        <c:ser>
          <c:idx val="0"/>
          <c:order val="0"/>
          <c:tx>
            <c:v>1260m HF</c:v>
          </c:tx>
          <c:spPr>
            <a:ln w="31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Summary!$R$33:$AO$33</c:f>
              <c:numCache>
                <c:formatCode>General</c:formatCode>
                <c:ptCount val="24"/>
                <c:pt idx="0">
                  <c:v>56.4054054054054</c:v>
                </c:pt>
                <c:pt idx="1">
                  <c:v>55.18918918918919</c:v>
                </c:pt>
                <c:pt idx="2">
                  <c:v>52.71428571428572</c:v>
                </c:pt>
                <c:pt idx="3">
                  <c:v>55.61764705882353</c:v>
                </c:pt>
                <c:pt idx="4">
                  <c:v>64.56451612903225</c:v>
                </c:pt>
                <c:pt idx="5">
                  <c:v>54.3125</c:v>
                </c:pt>
                <c:pt idx="6">
                  <c:v>53.09677419354838</c:v>
                </c:pt>
                <c:pt idx="7">
                  <c:v>49.48387096774194</c:v>
                </c:pt>
                <c:pt idx="8">
                  <c:v>55.0</c:v>
                </c:pt>
                <c:pt idx="9">
                  <c:v>49.58064516129032</c:v>
                </c:pt>
                <c:pt idx="10">
                  <c:v>49.67741935483871</c:v>
                </c:pt>
                <c:pt idx="11">
                  <c:v>60.3</c:v>
                </c:pt>
                <c:pt idx="12">
                  <c:v>49.38888888888889</c:v>
                </c:pt>
                <c:pt idx="13">
                  <c:v>52.37931034482758</c:v>
                </c:pt>
                <c:pt idx="14">
                  <c:v>50.55172413793103</c:v>
                </c:pt>
                <c:pt idx="15">
                  <c:v>52.44642857142857</c:v>
                </c:pt>
                <c:pt idx="16">
                  <c:v>57.51724137931034</c:v>
                </c:pt>
                <c:pt idx="17">
                  <c:v>54.04166666666666</c:v>
                </c:pt>
                <c:pt idx="18">
                  <c:v>47.8</c:v>
                </c:pt>
                <c:pt idx="19">
                  <c:v>48.74</c:v>
                </c:pt>
                <c:pt idx="20">
                  <c:v>58.92</c:v>
                </c:pt>
                <c:pt idx="21">
                  <c:v>53.46739130434783</c:v>
                </c:pt>
                <c:pt idx="22">
                  <c:v>60.31111111111111</c:v>
                </c:pt>
                <c:pt idx="23">
                  <c:v>52.53846153846154</c:v>
                </c:pt>
              </c:numCache>
            </c:numRef>
          </c:val>
          <c:smooth val="0"/>
        </c:ser>
        <c:ser>
          <c:idx val="1"/>
          <c:order val="1"/>
          <c:tx>
            <c:v>1272m BP</c:v>
          </c:tx>
          <c:spPr>
            <a:ln w="3175">
              <a:solidFill>
                <a:srgbClr val="0000FF"/>
              </a:solidFill>
              <a:prstDash val="sysDot"/>
            </a:ln>
          </c:spPr>
          <c:marker>
            <c:symbol val="square"/>
            <c:size val="3"/>
            <c:spPr>
              <a:noFill/>
              <a:ln>
                <a:solidFill>
                  <a:srgbClr val="0000FF"/>
                </a:solidFill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Summary!$R$30:$AO$30</c:f>
              <c:numCache>
                <c:formatCode>General</c:formatCode>
                <c:ptCount val="24"/>
                <c:pt idx="0">
                  <c:v>66.82142857142857</c:v>
                </c:pt>
                <c:pt idx="1">
                  <c:v>64.65000000000001</c:v>
                </c:pt>
                <c:pt idx="2">
                  <c:v>55.85526315789474</c:v>
                </c:pt>
                <c:pt idx="3">
                  <c:v>49.12121212121212</c:v>
                </c:pt>
                <c:pt idx="4">
                  <c:v>53.6969696969697</c:v>
                </c:pt>
                <c:pt idx="5">
                  <c:v>53.1</c:v>
                </c:pt>
                <c:pt idx="6">
                  <c:v>55.36111111111111</c:v>
                </c:pt>
                <c:pt idx="7">
                  <c:v>55.0</c:v>
                </c:pt>
                <c:pt idx="8">
                  <c:v>57.66666666666666</c:v>
                </c:pt>
                <c:pt idx="9">
                  <c:v>52.85714285714285</c:v>
                </c:pt>
                <c:pt idx="10">
                  <c:v>48.5909090909091</c:v>
                </c:pt>
                <c:pt idx="11">
                  <c:v>54.7</c:v>
                </c:pt>
                <c:pt idx="12">
                  <c:v>53.4</c:v>
                </c:pt>
                <c:pt idx="13">
                  <c:v>55.0</c:v>
                </c:pt>
                <c:pt idx="14">
                  <c:v>53.85714285714285</c:v>
                </c:pt>
                <c:pt idx="15">
                  <c:v>58.84285714285714</c:v>
                </c:pt>
                <c:pt idx="16">
                  <c:v>58.60294117647059</c:v>
                </c:pt>
                <c:pt idx="17">
                  <c:v>60.10882352941177</c:v>
                </c:pt>
                <c:pt idx="18">
                  <c:v>52.77142857142857</c:v>
                </c:pt>
                <c:pt idx="19">
                  <c:v>52.65714285714286</c:v>
                </c:pt>
                <c:pt idx="20">
                  <c:v>63.41428571428571</c:v>
                </c:pt>
                <c:pt idx="21">
                  <c:v>64.31643835616438</c:v>
                </c:pt>
                <c:pt idx="22">
                  <c:v>0.0</c:v>
                </c:pt>
                <c:pt idx="23">
                  <c:v>63.95890410958904</c:v>
                </c:pt>
              </c:numCache>
            </c:numRef>
          </c:val>
          <c:smooth val="0"/>
        </c:ser>
        <c:ser>
          <c:idx val="2"/>
          <c:order val="2"/>
          <c:tx>
            <c:v>1477m D2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Summary!$R$24:$AO$24</c:f>
              <c:numCache>
                <c:formatCode>General</c:formatCode>
                <c:ptCount val="24"/>
                <c:pt idx="0">
                  <c:v>47.95535714285714</c:v>
                </c:pt>
                <c:pt idx="1">
                  <c:v>50.53571428571428</c:v>
                </c:pt>
                <c:pt idx="2">
                  <c:v>49.42727272727273</c:v>
                </c:pt>
                <c:pt idx="3">
                  <c:v>44.46428571428572</c:v>
                </c:pt>
                <c:pt idx="4">
                  <c:v>50.40181818181818</c:v>
                </c:pt>
                <c:pt idx="5">
                  <c:v>50.19642857142857</c:v>
                </c:pt>
                <c:pt idx="6">
                  <c:v>52.82456140350877</c:v>
                </c:pt>
                <c:pt idx="7">
                  <c:v>49.87719298245614</c:v>
                </c:pt>
                <c:pt idx="8">
                  <c:v>56.89285714285714</c:v>
                </c:pt>
                <c:pt idx="9">
                  <c:v>50.4</c:v>
                </c:pt>
                <c:pt idx="10">
                  <c:v>63.77941176470588</c:v>
                </c:pt>
                <c:pt idx="11">
                  <c:v>63.46031746031746</c:v>
                </c:pt>
                <c:pt idx="12">
                  <c:v>65.58333333333333</c:v>
                </c:pt>
                <c:pt idx="13">
                  <c:v>63.73275862068965</c:v>
                </c:pt>
                <c:pt idx="14">
                  <c:v>61.91071428571428</c:v>
                </c:pt>
                <c:pt idx="15">
                  <c:v>70.29508196721312</c:v>
                </c:pt>
                <c:pt idx="16">
                  <c:v>58.65094339622642</c:v>
                </c:pt>
                <c:pt idx="17">
                  <c:v>66.2142857142857</c:v>
                </c:pt>
                <c:pt idx="18">
                  <c:v>67.36607142857143</c:v>
                </c:pt>
                <c:pt idx="19">
                  <c:v>67.20370370370371</c:v>
                </c:pt>
                <c:pt idx="20">
                  <c:v>74.42105263157894</c:v>
                </c:pt>
                <c:pt idx="21">
                  <c:v>67.03260869565217</c:v>
                </c:pt>
                <c:pt idx="22">
                  <c:v>66.0909090909091</c:v>
                </c:pt>
                <c:pt idx="23">
                  <c:v>68.68604651162791</c:v>
                </c:pt>
              </c:numCache>
            </c:numRef>
          </c:val>
          <c:smooth val="0"/>
        </c:ser>
        <c:ser>
          <c:idx val="3"/>
          <c:order val="3"/>
          <c:tx>
            <c:v>1473m D6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Summary!$R$27:$AO$27</c:f>
              <c:numCache>
                <c:formatCode>General</c:formatCode>
                <c:ptCount val="24"/>
                <c:pt idx="0">
                  <c:v>88.06521739130434</c:v>
                </c:pt>
                <c:pt idx="1">
                  <c:v>98.1063829787234</c:v>
                </c:pt>
                <c:pt idx="2">
                  <c:v>91.92857142857143</c:v>
                </c:pt>
                <c:pt idx="3">
                  <c:v>66.41935483870968</c:v>
                </c:pt>
                <c:pt idx="4">
                  <c:v>92.5</c:v>
                </c:pt>
                <c:pt idx="5">
                  <c:v>83.0</c:v>
                </c:pt>
                <c:pt idx="6">
                  <c:v>74.4</c:v>
                </c:pt>
                <c:pt idx="7">
                  <c:v>81.69230769230769</c:v>
                </c:pt>
                <c:pt idx="8">
                  <c:v>88.74193548387096</c:v>
                </c:pt>
                <c:pt idx="9">
                  <c:v>65.65714285714286</c:v>
                </c:pt>
                <c:pt idx="10">
                  <c:v>76.54285714285714</c:v>
                </c:pt>
                <c:pt idx="11">
                  <c:v>81.046875</c:v>
                </c:pt>
                <c:pt idx="12">
                  <c:v>68.2</c:v>
                </c:pt>
                <c:pt idx="13">
                  <c:v>87.54545454545455</c:v>
                </c:pt>
                <c:pt idx="14">
                  <c:v>89.41935483870968</c:v>
                </c:pt>
                <c:pt idx="15">
                  <c:v>89.5</c:v>
                </c:pt>
                <c:pt idx="16">
                  <c:v>77.91666666666667</c:v>
                </c:pt>
                <c:pt idx="17">
                  <c:v>90.11666666666666</c:v>
                </c:pt>
                <c:pt idx="18">
                  <c:v>92.56666666666666</c:v>
                </c:pt>
                <c:pt idx="19">
                  <c:v>85.1</c:v>
                </c:pt>
                <c:pt idx="20">
                  <c:v>97.16666666666667</c:v>
                </c:pt>
                <c:pt idx="21">
                  <c:v>93.16</c:v>
                </c:pt>
                <c:pt idx="22">
                  <c:v>94.65789473684211</c:v>
                </c:pt>
                <c:pt idx="23">
                  <c:v>76.48</c:v>
                </c:pt>
              </c:numCache>
            </c:numRef>
          </c:val>
          <c:smooth val="0"/>
        </c:ser>
        <c:ser>
          <c:idx val="4"/>
          <c:order val="4"/>
          <c:tx>
            <c:v>1621m GF</c:v>
          </c:tx>
          <c:spPr>
            <a:ln w="2540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Summary!$R$36:$AO$36</c:f>
              <c:numCache>
                <c:formatCode>General</c:formatCode>
                <c:ptCount val="24"/>
                <c:pt idx="0">
                  <c:v>67.4423076923077</c:v>
                </c:pt>
                <c:pt idx="1">
                  <c:v>60.84615384615384</c:v>
                </c:pt>
                <c:pt idx="2">
                  <c:v>58.08</c:v>
                </c:pt>
                <c:pt idx="3">
                  <c:v>70.92307692307692</c:v>
                </c:pt>
                <c:pt idx="4">
                  <c:v>89.78846153846153</c:v>
                </c:pt>
                <c:pt idx="5">
                  <c:v>85.19230769230769</c:v>
                </c:pt>
                <c:pt idx="6">
                  <c:v>46.54166666666666</c:v>
                </c:pt>
                <c:pt idx="7">
                  <c:v>69.23076923076923</c:v>
                </c:pt>
                <c:pt idx="8">
                  <c:v>98.92307692307692</c:v>
                </c:pt>
                <c:pt idx="9">
                  <c:v>78.68000000000001</c:v>
                </c:pt>
                <c:pt idx="10">
                  <c:v>82.3125</c:v>
                </c:pt>
                <c:pt idx="11">
                  <c:v>97.29166666666667</c:v>
                </c:pt>
                <c:pt idx="12">
                  <c:v>81.5909090909091</c:v>
                </c:pt>
                <c:pt idx="13">
                  <c:v>84.15789473684211</c:v>
                </c:pt>
                <c:pt idx="14">
                  <c:v>95.46666666666666</c:v>
                </c:pt>
                <c:pt idx="15">
                  <c:v>103.2352941176471</c:v>
                </c:pt>
                <c:pt idx="16">
                  <c:v>121.5</c:v>
                </c:pt>
                <c:pt idx="17">
                  <c:v>118.75</c:v>
                </c:pt>
                <c:pt idx="18">
                  <c:v>107.0333333333333</c:v>
                </c:pt>
                <c:pt idx="19">
                  <c:v>102.6666666666667</c:v>
                </c:pt>
                <c:pt idx="20">
                  <c:v>65.5</c:v>
                </c:pt>
                <c:pt idx="21">
                  <c:v>94.575</c:v>
                </c:pt>
                <c:pt idx="22">
                  <c:v>102.046511627907</c:v>
                </c:pt>
                <c:pt idx="23">
                  <c:v>93.6875</c:v>
                </c:pt>
              </c:numCache>
            </c:numRef>
          </c:val>
          <c:smooth val="0"/>
        </c:ser>
        <c:ser>
          <c:idx val="5"/>
          <c:order val="5"/>
          <c:tx>
            <c:v>1660m SF</c:v>
          </c:tx>
          <c:spPr>
            <a:ln w="3175">
              <a:solidFill>
                <a:schemeClr val="tx1"/>
              </a:solidFill>
              <a:prstDash val="sysDot"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Summary!$R$39:$AO$39</c:f>
              <c:numCache>
                <c:formatCode>General</c:formatCode>
                <c:ptCount val="24"/>
                <c:pt idx="4">
                  <c:v>44.5</c:v>
                </c:pt>
                <c:pt idx="5">
                  <c:v>34.0</c:v>
                </c:pt>
                <c:pt idx="6">
                  <c:v>36.0</c:v>
                </c:pt>
                <c:pt idx="7">
                  <c:v>36.0</c:v>
                </c:pt>
                <c:pt idx="8">
                  <c:v>37.0</c:v>
                </c:pt>
                <c:pt idx="9">
                  <c:v>32.0</c:v>
                </c:pt>
                <c:pt idx="10">
                  <c:v>35.5</c:v>
                </c:pt>
                <c:pt idx="11">
                  <c:v>34.0</c:v>
                </c:pt>
                <c:pt idx="16">
                  <c:v>32.0</c:v>
                </c:pt>
                <c:pt idx="17">
                  <c:v>34.0</c:v>
                </c:pt>
                <c:pt idx="18">
                  <c:v>24.0</c:v>
                </c:pt>
                <c:pt idx="19">
                  <c:v>26.5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36.0</c:v>
                </c:pt>
              </c:numCache>
            </c:numRef>
          </c:val>
          <c:smooth val="0"/>
        </c:ser>
        <c:ser>
          <c:idx val="6"/>
          <c:order val="6"/>
          <c:tx>
            <c:v>1380m PF</c:v>
          </c:tx>
          <c:spPr>
            <a:ln w="3175">
              <a:solidFill>
                <a:srgbClr val="00B0F0"/>
              </a:solidFill>
              <a:prstDash val="sysDash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Summary!$R$23:$AO$23</c:f>
              <c:numCache>
                <c:formatCode>General</c:formatCode>
                <c:ptCount val="24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</c:numCache>
            </c:numRef>
          </c:cat>
          <c:val>
            <c:numRef>
              <c:f>Summary!$R$42:$AO$42</c:f>
              <c:numCache>
                <c:formatCode>General</c:formatCode>
                <c:ptCount val="24"/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36.0</c:v>
                </c:pt>
                <c:pt idx="22">
                  <c:v>35.0</c:v>
                </c:pt>
                <c:pt idx="23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42584"/>
        <c:axId val="2134548184"/>
      </c:lineChart>
      <c:catAx>
        <c:axId val="2134542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chemeClr val="tx1"/>
            </a:solidFill>
            <a:prstDash val="sysDot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54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548184"/>
        <c:scaling>
          <c:orientation val="maxMin"/>
          <c:max val="130.0"/>
          <c:min val="0.0"/>
        </c:scaling>
        <c:delete val="0"/>
        <c:axPos val="l"/>
        <c:majorGridlines>
          <c:spPr>
            <a:ln w="3175">
              <a:solidFill>
                <a:srgbClr val="909090"/>
              </a:solidFill>
              <a:prstDash val="sysDash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Depth of Thaw (cm)</a:t>
                </a:r>
              </a:p>
            </c:rich>
          </c:tx>
          <c:layout>
            <c:manualLayout>
              <c:xMode val="edge"/>
              <c:yMode val="edge"/>
              <c:x val="0.0536193029490617"/>
              <c:y val="0.228625675170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5425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037597382518966"/>
          <c:y val="0.824176929753136"/>
          <c:w val="0.93576557724805"/>
          <c:h val="0.1593408730856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32694037331"/>
          <c:y val="0.0472759222893707"/>
          <c:w val="0.804241944744442"/>
          <c:h val="0.655907846591386"/>
        </c:manualLayout>
      </c:layout>
      <c:lineChart>
        <c:grouping val="standard"/>
        <c:varyColors val="0"/>
        <c:ser>
          <c:idx val="0"/>
          <c:order val="0"/>
          <c:tx>
            <c:v>1260m HF</c:v>
          </c:tx>
          <c:spPr>
            <a:ln w="31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Summary!$R$34:$AM$34</c:f>
              <c:numCache>
                <c:formatCode>General</c:formatCode>
                <c:ptCount val="22"/>
                <c:pt idx="0">
                  <c:v>37.0</c:v>
                </c:pt>
                <c:pt idx="1">
                  <c:v>37.0</c:v>
                </c:pt>
                <c:pt idx="2">
                  <c:v>35.0</c:v>
                </c:pt>
                <c:pt idx="3">
                  <c:v>34.0</c:v>
                </c:pt>
                <c:pt idx="4">
                  <c:v>31.0</c:v>
                </c:pt>
                <c:pt idx="5">
                  <c:v>32.0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31.0</c:v>
                </c:pt>
                <c:pt idx="10">
                  <c:v>31.0</c:v>
                </c:pt>
                <c:pt idx="11">
                  <c:v>30.0</c:v>
                </c:pt>
                <c:pt idx="12">
                  <c:v>27.0</c:v>
                </c:pt>
                <c:pt idx="13">
                  <c:v>29.0</c:v>
                </c:pt>
                <c:pt idx="14">
                  <c:v>29.0</c:v>
                </c:pt>
                <c:pt idx="15">
                  <c:v>28.0</c:v>
                </c:pt>
                <c:pt idx="16">
                  <c:v>29.0</c:v>
                </c:pt>
                <c:pt idx="17">
                  <c:v>24.0</c:v>
                </c:pt>
                <c:pt idx="18">
                  <c:v>25.0</c:v>
                </c:pt>
                <c:pt idx="19">
                  <c:v>25.0</c:v>
                </c:pt>
                <c:pt idx="20">
                  <c:v>25.0</c:v>
                </c:pt>
                <c:pt idx="21">
                  <c:v>46.0</c:v>
                </c:pt>
              </c:numCache>
            </c:numRef>
          </c:val>
          <c:smooth val="0"/>
        </c:ser>
        <c:ser>
          <c:idx val="1"/>
          <c:order val="1"/>
          <c:tx>
            <c:v>1272m BP</c:v>
          </c:tx>
          <c:spPr>
            <a:ln w="3175"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square"/>
            <c:size val="3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Summary!$R$31:$AM$31</c:f>
              <c:numCache>
                <c:formatCode>General</c:formatCode>
                <c:ptCount val="22"/>
                <c:pt idx="0">
                  <c:v>42.0</c:v>
                </c:pt>
                <c:pt idx="1">
                  <c:v>40.0</c:v>
                </c:pt>
                <c:pt idx="2">
                  <c:v>38.0</c:v>
                </c:pt>
                <c:pt idx="3">
                  <c:v>33.0</c:v>
                </c:pt>
                <c:pt idx="4">
                  <c:v>33.0</c:v>
                </c:pt>
                <c:pt idx="5">
                  <c:v>35.0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35.0</c:v>
                </c:pt>
                <c:pt idx="10">
                  <c:v>33.0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34.0</c:v>
                </c:pt>
                <c:pt idx="17">
                  <c:v>34.0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73.0</c:v>
                </c:pt>
              </c:numCache>
            </c:numRef>
          </c:val>
          <c:smooth val="0"/>
        </c:ser>
        <c:ser>
          <c:idx val="2"/>
          <c:order val="2"/>
          <c:tx>
            <c:v>1477m D2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Summary!$R$25:$AM$25</c:f>
              <c:numCache>
                <c:formatCode>General</c:formatCode>
                <c:ptCount val="22"/>
                <c:pt idx="0">
                  <c:v>56.0</c:v>
                </c:pt>
                <c:pt idx="1">
                  <c:v>56.0</c:v>
                </c:pt>
                <c:pt idx="2">
                  <c:v>55.0</c:v>
                </c:pt>
                <c:pt idx="3">
                  <c:v>56.0</c:v>
                </c:pt>
                <c:pt idx="4">
                  <c:v>55.0</c:v>
                </c:pt>
                <c:pt idx="5">
                  <c:v>56.0</c:v>
                </c:pt>
                <c:pt idx="6">
                  <c:v>57.0</c:v>
                </c:pt>
                <c:pt idx="7">
                  <c:v>57.0</c:v>
                </c:pt>
                <c:pt idx="8">
                  <c:v>56.0</c:v>
                </c:pt>
                <c:pt idx="9">
                  <c:v>55.0</c:v>
                </c:pt>
                <c:pt idx="10">
                  <c:v>55.0</c:v>
                </c:pt>
                <c:pt idx="11">
                  <c:v>51.0</c:v>
                </c:pt>
                <c:pt idx="12">
                  <c:v>50.0</c:v>
                </c:pt>
                <c:pt idx="13">
                  <c:v>48.0</c:v>
                </c:pt>
                <c:pt idx="14">
                  <c:v>49.0</c:v>
                </c:pt>
                <c:pt idx="15">
                  <c:v>51.0</c:v>
                </c:pt>
                <c:pt idx="16">
                  <c:v>48.0</c:v>
                </c:pt>
                <c:pt idx="17">
                  <c:v>45.0</c:v>
                </c:pt>
                <c:pt idx="18">
                  <c:v>46.0</c:v>
                </c:pt>
                <c:pt idx="19">
                  <c:v>45.0</c:v>
                </c:pt>
                <c:pt idx="20">
                  <c:v>45.0</c:v>
                </c:pt>
                <c:pt idx="21">
                  <c:v>40.0</c:v>
                </c:pt>
              </c:numCache>
            </c:numRef>
          </c:val>
          <c:smooth val="0"/>
        </c:ser>
        <c:ser>
          <c:idx val="3"/>
          <c:order val="3"/>
          <c:tx>
            <c:v>1473m D6</c:v>
          </c:tx>
          <c:spPr>
            <a:ln w="3175">
              <a:solidFill>
                <a:schemeClr val="tx1"/>
              </a:solidFill>
              <a:prstDash val="sysDot"/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Summary!$R$28:$AM$28</c:f>
              <c:numCache>
                <c:formatCode>General</c:formatCode>
                <c:ptCount val="22"/>
                <c:pt idx="0">
                  <c:v>46.0</c:v>
                </c:pt>
                <c:pt idx="1">
                  <c:v>47.0</c:v>
                </c:pt>
                <c:pt idx="2">
                  <c:v>42.0</c:v>
                </c:pt>
                <c:pt idx="3">
                  <c:v>31.0</c:v>
                </c:pt>
                <c:pt idx="4">
                  <c:v>33.0</c:v>
                </c:pt>
                <c:pt idx="5">
                  <c:v>37.0</c:v>
                </c:pt>
                <c:pt idx="6">
                  <c:v>35.0</c:v>
                </c:pt>
                <c:pt idx="7">
                  <c:v>39.0</c:v>
                </c:pt>
                <c:pt idx="8">
                  <c:v>31.0</c:v>
                </c:pt>
                <c:pt idx="9">
                  <c:v>35.0</c:v>
                </c:pt>
                <c:pt idx="10">
                  <c:v>35.0</c:v>
                </c:pt>
                <c:pt idx="11">
                  <c:v>32.0</c:v>
                </c:pt>
                <c:pt idx="12">
                  <c:v>35.0</c:v>
                </c:pt>
                <c:pt idx="13">
                  <c:v>33.0</c:v>
                </c:pt>
                <c:pt idx="14">
                  <c:v>31.0</c:v>
                </c:pt>
                <c:pt idx="15">
                  <c:v>32.0</c:v>
                </c:pt>
                <c:pt idx="16">
                  <c:v>24.0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v>1621m GF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Summary!$R$37:$AM$37</c:f>
              <c:numCache>
                <c:formatCode>General</c:formatCode>
                <c:ptCount val="22"/>
                <c:pt idx="0">
                  <c:v>26.0</c:v>
                </c:pt>
                <c:pt idx="1">
                  <c:v>26.0</c:v>
                </c:pt>
                <c:pt idx="2">
                  <c:v>25.0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24.0</c:v>
                </c:pt>
                <c:pt idx="7">
                  <c:v>26.0</c:v>
                </c:pt>
                <c:pt idx="8">
                  <c:v>26.0</c:v>
                </c:pt>
                <c:pt idx="9">
                  <c:v>25.0</c:v>
                </c:pt>
                <c:pt idx="10">
                  <c:v>16.0</c:v>
                </c:pt>
                <c:pt idx="11">
                  <c:v>24.0</c:v>
                </c:pt>
                <c:pt idx="12">
                  <c:v>22.0</c:v>
                </c:pt>
                <c:pt idx="13">
                  <c:v>19.0</c:v>
                </c:pt>
                <c:pt idx="14">
                  <c:v>15.0</c:v>
                </c:pt>
                <c:pt idx="15">
                  <c:v>17.0</c:v>
                </c:pt>
                <c:pt idx="16">
                  <c:v>16.0</c:v>
                </c:pt>
                <c:pt idx="17">
                  <c:v>12.0</c:v>
                </c:pt>
                <c:pt idx="18">
                  <c:v>15.0</c:v>
                </c:pt>
                <c:pt idx="19">
                  <c:v>9.0</c:v>
                </c:pt>
                <c:pt idx="20">
                  <c:v>8.0</c:v>
                </c:pt>
                <c:pt idx="21">
                  <c:v>50.0</c:v>
                </c:pt>
              </c:numCache>
            </c:numRef>
          </c:val>
          <c:smooth val="0"/>
        </c:ser>
        <c:ser>
          <c:idx val="5"/>
          <c:order val="5"/>
          <c:tx>
            <c:v>1660m SF</c:v>
          </c:tx>
          <c:spPr>
            <a:ln w="3175">
              <a:solidFill>
                <a:schemeClr val="tx1"/>
              </a:solidFill>
              <a:prstDash val="sysDot"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Summary!$R$40:$AM$40</c:f>
              <c:numCache>
                <c:formatCode>General</c:formatCode>
                <c:ptCount val="22"/>
                <c:pt idx="5">
                  <c:v>47.94936708860759</c:v>
                </c:pt>
                <c:pt idx="6">
                  <c:v>55.28846153846154</c:v>
                </c:pt>
                <c:pt idx="7">
                  <c:v>50.12380952380953</c:v>
                </c:pt>
                <c:pt idx="8">
                  <c:v>59.51219512195122</c:v>
                </c:pt>
                <c:pt idx="9">
                  <c:v>49.83333333333334</c:v>
                </c:pt>
                <c:pt idx="10">
                  <c:v>52.69615384615384</c:v>
                </c:pt>
                <c:pt idx="11">
                  <c:v>55.6625</c:v>
                </c:pt>
                <c:pt idx="16">
                  <c:v>56.0</c:v>
                </c:pt>
                <c:pt idx="17">
                  <c:v>52.96153846153846</c:v>
                </c:pt>
                <c:pt idx="18">
                  <c:v>53.0253164556962</c:v>
                </c:pt>
                <c:pt idx="19">
                  <c:v>46.42307692307692</c:v>
                </c:pt>
                <c:pt idx="20">
                  <c:v>58.24545454545454</c:v>
                </c:pt>
                <c:pt idx="21">
                  <c:v>61.40909090909091</c:v>
                </c:pt>
              </c:numCache>
            </c:numRef>
          </c:val>
          <c:smooth val="0"/>
        </c:ser>
        <c:ser>
          <c:idx val="6"/>
          <c:order val="6"/>
          <c:tx>
            <c:v>1380m PF</c:v>
          </c:tx>
          <c:spPr>
            <a:ln w="3175">
              <a:solidFill>
                <a:srgbClr val="00B0F0"/>
              </a:solidFill>
              <a:prstDash val="sysDash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Summary!$R$23:$AM$23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Summary!$R$43:$AM$43</c:f>
              <c:numCache>
                <c:formatCode>General</c:formatCode>
                <c:ptCount val="22"/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53.42105263157894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97000"/>
        <c:axId val="2134302536"/>
      </c:lineChart>
      <c:catAx>
        <c:axId val="21342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302536"/>
        <c:crosses val="autoZero"/>
        <c:auto val="1"/>
        <c:lblAlgn val="ctr"/>
        <c:lblOffset val="100"/>
        <c:tickMarkSkip val="1"/>
        <c:noMultiLvlLbl val="0"/>
      </c:catAx>
      <c:valAx>
        <c:axId val="2134302536"/>
        <c:scaling>
          <c:orientation val="minMax"/>
          <c:max val="90.0"/>
          <c:min val="0.0"/>
        </c:scaling>
        <c:delete val="0"/>
        <c:axPos val="l"/>
        <c:majorGridlines>
          <c:spPr>
            <a:ln w="3175">
              <a:solidFill>
                <a:srgbClr val="90909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Number of Probe Points</a:t>
                </a:r>
              </a:p>
            </c:rich>
          </c:tx>
          <c:layout>
            <c:manualLayout>
              <c:xMode val="edge"/>
              <c:yMode val="edge"/>
              <c:x val="0.053475935828877"/>
              <c:y val="0.214169671931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2970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138993296341"/>
          <c:y val="0.768970411320357"/>
          <c:w val="0.762032085561497"/>
          <c:h val="0.1593408730856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700729716478"/>
          <c:y val="0.0461795160220357"/>
          <c:w val="0.794460183093735"/>
          <c:h val="0.706176611951074"/>
        </c:manualLayout>
      </c:layout>
      <c:lineChart>
        <c:grouping val="standard"/>
        <c:varyColors val="0"/>
        <c:ser>
          <c:idx val="0"/>
          <c:order val="0"/>
          <c:tx>
            <c:v>Control</c:v>
          </c:tx>
          <c:spPr>
            <a:ln w="31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Summary!$AL$23:$AP$23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Summary!$AL$44:$AP$44</c:f>
              <c:numCache>
                <c:formatCode>General</c:formatCode>
                <c:ptCount val="5"/>
                <c:pt idx="0">
                  <c:v>51.28813559322034</c:v>
                </c:pt>
                <c:pt idx="1">
                  <c:v>58.11274509803921</c:v>
                </c:pt>
                <c:pt idx="2">
                  <c:v>59.21782178217822</c:v>
                </c:pt>
                <c:pt idx="3">
                  <c:v>53.0605</c:v>
                </c:pt>
                <c:pt idx="4">
                  <c:v>56.77777777777778</c:v>
                </c:pt>
              </c:numCache>
            </c:numRef>
          </c:val>
          <c:smooth val="0"/>
        </c:ser>
        <c:ser>
          <c:idx val="1"/>
          <c:order val="1"/>
          <c:tx>
            <c:v>Pipeline</c:v>
          </c:tx>
          <c:spPr>
            <a:ln w="3175">
              <a:solidFill>
                <a:srgbClr val="0000FF"/>
              </a:solidFill>
              <a:prstDash val="sysDot"/>
            </a:ln>
          </c:spPr>
          <c:marker>
            <c:symbol val="square"/>
            <c:size val="3"/>
            <c:spPr>
              <a:noFill/>
              <a:ln>
                <a:solidFill>
                  <a:srgbClr val="0000FF"/>
                </a:solidFill>
              </a:ln>
            </c:spPr>
          </c:marker>
          <c:cat>
            <c:numRef>
              <c:f>Summary!$AL$23:$AP$23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Summary!$AL$46:$AP$46</c:f>
              <c:numCache>
                <c:formatCode>General</c:formatCode>
                <c:ptCount val="5"/>
                <c:pt idx="0">
                  <c:v>63.275</c:v>
                </c:pt>
                <c:pt idx="1">
                  <c:v>74.66923076923076</c:v>
                </c:pt>
                <c:pt idx="2">
                  <c:v>70.32307692307693</c:v>
                </c:pt>
                <c:pt idx="3">
                  <c:v>67.96031746031745</c:v>
                </c:pt>
                <c:pt idx="4">
                  <c:v>71.140625</c:v>
                </c:pt>
              </c:numCache>
            </c:numRef>
          </c:val>
          <c:smooth val="0"/>
        </c:ser>
        <c:ser>
          <c:idx val="2"/>
          <c:order val="2"/>
          <c:tx>
            <c:v>Track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Summary!$AL$23:$AP$23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Summary!$AL$48:$AP$48</c:f>
              <c:numCache>
                <c:formatCode>General</c:formatCode>
                <c:ptCount val="5"/>
                <c:pt idx="0">
                  <c:v>81.13432835820896</c:v>
                </c:pt>
                <c:pt idx="1">
                  <c:v>87.86741573033707</c:v>
                </c:pt>
                <c:pt idx="2">
                  <c:v>83.55113636363636</c:v>
                </c:pt>
                <c:pt idx="3">
                  <c:v>79.89560439560439</c:v>
                </c:pt>
                <c:pt idx="4">
                  <c:v>83.875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35144"/>
        <c:axId val="2134340408"/>
      </c:lineChart>
      <c:catAx>
        <c:axId val="2134335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chemeClr val="tx1"/>
            </a:solidFill>
            <a:prstDash val="sysDot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34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340408"/>
        <c:scaling>
          <c:orientation val="maxMin"/>
          <c:max val="130.0"/>
          <c:min val="0.0"/>
        </c:scaling>
        <c:delete val="0"/>
        <c:axPos val="l"/>
        <c:majorGridlines>
          <c:spPr>
            <a:ln w="3175">
              <a:solidFill>
                <a:srgbClr val="909090"/>
              </a:solidFill>
              <a:prstDash val="sysDash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Depth of Thaw (cm)</a:t>
                </a:r>
              </a:p>
            </c:rich>
          </c:tx>
          <c:layout>
            <c:manualLayout>
              <c:xMode val="edge"/>
              <c:yMode val="edge"/>
              <c:x val="0.0536193029490617"/>
              <c:y val="0.228625675170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3351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0266384784093769"/>
          <c:y val="0.824176929753136"/>
          <c:w val="0.94307151332111"/>
          <c:h val="0.1593408730856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700674815112"/>
          <c:y val="0.0425165852757639"/>
          <c:w val="0.794460183093735"/>
          <c:h val="0.706176611951074"/>
        </c:manualLayout>
      </c:layout>
      <c:lineChart>
        <c:grouping val="standard"/>
        <c:varyColors val="0"/>
        <c:ser>
          <c:idx val="0"/>
          <c:order val="0"/>
          <c:tx>
            <c:v>1260m HF</c:v>
          </c:tx>
          <c:spPr>
            <a:ln w="31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>
                <a:solidFill>
                  <a:srgbClr val="0099FF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2646064434253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Summary!$R$33:$AP$33</c:f>
              <c:numCache>
                <c:formatCode>General</c:formatCode>
                <c:ptCount val="25"/>
                <c:pt idx="0">
                  <c:v>56.4054054054054</c:v>
                </c:pt>
                <c:pt idx="1">
                  <c:v>55.18918918918919</c:v>
                </c:pt>
                <c:pt idx="2">
                  <c:v>52.71428571428572</c:v>
                </c:pt>
                <c:pt idx="3">
                  <c:v>55.61764705882353</c:v>
                </c:pt>
                <c:pt idx="4">
                  <c:v>64.56451612903225</c:v>
                </c:pt>
                <c:pt idx="5">
                  <c:v>54.3125</c:v>
                </c:pt>
                <c:pt idx="6">
                  <c:v>53.09677419354838</c:v>
                </c:pt>
                <c:pt idx="7">
                  <c:v>49.48387096774194</c:v>
                </c:pt>
                <c:pt idx="8">
                  <c:v>55.0</c:v>
                </c:pt>
                <c:pt idx="9">
                  <c:v>49.58064516129032</c:v>
                </c:pt>
                <c:pt idx="10">
                  <c:v>49.67741935483871</c:v>
                </c:pt>
                <c:pt idx="11">
                  <c:v>60.3</c:v>
                </c:pt>
                <c:pt idx="12">
                  <c:v>49.38888888888889</c:v>
                </c:pt>
                <c:pt idx="13">
                  <c:v>52.37931034482758</c:v>
                </c:pt>
                <c:pt idx="14">
                  <c:v>50.55172413793103</c:v>
                </c:pt>
                <c:pt idx="15">
                  <c:v>52.44642857142857</c:v>
                </c:pt>
                <c:pt idx="16">
                  <c:v>57.51724137931034</c:v>
                </c:pt>
                <c:pt idx="17">
                  <c:v>54.04166666666666</c:v>
                </c:pt>
                <c:pt idx="18">
                  <c:v>47.8</c:v>
                </c:pt>
                <c:pt idx="19">
                  <c:v>48.74</c:v>
                </c:pt>
                <c:pt idx="20">
                  <c:v>58.92</c:v>
                </c:pt>
                <c:pt idx="21">
                  <c:v>53.46739130434783</c:v>
                </c:pt>
                <c:pt idx="22">
                  <c:v>60.31111111111111</c:v>
                </c:pt>
                <c:pt idx="23">
                  <c:v>52.53846153846154</c:v>
                </c:pt>
                <c:pt idx="24">
                  <c:v>70.10714285714286</c:v>
                </c:pt>
              </c:numCache>
            </c:numRef>
          </c:val>
          <c:smooth val="0"/>
        </c:ser>
        <c:ser>
          <c:idx val="1"/>
          <c:order val="1"/>
          <c:tx>
            <c:v>1272m BP</c:v>
          </c:tx>
          <c:spPr>
            <a:ln w="3175">
              <a:solidFill>
                <a:srgbClr val="0000FF"/>
              </a:solidFill>
              <a:prstDash val="sysDot"/>
            </a:ln>
          </c:spPr>
          <c:marker>
            <c:symbol val="square"/>
            <c:size val="3"/>
            <c:spPr>
              <a:noFill/>
              <a:ln>
                <a:solidFill>
                  <a:srgbClr val="0000FF"/>
                </a:solidFill>
              </a:ln>
            </c:spPr>
          </c:marker>
          <c:trendline>
            <c:spPr>
              <a:ln w="12700">
                <a:solidFill>
                  <a:srgbClr val="00B0F0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09323584551931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>
                      <a:solidFill>
                        <a:srgbClr val="00B0F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Summary!$R$30:$AP$30</c:f>
              <c:numCache>
                <c:formatCode>General</c:formatCode>
                <c:ptCount val="25"/>
                <c:pt idx="0">
                  <c:v>66.82142857142857</c:v>
                </c:pt>
                <c:pt idx="1">
                  <c:v>64.65000000000001</c:v>
                </c:pt>
                <c:pt idx="2">
                  <c:v>55.85526315789474</c:v>
                </c:pt>
                <c:pt idx="3">
                  <c:v>49.12121212121212</c:v>
                </c:pt>
                <c:pt idx="4">
                  <c:v>53.6969696969697</c:v>
                </c:pt>
                <c:pt idx="5">
                  <c:v>53.1</c:v>
                </c:pt>
                <c:pt idx="6">
                  <c:v>55.36111111111111</c:v>
                </c:pt>
                <c:pt idx="7">
                  <c:v>55.0</c:v>
                </c:pt>
                <c:pt idx="8">
                  <c:v>57.66666666666666</c:v>
                </c:pt>
                <c:pt idx="9">
                  <c:v>52.85714285714285</c:v>
                </c:pt>
                <c:pt idx="10">
                  <c:v>48.5909090909091</c:v>
                </c:pt>
                <c:pt idx="11">
                  <c:v>54.7</c:v>
                </c:pt>
                <c:pt idx="12">
                  <c:v>53.4</c:v>
                </c:pt>
                <c:pt idx="13">
                  <c:v>55.0</c:v>
                </c:pt>
                <c:pt idx="14">
                  <c:v>53.85714285714285</c:v>
                </c:pt>
                <c:pt idx="15">
                  <c:v>58.84285714285714</c:v>
                </c:pt>
                <c:pt idx="16">
                  <c:v>58.60294117647059</c:v>
                </c:pt>
                <c:pt idx="17">
                  <c:v>60.10882352941177</c:v>
                </c:pt>
                <c:pt idx="18">
                  <c:v>52.77142857142857</c:v>
                </c:pt>
                <c:pt idx="19">
                  <c:v>52.65714285714286</c:v>
                </c:pt>
                <c:pt idx="20">
                  <c:v>63.41428571428571</c:v>
                </c:pt>
                <c:pt idx="21">
                  <c:v>64.31643835616438</c:v>
                </c:pt>
                <c:pt idx="22">
                  <c:v>0.0</c:v>
                </c:pt>
                <c:pt idx="23">
                  <c:v>63.95890410958904</c:v>
                </c:pt>
                <c:pt idx="24">
                  <c:v>69.4054054054054</c:v>
                </c:pt>
              </c:numCache>
            </c:numRef>
          </c:val>
          <c:smooth val="0"/>
        </c:ser>
        <c:ser>
          <c:idx val="2"/>
          <c:order val="2"/>
          <c:tx>
            <c:v>1477m D2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FF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2333313143549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>
                      <a:solidFill>
                        <a:srgbClr val="FFFF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Summary!$R$24:$AP$24</c:f>
              <c:numCache>
                <c:formatCode>General</c:formatCode>
                <c:ptCount val="25"/>
                <c:pt idx="0">
                  <c:v>47.95535714285714</c:v>
                </c:pt>
                <c:pt idx="1">
                  <c:v>50.53571428571428</c:v>
                </c:pt>
                <c:pt idx="2">
                  <c:v>49.42727272727273</c:v>
                </c:pt>
                <c:pt idx="3">
                  <c:v>44.46428571428572</c:v>
                </c:pt>
                <c:pt idx="4">
                  <c:v>50.40181818181818</c:v>
                </c:pt>
                <c:pt idx="5">
                  <c:v>50.19642857142857</c:v>
                </c:pt>
                <c:pt idx="6">
                  <c:v>52.82456140350877</c:v>
                </c:pt>
                <c:pt idx="7">
                  <c:v>49.87719298245614</c:v>
                </c:pt>
                <c:pt idx="8">
                  <c:v>56.89285714285714</c:v>
                </c:pt>
                <c:pt idx="9">
                  <c:v>50.4</c:v>
                </c:pt>
                <c:pt idx="10">
                  <c:v>63.77941176470588</c:v>
                </c:pt>
                <c:pt idx="11">
                  <c:v>63.46031746031746</c:v>
                </c:pt>
                <c:pt idx="12">
                  <c:v>65.58333333333333</c:v>
                </c:pt>
                <c:pt idx="13">
                  <c:v>63.73275862068965</c:v>
                </c:pt>
                <c:pt idx="14">
                  <c:v>61.91071428571428</c:v>
                </c:pt>
                <c:pt idx="15">
                  <c:v>70.29508196721312</c:v>
                </c:pt>
                <c:pt idx="16">
                  <c:v>58.65094339622642</c:v>
                </c:pt>
                <c:pt idx="17">
                  <c:v>66.2142857142857</c:v>
                </c:pt>
                <c:pt idx="18">
                  <c:v>67.36607142857143</c:v>
                </c:pt>
                <c:pt idx="19">
                  <c:v>67.20370370370371</c:v>
                </c:pt>
                <c:pt idx="20">
                  <c:v>74.42105263157894</c:v>
                </c:pt>
                <c:pt idx="21">
                  <c:v>67.03260869565217</c:v>
                </c:pt>
                <c:pt idx="22">
                  <c:v>66.0909090909091</c:v>
                </c:pt>
                <c:pt idx="23">
                  <c:v>68.68604651162791</c:v>
                </c:pt>
                <c:pt idx="24">
                  <c:v>72.4</c:v>
                </c:pt>
              </c:numCache>
            </c:numRef>
          </c:val>
          <c:smooth val="0"/>
        </c:ser>
        <c:ser>
          <c:idx val="3"/>
          <c:order val="3"/>
          <c:tx>
            <c:v>1473m D6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9525">
                <a:solidFill>
                  <a:schemeClr val="tx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2735355195985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Summary!$R$27:$AP$27</c:f>
              <c:numCache>
                <c:formatCode>General</c:formatCode>
                <c:ptCount val="25"/>
                <c:pt idx="0">
                  <c:v>88.06521739130434</c:v>
                </c:pt>
                <c:pt idx="1">
                  <c:v>98.1063829787234</c:v>
                </c:pt>
                <c:pt idx="2">
                  <c:v>91.92857142857143</c:v>
                </c:pt>
                <c:pt idx="3">
                  <c:v>66.41935483870968</c:v>
                </c:pt>
                <c:pt idx="4">
                  <c:v>92.5</c:v>
                </c:pt>
                <c:pt idx="5">
                  <c:v>83.0</c:v>
                </c:pt>
                <c:pt idx="6">
                  <c:v>74.4</c:v>
                </c:pt>
                <c:pt idx="7">
                  <c:v>81.69230769230769</c:v>
                </c:pt>
                <c:pt idx="8">
                  <c:v>88.74193548387096</c:v>
                </c:pt>
                <c:pt idx="9">
                  <c:v>65.65714285714286</c:v>
                </c:pt>
                <c:pt idx="10">
                  <c:v>76.54285714285714</c:v>
                </c:pt>
                <c:pt idx="11">
                  <c:v>81.046875</c:v>
                </c:pt>
                <c:pt idx="12">
                  <c:v>68.2</c:v>
                </c:pt>
                <c:pt idx="13">
                  <c:v>87.54545454545455</c:v>
                </c:pt>
                <c:pt idx="14">
                  <c:v>89.41935483870968</c:v>
                </c:pt>
                <c:pt idx="15">
                  <c:v>89.5</c:v>
                </c:pt>
                <c:pt idx="16">
                  <c:v>77.91666666666667</c:v>
                </c:pt>
                <c:pt idx="17">
                  <c:v>90.11666666666666</c:v>
                </c:pt>
                <c:pt idx="18">
                  <c:v>92.56666666666666</c:v>
                </c:pt>
                <c:pt idx="19">
                  <c:v>85.1</c:v>
                </c:pt>
                <c:pt idx="20">
                  <c:v>97.16666666666667</c:v>
                </c:pt>
                <c:pt idx="21">
                  <c:v>93.16</c:v>
                </c:pt>
                <c:pt idx="22">
                  <c:v>94.65789473684211</c:v>
                </c:pt>
                <c:pt idx="23">
                  <c:v>76.48</c:v>
                </c:pt>
                <c:pt idx="24">
                  <c:v>88.5</c:v>
                </c:pt>
              </c:numCache>
            </c:numRef>
          </c:val>
          <c:smooth val="0"/>
        </c:ser>
        <c:ser>
          <c:idx val="4"/>
          <c:order val="4"/>
          <c:tx>
            <c:v>1621m GF</c:v>
          </c:tx>
          <c:spPr>
            <a:ln w="2540">
              <a:solidFill>
                <a:srgbClr val="FF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4387860171324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Summary!$R$36:$AP$36</c:f>
              <c:numCache>
                <c:formatCode>General</c:formatCode>
                <c:ptCount val="25"/>
                <c:pt idx="0">
                  <c:v>67.4423076923077</c:v>
                </c:pt>
                <c:pt idx="1">
                  <c:v>60.84615384615384</c:v>
                </c:pt>
                <c:pt idx="2">
                  <c:v>58.08</c:v>
                </c:pt>
                <c:pt idx="3">
                  <c:v>70.92307692307692</c:v>
                </c:pt>
                <c:pt idx="4">
                  <c:v>89.78846153846153</c:v>
                </c:pt>
                <c:pt idx="5">
                  <c:v>85.19230769230769</c:v>
                </c:pt>
                <c:pt idx="6">
                  <c:v>46.54166666666666</c:v>
                </c:pt>
                <c:pt idx="7">
                  <c:v>69.23076923076923</c:v>
                </c:pt>
                <c:pt idx="8">
                  <c:v>98.92307692307692</c:v>
                </c:pt>
                <c:pt idx="9">
                  <c:v>78.68000000000001</c:v>
                </c:pt>
                <c:pt idx="10">
                  <c:v>82.3125</c:v>
                </c:pt>
                <c:pt idx="11">
                  <c:v>97.29166666666667</c:v>
                </c:pt>
                <c:pt idx="12">
                  <c:v>81.5909090909091</c:v>
                </c:pt>
                <c:pt idx="13">
                  <c:v>84.15789473684211</c:v>
                </c:pt>
                <c:pt idx="14">
                  <c:v>95.46666666666666</c:v>
                </c:pt>
                <c:pt idx="15">
                  <c:v>103.2352941176471</c:v>
                </c:pt>
                <c:pt idx="16">
                  <c:v>121.5</c:v>
                </c:pt>
                <c:pt idx="17">
                  <c:v>118.75</c:v>
                </c:pt>
                <c:pt idx="18">
                  <c:v>107.0333333333333</c:v>
                </c:pt>
                <c:pt idx="19">
                  <c:v>102.6666666666667</c:v>
                </c:pt>
                <c:pt idx="20">
                  <c:v>65.5</c:v>
                </c:pt>
                <c:pt idx="21">
                  <c:v>94.575</c:v>
                </c:pt>
                <c:pt idx="22">
                  <c:v>102.046511627907</c:v>
                </c:pt>
                <c:pt idx="23">
                  <c:v>93.6875</c:v>
                </c:pt>
                <c:pt idx="24">
                  <c:v>107.2439024390244</c:v>
                </c:pt>
              </c:numCache>
            </c:numRef>
          </c:val>
          <c:smooth val="0"/>
        </c:ser>
        <c:ser>
          <c:idx val="5"/>
          <c:order val="5"/>
          <c:tx>
            <c:v>1660m SF</c:v>
          </c:tx>
          <c:spPr>
            <a:ln w="3175">
              <a:solidFill>
                <a:schemeClr val="tx1"/>
              </a:solidFill>
              <a:prstDash val="sysDot"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251902454500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Summary!$R$39:$AP$39</c:f>
              <c:numCache>
                <c:formatCode>General</c:formatCode>
                <c:ptCount val="25"/>
                <c:pt idx="4">
                  <c:v>44.5</c:v>
                </c:pt>
                <c:pt idx="5">
                  <c:v>34.0</c:v>
                </c:pt>
                <c:pt idx="6">
                  <c:v>36.0</c:v>
                </c:pt>
                <c:pt idx="7">
                  <c:v>36.0</c:v>
                </c:pt>
                <c:pt idx="8">
                  <c:v>37.0</c:v>
                </c:pt>
                <c:pt idx="9">
                  <c:v>32.0</c:v>
                </c:pt>
                <c:pt idx="10">
                  <c:v>35.5</c:v>
                </c:pt>
                <c:pt idx="11">
                  <c:v>34.0</c:v>
                </c:pt>
                <c:pt idx="16">
                  <c:v>32.0</c:v>
                </c:pt>
                <c:pt idx="17">
                  <c:v>34.0</c:v>
                </c:pt>
                <c:pt idx="18">
                  <c:v>24.0</c:v>
                </c:pt>
                <c:pt idx="19">
                  <c:v>26.5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36.0</c:v>
                </c:pt>
                <c:pt idx="24">
                  <c:v>26.0</c:v>
                </c:pt>
              </c:numCache>
            </c:numRef>
          </c:val>
          <c:smooth val="0"/>
        </c:ser>
        <c:ser>
          <c:idx val="6"/>
          <c:order val="6"/>
          <c:tx>
            <c:v>1380m PF</c:v>
          </c:tx>
          <c:spPr>
            <a:ln w="3175">
              <a:solidFill>
                <a:srgbClr val="00B0F0"/>
              </a:solidFill>
              <a:prstDash val="sysDash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B0F0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0.0371630469268265"/>
                  <c:y val="-0.1344570390239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800">
                      <a:solidFill>
                        <a:srgbClr val="00B0F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Summary!$R$23:$AP$23</c:f>
              <c:numCache>
                <c:formatCode>General</c:formatCode>
                <c:ptCount val="25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</c:numCache>
            </c:numRef>
          </c:cat>
          <c:val>
            <c:numRef>
              <c:f>Summary!$R$42:$AP$42</c:f>
              <c:numCache>
                <c:formatCode>General</c:formatCode>
                <c:ptCount val="25"/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36.0</c:v>
                </c:pt>
                <c:pt idx="22">
                  <c:v>35.0</c:v>
                </c:pt>
                <c:pt idx="23">
                  <c:v>36.0</c:v>
                </c:pt>
                <c:pt idx="2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69448"/>
        <c:axId val="2134267208"/>
      </c:lineChart>
      <c:catAx>
        <c:axId val="2134269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chemeClr val="tx1"/>
            </a:solidFill>
            <a:prstDash val="sysDot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26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267208"/>
        <c:scaling>
          <c:orientation val="maxMin"/>
          <c:max val="130.0"/>
          <c:min val="0.0"/>
        </c:scaling>
        <c:delete val="0"/>
        <c:axPos val="l"/>
        <c:majorGridlines>
          <c:spPr>
            <a:ln w="3175">
              <a:solidFill>
                <a:srgbClr val="909090"/>
              </a:solidFill>
              <a:prstDash val="sysDash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Depth of Thaw (cm)</a:t>
                </a:r>
              </a:p>
            </c:rich>
          </c:tx>
          <c:layout>
            <c:manualLayout>
              <c:xMode val="edge"/>
              <c:yMode val="edge"/>
              <c:x val="0.0536193029490617"/>
              <c:y val="0.228625675170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342694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0375974157076519"/>
          <c:y val="0.806001557497621"/>
          <c:w val="0.93576557724805"/>
          <c:h val="0.192168408427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78</xdr:row>
      <xdr:rowOff>47625</xdr:rowOff>
    </xdr:from>
    <xdr:to>
      <xdr:col>26</xdr:col>
      <xdr:colOff>290512</xdr:colOff>
      <xdr:row>92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300037</xdr:colOff>
      <xdr:row>62</xdr:row>
      <xdr:rowOff>85725</xdr:rowOff>
    </xdr:from>
    <xdr:to>
      <xdr:col>20</xdr:col>
      <xdr:colOff>204787</xdr:colOff>
      <xdr:row>76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94</xdr:row>
      <xdr:rowOff>0</xdr:rowOff>
    </xdr:from>
    <xdr:to>
      <xdr:col>25</xdr:col>
      <xdr:colOff>571500</xdr:colOff>
      <xdr:row>108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294967</xdr:colOff>
      <xdr:row>61</xdr:row>
      <xdr:rowOff>30724</xdr:rowOff>
    </xdr:from>
    <xdr:to>
      <xdr:col>27</xdr:col>
      <xdr:colOff>418792</xdr:colOff>
      <xdr:row>78</xdr:row>
      <xdr:rowOff>97399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401410</xdr:colOff>
      <xdr:row>61</xdr:row>
      <xdr:rowOff>20411</xdr:rowOff>
    </xdr:from>
    <xdr:to>
      <xdr:col>34</xdr:col>
      <xdr:colOff>133349</xdr:colOff>
      <xdr:row>79</xdr:row>
      <xdr:rowOff>149679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79</xdr:row>
      <xdr:rowOff>19050</xdr:rowOff>
    </xdr:from>
    <xdr:to>
      <xdr:col>24</xdr:col>
      <xdr:colOff>142875</xdr:colOff>
      <xdr:row>96</xdr:row>
      <xdr:rowOff>85725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21</xdr:col>
      <xdr:colOff>123825</xdr:colOff>
      <xdr:row>78</xdr:row>
      <xdr:rowOff>66675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2"/>
  <sheetViews>
    <sheetView workbookViewId="0">
      <pane xSplit="1" ySplit="3" topLeftCell="AZ140" activePane="bottomRight" state="frozenSplit"/>
      <selection pane="topRight"/>
      <selection pane="bottomLeft"/>
      <selection pane="bottomRight" activeCell="BG178" sqref="BG178"/>
    </sheetView>
  </sheetViews>
  <sheetFormatPr baseColWidth="10" defaultColWidth="8.7109375" defaultRowHeight="13" x14ac:dyDescent="0"/>
  <cols>
    <col min="1" max="1" width="11.140625" style="6" bestFit="1" customWidth="1"/>
    <col min="2" max="2" width="29.42578125" style="6" bestFit="1" customWidth="1"/>
    <col min="3" max="3" width="14.140625" style="6" bestFit="1" customWidth="1"/>
    <col min="4" max="6" width="12" style="6" bestFit="1" customWidth="1"/>
    <col min="7" max="7" width="8" style="6" bestFit="1" customWidth="1"/>
    <col min="8" max="8" width="6.28515625" style="6" bestFit="1" customWidth="1"/>
    <col min="9" max="10" width="12" style="6" bestFit="1" customWidth="1"/>
    <col min="11" max="11" width="9.85546875" style="6" bestFit="1" customWidth="1"/>
    <col min="12" max="12" width="12" style="6" bestFit="1" customWidth="1"/>
    <col min="13" max="13" width="6.42578125" style="6" bestFit="1" customWidth="1"/>
    <col min="14" max="14" width="12" style="6" bestFit="1" customWidth="1"/>
    <col min="15" max="15" width="6.5703125" style="6" bestFit="1" customWidth="1"/>
    <col min="16" max="16" width="16.42578125" style="6" bestFit="1" customWidth="1"/>
    <col min="17" max="17" width="15.28515625" style="6" bestFit="1" customWidth="1"/>
    <col min="18" max="18" width="25.7109375" style="6" bestFit="1" customWidth="1"/>
    <col min="19" max="19" width="12" style="6" bestFit="1" customWidth="1"/>
    <col min="20" max="20" width="12.85546875" style="6" bestFit="1" customWidth="1"/>
    <col min="21" max="21" width="12" style="6" bestFit="1" customWidth="1"/>
    <col min="22" max="22" width="13.7109375" style="6" bestFit="1" customWidth="1"/>
    <col min="23" max="23" width="18" style="6" bestFit="1" customWidth="1"/>
    <col min="24" max="24" width="9.5703125" style="6" bestFit="1" customWidth="1"/>
    <col min="25" max="25" width="16.28515625" style="6" bestFit="1" customWidth="1"/>
    <col min="26" max="26" width="12" style="6" bestFit="1" customWidth="1"/>
    <col min="27" max="27" width="12.85546875" style="6" bestFit="1" customWidth="1"/>
    <col min="28" max="28" width="12" style="6" bestFit="1" customWidth="1"/>
    <col min="29" max="29" width="6.42578125" style="6" bestFit="1" customWidth="1"/>
    <col min="30" max="30" width="12" style="6" bestFit="1" customWidth="1"/>
    <col min="31" max="31" width="11" style="6" bestFit="1" customWidth="1"/>
    <col min="32" max="32" width="5.140625" style="6" bestFit="1" customWidth="1"/>
    <col min="33" max="33" width="12" style="6" bestFit="1" customWidth="1"/>
    <col min="34" max="34" width="6" style="6" bestFit="1" customWidth="1"/>
    <col min="35" max="35" width="12" style="6" bestFit="1" customWidth="1"/>
    <col min="36" max="36" width="29.42578125" style="6" bestFit="1" customWidth="1"/>
    <col min="37" max="37" width="14.5703125" style="6" bestFit="1" customWidth="1"/>
    <col min="38" max="38" width="56" style="6" bestFit="1" customWidth="1"/>
    <col min="39" max="39" width="6.28515625" style="6" bestFit="1" customWidth="1"/>
    <col min="40" max="40" width="14.5703125" style="6" bestFit="1" customWidth="1"/>
    <col min="41" max="41" width="56" style="6" bestFit="1" customWidth="1"/>
    <col min="42" max="42" width="12" style="6" bestFit="1" customWidth="1"/>
    <col min="43" max="43" width="6" style="6" bestFit="1" customWidth="1"/>
    <col min="44" max="45" width="12" style="6" bestFit="1" customWidth="1"/>
    <col min="46" max="46" width="12.42578125" style="6" bestFit="1" customWidth="1"/>
    <col min="47" max="47" width="11.85546875" style="6" bestFit="1" customWidth="1"/>
    <col min="48" max="48" width="12" style="6" bestFit="1" customWidth="1"/>
    <col min="49" max="49" width="8.7109375" style="6" customWidth="1"/>
    <col min="50" max="50" width="12" style="6" bestFit="1" customWidth="1"/>
    <col min="51" max="51" width="9" style="6" bestFit="1" customWidth="1"/>
    <col min="52" max="52" width="11" style="6" bestFit="1" customWidth="1"/>
    <col min="53" max="53" width="12" style="6" bestFit="1" customWidth="1"/>
    <col min="54" max="54" width="11.85546875" style="6" bestFit="1" customWidth="1"/>
    <col min="55" max="55" width="11.28515625" style="6" bestFit="1" customWidth="1"/>
    <col min="56" max="56" width="11.28515625" style="7" bestFit="1" customWidth="1"/>
    <col min="57" max="57" width="12" style="6" bestFit="1" customWidth="1"/>
    <col min="58" max="58" width="8.140625" style="6" customWidth="1"/>
    <col min="59" max="59" width="13.28515625" style="6" bestFit="1" customWidth="1"/>
    <col min="60" max="60" width="29.42578125" style="6" bestFit="1" customWidth="1"/>
    <col min="61" max="236" width="6" style="6" customWidth="1"/>
    <col min="237" max="248" width="6.7109375" style="6" customWidth="1"/>
    <col min="249" max="256" width="7.140625" style="6" customWidth="1"/>
    <col min="257" max="16384" width="8.7109375" style="6"/>
  </cols>
  <sheetData>
    <row r="1" spans="1:60">
      <c r="A1" s="6" t="s">
        <v>443</v>
      </c>
    </row>
    <row r="2" spans="1:60">
      <c r="A2" s="6" t="s">
        <v>444</v>
      </c>
      <c r="I2" s="6" t="s">
        <v>823</v>
      </c>
      <c r="AA2" s="6" t="s">
        <v>445</v>
      </c>
      <c r="AT2" s="6" t="s">
        <v>44</v>
      </c>
      <c r="BB2" s="6" t="s">
        <v>444</v>
      </c>
      <c r="BH2" s="6" t="s">
        <v>622</v>
      </c>
    </row>
    <row r="3" spans="1:60" s="8" customFormat="1">
      <c r="A3" s="8" t="s">
        <v>700</v>
      </c>
      <c r="B3" s="8">
        <v>900720</v>
      </c>
      <c r="C3" s="8">
        <v>900804</v>
      </c>
      <c r="D3" s="8">
        <v>900812</v>
      </c>
      <c r="E3" s="8">
        <v>900822</v>
      </c>
      <c r="F3" s="8">
        <v>900826</v>
      </c>
      <c r="G3" s="8">
        <v>910730</v>
      </c>
      <c r="H3" s="8" t="s">
        <v>629</v>
      </c>
      <c r="I3" s="8">
        <v>910824</v>
      </c>
      <c r="J3" s="8">
        <v>920723</v>
      </c>
      <c r="L3" s="8">
        <v>920824</v>
      </c>
      <c r="N3" s="8">
        <v>930619</v>
      </c>
      <c r="O3" s="8" t="s">
        <v>629</v>
      </c>
      <c r="P3" s="8">
        <v>930619</v>
      </c>
      <c r="Q3" s="8">
        <v>930808</v>
      </c>
      <c r="R3" s="8" t="s">
        <v>629</v>
      </c>
      <c r="S3" s="8">
        <v>940821</v>
      </c>
      <c r="U3" s="8">
        <v>940905</v>
      </c>
      <c r="W3" s="8">
        <v>950602</v>
      </c>
      <c r="Y3" s="8" t="s">
        <v>629</v>
      </c>
      <c r="Z3" s="8">
        <v>950820</v>
      </c>
      <c r="AB3" s="8">
        <v>960614</v>
      </c>
      <c r="AD3" s="8">
        <v>960816</v>
      </c>
      <c r="AE3" s="8">
        <v>960902</v>
      </c>
      <c r="AF3" s="8" t="s">
        <v>629</v>
      </c>
      <c r="AG3" s="8">
        <v>970812</v>
      </c>
      <c r="AH3" s="8" t="s">
        <v>629</v>
      </c>
      <c r="AI3" s="8">
        <v>980829</v>
      </c>
      <c r="AJ3" s="8">
        <v>990814</v>
      </c>
      <c r="AK3" s="8" t="s">
        <v>825</v>
      </c>
      <c r="AL3" s="8" t="s">
        <v>629</v>
      </c>
      <c r="AM3" s="8" t="s">
        <v>108</v>
      </c>
      <c r="AN3" s="8" t="s">
        <v>825</v>
      </c>
      <c r="AO3" s="8" t="s">
        <v>629</v>
      </c>
      <c r="AP3" s="8" t="s">
        <v>113</v>
      </c>
      <c r="AQ3" s="8">
        <v>20802</v>
      </c>
      <c r="AR3" s="8" t="s">
        <v>119</v>
      </c>
      <c r="AS3" s="8" t="s">
        <v>123</v>
      </c>
      <c r="AT3" s="8" t="s">
        <v>124</v>
      </c>
      <c r="AU3" s="8" t="s">
        <v>398</v>
      </c>
      <c r="AV3" s="8" t="s">
        <v>128</v>
      </c>
      <c r="AW3" s="8" t="s">
        <v>398</v>
      </c>
      <c r="AX3" s="8" t="s">
        <v>135</v>
      </c>
      <c r="AY3" s="8">
        <v>200807</v>
      </c>
      <c r="AZ3" s="8" t="s">
        <v>175</v>
      </c>
      <c r="BA3" s="8">
        <v>20090729</v>
      </c>
      <c r="BB3" s="8">
        <v>20100813</v>
      </c>
      <c r="BC3" s="8">
        <v>20110812</v>
      </c>
      <c r="BD3" s="9">
        <v>20120816</v>
      </c>
      <c r="BE3" s="8">
        <v>20130815</v>
      </c>
      <c r="BF3" s="8">
        <v>20140825</v>
      </c>
      <c r="BG3" s="8" t="s">
        <v>398</v>
      </c>
      <c r="BH3" s="8" t="s">
        <v>578</v>
      </c>
    </row>
    <row r="4" spans="1:60">
      <c r="A4" s="6" t="s">
        <v>451</v>
      </c>
      <c r="Q4" s="6" t="s">
        <v>799</v>
      </c>
      <c r="R4" s="6" t="s">
        <v>674</v>
      </c>
    </row>
    <row r="5" spans="1:60">
      <c r="A5" s="6">
        <v>-10</v>
      </c>
      <c r="B5" s="6">
        <v>125</v>
      </c>
      <c r="C5" s="6">
        <v>127</v>
      </c>
      <c r="D5" s="6">
        <v>127</v>
      </c>
      <c r="E5" s="6">
        <v>127</v>
      </c>
      <c r="F5" s="6">
        <v>127</v>
      </c>
      <c r="G5" s="10">
        <v>256</v>
      </c>
      <c r="H5" s="10"/>
      <c r="J5" s="6">
        <v>123</v>
      </c>
      <c r="K5" s="6" t="s">
        <v>596</v>
      </c>
      <c r="N5" s="6">
        <v>18</v>
      </c>
      <c r="O5" s="6" t="s">
        <v>541</v>
      </c>
      <c r="P5" s="6" t="s">
        <v>61</v>
      </c>
      <c r="W5" s="6">
        <v>7</v>
      </c>
      <c r="X5" s="6" t="s">
        <v>142</v>
      </c>
      <c r="Y5" s="6" t="s">
        <v>220</v>
      </c>
    </row>
    <row r="6" spans="1:60">
      <c r="A6" s="6">
        <v>-5</v>
      </c>
      <c r="B6" s="6">
        <v>104</v>
      </c>
      <c r="C6" s="6">
        <v>91.5</v>
      </c>
      <c r="D6" s="6">
        <v>107</v>
      </c>
      <c r="E6" s="6">
        <v>108</v>
      </c>
      <c r="F6" s="6">
        <v>107</v>
      </c>
      <c r="G6" s="10">
        <v>122</v>
      </c>
      <c r="H6" s="10" t="s">
        <v>764</v>
      </c>
      <c r="J6" s="6">
        <v>102</v>
      </c>
      <c r="K6" s="6" t="s">
        <v>782</v>
      </c>
      <c r="N6" s="6">
        <v>27</v>
      </c>
      <c r="O6" s="6" t="s">
        <v>761</v>
      </c>
      <c r="P6" s="6" t="s">
        <v>64</v>
      </c>
    </row>
    <row r="7" spans="1:60">
      <c r="A7" s="6">
        <v>-1</v>
      </c>
      <c r="B7" s="6">
        <v>124</v>
      </c>
      <c r="C7" s="6">
        <v>125</v>
      </c>
      <c r="D7" s="6">
        <v>129</v>
      </c>
      <c r="E7" s="6">
        <v>129</v>
      </c>
      <c r="F7" s="6">
        <v>129</v>
      </c>
      <c r="G7" s="10">
        <v>133</v>
      </c>
      <c r="H7" s="10"/>
      <c r="J7" s="6">
        <v>117.5</v>
      </c>
      <c r="N7" s="6">
        <v>6</v>
      </c>
      <c r="P7" s="6">
        <v>6</v>
      </c>
      <c r="W7" s="6">
        <v>1</v>
      </c>
    </row>
    <row r="8" spans="1:60">
      <c r="A8" s="6">
        <v>-0.5</v>
      </c>
      <c r="B8" s="6">
        <v>115.5</v>
      </c>
      <c r="C8" s="6">
        <v>127</v>
      </c>
      <c r="D8" s="6">
        <v>118</v>
      </c>
      <c r="E8" s="6">
        <v>120</v>
      </c>
      <c r="F8" s="6">
        <v>119</v>
      </c>
      <c r="G8" s="10">
        <v>124</v>
      </c>
      <c r="H8" s="10"/>
      <c r="J8" s="6">
        <v>104</v>
      </c>
      <c r="N8" s="6">
        <v>0</v>
      </c>
      <c r="P8" s="6">
        <v>0</v>
      </c>
      <c r="W8" s="6">
        <v>14</v>
      </c>
    </row>
    <row r="9" spans="1:60">
      <c r="A9" s="6">
        <v>-0.25</v>
      </c>
      <c r="B9" s="6">
        <v>112</v>
      </c>
      <c r="C9" s="6">
        <v>116</v>
      </c>
      <c r="D9" s="6">
        <v>123</v>
      </c>
      <c r="E9" s="6">
        <v>123</v>
      </c>
      <c r="F9" s="6">
        <v>123</v>
      </c>
      <c r="G9" s="10">
        <v>148</v>
      </c>
      <c r="H9" s="10"/>
      <c r="J9" s="6">
        <v>118</v>
      </c>
      <c r="N9" s="6">
        <v>0</v>
      </c>
      <c r="P9" s="6">
        <v>0</v>
      </c>
      <c r="W9" s="6">
        <v>18</v>
      </c>
      <c r="AY9" s="6" t="s">
        <v>587</v>
      </c>
    </row>
    <row r="10" spans="1:60">
      <c r="A10" s="6" t="s">
        <v>54</v>
      </c>
      <c r="B10" s="6">
        <v>119.5</v>
      </c>
      <c r="C10" s="6">
        <v>125</v>
      </c>
      <c r="D10" s="6">
        <v>120</v>
      </c>
      <c r="E10" s="6">
        <v>122</v>
      </c>
      <c r="F10" s="6">
        <v>118</v>
      </c>
      <c r="G10" s="10">
        <v>125</v>
      </c>
      <c r="H10" s="10"/>
      <c r="I10" s="6">
        <v>125</v>
      </c>
      <c r="J10" s="6">
        <v>116</v>
      </c>
      <c r="L10" s="6">
        <v>150</v>
      </c>
      <c r="N10" s="6">
        <v>0</v>
      </c>
      <c r="P10" s="6">
        <v>0</v>
      </c>
      <c r="W10" s="6">
        <v>15</v>
      </c>
      <c r="AD10" s="6">
        <v>49</v>
      </c>
      <c r="AG10" s="6">
        <v>122</v>
      </c>
      <c r="AI10" s="6" t="s">
        <v>43</v>
      </c>
      <c r="AJ10" s="6" t="s">
        <v>638</v>
      </c>
      <c r="AY10" s="6" t="s">
        <v>636</v>
      </c>
    </row>
    <row r="11" spans="1:60">
      <c r="A11" s="6">
        <v>0.25</v>
      </c>
      <c r="B11" s="6">
        <v>30</v>
      </c>
      <c r="C11" s="6">
        <v>159</v>
      </c>
      <c r="D11" s="6">
        <v>165.5</v>
      </c>
      <c r="E11" s="6">
        <v>165.5</v>
      </c>
      <c r="F11" s="6">
        <v>165.5</v>
      </c>
      <c r="G11" s="10">
        <v>131</v>
      </c>
      <c r="H11" s="10"/>
      <c r="I11" s="6">
        <v>131</v>
      </c>
      <c r="J11" s="6">
        <v>95</v>
      </c>
      <c r="L11" s="6" t="s">
        <v>29</v>
      </c>
      <c r="N11" s="6">
        <v>7</v>
      </c>
      <c r="P11" s="6">
        <v>7</v>
      </c>
      <c r="W11" s="6">
        <v>3</v>
      </c>
      <c r="AD11" s="6">
        <v>55</v>
      </c>
      <c r="AG11" s="6">
        <v>122</v>
      </c>
      <c r="AI11" s="6" t="s">
        <v>43</v>
      </c>
      <c r="AJ11" s="6" t="s">
        <v>638</v>
      </c>
      <c r="AY11" s="6" t="s">
        <v>636</v>
      </c>
    </row>
    <row r="12" spans="1:60">
      <c r="A12" s="6">
        <v>0.5</v>
      </c>
      <c r="B12" s="6">
        <v>33</v>
      </c>
      <c r="C12" s="6">
        <v>36</v>
      </c>
      <c r="D12" s="6">
        <v>40</v>
      </c>
      <c r="E12" s="6">
        <v>42.5</v>
      </c>
      <c r="F12" s="6">
        <v>42.5</v>
      </c>
      <c r="G12" s="10">
        <v>176</v>
      </c>
      <c r="H12" s="10"/>
      <c r="I12" s="6">
        <v>176</v>
      </c>
      <c r="J12" s="6">
        <v>38</v>
      </c>
      <c r="L12" s="6">
        <v>163</v>
      </c>
      <c r="N12" s="6">
        <v>21</v>
      </c>
      <c r="P12" s="6">
        <v>21</v>
      </c>
      <c r="Q12" s="6" t="s">
        <v>20</v>
      </c>
      <c r="R12" s="6" t="s">
        <v>18</v>
      </c>
      <c r="W12" s="6">
        <v>5</v>
      </c>
      <c r="Z12" s="6" t="s">
        <v>29</v>
      </c>
      <c r="AD12" s="6">
        <v>52</v>
      </c>
      <c r="AG12" s="6">
        <v>119</v>
      </c>
      <c r="AI12" s="6" t="s">
        <v>43</v>
      </c>
      <c r="AJ12" s="6" t="s">
        <v>638</v>
      </c>
      <c r="AY12" s="6" t="s">
        <v>636</v>
      </c>
    </row>
    <row r="13" spans="1:60">
      <c r="A13" s="6">
        <v>1</v>
      </c>
      <c r="B13" s="6">
        <v>31</v>
      </c>
      <c r="C13" s="6">
        <v>36</v>
      </c>
      <c r="D13" s="6">
        <v>41</v>
      </c>
      <c r="E13" s="6">
        <v>44</v>
      </c>
      <c r="F13" s="6">
        <v>44.5</v>
      </c>
      <c r="G13" s="10">
        <v>39</v>
      </c>
      <c r="H13" s="10"/>
      <c r="I13" s="6">
        <v>51</v>
      </c>
      <c r="J13" s="6">
        <v>36</v>
      </c>
      <c r="L13" s="6">
        <v>47</v>
      </c>
      <c r="N13" s="6">
        <v>14</v>
      </c>
      <c r="P13" s="6">
        <v>14</v>
      </c>
      <c r="Q13" s="6" t="s">
        <v>18</v>
      </c>
      <c r="R13" s="6">
        <v>37</v>
      </c>
      <c r="S13" s="6">
        <v>136</v>
      </c>
      <c r="U13" s="6">
        <v>140</v>
      </c>
      <c r="V13" s="6" t="s">
        <v>624</v>
      </c>
      <c r="W13" s="6">
        <v>6</v>
      </c>
      <c r="Z13" s="6">
        <v>135</v>
      </c>
      <c r="AA13" s="6" t="s">
        <v>597</v>
      </c>
      <c r="AC13" s="6" t="s">
        <v>705</v>
      </c>
      <c r="AD13" s="6">
        <v>51</v>
      </c>
      <c r="AE13" s="6">
        <v>133</v>
      </c>
      <c r="AF13" s="6" t="s">
        <v>819</v>
      </c>
      <c r="AG13" s="6">
        <v>154</v>
      </c>
      <c r="AI13" s="6" t="s">
        <v>43</v>
      </c>
      <c r="AJ13" s="6" t="s">
        <v>516</v>
      </c>
      <c r="AK13" s="6" t="s">
        <v>380</v>
      </c>
      <c r="AN13" s="6" t="s">
        <v>380</v>
      </c>
      <c r="AY13" s="6" t="s">
        <v>636</v>
      </c>
    </row>
    <row r="14" spans="1:60">
      <c r="A14" s="6">
        <v>2</v>
      </c>
      <c r="B14" s="6">
        <v>34</v>
      </c>
      <c r="C14" s="6">
        <v>39.5</v>
      </c>
      <c r="D14" s="6">
        <v>41</v>
      </c>
      <c r="E14" s="6">
        <v>40</v>
      </c>
      <c r="F14" s="6">
        <v>40</v>
      </c>
      <c r="G14" s="10">
        <v>40</v>
      </c>
      <c r="H14" s="10"/>
      <c r="I14" s="6">
        <v>53</v>
      </c>
      <c r="J14" s="6">
        <v>39</v>
      </c>
      <c r="L14" s="6">
        <v>30</v>
      </c>
      <c r="N14" s="6">
        <v>13</v>
      </c>
      <c r="P14" s="6">
        <v>13</v>
      </c>
      <c r="Q14" s="6">
        <v>48</v>
      </c>
      <c r="R14" s="6" t="s">
        <v>177</v>
      </c>
      <c r="S14" s="6">
        <v>39</v>
      </c>
      <c r="U14" s="6">
        <v>44.5</v>
      </c>
      <c r="W14" s="6">
        <v>8</v>
      </c>
      <c r="Z14" s="6">
        <v>38</v>
      </c>
      <c r="AB14" s="6">
        <v>5</v>
      </c>
      <c r="AD14" s="6">
        <v>35</v>
      </c>
      <c r="AE14" s="6">
        <v>45</v>
      </c>
      <c r="AG14" s="6">
        <v>138</v>
      </c>
      <c r="AI14" s="6">
        <v>161</v>
      </c>
      <c r="AJ14" s="6">
        <v>127</v>
      </c>
      <c r="AK14" s="6" t="s">
        <v>380</v>
      </c>
      <c r="AL14" s="6" t="s">
        <v>596</v>
      </c>
      <c r="AM14" s="6">
        <v>130</v>
      </c>
      <c r="AN14" s="6" t="s">
        <v>380</v>
      </c>
      <c r="AO14" s="6" t="s">
        <v>596</v>
      </c>
      <c r="AP14" s="6">
        <v>130</v>
      </c>
      <c r="AQ14" s="6">
        <v>140</v>
      </c>
      <c r="AR14" s="6">
        <v>129</v>
      </c>
      <c r="AS14" s="6">
        <v>138</v>
      </c>
      <c r="AT14" s="6">
        <v>162</v>
      </c>
      <c r="AU14" s="6" t="s">
        <v>583</v>
      </c>
      <c r="AV14" s="6">
        <v>120</v>
      </c>
      <c r="AX14" s="6" t="s">
        <v>635</v>
      </c>
      <c r="AY14" s="6" t="s">
        <v>342</v>
      </c>
      <c r="AZ14" s="6">
        <v>130</v>
      </c>
      <c r="BA14" s="6">
        <v>150</v>
      </c>
      <c r="BB14" s="6">
        <v>190</v>
      </c>
      <c r="BC14" s="6" t="s">
        <v>635</v>
      </c>
      <c r="BD14" s="7" t="s">
        <v>635</v>
      </c>
      <c r="BE14" s="6" t="s">
        <v>945</v>
      </c>
      <c r="BF14" s="11"/>
      <c r="BG14" s="6" t="s">
        <v>635</v>
      </c>
      <c r="BH14" s="6" t="s">
        <v>342</v>
      </c>
    </row>
    <row r="15" spans="1:60">
      <c r="A15" s="6">
        <v>4</v>
      </c>
      <c r="B15" s="6">
        <v>43</v>
      </c>
      <c r="C15" s="6">
        <v>49.5</v>
      </c>
      <c r="D15" s="6">
        <v>53</v>
      </c>
      <c r="E15" s="6">
        <v>52</v>
      </c>
      <c r="F15" s="6">
        <v>53</v>
      </c>
      <c r="G15" s="10">
        <v>48</v>
      </c>
      <c r="H15" s="10"/>
      <c r="I15" s="6">
        <v>58</v>
      </c>
      <c r="J15" s="6">
        <v>41.5</v>
      </c>
      <c r="L15" s="6">
        <v>57</v>
      </c>
      <c r="N15" s="6">
        <v>23</v>
      </c>
      <c r="P15" s="6">
        <v>23</v>
      </c>
      <c r="Q15" s="6">
        <v>49</v>
      </c>
      <c r="S15" s="6">
        <v>55.5</v>
      </c>
      <c r="U15" s="6">
        <v>53</v>
      </c>
      <c r="W15" s="6">
        <v>21.5</v>
      </c>
      <c r="Z15" s="6">
        <v>55</v>
      </c>
      <c r="AB15" s="6">
        <v>15</v>
      </c>
      <c r="AD15" s="6">
        <v>49</v>
      </c>
      <c r="AE15" s="6">
        <v>54</v>
      </c>
      <c r="AG15" s="6">
        <v>36</v>
      </c>
      <c r="AI15" s="6">
        <v>51</v>
      </c>
      <c r="AJ15" s="6">
        <v>44</v>
      </c>
      <c r="AK15" s="6" t="s">
        <v>380</v>
      </c>
      <c r="AL15" s="6" t="s">
        <v>656</v>
      </c>
      <c r="AM15" s="6">
        <v>43</v>
      </c>
      <c r="AN15" s="6" t="s">
        <v>380</v>
      </c>
      <c r="AO15" s="6" t="s">
        <v>656</v>
      </c>
      <c r="AP15" s="6">
        <v>104</v>
      </c>
      <c r="AQ15" s="6">
        <v>116</v>
      </c>
      <c r="AR15" s="6">
        <v>130</v>
      </c>
      <c r="AS15" s="6">
        <v>124</v>
      </c>
      <c r="AT15" s="6">
        <v>128</v>
      </c>
      <c r="AU15" s="6" t="s">
        <v>583</v>
      </c>
      <c r="AV15" s="6">
        <v>80</v>
      </c>
      <c r="AX15" s="6" t="s">
        <v>635</v>
      </c>
      <c r="AY15" s="6" t="s">
        <v>354</v>
      </c>
      <c r="AZ15" s="6">
        <v>127</v>
      </c>
      <c r="BA15" s="6">
        <v>104</v>
      </c>
      <c r="BB15" s="6">
        <v>80</v>
      </c>
      <c r="BC15" s="6" t="s">
        <v>635</v>
      </c>
      <c r="BD15" s="7" t="s">
        <v>635</v>
      </c>
      <c r="BE15" s="6" t="s">
        <v>945</v>
      </c>
      <c r="BF15" s="3"/>
      <c r="BG15" s="6" t="s">
        <v>635</v>
      </c>
      <c r="BH15" s="6" t="s">
        <v>354</v>
      </c>
    </row>
    <row r="16" spans="1:60">
      <c r="A16" s="6">
        <v>6</v>
      </c>
      <c r="B16" s="6">
        <v>41</v>
      </c>
      <c r="C16" s="6">
        <v>46</v>
      </c>
      <c r="D16" s="6">
        <v>52</v>
      </c>
      <c r="E16" s="6">
        <v>53</v>
      </c>
      <c r="F16" s="6">
        <v>52.5</v>
      </c>
      <c r="G16" s="10">
        <v>60</v>
      </c>
      <c r="H16" s="10"/>
      <c r="I16" s="6">
        <v>61</v>
      </c>
      <c r="J16" s="6">
        <v>42</v>
      </c>
      <c r="L16" s="6">
        <v>55</v>
      </c>
      <c r="N16" s="6">
        <v>18</v>
      </c>
      <c r="P16" s="6">
        <v>18</v>
      </c>
      <c r="Q16" s="6">
        <v>48</v>
      </c>
      <c r="S16" s="6">
        <v>53</v>
      </c>
      <c r="U16" s="6">
        <v>54</v>
      </c>
      <c r="W16" s="6">
        <v>14.5</v>
      </c>
      <c r="Z16" s="6">
        <v>51</v>
      </c>
      <c r="AB16" s="6">
        <v>16</v>
      </c>
      <c r="AD16" s="6">
        <v>39</v>
      </c>
      <c r="AE16" s="6">
        <v>57</v>
      </c>
      <c r="AG16" s="6">
        <v>60</v>
      </c>
      <c r="AI16" s="6">
        <v>66</v>
      </c>
      <c r="AJ16" s="6">
        <v>80</v>
      </c>
      <c r="AK16" s="6" t="s">
        <v>380</v>
      </c>
      <c r="AM16" s="6">
        <v>199</v>
      </c>
      <c r="AN16" s="6" t="s">
        <v>380</v>
      </c>
      <c r="AP16" s="6">
        <v>152</v>
      </c>
      <c r="AQ16" s="6" t="s">
        <v>43</v>
      </c>
      <c r="AR16" s="6">
        <v>170</v>
      </c>
      <c r="AS16" s="6">
        <v>152</v>
      </c>
      <c r="AT16" s="6">
        <v>173</v>
      </c>
      <c r="AU16" s="6" t="s">
        <v>583</v>
      </c>
      <c r="AV16" s="6">
        <v>54</v>
      </c>
      <c r="AX16" s="6" t="s">
        <v>635</v>
      </c>
      <c r="AY16" s="6" t="s">
        <v>365</v>
      </c>
      <c r="AZ16" s="6">
        <v>140</v>
      </c>
      <c r="BA16" s="6">
        <v>123</v>
      </c>
      <c r="BB16" s="6">
        <v>56</v>
      </c>
      <c r="BC16" s="6" t="s">
        <v>635</v>
      </c>
      <c r="BD16" s="7" t="s">
        <v>635</v>
      </c>
      <c r="BE16" s="6" t="s">
        <v>945</v>
      </c>
      <c r="BF16" s="3"/>
      <c r="BG16" s="6" t="s">
        <v>635</v>
      </c>
      <c r="BH16" s="6" t="s">
        <v>365</v>
      </c>
    </row>
    <row r="17" spans="1:60">
      <c r="A17" s="6">
        <v>8</v>
      </c>
      <c r="B17" s="6">
        <v>37</v>
      </c>
      <c r="C17" s="6">
        <v>42.5</v>
      </c>
      <c r="D17" s="6">
        <v>47.5</v>
      </c>
      <c r="E17" s="6">
        <v>47.5</v>
      </c>
      <c r="F17" s="6">
        <v>49</v>
      </c>
      <c r="G17" s="10">
        <v>46</v>
      </c>
      <c r="H17" s="10"/>
      <c r="I17" s="6">
        <v>54</v>
      </c>
      <c r="J17" s="6">
        <v>44.5</v>
      </c>
      <c r="L17" s="6">
        <v>52</v>
      </c>
      <c r="N17" s="6">
        <v>21</v>
      </c>
      <c r="P17" s="6">
        <v>21</v>
      </c>
      <c r="Q17" s="6">
        <v>47</v>
      </c>
      <c r="S17" s="6">
        <v>48</v>
      </c>
      <c r="U17" s="6">
        <v>52</v>
      </c>
      <c r="W17" s="6">
        <v>16</v>
      </c>
      <c r="Z17" s="6">
        <v>50</v>
      </c>
      <c r="AB17" s="6">
        <v>15</v>
      </c>
      <c r="AD17" s="6">
        <v>35</v>
      </c>
      <c r="AE17" s="6">
        <v>51</v>
      </c>
      <c r="AG17" s="6">
        <v>61</v>
      </c>
      <c r="AI17" s="6">
        <v>56</v>
      </c>
      <c r="AJ17" s="6">
        <v>52</v>
      </c>
      <c r="AK17" s="6" t="s">
        <v>380</v>
      </c>
      <c r="AL17" s="6" t="s">
        <v>656</v>
      </c>
      <c r="AM17" s="6">
        <v>53.5</v>
      </c>
      <c r="AN17" s="6" t="s">
        <v>380</v>
      </c>
      <c r="AO17" s="6" t="s">
        <v>656</v>
      </c>
      <c r="AP17" s="6">
        <v>53.5</v>
      </c>
      <c r="AQ17" s="6">
        <v>52</v>
      </c>
      <c r="AR17" s="6">
        <v>46</v>
      </c>
      <c r="AS17" s="6">
        <v>42</v>
      </c>
      <c r="AT17" s="6">
        <v>55</v>
      </c>
      <c r="AV17" s="6">
        <v>50</v>
      </c>
      <c r="AX17" s="6">
        <v>50</v>
      </c>
      <c r="AY17" s="6" t="s">
        <v>368</v>
      </c>
      <c r="AZ17" s="6">
        <v>49</v>
      </c>
      <c r="BA17" s="6">
        <v>42</v>
      </c>
      <c r="BB17" s="6">
        <v>40</v>
      </c>
      <c r="BC17" s="6" t="s">
        <v>850</v>
      </c>
      <c r="BD17" s="7">
        <v>44</v>
      </c>
      <c r="BE17" s="6">
        <v>43</v>
      </c>
      <c r="BF17" s="3">
        <v>38</v>
      </c>
      <c r="BH17" s="6" t="s">
        <v>368</v>
      </c>
    </row>
    <row r="18" spans="1:60">
      <c r="A18" s="6">
        <v>10</v>
      </c>
      <c r="B18" s="6">
        <v>36.5</v>
      </c>
      <c r="C18" s="6">
        <v>43</v>
      </c>
      <c r="D18" s="6">
        <v>46</v>
      </c>
      <c r="E18" s="6">
        <v>49.5</v>
      </c>
      <c r="F18" s="6">
        <v>49.5</v>
      </c>
      <c r="G18" s="10">
        <v>47</v>
      </c>
      <c r="H18" s="10"/>
      <c r="I18" s="6">
        <v>50</v>
      </c>
      <c r="J18" s="6">
        <v>46</v>
      </c>
      <c r="L18" s="6">
        <v>50</v>
      </c>
      <c r="N18" s="6">
        <v>21</v>
      </c>
      <c r="P18" s="6">
        <v>21</v>
      </c>
      <c r="Q18" s="6">
        <v>49</v>
      </c>
      <c r="S18" s="6">
        <v>52</v>
      </c>
      <c r="U18" s="6">
        <v>54.5</v>
      </c>
      <c r="W18" s="6">
        <v>16</v>
      </c>
      <c r="Z18" s="6">
        <v>50</v>
      </c>
      <c r="AB18" s="6">
        <v>19</v>
      </c>
      <c r="AD18" s="6">
        <v>40</v>
      </c>
      <c r="AE18" s="6">
        <v>52</v>
      </c>
      <c r="AG18" s="6">
        <v>55</v>
      </c>
      <c r="AI18" s="6">
        <v>50</v>
      </c>
      <c r="AJ18" s="6">
        <v>43</v>
      </c>
      <c r="AK18" s="6" t="s">
        <v>380</v>
      </c>
      <c r="AM18" s="6">
        <v>44.5</v>
      </c>
      <c r="AN18" s="6" t="s">
        <v>380</v>
      </c>
      <c r="AP18" s="6">
        <v>49</v>
      </c>
      <c r="AQ18" s="6">
        <v>45</v>
      </c>
      <c r="AR18" s="6">
        <v>49</v>
      </c>
      <c r="AS18" s="6">
        <v>49</v>
      </c>
      <c r="AT18" s="6">
        <v>52</v>
      </c>
      <c r="AV18" s="6">
        <v>57</v>
      </c>
      <c r="AX18" s="6">
        <v>58</v>
      </c>
      <c r="AY18" s="6" t="s">
        <v>369</v>
      </c>
      <c r="AZ18" s="6">
        <v>49</v>
      </c>
      <c r="BA18" s="6">
        <v>42</v>
      </c>
      <c r="BB18" s="6">
        <v>53</v>
      </c>
      <c r="BC18" s="6">
        <v>55</v>
      </c>
      <c r="BD18" s="7">
        <v>64</v>
      </c>
      <c r="BE18" s="6">
        <v>63</v>
      </c>
      <c r="BF18" s="3">
        <v>55</v>
      </c>
      <c r="BH18" s="6" t="s">
        <v>369</v>
      </c>
    </row>
    <row r="19" spans="1:60">
      <c r="A19" s="6">
        <v>12</v>
      </c>
      <c r="B19" s="6">
        <v>34</v>
      </c>
      <c r="C19" s="6">
        <v>43.5</v>
      </c>
      <c r="D19" s="6">
        <v>46</v>
      </c>
      <c r="E19" s="6">
        <v>46.5</v>
      </c>
      <c r="F19" s="6">
        <v>47</v>
      </c>
      <c r="G19" s="10">
        <v>47</v>
      </c>
      <c r="H19" s="10"/>
      <c r="I19" s="6">
        <v>48</v>
      </c>
      <c r="J19" s="6">
        <v>39</v>
      </c>
      <c r="L19" s="6">
        <v>50</v>
      </c>
      <c r="N19" s="6">
        <v>19</v>
      </c>
      <c r="P19" s="6">
        <v>19</v>
      </c>
      <c r="Q19" s="6">
        <v>45</v>
      </c>
      <c r="S19" s="6">
        <v>43</v>
      </c>
      <c r="U19" s="6">
        <v>48</v>
      </c>
      <c r="W19" s="6">
        <v>16</v>
      </c>
      <c r="Z19" s="6">
        <v>46</v>
      </c>
      <c r="AB19" s="6">
        <v>19</v>
      </c>
      <c r="AD19" s="6">
        <v>43</v>
      </c>
      <c r="AE19" s="6">
        <v>49</v>
      </c>
      <c r="AG19" s="6">
        <v>56</v>
      </c>
      <c r="AI19" s="6">
        <v>57</v>
      </c>
      <c r="AJ19" s="6">
        <v>47</v>
      </c>
      <c r="AK19" s="6" t="s">
        <v>576</v>
      </c>
      <c r="AM19" s="6">
        <v>45.5</v>
      </c>
      <c r="AN19" s="6" t="s">
        <v>576</v>
      </c>
      <c r="AP19" s="6">
        <v>44</v>
      </c>
      <c r="AQ19" s="6">
        <v>48</v>
      </c>
      <c r="AR19" s="6">
        <v>41</v>
      </c>
      <c r="AS19" s="6">
        <v>46</v>
      </c>
      <c r="AT19" s="6">
        <v>48</v>
      </c>
      <c r="AV19" s="6">
        <v>51</v>
      </c>
      <c r="AX19" s="6">
        <v>52</v>
      </c>
      <c r="AY19" s="6" t="s">
        <v>370</v>
      </c>
      <c r="AZ19" s="6">
        <v>45</v>
      </c>
      <c r="BA19" s="6">
        <v>41</v>
      </c>
      <c r="BB19" s="6">
        <v>45</v>
      </c>
      <c r="BC19" s="6">
        <v>51</v>
      </c>
      <c r="BD19" s="7">
        <v>54</v>
      </c>
      <c r="BE19" s="6">
        <v>56</v>
      </c>
      <c r="BF19" s="3">
        <v>59</v>
      </c>
      <c r="BH19" s="6" t="s">
        <v>370</v>
      </c>
    </row>
    <row r="20" spans="1:60">
      <c r="A20" s="6">
        <v>14</v>
      </c>
      <c r="B20" s="6">
        <v>39</v>
      </c>
      <c r="C20" s="6">
        <v>45</v>
      </c>
      <c r="D20" s="6">
        <v>47.5</v>
      </c>
      <c r="E20" s="6">
        <v>50.5</v>
      </c>
      <c r="F20" s="6">
        <v>50</v>
      </c>
      <c r="G20" s="10">
        <v>48</v>
      </c>
      <c r="H20" s="10"/>
      <c r="I20" s="6">
        <v>53</v>
      </c>
      <c r="J20" s="6">
        <v>45</v>
      </c>
      <c r="L20" s="6">
        <v>49.5</v>
      </c>
      <c r="N20" s="6">
        <v>23</v>
      </c>
      <c r="P20" s="6">
        <v>23</v>
      </c>
      <c r="Q20" s="6">
        <v>49</v>
      </c>
      <c r="S20" s="6">
        <v>49.5</v>
      </c>
      <c r="U20" s="6">
        <v>52.5</v>
      </c>
      <c r="W20" s="6">
        <v>12</v>
      </c>
      <c r="Z20" s="6">
        <v>52</v>
      </c>
      <c r="AB20" s="6">
        <v>17</v>
      </c>
      <c r="AD20" s="6">
        <v>36</v>
      </c>
      <c r="AE20" s="6">
        <v>55</v>
      </c>
      <c r="AG20" s="6">
        <v>49</v>
      </c>
      <c r="AI20" s="6">
        <v>51</v>
      </c>
      <c r="AJ20" s="6">
        <v>49</v>
      </c>
      <c r="AK20" s="6" t="s">
        <v>576</v>
      </c>
      <c r="AM20" s="6">
        <v>50</v>
      </c>
      <c r="AN20" s="6" t="s">
        <v>576</v>
      </c>
      <c r="AP20" s="6">
        <v>47</v>
      </c>
      <c r="AQ20" s="6">
        <v>43.5</v>
      </c>
      <c r="AR20" s="6">
        <v>47</v>
      </c>
      <c r="AS20" s="6">
        <v>48</v>
      </c>
      <c r="AT20" s="6">
        <v>49</v>
      </c>
      <c r="AV20" s="6">
        <v>54</v>
      </c>
      <c r="AX20" s="6">
        <v>54</v>
      </c>
      <c r="AY20" s="6" t="s">
        <v>371</v>
      </c>
      <c r="AZ20" s="6">
        <v>49</v>
      </c>
      <c r="BA20" s="6">
        <v>42</v>
      </c>
      <c r="BB20" s="6">
        <v>51</v>
      </c>
      <c r="BC20" s="6">
        <v>57</v>
      </c>
      <c r="BD20" s="7">
        <v>58</v>
      </c>
      <c r="BE20" s="6">
        <v>62</v>
      </c>
      <c r="BF20" s="3">
        <v>64</v>
      </c>
      <c r="BH20" s="6" t="s">
        <v>371</v>
      </c>
    </row>
    <row r="21" spans="1:60">
      <c r="A21" s="6">
        <v>16</v>
      </c>
      <c r="B21" s="6">
        <v>32</v>
      </c>
      <c r="C21" s="6">
        <v>38</v>
      </c>
      <c r="D21" s="6">
        <v>40.5</v>
      </c>
      <c r="E21" s="6">
        <v>43.5</v>
      </c>
      <c r="F21" s="6">
        <v>43</v>
      </c>
      <c r="G21" s="10">
        <v>43</v>
      </c>
      <c r="H21" s="10"/>
      <c r="I21" s="6">
        <v>49</v>
      </c>
      <c r="J21" s="6">
        <v>38</v>
      </c>
      <c r="L21" s="6">
        <v>46.5</v>
      </c>
      <c r="N21" s="6">
        <v>19</v>
      </c>
      <c r="P21" s="6">
        <v>19</v>
      </c>
      <c r="Q21" s="6">
        <v>42</v>
      </c>
      <c r="S21" s="6">
        <v>48</v>
      </c>
      <c r="U21" s="6">
        <v>47.5</v>
      </c>
      <c r="W21" s="6">
        <v>13.5</v>
      </c>
      <c r="Z21" s="6">
        <v>46</v>
      </c>
      <c r="AB21" s="6">
        <v>15</v>
      </c>
      <c r="AD21" s="6">
        <v>43</v>
      </c>
      <c r="AE21" s="6">
        <v>48</v>
      </c>
      <c r="AG21" s="6">
        <v>44</v>
      </c>
      <c r="AI21" s="6">
        <v>46</v>
      </c>
      <c r="AJ21" s="6">
        <v>48</v>
      </c>
      <c r="AK21" s="6" t="s">
        <v>576</v>
      </c>
      <c r="AM21" s="6">
        <v>46</v>
      </c>
      <c r="AN21" s="6" t="s">
        <v>576</v>
      </c>
      <c r="AP21" s="6">
        <v>43.5</v>
      </c>
      <c r="AQ21" s="6">
        <v>40</v>
      </c>
      <c r="AR21" s="6">
        <v>41</v>
      </c>
      <c r="AS21" s="6">
        <v>46</v>
      </c>
      <c r="AT21" s="6">
        <v>47</v>
      </c>
      <c r="AV21" s="6">
        <v>49</v>
      </c>
      <c r="AX21" s="6">
        <v>53</v>
      </c>
      <c r="AY21" s="6" t="s">
        <v>372</v>
      </c>
      <c r="AZ21" s="6">
        <v>46</v>
      </c>
      <c r="BA21" s="6">
        <v>43</v>
      </c>
      <c r="BB21" s="6">
        <v>46</v>
      </c>
      <c r="BC21" s="6">
        <v>53.5</v>
      </c>
      <c r="BD21" s="7">
        <v>53</v>
      </c>
      <c r="BE21" s="6">
        <v>50</v>
      </c>
      <c r="BF21" s="3">
        <v>55</v>
      </c>
      <c r="BH21" s="6" t="s">
        <v>372</v>
      </c>
    </row>
    <row r="22" spans="1:60">
      <c r="A22" s="6">
        <v>18</v>
      </c>
      <c r="B22" s="6">
        <v>33.5</v>
      </c>
      <c r="C22" s="6">
        <v>40</v>
      </c>
      <c r="D22" s="6">
        <v>41</v>
      </c>
      <c r="E22" s="6">
        <v>42.5</v>
      </c>
      <c r="F22" s="6">
        <v>44</v>
      </c>
      <c r="G22" s="10">
        <v>40</v>
      </c>
      <c r="H22" s="10"/>
      <c r="I22" s="6">
        <v>49</v>
      </c>
      <c r="J22" s="6">
        <v>37</v>
      </c>
      <c r="L22" s="6">
        <v>49</v>
      </c>
      <c r="N22" s="6">
        <v>22</v>
      </c>
      <c r="P22" s="6">
        <v>22</v>
      </c>
      <c r="Q22" s="6">
        <v>37</v>
      </c>
      <c r="S22" s="6">
        <v>40</v>
      </c>
      <c r="U22" s="6">
        <v>43.5</v>
      </c>
      <c r="W22" s="6">
        <v>17.5</v>
      </c>
      <c r="Z22" s="6">
        <v>40</v>
      </c>
      <c r="AB22" s="6">
        <v>17</v>
      </c>
      <c r="AD22" s="6">
        <v>38</v>
      </c>
      <c r="AE22" s="6">
        <v>59</v>
      </c>
      <c r="AG22" s="6">
        <v>46</v>
      </c>
      <c r="AI22" s="6">
        <v>61</v>
      </c>
      <c r="AJ22" s="6">
        <v>50</v>
      </c>
      <c r="AK22" s="6" t="s">
        <v>576</v>
      </c>
      <c r="AM22" s="6">
        <v>48</v>
      </c>
      <c r="AN22" s="6" t="s">
        <v>576</v>
      </c>
      <c r="AP22" s="6">
        <v>42</v>
      </c>
      <c r="AQ22" s="6">
        <v>51</v>
      </c>
      <c r="AR22" s="6">
        <v>48</v>
      </c>
      <c r="AS22" s="6">
        <v>44</v>
      </c>
      <c r="AT22" s="6">
        <v>47</v>
      </c>
      <c r="AV22" s="6">
        <v>49</v>
      </c>
      <c r="AX22" s="6">
        <v>50</v>
      </c>
      <c r="AY22" s="6" t="s">
        <v>373</v>
      </c>
      <c r="AZ22" s="6">
        <v>45</v>
      </c>
      <c r="BA22" s="6">
        <v>31</v>
      </c>
      <c r="BB22" s="6">
        <v>38</v>
      </c>
      <c r="BC22" s="6">
        <v>38</v>
      </c>
      <c r="BD22" s="7">
        <v>55</v>
      </c>
      <c r="BE22" s="6">
        <v>65</v>
      </c>
      <c r="BF22" s="3">
        <v>65</v>
      </c>
      <c r="BH22" s="6" t="s">
        <v>373</v>
      </c>
    </row>
    <row r="23" spans="1:60">
      <c r="A23" s="6">
        <v>20</v>
      </c>
      <c r="B23" s="6">
        <v>43</v>
      </c>
      <c r="C23" s="6">
        <v>47</v>
      </c>
      <c r="D23" s="6">
        <v>49.5</v>
      </c>
      <c r="E23" s="6">
        <v>52</v>
      </c>
      <c r="F23" s="6">
        <v>53</v>
      </c>
      <c r="G23" s="10">
        <v>50</v>
      </c>
      <c r="H23" s="10"/>
      <c r="I23" s="6">
        <v>54</v>
      </c>
      <c r="J23" s="6">
        <v>50</v>
      </c>
      <c r="L23" s="6">
        <v>56.5</v>
      </c>
      <c r="N23" s="6">
        <v>30</v>
      </c>
      <c r="P23" s="6">
        <v>30</v>
      </c>
      <c r="Q23" s="6">
        <v>49.5</v>
      </c>
      <c r="U23" s="6">
        <v>57</v>
      </c>
      <c r="W23" s="6">
        <v>19</v>
      </c>
      <c r="Z23" s="6">
        <v>56</v>
      </c>
      <c r="AC23" s="6" t="s">
        <v>579</v>
      </c>
      <c r="AE23" s="6">
        <v>60</v>
      </c>
      <c r="AG23" s="6">
        <v>12</v>
      </c>
      <c r="AI23" s="6">
        <v>53</v>
      </c>
      <c r="AJ23" s="6">
        <v>57</v>
      </c>
      <c r="AK23" s="6" t="s">
        <v>576</v>
      </c>
      <c r="AL23" s="6" t="s">
        <v>324</v>
      </c>
      <c r="AM23" s="6">
        <v>56</v>
      </c>
      <c r="AN23" s="6" t="s">
        <v>576</v>
      </c>
      <c r="AO23" s="6" t="s">
        <v>324</v>
      </c>
      <c r="AP23" s="6">
        <v>55</v>
      </c>
      <c r="AQ23" s="6">
        <v>44</v>
      </c>
      <c r="AR23" s="6">
        <v>53</v>
      </c>
      <c r="AS23" s="6">
        <v>55</v>
      </c>
      <c r="AT23" s="6">
        <v>59</v>
      </c>
      <c r="AV23" s="6">
        <v>62</v>
      </c>
      <c r="AX23" s="6">
        <v>62</v>
      </c>
      <c r="AY23" s="6" t="s">
        <v>343</v>
      </c>
      <c r="AZ23" s="6">
        <v>56</v>
      </c>
      <c r="BA23" s="6">
        <v>39</v>
      </c>
      <c r="BB23" s="6">
        <v>45</v>
      </c>
      <c r="BC23" s="6">
        <v>48</v>
      </c>
      <c r="BD23" s="7">
        <v>50</v>
      </c>
      <c r="BE23" s="6">
        <v>50</v>
      </c>
      <c r="BF23" s="3">
        <v>49</v>
      </c>
      <c r="BH23" s="6" t="s">
        <v>343</v>
      </c>
    </row>
    <row r="24" spans="1:60">
      <c r="A24" s="6">
        <v>22</v>
      </c>
      <c r="B24" s="6">
        <v>36.5</v>
      </c>
      <c r="C24" s="6">
        <v>40.5</v>
      </c>
      <c r="D24" s="6">
        <v>43.5</v>
      </c>
      <c r="E24" s="6">
        <v>46</v>
      </c>
      <c r="F24" s="6">
        <v>46</v>
      </c>
      <c r="G24" s="10">
        <v>43</v>
      </c>
      <c r="H24" s="10"/>
      <c r="I24" s="6">
        <v>55</v>
      </c>
      <c r="J24" s="6">
        <v>41</v>
      </c>
      <c r="N24" s="6">
        <v>22</v>
      </c>
      <c r="P24" s="6">
        <v>22</v>
      </c>
      <c r="Q24" s="6">
        <v>42.5</v>
      </c>
      <c r="S24" s="6">
        <v>49</v>
      </c>
      <c r="U24" s="6">
        <v>46</v>
      </c>
      <c r="W24" s="6">
        <v>14</v>
      </c>
      <c r="Z24" s="6">
        <v>48</v>
      </c>
      <c r="AE24" s="6">
        <v>48</v>
      </c>
      <c r="AG24" s="6">
        <v>58</v>
      </c>
      <c r="AI24" s="6">
        <v>46</v>
      </c>
      <c r="AJ24" s="6">
        <v>50</v>
      </c>
      <c r="AK24" s="6" t="s">
        <v>576</v>
      </c>
      <c r="AL24" s="6" t="s">
        <v>325</v>
      </c>
      <c r="AM24" s="6">
        <v>45</v>
      </c>
      <c r="AN24" s="6" t="s">
        <v>576</v>
      </c>
      <c r="AO24" s="6" t="s">
        <v>325</v>
      </c>
      <c r="AP24" s="6">
        <v>44.5</v>
      </c>
      <c r="AQ24" s="6">
        <v>46</v>
      </c>
      <c r="AR24" s="6">
        <v>44</v>
      </c>
      <c r="AS24" s="6">
        <v>45</v>
      </c>
      <c r="AT24" s="6">
        <v>50</v>
      </c>
      <c r="AV24" s="6">
        <v>50</v>
      </c>
      <c r="AX24" s="6">
        <v>51</v>
      </c>
      <c r="AY24" s="6" t="s">
        <v>344</v>
      </c>
      <c r="AZ24" s="6">
        <v>47</v>
      </c>
      <c r="BA24" s="6">
        <v>47</v>
      </c>
      <c r="BB24" s="6">
        <v>47</v>
      </c>
      <c r="BC24" s="6">
        <v>52</v>
      </c>
      <c r="BD24" s="7">
        <v>55</v>
      </c>
      <c r="BE24" s="6">
        <v>53</v>
      </c>
      <c r="BF24" s="3">
        <v>56</v>
      </c>
      <c r="BH24" s="6" t="s">
        <v>344</v>
      </c>
    </row>
    <row r="25" spans="1:60">
      <c r="A25" s="6">
        <v>24</v>
      </c>
      <c r="G25" s="10"/>
      <c r="H25" s="10"/>
      <c r="J25" s="6">
        <v>36.5</v>
      </c>
      <c r="N25" s="6">
        <v>23</v>
      </c>
      <c r="P25" s="6">
        <v>23</v>
      </c>
      <c r="AD25" s="6">
        <v>42</v>
      </c>
      <c r="AE25" s="6">
        <v>53</v>
      </c>
      <c r="AG25" s="6">
        <v>52</v>
      </c>
      <c r="AI25" s="6">
        <v>61</v>
      </c>
      <c r="AS25" s="6">
        <v>43</v>
      </c>
      <c r="AT25" s="6">
        <v>47</v>
      </c>
      <c r="AV25" s="6">
        <v>48</v>
      </c>
      <c r="AX25" s="6">
        <v>48</v>
      </c>
      <c r="AY25" s="6" t="s">
        <v>345</v>
      </c>
      <c r="AZ25" s="6">
        <v>44</v>
      </c>
      <c r="BA25" s="6">
        <v>40</v>
      </c>
      <c r="BB25" s="6">
        <v>51</v>
      </c>
      <c r="BC25" s="6">
        <v>55</v>
      </c>
      <c r="BD25" s="7">
        <v>58</v>
      </c>
      <c r="BE25" s="6">
        <v>58</v>
      </c>
      <c r="BF25" s="3">
        <v>57</v>
      </c>
      <c r="BH25" s="6" t="s">
        <v>345</v>
      </c>
    </row>
    <row r="26" spans="1:60">
      <c r="A26" s="6">
        <v>26</v>
      </c>
      <c r="B26" s="6">
        <v>34</v>
      </c>
      <c r="C26" s="6">
        <v>38</v>
      </c>
      <c r="D26" s="6">
        <v>41</v>
      </c>
      <c r="E26" s="6">
        <v>43</v>
      </c>
      <c r="F26" s="6">
        <v>43</v>
      </c>
      <c r="G26" s="10">
        <v>40.5</v>
      </c>
      <c r="H26" s="10"/>
      <c r="I26" s="6">
        <v>47</v>
      </c>
      <c r="J26" s="6">
        <v>39</v>
      </c>
      <c r="L26" s="6">
        <v>46.5</v>
      </c>
      <c r="N26" s="6">
        <v>22</v>
      </c>
      <c r="P26" s="6">
        <v>22</v>
      </c>
      <c r="Q26" s="6">
        <v>37</v>
      </c>
      <c r="S26" s="6">
        <v>44</v>
      </c>
      <c r="U26" s="6">
        <v>44.5</v>
      </c>
      <c r="W26" s="6">
        <v>14</v>
      </c>
      <c r="Z26" s="6">
        <v>44</v>
      </c>
      <c r="AB26" s="6">
        <v>18</v>
      </c>
      <c r="AD26" s="6">
        <v>43</v>
      </c>
      <c r="AE26" s="6">
        <v>46</v>
      </c>
      <c r="AG26" s="6">
        <v>45</v>
      </c>
      <c r="AI26" s="6">
        <v>53</v>
      </c>
      <c r="AJ26" s="6">
        <v>46</v>
      </c>
      <c r="AK26" s="6" t="s">
        <v>576</v>
      </c>
      <c r="AL26" s="6" t="s">
        <v>809</v>
      </c>
      <c r="AM26" s="6">
        <v>44</v>
      </c>
      <c r="AN26" s="6" t="s">
        <v>576</v>
      </c>
      <c r="AO26" s="6" t="s">
        <v>809</v>
      </c>
      <c r="AP26" s="6">
        <v>41</v>
      </c>
      <c r="AQ26" s="6">
        <v>42</v>
      </c>
      <c r="AR26" s="6">
        <v>44</v>
      </c>
      <c r="AS26" s="6">
        <v>48</v>
      </c>
      <c r="AT26" s="6">
        <v>51</v>
      </c>
      <c r="AV26" s="6">
        <v>52</v>
      </c>
      <c r="AX26" s="6">
        <v>50</v>
      </c>
      <c r="AY26" s="6" t="s">
        <v>346</v>
      </c>
      <c r="AZ26" s="6">
        <v>44</v>
      </c>
      <c r="BA26" s="6">
        <v>43</v>
      </c>
      <c r="BB26" s="6">
        <v>53</v>
      </c>
      <c r="BC26" s="6">
        <v>53</v>
      </c>
      <c r="BD26" s="7">
        <v>58</v>
      </c>
      <c r="BE26" s="6">
        <v>58.5</v>
      </c>
      <c r="BF26" s="3">
        <v>60</v>
      </c>
      <c r="BH26" s="6" t="s">
        <v>346</v>
      </c>
    </row>
    <row r="27" spans="1:60">
      <c r="A27" s="6">
        <v>28</v>
      </c>
      <c r="B27" s="6">
        <v>36</v>
      </c>
      <c r="C27" s="6">
        <v>39.5</v>
      </c>
      <c r="D27" s="6">
        <v>41.5</v>
      </c>
      <c r="E27" s="6">
        <v>46.5</v>
      </c>
      <c r="F27" s="6">
        <v>46</v>
      </c>
      <c r="G27" s="10">
        <v>42</v>
      </c>
      <c r="H27" s="10"/>
      <c r="I27" s="6">
        <v>49</v>
      </c>
      <c r="J27" s="6">
        <v>39.5</v>
      </c>
      <c r="L27" s="6">
        <v>44</v>
      </c>
      <c r="N27" s="6">
        <v>23</v>
      </c>
      <c r="P27" s="6">
        <v>23</v>
      </c>
      <c r="Q27" s="6">
        <v>45</v>
      </c>
      <c r="S27" s="6">
        <v>47</v>
      </c>
      <c r="U27" s="6">
        <v>47.5</v>
      </c>
      <c r="W27" s="6">
        <v>15</v>
      </c>
      <c r="Z27" s="6">
        <v>44.5</v>
      </c>
      <c r="AE27" s="6">
        <v>50</v>
      </c>
      <c r="AG27" s="6">
        <v>47</v>
      </c>
      <c r="AI27" s="6">
        <v>46</v>
      </c>
      <c r="AJ27" s="6">
        <v>47</v>
      </c>
      <c r="AK27" s="6" t="s">
        <v>576</v>
      </c>
      <c r="AM27" s="6">
        <v>45</v>
      </c>
      <c r="AN27" s="6" t="s">
        <v>576</v>
      </c>
      <c r="AP27" s="6">
        <v>45</v>
      </c>
      <c r="AQ27" s="6">
        <v>42.5</v>
      </c>
      <c r="AR27" s="6">
        <v>47</v>
      </c>
      <c r="AS27" s="6">
        <v>46</v>
      </c>
      <c r="AT27" s="6">
        <v>56</v>
      </c>
      <c r="AV27" s="6">
        <v>55</v>
      </c>
      <c r="AX27" s="6">
        <v>59</v>
      </c>
      <c r="AY27" s="6" t="s">
        <v>347</v>
      </c>
      <c r="AZ27" s="6">
        <v>49</v>
      </c>
      <c r="BA27" s="6">
        <v>45</v>
      </c>
      <c r="BB27" s="6">
        <v>48</v>
      </c>
      <c r="BC27" s="6">
        <v>62</v>
      </c>
      <c r="BD27" s="7">
        <v>55</v>
      </c>
      <c r="BE27" s="6">
        <v>56</v>
      </c>
      <c r="BF27" s="3">
        <v>45</v>
      </c>
      <c r="BH27" s="6" t="s">
        <v>347</v>
      </c>
    </row>
    <row r="28" spans="1:60">
      <c r="A28" s="6">
        <v>30</v>
      </c>
      <c r="B28" s="6">
        <v>35.5</v>
      </c>
      <c r="C28" s="6">
        <v>40.5</v>
      </c>
      <c r="D28" s="6">
        <v>43.5</v>
      </c>
      <c r="E28" s="6">
        <v>50</v>
      </c>
      <c r="F28" s="6">
        <v>52.5</v>
      </c>
      <c r="G28" s="10">
        <v>45</v>
      </c>
      <c r="H28" s="10"/>
      <c r="I28" s="6">
        <v>52</v>
      </c>
      <c r="J28" s="6">
        <v>43</v>
      </c>
      <c r="L28" s="6">
        <v>47</v>
      </c>
      <c r="N28" s="6">
        <v>23</v>
      </c>
      <c r="P28" s="6">
        <v>23</v>
      </c>
      <c r="Q28" s="6">
        <v>46</v>
      </c>
      <c r="S28" s="6">
        <v>54.5</v>
      </c>
      <c r="W28" s="6">
        <v>20</v>
      </c>
      <c r="Z28" s="6">
        <v>53</v>
      </c>
      <c r="AB28" s="6">
        <v>18</v>
      </c>
      <c r="AD28" s="6">
        <v>46</v>
      </c>
      <c r="AE28" s="6">
        <v>51</v>
      </c>
      <c r="AG28" s="6">
        <v>49</v>
      </c>
      <c r="AI28" s="6">
        <v>50</v>
      </c>
      <c r="AJ28" s="6">
        <v>48</v>
      </c>
      <c r="AK28" s="6" t="s">
        <v>576</v>
      </c>
      <c r="AM28" s="6">
        <v>44</v>
      </c>
      <c r="AN28" s="6" t="s">
        <v>576</v>
      </c>
      <c r="AP28" s="6">
        <v>50</v>
      </c>
      <c r="AQ28" s="6">
        <v>49</v>
      </c>
      <c r="AR28" s="6">
        <v>46</v>
      </c>
      <c r="AS28" s="6">
        <v>48</v>
      </c>
      <c r="AT28" s="6">
        <v>52</v>
      </c>
      <c r="AV28" s="6">
        <v>54</v>
      </c>
      <c r="AX28" s="6">
        <v>54</v>
      </c>
      <c r="AY28" s="6" t="s">
        <v>349</v>
      </c>
      <c r="AZ28" s="6">
        <v>50</v>
      </c>
      <c r="BA28" s="6">
        <v>55</v>
      </c>
      <c r="BB28" s="6">
        <v>54</v>
      </c>
      <c r="BC28" s="6">
        <v>56</v>
      </c>
      <c r="BD28" s="7">
        <v>62</v>
      </c>
      <c r="BE28" s="6">
        <v>62</v>
      </c>
      <c r="BF28" s="3">
        <v>66</v>
      </c>
      <c r="BH28" s="6" t="s">
        <v>349</v>
      </c>
    </row>
    <row r="29" spans="1:60">
      <c r="A29" s="6">
        <v>32</v>
      </c>
      <c r="B29" s="6">
        <v>37.5</v>
      </c>
      <c r="C29" s="6">
        <v>43</v>
      </c>
      <c r="D29" s="6">
        <v>45</v>
      </c>
      <c r="E29" s="6">
        <v>47.5</v>
      </c>
      <c r="F29" s="6">
        <v>48</v>
      </c>
      <c r="G29" s="10">
        <v>49</v>
      </c>
      <c r="H29" s="10"/>
      <c r="I29" s="6">
        <v>50</v>
      </c>
      <c r="J29" s="6">
        <v>43</v>
      </c>
      <c r="L29" s="6">
        <v>49</v>
      </c>
      <c r="N29" s="6">
        <v>24</v>
      </c>
      <c r="P29" s="6">
        <v>24</v>
      </c>
      <c r="Q29" s="6">
        <v>45</v>
      </c>
      <c r="S29" s="6">
        <v>50</v>
      </c>
      <c r="U29" s="6">
        <v>50</v>
      </c>
      <c r="W29" s="6">
        <v>18</v>
      </c>
      <c r="Z29" s="6">
        <v>52</v>
      </c>
      <c r="AB29" s="6">
        <v>19</v>
      </c>
      <c r="AD29" s="6">
        <v>26</v>
      </c>
      <c r="AE29" s="6">
        <v>50</v>
      </c>
      <c r="AG29" s="6">
        <v>50</v>
      </c>
      <c r="AI29" s="6">
        <v>60</v>
      </c>
      <c r="AJ29" s="6">
        <v>46</v>
      </c>
      <c r="AK29" s="6" t="s">
        <v>576</v>
      </c>
      <c r="AM29" s="6">
        <v>48</v>
      </c>
      <c r="AN29" s="6" t="s">
        <v>576</v>
      </c>
      <c r="AP29" s="6">
        <v>47</v>
      </c>
      <c r="AQ29" s="6">
        <v>48</v>
      </c>
      <c r="AR29" s="6">
        <v>47</v>
      </c>
      <c r="AS29" s="6">
        <v>50</v>
      </c>
      <c r="AT29" s="6">
        <v>51</v>
      </c>
      <c r="AV29" s="6">
        <v>53</v>
      </c>
      <c r="AX29" s="6">
        <v>56</v>
      </c>
      <c r="AY29" s="6" t="s">
        <v>350</v>
      </c>
      <c r="AZ29" s="6">
        <v>46</v>
      </c>
      <c r="BA29" s="6">
        <v>90</v>
      </c>
      <c r="BB29" s="6">
        <v>50</v>
      </c>
      <c r="BC29" s="6">
        <v>50</v>
      </c>
      <c r="BD29" s="7">
        <v>60</v>
      </c>
      <c r="BE29" s="6">
        <v>58</v>
      </c>
      <c r="BF29" s="3">
        <v>57</v>
      </c>
      <c r="BH29" s="6" t="s">
        <v>350</v>
      </c>
    </row>
    <row r="30" spans="1:60">
      <c r="A30" s="6">
        <v>34</v>
      </c>
      <c r="B30" s="6">
        <v>36</v>
      </c>
      <c r="C30" s="6">
        <v>40</v>
      </c>
      <c r="D30" s="6">
        <v>43.5</v>
      </c>
      <c r="E30" s="6">
        <v>45.5</v>
      </c>
      <c r="F30" s="6">
        <v>45.5</v>
      </c>
      <c r="G30" s="10">
        <v>41</v>
      </c>
      <c r="H30" s="10"/>
      <c r="I30" s="6">
        <v>49</v>
      </c>
      <c r="J30" s="6">
        <v>39.5</v>
      </c>
      <c r="L30" s="6">
        <v>47</v>
      </c>
      <c r="N30" s="6">
        <v>37</v>
      </c>
      <c r="P30" s="6">
        <v>37</v>
      </c>
      <c r="Q30" s="6">
        <v>43</v>
      </c>
      <c r="S30" s="6">
        <v>48</v>
      </c>
      <c r="U30" s="6">
        <v>48</v>
      </c>
      <c r="W30" s="6">
        <v>17.5</v>
      </c>
      <c r="Z30" s="6">
        <v>46</v>
      </c>
      <c r="AB30" s="6">
        <v>20</v>
      </c>
      <c r="AD30" s="6">
        <v>33</v>
      </c>
      <c r="AE30" s="6">
        <v>48</v>
      </c>
      <c r="AG30" s="6">
        <v>49</v>
      </c>
      <c r="AI30" s="6">
        <v>82</v>
      </c>
      <c r="AJ30" s="6">
        <v>50</v>
      </c>
      <c r="AK30" s="6" t="s">
        <v>576</v>
      </c>
      <c r="AM30" s="6">
        <v>47</v>
      </c>
      <c r="AN30" s="6" t="s">
        <v>576</v>
      </c>
      <c r="AP30" s="6">
        <v>46.5</v>
      </c>
      <c r="AQ30" s="6">
        <v>47</v>
      </c>
      <c r="AR30" s="6">
        <v>46</v>
      </c>
      <c r="AS30" s="6">
        <v>49</v>
      </c>
      <c r="AT30" s="6">
        <v>54</v>
      </c>
      <c r="AV30" s="6">
        <v>53</v>
      </c>
      <c r="AX30" s="6">
        <v>54</v>
      </c>
      <c r="AY30" s="6" t="s">
        <v>351</v>
      </c>
      <c r="AZ30" s="6">
        <v>53</v>
      </c>
      <c r="BA30" s="6">
        <v>49</v>
      </c>
      <c r="BB30" s="6">
        <v>168</v>
      </c>
      <c r="BC30" s="6" t="s">
        <v>43</v>
      </c>
      <c r="BD30" s="7" t="s">
        <v>849</v>
      </c>
      <c r="BE30" s="6" t="s">
        <v>43</v>
      </c>
      <c r="BF30" s="3"/>
      <c r="BG30" s="6" t="s">
        <v>947</v>
      </c>
      <c r="BH30" s="6" t="s">
        <v>351</v>
      </c>
    </row>
    <row r="31" spans="1:60">
      <c r="A31" s="6">
        <v>36</v>
      </c>
      <c r="B31" s="6">
        <v>42</v>
      </c>
      <c r="C31" s="6">
        <v>45</v>
      </c>
      <c r="D31" s="6">
        <v>47.5</v>
      </c>
      <c r="E31" s="6">
        <v>49</v>
      </c>
      <c r="F31" s="6">
        <v>49</v>
      </c>
      <c r="G31" s="10">
        <v>49</v>
      </c>
      <c r="H31" s="10"/>
      <c r="I31" s="6">
        <v>50</v>
      </c>
      <c r="J31" s="6">
        <v>43.5</v>
      </c>
      <c r="L31" s="6">
        <v>52.5</v>
      </c>
      <c r="N31" s="6">
        <v>26</v>
      </c>
      <c r="P31" s="6">
        <v>26</v>
      </c>
      <c r="Q31" s="6">
        <v>47</v>
      </c>
      <c r="S31" s="6">
        <v>48</v>
      </c>
      <c r="U31" s="6">
        <v>51.5</v>
      </c>
      <c r="W31" s="6">
        <v>21</v>
      </c>
      <c r="Z31" s="6">
        <v>48</v>
      </c>
      <c r="AB31" s="6">
        <v>23</v>
      </c>
      <c r="AD31" s="6">
        <v>36</v>
      </c>
      <c r="AE31" s="6">
        <v>52</v>
      </c>
      <c r="AG31" s="6">
        <v>50</v>
      </c>
      <c r="AI31" s="6">
        <v>52</v>
      </c>
      <c r="AJ31" s="6">
        <v>53</v>
      </c>
      <c r="AK31" s="6" t="s">
        <v>576</v>
      </c>
      <c r="AM31" s="6">
        <v>50</v>
      </c>
      <c r="AN31" s="6" t="s">
        <v>576</v>
      </c>
      <c r="AP31" s="6">
        <v>49</v>
      </c>
      <c r="AQ31" s="6">
        <v>47</v>
      </c>
      <c r="AR31" s="6">
        <v>50</v>
      </c>
      <c r="AS31" s="6">
        <v>50</v>
      </c>
      <c r="AT31" s="6">
        <v>53</v>
      </c>
      <c r="AV31" s="6">
        <v>59</v>
      </c>
      <c r="AX31" s="6">
        <v>60</v>
      </c>
      <c r="AY31" s="6" t="s">
        <v>352</v>
      </c>
      <c r="AZ31" s="6">
        <v>54</v>
      </c>
      <c r="BA31" s="6">
        <v>173</v>
      </c>
      <c r="BB31" s="6" t="s">
        <v>616</v>
      </c>
      <c r="BC31" s="6" t="s">
        <v>635</v>
      </c>
      <c r="BE31" s="6" t="s">
        <v>945</v>
      </c>
      <c r="BF31" s="3"/>
      <c r="BG31" s="6" t="s">
        <v>635</v>
      </c>
      <c r="BH31" s="6" t="s">
        <v>352</v>
      </c>
    </row>
    <row r="32" spans="1:60">
      <c r="A32" s="6">
        <v>38</v>
      </c>
      <c r="B32" s="6">
        <v>46.5</v>
      </c>
      <c r="C32" s="6">
        <v>50</v>
      </c>
      <c r="D32" s="6">
        <v>51</v>
      </c>
      <c r="E32" s="6">
        <v>51</v>
      </c>
      <c r="F32" s="6">
        <v>51</v>
      </c>
      <c r="G32" s="10">
        <v>53</v>
      </c>
      <c r="H32" s="10"/>
      <c r="I32" s="6">
        <v>57</v>
      </c>
      <c r="J32" s="6">
        <v>47</v>
      </c>
      <c r="L32" s="6">
        <v>55.5</v>
      </c>
      <c r="N32" s="6">
        <v>27</v>
      </c>
      <c r="P32" s="6">
        <v>27</v>
      </c>
      <c r="Q32" s="6">
        <v>49.5</v>
      </c>
      <c r="S32" s="6">
        <v>50</v>
      </c>
      <c r="U32" s="6">
        <v>53</v>
      </c>
      <c r="W32" s="6">
        <v>20</v>
      </c>
      <c r="Z32" s="6">
        <v>50</v>
      </c>
      <c r="AB32" s="6">
        <v>23</v>
      </c>
      <c r="AD32" s="6">
        <v>35</v>
      </c>
      <c r="AE32" s="6">
        <v>53</v>
      </c>
      <c r="AG32" s="6">
        <v>57</v>
      </c>
      <c r="AI32" s="6">
        <v>54</v>
      </c>
      <c r="AJ32" s="6">
        <v>51</v>
      </c>
      <c r="AK32" s="6" t="s">
        <v>576</v>
      </c>
      <c r="AL32" s="6" t="s">
        <v>656</v>
      </c>
      <c r="AM32" s="6">
        <v>55</v>
      </c>
      <c r="AN32" s="6" t="s">
        <v>576</v>
      </c>
      <c r="AO32" s="6" t="s">
        <v>656</v>
      </c>
      <c r="AP32" s="6">
        <v>53</v>
      </c>
      <c r="AQ32" s="6">
        <v>48</v>
      </c>
      <c r="AR32" s="6">
        <v>51</v>
      </c>
      <c r="AS32" s="6">
        <v>58</v>
      </c>
      <c r="AT32" s="6">
        <v>68</v>
      </c>
      <c r="AV32" s="6">
        <v>75</v>
      </c>
      <c r="AX32" s="6">
        <v>76</v>
      </c>
      <c r="AY32" s="6" t="s">
        <v>353</v>
      </c>
      <c r="AZ32" s="6">
        <v>46</v>
      </c>
      <c r="BA32" s="6">
        <v>176</v>
      </c>
      <c r="BB32" s="6" t="s">
        <v>616</v>
      </c>
      <c r="BC32" s="6" t="s">
        <v>635</v>
      </c>
      <c r="BE32" s="6" t="s">
        <v>945</v>
      </c>
      <c r="BF32" s="12"/>
      <c r="BG32" s="6" t="s">
        <v>635</v>
      </c>
      <c r="BH32" s="6" t="s">
        <v>353</v>
      </c>
    </row>
    <row r="33" spans="1:60">
      <c r="A33" s="6">
        <v>40</v>
      </c>
      <c r="B33" s="6">
        <v>33.5</v>
      </c>
      <c r="C33" s="6">
        <v>39</v>
      </c>
      <c r="D33" s="6">
        <v>43</v>
      </c>
      <c r="E33" s="6">
        <v>48</v>
      </c>
      <c r="F33" s="6">
        <v>45.5</v>
      </c>
      <c r="G33" s="10">
        <v>41</v>
      </c>
      <c r="H33" s="10"/>
      <c r="I33" s="6">
        <v>53</v>
      </c>
      <c r="J33" s="6">
        <v>46</v>
      </c>
      <c r="L33" s="6">
        <v>47.5</v>
      </c>
      <c r="N33" s="6">
        <v>20</v>
      </c>
      <c r="P33" s="6">
        <v>20</v>
      </c>
      <c r="Q33" s="6">
        <v>37</v>
      </c>
      <c r="S33" s="6">
        <v>46</v>
      </c>
      <c r="U33" s="6">
        <v>54.5</v>
      </c>
      <c r="W33" s="6">
        <v>20</v>
      </c>
      <c r="Z33" s="6">
        <v>49</v>
      </c>
      <c r="AB33" s="6">
        <v>26</v>
      </c>
      <c r="AD33" s="6">
        <v>40</v>
      </c>
      <c r="AE33" s="6">
        <v>51</v>
      </c>
      <c r="AG33" s="6">
        <v>56</v>
      </c>
      <c r="AI33" s="6">
        <v>56</v>
      </c>
      <c r="AJ33" s="6">
        <v>56</v>
      </c>
      <c r="AK33" s="6" t="s">
        <v>576</v>
      </c>
      <c r="AM33" s="6">
        <v>42</v>
      </c>
      <c r="AN33" s="6" t="s">
        <v>576</v>
      </c>
      <c r="AP33" s="6">
        <v>59</v>
      </c>
      <c r="AQ33" s="6">
        <v>61</v>
      </c>
      <c r="AR33" s="6">
        <v>65</v>
      </c>
      <c r="AS33" s="6">
        <v>44</v>
      </c>
      <c r="AT33" s="6">
        <v>49</v>
      </c>
      <c r="AV33" s="6">
        <v>48</v>
      </c>
      <c r="AX33" s="6">
        <v>54</v>
      </c>
      <c r="AY33" s="6" t="s">
        <v>635</v>
      </c>
      <c r="BH33" s="6" t="s">
        <v>355</v>
      </c>
    </row>
    <row r="34" spans="1:60">
      <c r="A34" s="6">
        <v>42</v>
      </c>
      <c r="B34" s="6">
        <v>37</v>
      </c>
      <c r="C34" s="6">
        <v>40</v>
      </c>
      <c r="D34" s="6">
        <v>43</v>
      </c>
      <c r="E34" s="6">
        <v>47</v>
      </c>
      <c r="F34" s="6">
        <v>46</v>
      </c>
      <c r="G34" s="10">
        <v>49</v>
      </c>
      <c r="H34" s="10"/>
      <c r="I34" s="6">
        <v>52</v>
      </c>
      <c r="J34" s="6">
        <v>43</v>
      </c>
      <c r="L34" s="6">
        <v>49.5</v>
      </c>
      <c r="N34" s="6">
        <v>20</v>
      </c>
      <c r="P34" s="6">
        <v>20</v>
      </c>
      <c r="Q34" s="6">
        <v>44</v>
      </c>
      <c r="S34" s="6">
        <v>48</v>
      </c>
      <c r="U34" s="6">
        <v>51.5</v>
      </c>
      <c r="W34" s="6">
        <v>24</v>
      </c>
      <c r="Z34" s="6">
        <v>48</v>
      </c>
      <c r="AB34" s="6">
        <v>22</v>
      </c>
      <c r="AD34" s="6">
        <v>41</v>
      </c>
      <c r="AE34" s="6">
        <v>49</v>
      </c>
      <c r="AG34" s="6" t="s">
        <v>43</v>
      </c>
      <c r="AI34" s="6">
        <v>55</v>
      </c>
      <c r="AJ34" s="6">
        <v>40</v>
      </c>
      <c r="AK34" s="6" t="s">
        <v>576</v>
      </c>
      <c r="AL34" s="6" t="s">
        <v>656</v>
      </c>
      <c r="AM34" s="6">
        <v>57.5</v>
      </c>
      <c r="AN34" s="6" t="s">
        <v>576</v>
      </c>
      <c r="AO34" s="6" t="s">
        <v>656</v>
      </c>
      <c r="AP34" s="6">
        <v>63</v>
      </c>
      <c r="AQ34" s="6">
        <v>40</v>
      </c>
      <c r="AR34" s="6">
        <v>45</v>
      </c>
      <c r="AY34" s="6" t="s">
        <v>636</v>
      </c>
    </row>
    <row r="35" spans="1:60">
      <c r="A35" s="6">
        <v>44</v>
      </c>
      <c r="B35" s="6">
        <v>34</v>
      </c>
      <c r="C35" s="6">
        <v>32</v>
      </c>
      <c r="D35" s="6">
        <v>40</v>
      </c>
      <c r="E35" s="6">
        <v>125</v>
      </c>
      <c r="F35" s="6">
        <v>45</v>
      </c>
      <c r="G35" s="10">
        <v>37</v>
      </c>
      <c r="H35" s="10"/>
      <c r="I35" s="6">
        <v>50</v>
      </c>
      <c r="J35" s="6">
        <v>27</v>
      </c>
      <c r="L35" s="6">
        <v>49</v>
      </c>
      <c r="N35" s="6">
        <v>7</v>
      </c>
      <c r="P35" s="6">
        <v>7</v>
      </c>
      <c r="Q35" s="6">
        <v>41</v>
      </c>
      <c r="R35" s="6">
        <v>30</v>
      </c>
      <c r="W35" s="6">
        <v>16</v>
      </c>
      <c r="Z35" s="6">
        <v>43.5</v>
      </c>
      <c r="AB35" s="6">
        <v>8</v>
      </c>
      <c r="AD35" s="6">
        <v>55</v>
      </c>
      <c r="AE35" s="6" t="s">
        <v>43</v>
      </c>
      <c r="AG35" s="6">
        <v>188</v>
      </c>
      <c r="AI35" s="6" t="s">
        <v>43</v>
      </c>
      <c r="AJ35" s="6" t="s">
        <v>635</v>
      </c>
      <c r="AK35" s="6" t="s">
        <v>690</v>
      </c>
      <c r="AN35" s="6" t="s">
        <v>690</v>
      </c>
      <c r="AY35" s="6" t="s">
        <v>636</v>
      </c>
    </row>
    <row r="36" spans="1:60">
      <c r="A36" s="6">
        <v>44.65</v>
      </c>
      <c r="B36" s="6">
        <v>33</v>
      </c>
      <c r="C36" s="6">
        <v>41.5</v>
      </c>
      <c r="D36" s="6">
        <v>210</v>
      </c>
      <c r="E36" s="6">
        <v>210</v>
      </c>
      <c r="F36" s="6">
        <v>210</v>
      </c>
      <c r="G36" s="10">
        <v>37</v>
      </c>
      <c r="H36" s="10"/>
      <c r="I36" s="6">
        <v>53</v>
      </c>
      <c r="J36" s="6">
        <v>43</v>
      </c>
      <c r="L36" s="6" t="s">
        <v>35</v>
      </c>
      <c r="Q36" s="6" t="s">
        <v>20</v>
      </c>
      <c r="R36" s="6">
        <v>65</v>
      </c>
      <c r="W36" s="6">
        <v>9</v>
      </c>
      <c r="Z36" s="6" t="s">
        <v>29</v>
      </c>
      <c r="AC36" s="6" t="s">
        <v>705</v>
      </c>
      <c r="AD36" s="6">
        <v>75</v>
      </c>
      <c r="AG36" s="6" t="s">
        <v>43</v>
      </c>
      <c r="AI36" s="6" t="s">
        <v>43</v>
      </c>
      <c r="AJ36" s="6" t="s">
        <v>635</v>
      </c>
      <c r="AK36" s="6" t="s">
        <v>690</v>
      </c>
      <c r="AN36" s="6" t="s">
        <v>690</v>
      </c>
      <c r="AY36" s="6" t="s">
        <v>636</v>
      </c>
    </row>
    <row r="37" spans="1:60">
      <c r="A37" s="6">
        <v>44.9</v>
      </c>
      <c r="B37" s="6">
        <v>32.5</v>
      </c>
      <c r="C37" s="6">
        <v>210</v>
      </c>
      <c r="D37" s="6">
        <v>210</v>
      </c>
      <c r="E37" s="6">
        <v>210</v>
      </c>
      <c r="F37" s="6">
        <v>210</v>
      </c>
      <c r="G37" s="10">
        <v>55</v>
      </c>
      <c r="H37" s="10"/>
      <c r="I37" s="6">
        <v>300</v>
      </c>
      <c r="J37" s="6">
        <v>32.5</v>
      </c>
      <c r="K37" s="6" t="s">
        <v>596</v>
      </c>
      <c r="L37" s="6" t="s">
        <v>29</v>
      </c>
      <c r="W37" s="6">
        <v>8</v>
      </c>
      <c r="Z37" s="6" t="s">
        <v>29</v>
      </c>
      <c r="AD37" s="6">
        <v>69</v>
      </c>
      <c r="AG37" s="6" t="s">
        <v>43</v>
      </c>
      <c r="AI37" s="6" t="s">
        <v>43</v>
      </c>
      <c r="AJ37" s="6" t="s">
        <v>635</v>
      </c>
      <c r="AK37" s="6" t="s">
        <v>690</v>
      </c>
      <c r="AN37" s="6" t="s">
        <v>690</v>
      </c>
      <c r="AY37" s="6" t="s">
        <v>636</v>
      </c>
    </row>
    <row r="38" spans="1:60">
      <c r="A38" s="6">
        <v>45.15</v>
      </c>
      <c r="B38" s="6">
        <v>185</v>
      </c>
      <c r="C38" s="6">
        <v>185</v>
      </c>
      <c r="D38" s="6">
        <v>185</v>
      </c>
      <c r="E38" s="6">
        <v>185</v>
      </c>
      <c r="F38" s="6">
        <v>185</v>
      </c>
      <c r="I38" s="6">
        <v>158</v>
      </c>
      <c r="J38" s="6">
        <v>127</v>
      </c>
      <c r="K38" s="6" t="s">
        <v>596</v>
      </c>
      <c r="L38" s="6" t="s">
        <v>29</v>
      </c>
      <c r="W38" s="6">
        <v>7</v>
      </c>
      <c r="AI38" s="6" t="s">
        <v>43</v>
      </c>
      <c r="AJ38" s="6" t="s">
        <v>635</v>
      </c>
      <c r="AK38" s="6" t="s">
        <v>690</v>
      </c>
      <c r="AN38" s="6" t="s">
        <v>690</v>
      </c>
    </row>
    <row r="39" spans="1:60">
      <c r="A39" s="6" t="s">
        <v>55</v>
      </c>
      <c r="G39" s="10">
        <v>48</v>
      </c>
      <c r="H39" s="10"/>
      <c r="J39" s="6">
        <v>138.5</v>
      </c>
      <c r="K39" s="6" t="s">
        <v>596</v>
      </c>
      <c r="L39" s="6" t="s">
        <v>39</v>
      </c>
      <c r="Q39" s="6" t="s">
        <v>20</v>
      </c>
      <c r="R39" s="6" t="s">
        <v>20</v>
      </c>
    </row>
    <row r="40" spans="1:60">
      <c r="A40" s="6">
        <v>-0.25</v>
      </c>
      <c r="B40" s="6">
        <v>165</v>
      </c>
      <c r="C40" s="6">
        <v>165</v>
      </c>
      <c r="D40" s="6">
        <v>165</v>
      </c>
      <c r="E40" s="6">
        <v>165</v>
      </c>
      <c r="F40" s="6">
        <v>165</v>
      </c>
      <c r="G40" s="10">
        <v>142</v>
      </c>
      <c r="H40" s="10" t="s">
        <v>596</v>
      </c>
      <c r="J40" s="6">
        <v>152</v>
      </c>
      <c r="K40" s="6" t="s">
        <v>596</v>
      </c>
      <c r="W40" s="6" t="s">
        <v>66</v>
      </c>
    </row>
    <row r="41" spans="1:60">
      <c r="G41" s="10"/>
      <c r="H41" s="10"/>
    </row>
    <row r="42" spans="1:60">
      <c r="A42" s="6" t="s">
        <v>448</v>
      </c>
      <c r="G42" s="10"/>
      <c r="H42" s="10"/>
    </row>
    <row r="43" spans="1:60">
      <c r="A43" s="6">
        <v>-1</v>
      </c>
      <c r="B43" s="6">
        <v>128</v>
      </c>
      <c r="C43" s="6">
        <v>128</v>
      </c>
      <c r="D43" s="6">
        <v>128</v>
      </c>
      <c r="E43" s="6">
        <v>128</v>
      </c>
      <c r="F43" s="6">
        <v>128</v>
      </c>
      <c r="G43" s="10">
        <v>128</v>
      </c>
      <c r="H43" s="10"/>
      <c r="N43" s="6">
        <v>15</v>
      </c>
      <c r="O43" s="6" t="s">
        <v>791</v>
      </c>
      <c r="P43" s="6" t="s">
        <v>60</v>
      </c>
      <c r="W43" s="6" t="s">
        <v>67</v>
      </c>
      <c r="Y43" s="6" t="s">
        <v>67</v>
      </c>
    </row>
    <row r="44" spans="1:60">
      <c r="A44" s="6">
        <v>-0.5</v>
      </c>
      <c r="B44" s="6">
        <v>136</v>
      </c>
      <c r="C44" s="6">
        <v>136</v>
      </c>
      <c r="D44" s="6">
        <v>136</v>
      </c>
      <c r="E44" s="6">
        <v>136</v>
      </c>
      <c r="F44" s="6">
        <v>136</v>
      </c>
      <c r="G44" s="10">
        <v>156</v>
      </c>
      <c r="H44" s="10"/>
      <c r="N44" s="6">
        <v>21</v>
      </c>
      <c r="O44" s="6" t="s">
        <v>766</v>
      </c>
      <c r="P44" s="6" t="s">
        <v>63</v>
      </c>
      <c r="W44" s="6">
        <v>11</v>
      </c>
    </row>
    <row r="45" spans="1:60">
      <c r="A45" s="6">
        <v>-0.25</v>
      </c>
      <c r="B45" s="6">
        <v>128</v>
      </c>
      <c r="C45" s="6">
        <v>126</v>
      </c>
      <c r="D45" s="6">
        <v>126</v>
      </c>
      <c r="E45" s="6">
        <v>126</v>
      </c>
      <c r="F45" s="6">
        <v>126</v>
      </c>
      <c r="G45" s="10">
        <v>122</v>
      </c>
      <c r="H45" s="10"/>
      <c r="N45" s="6" t="s">
        <v>86</v>
      </c>
      <c r="O45" s="6" t="s">
        <v>766</v>
      </c>
      <c r="P45" s="6" t="s">
        <v>89</v>
      </c>
      <c r="W45" s="6">
        <v>10</v>
      </c>
    </row>
    <row r="46" spans="1:60">
      <c r="A46" s="6" t="s">
        <v>54</v>
      </c>
      <c r="B46" s="6">
        <v>125</v>
      </c>
      <c r="C46" s="6">
        <v>134</v>
      </c>
      <c r="D46" s="6">
        <v>134</v>
      </c>
      <c r="E46" s="6">
        <v>134</v>
      </c>
      <c r="F46" s="6">
        <v>134</v>
      </c>
      <c r="G46" s="10">
        <v>128</v>
      </c>
      <c r="H46" s="10" t="s">
        <v>596</v>
      </c>
      <c r="I46" s="6">
        <v>128</v>
      </c>
      <c r="J46" s="6">
        <v>125</v>
      </c>
      <c r="K46" s="6" t="s">
        <v>596</v>
      </c>
      <c r="L46" s="6" t="s">
        <v>29</v>
      </c>
      <c r="N46" s="6" t="s">
        <v>86</v>
      </c>
      <c r="O46" s="6" t="s">
        <v>753</v>
      </c>
      <c r="P46" s="6" t="s">
        <v>88</v>
      </c>
      <c r="W46" s="6">
        <v>9</v>
      </c>
      <c r="AB46" s="6">
        <v>9</v>
      </c>
      <c r="AC46" s="6" t="s">
        <v>834</v>
      </c>
      <c r="AD46" s="6">
        <v>50</v>
      </c>
      <c r="AG46" s="6">
        <v>146</v>
      </c>
      <c r="AH46" s="6" t="s">
        <v>595</v>
      </c>
      <c r="AI46" s="6" t="s">
        <v>43</v>
      </c>
      <c r="AJ46" s="6" t="s">
        <v>638</v>
      </c>
      <c r="AK46" s="6" t="s">
        <v>381</v>
      </c>
      <c r="AN46" s="6" t="s">
        <v>381</v>
      </c>
    </row>
    <row r="47" spans="1:60">
      <c r="A47" s="6">
        <v>0.25</v>
      </c>
      <c r="B47" s="6">
        <v>117</v>
      </c>
      <c r="C47" s="6">
        <v>123</v>
      </c>
      <c r="D47" s="6">
        <v>123</v>
      </c>
      <c r="E47" s="6">
        <v>123</v>
      </c>
      <c r="F47" s="6">
        <v>123</v>
      </c>
      <c r="G47" s="10">
        <v>106</v>
      </c>
      <c r="H47" s="10"/>
      <c r="I47" s="6">
        <v>106</v>
      </c>
      <c r="J47" s="6">
        <v>125</v>
      </c>
      <c r="K47" s="6" t="s">
        <v>596</v>
      </c>
      <c r="L47" s="6" t="s">
        <v>29</v>
      </c>
      <c r="N47" s="6" t="s">
        <v>19</v>
      </c>
      <c r="P47" s="6" t="s">
        <v>19</v>
      </c>
      <c r="W47" s="6">
        <v>9</v>
      </c>
      <c r="AB47" s="6">
        <v>9</v>
      </c>
      <c r="AG47" s="6">
        <v>126</v>
      </c>
      <c r="AI47" s="6" t="s">
        <v>43</v>
      </c>
      <c r="AJ47" s="6" t="s">
        <v>638</v>
      </c>
      <c r="AK47" s="6" t="s">
        <v>381</v>
      </c>
      <c r="AN47" s="6" t="s">
        <v>381</v>
      </c>
      <c r="AY47" s="6" t="s">
        <v>636</v>
      </c>
    </row>
    <row r="48" spans="1:60">
      <c r="A48" s="6">
        <v>0.5</v>
      </c>
      <c r="B48" s="6">
        <v>132</v>
      </c>
      <c r="C48" s="6">
        <v>133.5</v>
      </c>
      <c r="D48" s="6">
        <v>133</v>
      </c>
      <c r="E48" s="6">
        <v>133</v>
      </c>
      <c r="F48" s="6">
        <v>133</v>
      </c>
      <c r="G48" s="10">
        <v>100</v>
      </c>
      <c r="H48" s="10"/>
      <c r="I48" s="6">
        <v>100</v>
      </c>
      <c r="J48" s="6">
        <v>103.5</v>
      </c>
      <c r="K48" s="6" t="s">
        <v>596</v>
      </c>
      <c r="L48" s="6" t="s">
        <v>29</v>
      </c>
      <c r="N48" s="6" t="s">
        <v>19</v>
      </c>
      <c r="P48" s="6" t="s">
        <v>19</v>
      </c>
      <c r="W48" s="6">
        <v>7.5</v>
      </c>
      <c r="Z48" s="6">
        <v>140</v>
      </c>
      <c r="AA48" s="6" t="s">
        <v>596</v>
      </c>
      <c r="AB48" s="6">
        <v>8</v>
      </c>
      <c r="AG48" s="6">
        <v>132</v>
      </c>
      <c r="AI48" s="6" t="s">
        <v>43</v>
      </c>
      <c r="AJ48" s="6" t="s">
        <v>638</v>
      </c>
      <c r="AK48" s="6" t="s">
        <v>381</v>
      </c>
      <c r="AN48" s="6" t="s">
        <v>381</v>
      </c>
      <c r="AY48" s="6" t="s">
        <v>636</v>
      </c>
    </row>
    <row r="49" spans="1:60">
      <c r="A49" s="6">
        <v>1</v>
      </c>
      <c r="B49" s="6">
        <v>102.5</v>
      </c>
      <c r="C49" s="6">
        <v>163.5</v>
      </c>
      <c r="D49" s="6">
        <v>166.5</v>
      </c>
      <c r="E49" s="6">
        <v>166.5</v>
      </c>
      <c r="F49" s="6">
        <v>166.5</v>
      </c>
      <c r="G49" s="10">
        <v>104</v>
      </c>
      <c r="H49" s="10"/>
      <c r="I49" s="6">
        <v>104</v>
      </c>
      <c r="J49" s="6">
        <v>99</v>
      </c>
      <c r="K49" s="6" t="s">
        <v>596</v>
      </c>
      <c r="L49" s="6">
        <v>174</v>
      </c>
      <c r="M49" s="6" t="s">
        <v>596</v>
      </c>
      <c r="N49" s="6">
        <v>18</v>
      </c>
      <c r="P49" s="6">
        <v>18</v>
      </c>
      <c r="W49" s="6">
        <v>5</v>
      </c>
      <c r="Z49" s="6" t="s">
        <v>35</v>
      </c>
      <c r="AB49" s="6">
        <v>9</v>
      </c>
      <c r="AD49" s="6">
        <v>53</v>
      </c>
      <c r="AG49" s="6">
        <v>106</v>
      </c>
      <c r="AI49" s="6" t="s">
        <v>43</v>
      </c>
      <c r="AJ49" s="6" t="s">
        <v>638</v>
      </c>
      <c r="AK49" s="6" t="s">
        <v>381</v>
      </c>
      <c r="AN49" s="6" t="s">
        <v>381</v>
      </c>
      <c r="AY49" s="6" t="s">
        <v>636</v>
      </c>
    </row>
    <row r="50" spans="1:60">
      <c r="A50" s="6">
        <v>2</v>
      </c>
      <c r="B50" s="6">
        <v>109</v>
      </c>
      <c r="C50" s="6">
        <v>114.5</v>
      </c>
      <c r="D50" s="6">
        <v>114</v>
      </c>
      <c r="E50" s="6">
        <v>112.5</v>
      </c>
      <c r="F50" s="6">
        <v>112</v>
      </c>
      <c r="G50" s="10">
        <v>115</v>
      </c>
      <c r="H50" s="10"/>
      <c r="I50" s="6">
        <v>115</v>
      </c>
      <c r="J50" s="6">
        <v>108</v>
      </c>
      <c r="K50" s="6" t="s">
        <v>596</v>
      </c>
      <c r="L50" s="6">
        <v>106.5</v>
      </c>
      <c r="N50" s="6">
        <v>19</v>
      </c>
      <c r="P50" s="6">
        <v>19</v>
      </c>
      <c r="Q50" s="6" t="s">
        <v>46</v>
      </c>
      <c r="W50" s="6">
        <v>5</v>
      </c>
      <c r="Z50" s="6">
        <v>126</v>
      </c>
      <c r="AA50" s="6" t="s">
        <v>596</v>
      </c>
      <c r="AB50" s="6">
        <v>15</v>
      </c>
      <c r="AD50" s="6">
        <v>59</v>
      </c>
      <c r="AG50" s="6">
        <v>119</v>
      </c>
      <c r="AI50" s="6" t="s">
        <v>43</v>
      </c>
      <c r="AJ50" s="6" t="s">
        <v>638</v>
      </c>
      <c r="AK50" s="6" t="s">
        <v>381</v>
      </c>
      <c r="AN50" s="6" t="s">
        <v>381</v>
      </c>
      <c r="AY50" s="6" t="s">
        <v>636</v>
      </c>
    </row>
    <row r="51" spans="1:60">
      <c r="A51" s="6">
        <v>4</v>
      </c>
      <c r="B51" s="6">
        <v>32.5</v>
      </c>
      <c r="C51" s="6">
        <v>37</v>
      </c>
      <c r="D51" s="6">
        <v>41.5</v>
      </c>
      <c r="E51" s="6">
        <v>46</v>
      </c>
      <c r="F51" s="6">
        <v>48.5</v>
      </c>
      <c r="G51" s="10">
        <v>38</v>
      </c>
      <c r="H51" s="10"/>
      <c r="I51" s="6">
        <v>51</v>
      </c>
      <c r="J51" s="6">
        <v>30</v>
      </c>
      <c r="L51" s="6">
        <v>49.6</v>
      </c>
      <c r="N51" s="6">
        <v>24</v>
      </c>
      <c r="P51" s="6">
        <v>24</v>
      </c>
      <c r="Q51" s="6">
        <v>34</v>
      </c>
      <c r="W51" s="6">
        <v>12</v>
      </c>
      <c r="Z51" s="6">
        <v>154</v>
      </c>
      <c r="AA51" s="6" t="s">
        <v>596</v>
      </c>
      <c r="AB51" s="6">
        <v>10</v>
      </c>
      <c r="AD51" s="6">
        <v>45</v>
      </c>
      <c r="AE51" s="6">
        <v>143</v>
      </c>
      <c r="AF51" s="6" t="s">
        <v>819</v>
      </c>
      <c r="AG51" s="6">
        <v>109</v>
      </c>
      <c r="AI51" s="6">
        <v>131</v>
      </c>
      <c r="AJ51" s="6">
        <v>128</v>
      </c>
      <c r="AK51" s="6" t="s">
        <v>691</v>
      </c>
      <c r="AL51" s="6" t="s">
        <v>596</v>
      </c>
      <c r="AM51" s="6" t="s">
        <v>43</v>
      </c>
      <c r="AN51" s="6" t="s">
        <v>691</v>
      </c>
      <c r="AO51" s="6" t="s">
        <v>596</v>
      </c>
      <c r="AX51" s="6">
        <v>73</v>
      </c>
      <c r="AY51" s="6" t="s">
        <v>636</v>
      </c>
    </row>
    <row r="52" spans="1:60">
      <c r="A52" s="6">
        <v>6</v>
      </c>
      <c r="B52" s="6">
        <v>41.5</v>
      </c>
      <c r="C52" s="6">
        <v>47</v>
      </c>
      <c r="D52" s="6">
        <v>52</v>
      </c>
      <c r="E52" s="6">
        <v>54</v>
      </c>
      <c r="F52" s="6">
        <v>54.5</v>
      </c>
      <c r="G52" s="10">
        <v>55</v>
      </c>
      <c r="H52" s="10"/>
      <c r="I52" s="6">
        <v>59</v>
      </c>
      <c r="J52" s="6">
        <v>40.5</v>
      </c>
      <c r="L52" s="6">
        <v>49.5</v>
      </c>
      <c r="N52" s="6">
        <v>17</v>
      </c>
      <c r="P52" s="6">
        <v>17</v>
      </c>
      <c r="Q52" s="6">
        <v>44</v>
      </c>
      <c r="S52" s="6">
        <v>51</v>
      </c>
      <c r="U52" s="6">
        <v>51.1</v>
      </c>
      <c r="W52" s="6">
        <v>14.5</v>
      </c>
      <c r="Z52" s="6">
        <v>51</v>
      </c>
      <c r="AB52" s="6">
        <v>14</v>
      </c>
      <c r="AD52" s="6">
        <v>35</v>
      </c>
      <c r="AE52" s="6">
        <v>56</v>
      </c>
      <c r="AG52" s="6">
        <v>48</v>
      </c>
      <c r="AI52" s="6">
        <v>77</v>
      </c>
      <c r="AJ52" s="6">
        <v>40</v>
      </c>
      <c r="AK52" s="6" t="s">
        <v>380</v>
      </c>
      <c r="AL52" s="6" t="s">
        <v>656</v>
      </c>
      <c r="AM52" s="6">
        <v>41</v>
      </c>
      <c r="AN52" s="6" t="s">
        <v>380</v>
      </c>
      <c r="AO52" s="6" t="s">
        <v>656</v>
      </c>
      <c r="AP52" s="6">
        <v>44.5</v>
      </c>
      <c r="AQ52" s="6">
        <v>106</v>
      </c>
      <c r="AR52" s="6">
        <v>115</v>
      </c>
      <c r="AS52" s="6">
        <v>127</v>
      </c>
      <c r="AT52" s="6">
        <v>159</v>
      </c>
      <c r="AU52" s="6" t="s">
        <v>585</v>
      </c>
      <c r="AV52" s="6">
        <v>93</v>
      </c>
      <c r="AW52" s="6" t="s">
        <v>583</v>
      </c>
      <c r="AX52" s="6">
        <v>89</v>
      </c>
      <c r="AY52" s="6" t="s">
        <v>408</v>
      </c>
      <c r="AZ52" s="6">
        <v>122</v>
      </c>
      <c r="BA52" s="6">
        <v>140</v>
      </c>
      <c r="BB52" s="6">
        <v>182</v>
      </c>
      <c r="BC52" s="6">
        <v>105</v>
      </c>
      <c r="BD52" s="7">
        <v>116</v>
      </c>
      <c r="BE52" s="6" t="s">
        <v>945</v>
      </c>
      <c r="BF52" s="3">
        <v>130</v>
      </c>
      <c r="BG52" s="6" t="s">
        <v>948</v>
      </c>
      <c r="BH52" s="6" t="s">
        <v>408</v>
      </c>
    </row>
    <row r="53" spans="1:60">
      <c r="A53" s="6">
        <v>8</v>
      </c>
      <c r="B53" s="6">
        <v>42.5</v>
      </c>
      <c r="C53" s="6">
        <v>50</v>
      </c>
      <c r="D53" s="6">
        <v>57</v>
      </c>
      <c r="E53" s="6">
        <v>59.5</v>
      </c>
      <c r="F53" s="6">
        <v>59.5</v>
      </c>
      <c r="G53" s="10">
        <v>53</v>
      </c>
      <c r="H53" s="10"/>
      <c r="I53" s="6">
        <v>63</v>
      </c>
      <c r="J53" s="6">
        <v>49.5</v>
      </c>
      <c r="L53" s="6">
        <v>62</v>
      </c>
      <c r="N53" s="6">
        <v>20</v>
      </c>
      <c r="P53" s="6">
        <v>20</v>
      </c>
      <c r="Q53" s="6">
        <v>55</v>
      </c>
      <c r="S53" s="6">
        <v>59</v>
      </c>
      <c r="U53" s="6">
        <v>59</v>
      </c>
      <c r="W53" s="6">
        <v>22</v>
      </c>
      <c r="Z53" s="6">
        <v>59</v>
      </c>
      <c r="AB53" s="6">
        <v>22</v>
      </c>
      <c r="AD53" s="6">
        <v>41</v>
      </c>
      <c r="AE53" s="6">
        <v>62</v>
      </c>
      <c r="AG53" s="6">
        <v>56</v>
      </c>
      <c r="AI53" s="6">
        <v>64</v>
      </c>
      <c r="AJ53" s="6">
        <v>54</v>
      </c>
      <c r="AK53" s="6" t="s">
        <v>380</v>
      </c>
      <c r="AM53" s="6">
        <v>48.5</v>
      </c>
      <c r="AN53" s="6" t="s">
        <v>380</v>
      </c>
      <c r="AP53" s="6">
        <v>46</v>
      </c>
      <c r="AQ53" s="6">
        <v>45</v>
      </c>
      <c r="AR53" s="6">
        <v>45</v>
      </c>
      <c r="AS53" s="6">
        <v>49</v>
      </c>
      <c r="AT53" s="6">
        <v>48</v>
      </c>
      <c r="AV53" s="6">
        <v>50</v>
      </c>
      <c r="AX53" s="6">
        <v>47</v>
      </c>
      <c r="AY53" s="6" t="s">
        <v>421</v>
      </c>
      <c r="AZ53" s="6">
        <v>96</v>
      </c>
      <c r="BA53" s="6">
        <v>98</v>
      </c>
      <c r="BB53" s="6">
        <v>90</v>
      </c>
      <c r="BC53" s="6">
        <v>98</v>
      </c>
      <c r="BD53" s="7">
        <v>97</v>
      </c>
      <c r="BE53" s="6" t="s">
        <v>945</v>
      </c>
      <c r="BF53" s="3">
        <v>135</v>
      </c>
      <c r="BG53" s="6" t="s">
        <v>948</v>
      </c>
      <c r="BH53" s="6" t="s">
        <v>421</v>
      </c>
    </row>
    <row r="54" spans="1:60">
      <c r="A54" s="6">
        <v>10</v>
      </c>
      <c r="B54" s="6">
        <v>37</v>
      </c>
      <c r="C54" s="6">
        <v>42</v>
      </c>
      <c r="D54" s="6">
        <v>45</v>
      </c>
      <c r="E54" s="6">
        <v>47.5</v>
      </c>
      <c r="F54" s="6">
        <v>48</v>
      </c>
      <c r="G54" s="10">
        <v>47</v>
      </c>
      <c r="H54" s="10"/>
      <c r="I54" s="6">
        <v>55</v>
      </c>
      <c r="J54" s="6">
        <v>44.5</v>
      </c>
      <c r="L54" s="6">
        <v>50</v>
      </c>
      <c r="N54" s="6">
        <v>15</v>
      </c>
      <c r="P54" s="6">
        <v>15</v>
      </c>
      <c r="Q54" s="6">
        <v>47</v>
      </c>
      <c r="S54" s="6">
        <v>56.5</v>
      </c>
      <c r="U54" s="6">
        <v>53</v>
      </c>
      <c r="W54" s="6">
        <v>12</v>
      </c>
      <c r="Z54" s="6">
        <v>54</v>
      </c>
      <c r="AB54" s="6">
        <v>13</v>
      </c>
      <c r="AD54" s="6">
        <v>37</v>
      </c>
      <c r="AE54" s="6">
        <v>57</v>
      </c>
      <c r="AG54" s="6">
        <v>55</v>
      </c>
      <c r="AI54" s="6">
        <v>60</v>
      </c>
      <c r="AJ54" s="6">
        <v>48</v>
      </c>
      <c r="AK54" s="6" t="s">
        <v>380</v>
      </c>
      <c r="AM54" s="6">
        <v>50</v>
      </c>
      <c r="AN54" s="6" t="s">
        <v>380</v>
      </c>
      <c r="AP54" s="6">
        <v>49</v>
      </c>
      <c r="AQ54" s="6">
        <v>47</v>
      </c>
      <c r="AR54" s="6">
        <v>50</v>
      </c>
      <c r="AS54" s="6">
        <v>58</v>
      </c>
      <c r="AT54" s="6">
        <v>52</v>
      </c>
      <c r="AV54" s="6">
        <v>47</v>
      </c>
      <c r="AX54" s="6">
        <v>58</v>
      </c>
      <c r="AY54" s="6" t="s">
        <v>433</v>
      </c>
      <c r="AZ54" s="6">
        <v>40</v>
      </c>
      <c r="BA54" s="6" t="s">
        <v>43</v>
      </c>
      <c r="BB54" s="6">
        <v>84</v>
      </c>
      <c r="BC54" s="6">
        <v>105</v>
      </c>
      <c r="BD54" s="7">
        <v>105</v>
      </c>
      <c r="BE54" s="6" t="s">
        <v>43</v>
      </c>
      <c r="BF54" s="3">
        <v>115</v>
      </c>
      <c r="BG54" s="6" t="s">
        <v>947</v>
      </c>
      <c r="BH54" s="6" t="s">
        <v>433</v>
      </c>
    </row>
    <row r="55" spans="1:60">
      <c r="A55" s="6">
        <v>12</v>
      </c>
      <c r="B55" s="6">
        <v>43.5</v>
      </c>
      <c r="C55" s="6">
        <v>48</v>
      </c>
      <c r="D55" s="6">
        <v>48</v>
      </c>
      <c r="E55" s="6">
        <v>50</v>
      </c>
      <c r="F55" s="6">
        <v>51</v>
      </c>
      <c r="G55" s="10">
        <v>49</v>
      </c>
      <c r="H55" s="10"/>
      <c r="I55" s="6">
        <v>53</v>
      </c>
      <c r="J55" s="6">
        <v>45</v>
      </c>
      <c r="L55" s="6">
        <v>51.5</v>
      </c>
      <c r="N55" s="6">
        <v>17</v>
      </c>
      <c r="P55" s="6">
        <v>17</v>
      </c>
      <c r="Q55" s="6">
        <v>46</v>
      </c>
      <c r="S55" s="6">
        <v>58</v>
      </c>
      <c r="U55" s="6">
        <v>52.5</v>
      </c>
      <c r="W55" s="6">
        <v>14</v>
      </c>
      <c r="Z55" s="6">
        <v>53</v>
      </c>
      <c r="AB55" s="6">
        <v>17</v>
      </c>
      <c r="AD55" s="6">
        <v>49</v>
      </c>
      <c r="AE55" s="6">
        <v>57</v>
      </c>
      <c r="AG55" s="6">
        <v>54</v>
      </c>
      <c r="AI55" s="6">
        <v>57</v>
      </c>
      <c r="AJ55" s="6">
        <v>50</v>
      </c>
      <c r="AK55" s="6" t="s">
        <v>380</v>
      </c>
      <c r="AM55" s="6">
        <v>54</v>
      </c>
      <c r="AN55" s="6" t="s">
        <v>380</v>
      </c>
      <c r="AP55" s="6">
        <v>50</v>
      </c>
      <c r="AQ55" s="6">
        <v>47</v>
      </c>
      <c r="AR55" s="6">
        <v>50</v>
      </c>
      <c r="AS55" s="6">
        <v>53</v>
      </c>
      <c r="AT55" s="6">
        <v>51</v>
      </c>
      <c r="AV55" s="6">
        <v>52</v>
      </c>
      <c r="AX55" s="6">
        <v>54</v>
      </c>
      <c r="AY55" s="6" t="s">
        <v>436</v>
      </c>
      <c r="AZ55" s="6">
        <v>43</v>
      </c>
      <c r="BA55" s="6">
        <v>44.5</v>
      </c>
      <c r="BB55" s="6">
        <v>48</v>
      </c>
      <c r="BC55" s="6">
        <v>55</v>
      </c>
      <c r="BD55" s="7">
        <v>99</v>
      </c>
      <c r="BE55" s="6" t="s">
        <v>43</v>
      </c>
      <c r="BF55" s="3">
        <v>100</v>
      </c>
      <c r="BG55" s="6" t="s">
        <v>947</v>
      </c>
      <c r="BH55" s="6" t="s">
        <v>436</v>
      </c>
    </row>
    <row r="56" spans="1:60">
      <c r="A56" s="6">
        <v>14</v>
      </c>
      <c r="B56" s="6">
        <v>32</v>
      </c>
      <c r="C56" s="6">
        <v>37</v>
      </c>
      <c r="D56" s="6">
        <v>40</v>
      </c>
      <c r="E56" s="6">
        <v>43</v>
      </c>
      <c r="F56" s="6">
        <v>42.5</v>
      </c>
      <c r="G56" s="10">
        <v>42</v>
      </c>
      <c r="H56" s="10"/>
      <c r="I56" s="6">
        <v>48</v>
      </c>
      <c r="J56" s="6">
        <v>37.5</v>
      </c>
      <c r="L56" s="6">
        <v>48</v>
      </c>
      <c r="N56" s="6">
        <v>18</v>
      </c>
      <c r="P56" s="6">
        <v>18</v>
      </c>
      <c r="Q56" s="6">
        <v>44</v>
      </c>
      <c r="S56" s="6">
        <v>46.5</v>
      </c>
      <c r="U56" s="6">
        <v>45.5</v>
      </c>
      <c r="W56" s="6">
        <v>15</v>
      </c>
      <c r="Z56" s="6">
        <v>44.5</v>
      </c>
      <c r="AB56" s="6">
        <v>16</v>
      </c>
      <c r="AD56" s="6">
        <v>33</v>
      </c>
      <c r="AE56" s="6">
        <v>49</v>
      </c>
      <c r="AG56" s="6">
        <v>49</v>
      </c>
      <c r="AI56" s="6">
        <v>51</v>
      </c>
      <c r="AJ56" s="6">
        <v>43</v>
      </c>
      <c r="AK56" s="6" t="s">
        <v>380</v>
      </c>
      <c r="AM56" s="6">
        <v>44</v>
      </c>
      <c r="AN56" s="6" t="s">
        <v>380</v>
      </c>
      <c r="AP56" s="6">
        <v>44.5</v>
      </c>
      <c r="AQ56" s="6">
        <v>43</v>
      </c>
      <c r="AR56" s="6">
        <v>44</v>
      </c>
      <c r="AS56" s="6">
        <v>47</v>
      </c>
      <c r="AT56" s="6">
        <v>48</v>
      </c>
      <c r="AV56" s="6">
        <v>47</v>
      </c>
      <c r="AX56" s="6">
        <v>52</v>
      </c>
      <c r="AY56" s="6" t="s">
        <v>437</v>
      </c>
      <c r="AZ56" s="6">
        <v>47</v>
      </c>
      <c r="BA56" s="6">
        <v>52</v>
      </c>
      <c r="BB56" s="6">
        <v>50</v>
      </c>
      <c r="BC56" s="6">
        <v>50</v>
      </c>
      <c r="BD56" s="7">
        <v>56</v>
      </c>
      <c r="BE56" s="6" t="s">
        <v>43</v>
      </c>
      <c r="BF56" s="3">
        <v>47</v>
      </c>
      <c r="BG56" s="6" t="s">
        <v>947</v>
      </c>
      <c r="BH56" s="6" t="s">
        <v>437</v>
      </c>
    </row>
    <row r="57" spans="1:60">
      <c r="A57" s="6">
        <v>16</v>
      </c>
      <c r="B57" s="6">
        <v>34</v>
      </c>
      <c r="C57" s="6">
        <v>42</v>
      </c>
      <c r="D57" s="6">
        <v>44</v>
      </c>
      <c r="E57" s="6">
        <v>45</v>
      </c>
      <c r="F57" s="6">
        <v>45.5</v>
      </c>
      <c r="G57" s="10">
        <v>46</v>
      </c>
      <c r="H57" s="10"/>
      <c r="I57" s="6">
        <v>50</v>
      </c>
      <c r="J57" s="6">
        <v>42.5</v>
      </c>
      <c r="L57" s="6">
        <v>46</v>
      </c>
      <c r="N57" s="6">
        <v>17</v>
      </c>
      <c r="P57" s="6">
        <v>17</v>
      </c>
      <c r="Q57" s="6">
        <v>45</v>
      </c>
      <c r="S57" s="6">
        <v>49</v>
      </c>
      <c r="U57" s="6">
        <v>49</v>
      </c>
      <c r="W57" s="6">
        <v>9</v>
      </c>
      <c r="Z57" s="6">
        <v>48</v>
      </c>
      <c r="AB57" s="6">
        <v>17</v>
      </c>
      <c r="AD57" s="6">
        <v>35</v>
      </c>
      <c r="AE57" s="6">
        <v>52</v>
      </c>
      <c r="AG57" s="6">
        <v>52</v>
      </c>
      <c r="AI57" s="6">
        <v>53</v>
      </c>
      <c r="AJ57" s="6">
        <v>44</v>
      </c>
      <c r="AK57" s="6" t="s">
        <v>380</v>
      </c>
      <c r="AM57" s="6">
        <v>42.5</v>
      </c>
      <c r="AN57" s="6" t="s">
        <v>380</v>
      </c>
      <c r="AP57" s="6">
        <v>44</v>
      </c>
      <c r="AQ57" s="6">
        <v>42</v>
      </c>
      <c r="AR57" s="6">
        <v>40</v>
      </c>
      <c r="AS57" s="6">
        <v>42</v>
      </c>
      <c r="AT57" s="6">
        <v>45</v>
      </c>
      <c r="AV57" s="6">
        <v>47</v>
      </c>
      <c r="AX57" s="6">
        <v>56</v>
      </c>
      <c r="AY57" s="6" t="s">
        <v>439</v>
      </c>
      <c r="AZ57" s="6">
        <v>48</v>
      </c>
      <c r="BA57" s="6">
        <v>47</v>
      </c>
      <c r="BB57" s="6">
        <v>47</v>
      </c>
      <c r="BC57" s="6">
        <v>50</v>
      </c>
      <c r="BD57" s="7">
        <v>53</v>
      </c>
      <c r="BE57" s="6">
        <v>42</v>
      </c>
      <c r="BF57" s="3">
        <v>42</v>
      </c>
      <c r="BH57" s="6" t="s">
        <v>439</v>
      </c>
    </row>
    <row r="58" spans="1:60">
      <c r="A58" s="6">
        <v>18</v>
      </c>
      <c r="B58" s="6">
        <v>35.5</v>
      </c>
      <c r="C58" s="6">
        <v>42</v>
      </c>
      <c r="D58" s="6">
        <v>45</v>
      </c>
      <c r="E58" s="6">
        <v>47</v>
      </c>
      <c r="F58" s="6">
        <v>47.5</v>
      </c>
      <c r="G58" s="10">
        <v>50</v>
      </c>
      <c r="H58" s="10"/>
      <c r="I58" s="6">
        <v>50</v>
      </c>
      <c r="J58" s="6">
        <v>41</v>
      </c>
      <c r="L58" s="6">
        <v>46</v>
      </c>
      <c r="N58" s="6">
        <v>17</v>
      </c>
      <c r="P58" s="6">
        <v>17</v>
      </c>
      <c r="Q58" s="6">
        <v>43</v>
      </c>
      <c r="S58" s="6">
        <v>47</v>
      </c>
      <c r="U58" s="6">
        <v>48.5</v>
      </c>
      <c r="W58" s="6">
        <v>18</v>
      </c>
      <c r="Z58" s="6">
        <v>48</v>
      </c>
      <c r="AB58" s="6">
        <v>17</v>
      </c>
      <c r="AD58" s="6">
        <v>47</v>
      </c>
      <c r="AE58" s="6">
        <v>51</v>
      </c>
      <c r="AG58" s="6">
        <v>50</v>
      </c>
      <c r="AI58" s="6">
        <v>52</v>
      </c>
      <c r="AJ58" s="6">
        <v>47</v>
      </c>
      <c r="AK58" s="6" t="s">
        <v>380</v>
      </c>
      <c r="AM58" s="6">
        <v>49</v>
      </c>
      <c r="AN58" s="6" t="s">
        <v>380</v>
      </c>
      <c r="AP58" s="6">
        <v>47.5</v>
      </c>
      <c r="AQ58" s="6">
        <v>44</v>
      </c>
      <c r="AR58" s="6">
        <v>48</v>
      </c>
      <c r="AS58" s="6">
        <v>47</v>
      </c>
      <c r="AT58" s="6">
        <v>47</v>
      </c>
      <c r="AV58" s="6">
        <v>48</v>
      </c>
      <c r="AX58" s="6">
        <v>58</v>
      </c>
      <c r="AY58" s="6" t="s">
        <v>440</v>
      </c>
      <c r="AZ58" s="6">
        <v>48</v>
      </c>
      <c r="BA58" s="6">
        <v>47</v>
      </c>
      <c r="BB58" s="6">
        <v>52</v>
      </c>
      <c r="BC58" s="6">
        <v>57</v>
      </c>
      <c r="BD58" s="7">
        <v>56</v>
      </c>
      <c r="BE58" s="6">
        <v>61</v>
      </c>
      <c r="BF58" s="3">
        <v>58</v>
      </c>
      <c r="BH58" s="6" t="s">
        <v>440</v>
      </c>
    </row>
    <row r="59" spans="1:60">
      <c r="A59" s="6">
        <v>20</v>
      </c>
      <c r="B59" s="6">
        <v>33.5</v>
      </c>
      <c r="C59" s="6">
        <v>40</v>
      </c>
      <c r="D59" s="6">
        <v>42.5</v>
      </c>
      <c r="E59" s="6">
        <v>46</v>
      </c>
      <c r="F59" s="6">
        <v>46</v>
      </c>
      <c r="G59" s="10">
        <v>43</v>
      </c>
      <c r="H59" s="10"/>
      <c r="I59" s="6">
        <v>49</v>
      </c>
      <c r="J59" s="6">
        <v>39</v>
      </c>
      <c r="L59" s="6">
        <v>49</v>
      </c>
      <c r="N59" s="6">
        <v>19</v>
      </c>
      <c r="P59" s="6">
        <v>19</v>
      </c>
      <c r="Q59" s="6">
        <v>45</v>
      </c>
      <c r="S59" s="6">
        <v>50.5</v>
      </c>
      <c r="U59" s="6">
        <v>50.5</v>
      </c>
      <c r="W59" s="6">
        <v>14</v>
      </c>
      <c r="Z59" s="6">
        <v>51</v>
      </c>
      <c r="AB59" s="6">
        <v>19</v>
      </c>
      <c r="AD59" s="6">
        <v>48</v>
      </c>
      <c r="AE59" s="6">
        <v>54</v>
      </c>
      <c r="AG59" s="6">
        <v>54</v>
      </c>
      <c r="AI59" s="6">
        <v>59</v>
      </c>
      <c r="AJ59" s="6">
        <v>48</v>
      </c>
      <c r="AK59" s="6" t="s">
        <v>380</v>
      </c>
      <c r="AM59" s="6">
        <v>49.5</v>
      </c>
      <c r="AN59" s="6" t="s">
        <v>380</v>
      </c>
      <c r="AP59" s="6">
        <v>45</v>
      </c>
      <c r="AQ59" s="6">
        <v>46.5</v>
      </c>
      <c r="AR59" s="6">
        <v>48</v>
      </c>
      <c r="AS59" s="6">
        <v>46</v>
      </c>
      <c r="AT59" s="6">
        <v>50</v>
      </c>
      <c r="AV59" s="6">
        <v>52</v>
      </c>
      <c r="AX59" s="6">
        <v>56</v>
      </c>
      <c r="AY59" s="6" t="s">
        <v>441</v>
      </c>
      <c r="AZ59" s="6">
        <v>47</v>
      </c>
      <c r="BA59" s="6">
        <v>45</v>
      </c>
      <c r="BB59" s="6">
        <v>51</v>
      </c>
      <c r="BC59" s="6">
        <v>55</v>
      </c>
      <c r="BD59" s="7">
        <v>54</v>
      </c>
      <c r="BE59" s="6">
        <v>50</v>
      </c>
      <c r="BF59" s="3">
        <v>54</v>
      </c>
      <c r="BH59" s="6" t="s">
        <v>441</v>
      </c>
    </row>
    <row r="60" spans="1:60">
      <c r="A60" s="6">
        <v>22</v>
      </c>
      <c r="B60" s="6">
        <v>33.5</v>
      </c>
      <c r="C60" s="6">
        <v>40</v>
      </c>
      <c r="D60" s="6">
        <v>44</v>
      </c>
      <c r="E60" s="6">
        <v>46</v>
      </c>
      <c r="F60" s="6">
        <v>46.5</v>
      </c>
      <c r="G60" s="10">
        <v>44</v>
      </c>
      <c r="H60" s="10"/>
      <c r="I60" s="6">
        <v>49</v>
      </c>
      <c r="J60" s="6">
        <v>39.5</v>
      </c>
      <c r="L60" s="6">
        <v>50</v>
      </c>
      <c r="N60" s="6">
        <v>15</v>
      </c>
      <c r="P60" s="6">
        <v>15</v>
      </c>
      <c r="Q60" s="6">
        <v>47</v>
      </c>
      <c r="S60" s="6">
        <v>49</v>
      </c>
      <c r="U60" s="6">
        <v>48.5</v>
      </c>
      <c r="W60" s="6">
        <v>14</v>
      </c>
      <c r="Z60" s="6">
        <v>49</v>
      </c>
      <c r="AB60" s="6">
        <v>16</v>
      </c>
      <c r="AD60" s="6">
        <v>35</v>
      </c>
      <c r="AE60" s="6">
        <v>54</v>
      </c>
      <c r="AG60" s="6">
        <v>52</v>
      </c>
      <c r="AI60" s="6">
        <v>54</v>
      </c>
      <c r="AJ60" s="6">
        <v>47</v>
      </c>
      <c r="AK60" s="6" t="s">
        <v>380</v>
      </c>
      <c r="AM60" s="6">
        <v>46</v>
      </c>
      <c r="AN60" s="6" t="s">
        <v>380</v>
      </c>
      <c r="AP60" s="6">
        <v>45</v>
      </c>
      <c r="AQ60" s="6">
        <v>44</v>
      </c>
      <c r="AR60" s="6">
        <v>49</v>
      </c>
      <c r="AS60" s="6">
        <v>47</v>
      </c>
      <c r="AT60" s="6">
        <v>47</v>
      </c>
      <c r="AV60" s="6">
        <v>52</v>
      </c>
      <c r="AX60" s="6">
        <v>50</v>
      </c>
      <c r="AY60" s="6" t="s">
        <v>442</v>
      </c>
      <c r="AZ60" s="6">
        <v>47</v>
      </c>
      <c r="BA60" s="6">
        <v>44</v>
      </c>
      <c r="BB60" s="6">
        <v>53</v>
      </c>
      <c r="BC60" s="6">
        <v>54</v>
      </c>
      <c r="BD60" s="7">
        <v>52</v>
      </c>
      <c r="BE60" s="6">
        <v>59</v>
      </c>
      <c r="BF60" s="3">
        <v>59</v>
      </c>
      <c r="BH60" s="6" t="s">
        <v>442</v>
      </c>
    </row>
    <row r="61" spans="1:60">
      <c r="A61" s="6">
        <v>24</v>
      </c>
      <c r="B61" s="6">
        <v>31</v>
      </c>
      <c r="C61" s="6">
        <v>38.5</v>
      </c>
      <c r="D61" s="6">
        <v>43</v>
      </c>
      <c r="E61" s="6">
        <v>45</v>
      </c>
      <c r="F61" s="6">
        <v>45</v>
      </c>
      <c r="G61" s="10">
        <v>42</v>
      </c>
      <c r="H61" s="10"/>
      <c r="I61" s="6">
        <v>49</v>
      </c>
      <c r="J61" s="6">
        <v>36.5</v>
      </c>
      <c r="L61" s="6">
        <v>46.5</v>
      </c>
      <c r="N61" s="6">
        <v>14</v>
      </c>
      <c r="P61" s="6">
        <v>14</v>
      </c>
      <c r="Q61" s="6">
        <v>40</v>
      </c>
      <c r="S61" s="6">
        <v>47</v>
      </c>
      <c r="U61" s="6">
        <v>46</v>
      </c>
      <c r="W61" s="6">
        <v>12</v>
      </c>
      <c r="Z61" s="6">
        <v>48</v>
      </c>
      <c r="AB61" s="6">
        <v>15</v>
      </c>
      <c r="AD61" s="6">
        <v>39</v>
      </c>
      <c r="AE61" s="6">
        <v>51</v>
      </c>
      <c r="AG61" s="6">
        <v>50</v>
      </c>
      <c r="AI61" s="6">
        <v>51</v>
      </c>
      <c r="AJ61" s="6">
        <v>47</v>
      </c>
      <c r="AK61" s="6" t="s">
        <v>380</v>
      </c>
      <c r="AM61" s="6">
        <v>43</v>
      </c>
      <c r="AN61" s="6" t="s">
        <v>380</v>
      </c>
      <c r="AP61" s="6">
        <v>42</v>
      </c>
      <c r="AQ61" s="6">
        <v>42</v>
      </c>
      <c r="AR61" s="6">
        <v>42</v>
      </c>
      <c r="AS61" s="6">
        <v>40</v>
      </c>
      <c r="AT61" s="6">
        <v>48</v>
      </c>
      <c r="AV61" s="6">
        <v>45</v>
      </c>
      <c r="AX61" s="6">
        <v>50</v>
      </c>
      <c r="AY61" s="6" t="s">
        <v>409</v>
      </c>
      <c r="AZ61" s="6">
        <v>42</v>
      </c>
      <c r="BA61" s="6">
        <v>46</v>
      </c>
      <c r="BB61" s="6">
        <v>49</v>
      </c>
      <c r="BC61" s="6">
        <v>53</v>
      </c>
      <c r="BD61" s="7">
        <v>54</v>
      </c>
      <c r="BE61" s="6">
        <v>51</v>
      </c>
      <c r="BF61" s="3">
        <v>57</v>
      </c>
      <c r="BH61" s="6" t="s">
        <v>409</v>
      </c>
    </row>
    <row r="62" spans="1:60">
      <c r="A62" s="6">
        <v>26</v>
      </c>
      <c r="B62" s="6">
        <v>33</v>
      </c>
      <c r="C62" s="6">
        <v>37</v>
      </c>
      <c r="D62" s="6">
        <v>41</v>
      </c>
      <c r="E62" s="6">
        <v>45</v>
      </c>
      <c r="F62" s="6">
        <v>45</v>
      </c>
      <c r="G62" s="10">
        <v>43</v>
      </c>
      <c r="H62" s="10"/>
      <c r="I62" s="6">
        <v>50</v>
      </c>
      <c r="J62" s="6">
        <v>39.5</v>
      </c>
      <c r="L62" s="6">
        <v>46.5</v>
      </c>
      <c r="N62" s="6">
        <v>13</v>
      </c>
      <c r="P62" s="6">
        <v>13</v>
      </c>
      <c r="Q62" s="6">
        <v>38</v>
      </c>
      <c r="S62" s="6">
        <v>46</v>
      </c>
      <c r="U62" s="6">
        <v>45.5</v>
      </c>
      <c r="W62" s="6">
        <v>12</v>
      </c>
      <c r="Z62" s="6">
        <v>46</v>
      </c>
      <c r="AB62" s="6">
        <v>16</v>
      </c>
      <c r="AD62" s="6">
        <v>45</v>
      </c>
      <c r="AE62" s="6">
        <v>51</v>
      </c>
      <c r="AG62" s="6">
        <v>48</v>
      </c>
      <c r="AI62" s="6">
        <v>50</v>
      </c>
      <c r="AJ62" s="6">
        <v>40</v>
      </c>
      <c r="AK62" s="6" t="s">
        <v>380</v>
      </c>
      <c r="AM62" s="6">
        <v>41</v>
      </c>
      <c r="AN62" s="6" t="s">
        <v>380</v>
      </c>
      <c r="AP62" s="6">
        <v>42</v>
      </c>
      <c r="AQ62" s="6">
        <v>39</v>
      </c>
      <c r="AR62" s="6">
        <v>41</v>
      </c>
      <c r="AS62" s="6">
        <v>43</v>
      </c>
      <c r="AT62" s="6">
        <v>46</v>
      </c>
      <c r="AV62" s="6">
        <v>45</v>
      </c>
      <c r="AX62" s="6">
        <v>60</v>
      </c>
      <c r="AY62" s="6" t="s">
        <v>410</v>
      </c>
      <c r="AZ62" s="6">
        <v>42</v>
      </c>
      <c r="BA62" s="6">
        <v>42</v>
      </c>
      <c r="BB62" s="6">
        <v>52</v>
      </c>
      <c r="BC62" s="6">
        <v>53.5</v>
      </c>
      <c r="BD62" s="7">
        <v>49</v>
      </c>
      <c r="BE62" s="6">
        <v>52</v>
      </c>
      <c r="BF62" s="3">
        <v>59</v>
      </c>
      <c r="BH62" s="6" t="s">
        <v>410</v>
      </c>
    </row>
    <row r="63" spans="1:60">
      <c r="A63" s="6">
        <v>28</v>
      </c>
      <c r="B63" s="6">
        <v>41</v>
      </c>
      <c r="C63" s="6">
        <v>46</v>
      </c>
      <c r="D63" s="6">
        <v>50</v>
      </c>
      <c r="E63" s="6">
        <v>54</v>
      </c>
      <c r="F63" s="6">
        <v>52.5</v>
      </c>
      <c r="G63" s="10">
        <v>49</v>
      </c>
      <c r="H63" s="10"/>
      <c r="I63" s="6">
        <v>55</v>
      </c>
      <c r="J63" s="6">
        <v>43</v>
      </c>
      <c r="L63" s="6">
        <v>53</v>
      </c>
      <c r="N63" s="6">
        <v>24</v>
      </c>
      <c r="P63" s="6">
        <v>24</v>
      </c>
      <c r="Q63" s="6">
        <v>43</v>
      </c>
      <c r="S63" s="6">
        <v>56</v>
      </c>
      <c r="U63" s="6">
        <v>52.5</v>
      </c>
      <c r="W63" s="6">
        <v>22</v>
      </c>
      <c r="Z63" s="6">
        <v>54</v>
      </c>
      <c r="AB63" s="6">
        <v>22</v>
      </c>
      <c r="AD63" s="6">
        <v>37</v>
      </c>
      <c r="AE63" s="6">
        <v>56</v>
      </c>
      <c r="AG63" s="6">
        <v>56</v>
      </c>
      <c r="AI63" s="6">
        <v>59</v>
      </c>
      <c r="AJ63" s="6">
        <v>51</v>
      </c>
      <c r="AK63" s="6" t="s">
        <v>380</v>
      </c>
      <c r="AM63" s="6">
        <v>53</v>
      </c>
      <c r="AN63" s="6" t="s">
        <v>380</v>
      </c>
      <c r="AP63" s="6">
        <v>53</v>
      </c>
      <c r="AQ63" s="6">
        <v>47</v>
      </c>
      <c r="AR63" s="6">
        <v>50</v>
      </c>
      <c r="AS63" s="6">
        <v>49</v>
      </c>
      <c r="AT63" s="6">
        <v>55</v>
      </c>
      <c r="AV63" s="6">
        <v>56</v>
      </c>
      <c r="AX63" s="6">
        <v>62</v>
      </c>
      <c r="AY63" s="6" t="s">
        <v>411</v>
      </c>
      <c r="AZ63" s="6">
        <v>44</v>
      </c>
      <c r="BA63" s="6">
        <v>46</v>
      </c>
      <c r="BB63" s="6">
        <v>50</v>
      </c>
      <c r="BC63" s="6">
        <v>62</v>
      </c>
      <c r="BD63" s="7">
        <v>59</v>
      </c>
      <c r="BE63" s="6">
        <v>63</v>
      </c>
      <c r="BF63" s="3">
        <v>66</v>
      </c>
      <c r="BH63" s="6" t="s">
        <v>411</v>
      </c>
    </row>
    <row r="64" spans="1:60">
      <c r="A64" s="6">
        <v>30</v>
      </c>
      <c r="B64" s="6">
        <v>37</v>
      </c>
      <c r="C64" s="6">
        <v>46</v>
      </c>
      <c r="D64" s="6">
        <v>48.5</v>
      </c>
      <c r="E64" s="6">
        <v>50.5</v>
      </c>
      <c r="F64" s="6">
        <v>50</v>
      </c>
      <c r="G64" s="10">
        <v>46</v>
      </c>
      <c r="H64" s="10"/>
      <c r="I64" s="6">
        <v>52</v>
      </c>
      <c r="J64" s="6">
        <v>41</v>
      </c>
      <c r="L64" s="6">
        <v>49</v>
      </c>
      <c r="N64" s="6">
        <v>12</v>
      </c>
      <c r="P64" s="6">
        <v>12</v>
      </c>
      <c r="Q64" s="6">
        <v>42</v>
      </c>
      <c r="S64" s="6">
        <v>50</v>
      </c>
      <c r="U64" s="6">
        <v>49.5</v>
      </c>
      <c r="W64" s="6">
        <v>14.5</v>
      </c>
      <c r="Z64" s="6">
        <v>52</v>
      </c>
      <c r="AB64" s="6">
        <v>16</v>
      </c>
      <c r="AD64" s="6">
        <v>35</v>
      </c>
      <c r="AE64" s="6">
        <v>55</v>
      </c>
      <c r="AG64" s="6">
        <v>53</v>
      </c>
      <c r="AI64" s="6">
        <v>58</v>
      </c>
      <c r="AJ64" s="6">
        <v>60</v>
      </c>
      <c r="AK64" s="6" t="s">
        <v>380</v>
      </c>
      <c r="AM64" s="6">
        <v>52</v>
      </c>
      <c r="AN64" s="6" t="s">
        <v>380</v>
      </c>
      <c r="AP64" s="6">
        <v>48</v>
      </c>
      <c r="AQ64" s="6">
        <v>43</v>
      </c>
      <c r="AR64" s="6">
        <v>47</v>
      </c>
      <c r="AS64" s="6">
        <v>48</v>
      </c>
      <c r="AT64" s="6">
        <v>54</v>
      </c>
      <c r="AV64" s="6">
        <v>56</v>
      </c>
      <c r="AX64" s="6">
        <v>58</v>
      </c>
      <c r="AY64" s="6" t="s">
        <v>412</v>
      </c>
      <c r="AZ64" s="6">
        <v>49</v>
      </c>
      <c r="BA64" s="6">
        <v>53</v>
      </c>
      <c r="BB64" s="6">
        <v>58</v>
      </c>
      <c r="BC64" s="6">
        <v>64</v>
      </c>
      <c r="BD64" s="7">
        <v>63</v>
      </c>
      <c r="BE64" s="6">
        <v>52</v>
      </c>
      <c r="BF64" s="3">
        <v>50</v>
      </c>
      <c r="BH64" s="6" t="s">
        <v>412</v>
      </c>
    </row>
    <row r="65" spans="1:60">
      <c r="A65" s="6">
        <v>32</v>
      </c>
      <c r="B65" s="6">
        <v>37.5</v>
      </c>
      <c r="C65" s="6">
        <v>45</v>
      </c>
      <c r="D65" s="6">
        <v>47.5</v>
      </c>
      <c r="E65" s="6">
        <v>49.5</v>
      </c>
      <c r="F65" s="6">
        <v>47</v>
      </c>
      <c r="G65" s="10">
        <v>47</v>
      </c>
      <c r="H65" s="10"/>
      <c r="I65" s="6">
        <v>56</v>
      </c>
      <c r="J65" s="6">
        <v>43</v>
      </c>
      <c r="L65" s="6">
        <v>49.5</v>
      </c>
      <c r="N65" s="6">
        <v>13</v>
      </c>
      <c r="P65" s="6">
        <v>13</v>
      </c>
      <c r="Q65" s="6">
        <v>45</v>
      </c>
      <c r="S65" s="6">
        <v>52</v>
      </c>
      <c r="U65" s="6">
        <v>52</v>
      </c>
      <c r="W65" s="6">
        <v>15</v>
      </c>
      <c r="Z65" s="6">
        <v>54</v>
      </c>
      <c r="AB65" s="6">
        <v>18</v>
      </c>
      <c r="AD65" s="6">
        <v>39</v>
      </c>
      <c r="AE65" s="6">
        <v>56</v>
      </c>
      <c r="AG65" s="6">
        <v>54</v>
      </c>
      <c r="AI65" s="6">
        <v>60</v>
      </c>
      <c r="AJ65" s="6">
        <v>56</v>
      </c>
      <c r="AK65" s="6" t="s">
        <v>380</v>
      </c>
      <c r="AM65" s="6">
        <v>53.5</v>
      </c>
      <c r="AN65" s="6" t="s">
        <v>380</v>
      </c>
      <c r="AP65" s="6">
        <v>55</v>
      </c>
      <c r="AQ65" s="6">
        <v>51</v>
      </c>
      <c r="AR65" s="6">
        <v>49</v>
      </c>
      <c r="AS65" s="6">
        <v>51</v>
      </c>
      <c r="AT65" s="6">
        <v>55</v>
      </c>
      <c r="AV65" s="6">
        <v>56</v>
      </c>
      <c r="AX65" s="6">
        <v>51</v>
      </c>
      <c r="AY65" s="6" t="s">
        <v>413</v>
      </c>
      <c r="AZ65" s="6">
        <v>52</v>
      </c>
      <c r="BA65" s="6">
        <v>49</v>
      </c>
      <c r="BB65" s="6">
        <v>58</v>
      </c>
      <c r="BC65" s="6">
        <v>69</v>
      </c>
      <c r="BD65" s="7">
        <v>64</v>
      </c>
      <c r="BE65" s="6">
        <v>48</v>
      </c>
      <c r="BF65" s="3">
        <v>54</v>
      </c>
      <c r="BH65" s="6" t="s">
        <v>413</v>
      </c>
    </row>
    <row r="66" spans="1:60">
      <c r="A66" s="6">
        <v>34</v>
      </c>
      <c r="B66" s="6">
        <v>36</v>
      </c>
      <c r="C66" s="6">
        <v>47.5</v>
      </c>
      <c r="D66" s="6">
        <v>47</v>
      </c>
      <c r="E66" s="6">
        <v>48</v>
      </c>
      <c r="F66" s="6">
        <v>48</v>
      </c>
      <c r="G66" s="10">
        <v>48</v>
      </c>
      <c r="H66" s="10"/>
      <c r="I66" s="6">
        <v>50</v>
      </c>
      <c r="J66" s="6">
        <v>41.5</v>
      </c>
      <c r="L66" s="6">
        <v>49.5</v>
      </c>
      <c r="N66" s="6">
        <v>14</v>
      </c>
      <c r="P66" s="6">
        <v>14</v>
      </c>
      <c r="Q66" s="6">
        <v>50</v>
      </c>
      <c r="S66" s="6">
        <v>50</v>
      </c>
      <c r="U66" s="6">
        <v>51</v>
      </c>
      <c r="W66" s="6">
        <v>15</v>
      </c>
      <c r="Z66" s="6">
        <v>50</v>
      </c>
      <c r="AB66" s="6">
        <v>12</v>
      </c>
      <c r="AD66" s="6">
        <v>32</v>
      </c>
      <c r="AE66" s="6">
        <v>54</v>
      </c>
      <c r="AG66" s="6">
        <v>54</v>
      </c>
      <c r="AI66" s="6">
        <v>58</v>
      </c>
      <c r="AJ66" s="6">
        <v>59</v>
      </c>
      <c r="AK66" s="6" t="s">
        <v>380</v>
      </c>
      <c r="AM66" s="6">
        <v>56</v>
      </c>
      <c r="AN66" s="6" t="s">
        <v>380</v>
      </c>
      <c r="AP66" s="6">
        <v>53.5</v>
      </c>
      <c r="AQ66" s="6">
        <v>50</v>
      </c>
      <c r="AR66" s="6">
        <v>50</v>
      </c>
      <c r="AS66" s="6">
        <v>48</v>
      </c>
      <c r="AT66" s="6">
        <v>56</v>
      </c>
      <c r="AV66" s="6">
        <v>56</v>
      </c>
      <c r="AX66" s="6">
        <v>57</v>
      </c>
      <c r="AY66" s="6" t="s">
        <v>414</v>
      </c>
      <c r="AZ66" s="6">
        <v>52</v>
      </c>
      <c r="BA66" s="6">
        <v>50</v>
      </c>
      <c r="BB66" s="6">
        <v>51</v>
      </c>
      <c r="BC66" s="6">
        <v>72</v>
      </c>
      <c r="BD66" s="7">
        <v>59</v>
      </c>
      <c r="BE66" s="6">
        <v>51</v>
      </c>
      <c r="BF66" s="3">
        <v>64</v>
      </c>
      <c r="BH66" s="6" t="s">
        <v>414</v>
      </c>
    </row>
    <row r="67" spans="1:60">
      <c r="A67" s="6">
        <v>36</v>
      </c>
      <c r="B67" s="6">
        <v>35</v>
      </c>
      <c r="C67" s="6">
        <v>44</v>
      </c>
      <c r="D67" s="6">
        <v>45.5</v>
      </c>
      <c r="E67" s="6">
        <v>49</v>
      </c>
      <c r="F67" s="6">
        <v>48</v>
      </c>
      <c r="G67" s="10">
        <v>48</v>
      </c>
      <c r="H67" s="10"/>
      <c r="I67" s="6">
        <v>53</v>
      </c>
      <c r="J67" s="6">
        <v>38</v>
      </c>
      <c r="L67" s="6">
        <v>48</v>
      </c>
      <c r="N67" s="6">
        <v>13</v>
      </c>
      <c r="P67" s="6">
        <v>13</v>
      </c>
      <c r="Q67" s="6">
        <v>44</v>
      </c>
      <c r="S67" s="6">
        <v>50</v>
      </c>
      <c r="U67" s="6">
        <v>50</v>
      </c>
      <c r="W67" s="6">
        <v>16</v>
      </c>
      <c r="Z67" s="6">
        <v>53</v>
      </c>
      <c r="AB67" s="6">
        <v>12</v>
      </c>
      <c r="AD67" s="6">
        <v>35</v>
      </c>
      <c r="AE67" s="6">
        <v>52</v>
      </c>
      <c r="AG67" s="6">
        <v>51</v>
      </c>
      <c r="AI67" s="6">
        <v>50</v>
      </c>
      <c r="AJ67" s="6">
        <v>62</v>
      </c>
      <c r="AK67" s="6" t="s">
        <v>380</v>
      </c>
      <c r="AM67" s="6">
        <v>61</v>
      </c>
      <c r="AN67" s="6" t="s">
        <v>380</v>
      </c>
      <c r="AP67" s="6">
        <v>57</v>
      </c>
      <c r="AQ67" s="6">
        <v>52</v>
      </c>
      <c r="AR67" s="6">
        <v>52</v>
      </c>
      <c r="AS67" s="6">
        <v>47</v>
      </c>
      <c r="AT67" s="6">
        <v>66</v>
      </c>
      <c r="AV67" s="6">
        <v>59</v>
      </c>
      <c r="AX67" s="6" t="s">
        <v>43</v>
      </c>
      <c r="AY67" s="6" t="s">
        <v>415</v>
      </c>
      <c r="AZ67" s="6">
        <v>46</v>
      </c>
      <c r="BA67" s="6">
        <v>48</v>
      </c>
      <c r="BB67" s="6">
        <v>61</v>
      </c>
      <c r="BC67" s="6">
        <v>82</v>
      </c>
      <c r="BD67" s="7" t="s">
        <v>43</v>
      </c>
      <c r="BE67" s="6" t="s">
        <v>43</v>
      </c>
      <c r="BF67" s="13" t="s">
        <v>43</v>
      </c>
      <c r="BG67" s="6" t="s">
        <v>947</v>
      </c>
      <c r="BH67" s="6" t="s">
        <v>415</v>
      </c>
    </row>
    <row r="68" spans="1:60">
      <c r="A68" s="6">
        <v>38</v>
      </c>
      <c r="B68" s="6">
        <v>41</v>
      </c>
      <c r="C68" s="6">
        <v>48</v>
      </c>
      <c r="D68" s="6">
        <v>50.5</v>
      </c>
      <c r="E68" s="6">
        <v>53</v>
      </c>
      <c r="F68" s="6">
        <v>53</v>
      </c>
      <c r="G68" s="10">
        <v>52</v>
      </c>
      <c r="H68" s="10"/>
      <c r="I68" s="6">
        <v>55</v>
      </c>
      <c r="J68" s="6">
        <v>45.5</v>
      </c>
      <c r="L68" s="6">
        <v>55.5</v>
      </c>
      <c r="N68" s="6">
        <v>8</v>
      </c>
      <c r="P68" s="6">
        <v>8</v>
      </c>
      <c r="Q68" s="6">
        <v>43</v>
      </c>
      <c r="S68" s="6">
        <v>49.5</v>
      </c>
      <c r="U68" s="6">
        <v>51.5</v>
      </c>
      <c r="W68" s="6">
        <v>18</v>
      </c>
      <c r="Z68" s="6">
        <v>53</v>
      </c>
      <c r="AB68" s="6">
        <v>15</v>
      </c>
      <c r="AD68" s="6">
        <v>41</v>
      </c>
      <c r="AE68" s="6">
        <v>59</v>
      </c>
      <c r="AG68" s="6">
        <v>58</v>
      </c>
      <c r="AI68" s="6">
        <v>60</v>
      </c>
      <c r="AJ68" s="6">
        <v>46</v>
      </c>
      <c r="AK68" s="6" t="s">
        <v>380</v>
      </c>
      <c r="AL68" s="6" t="s">
        <v>656</v>
      </c>
      <c r="AM68" s="6">
        <v>43</v>
      </c>
      <c r="AN68" s="6" t="s">
        <v>380</v>
      </c>
      <c r="AO68" s="6" t="s">
        <v>656</v>
      </c>
      <c r="AP68" s="6">
        <v>45.5</v>
      </c>
      <c r="AQ68" s="6">
        <v>44</v>
      </c>
      <c r="AR68" s="6">
        <v>47.5</v>
      </c>
      <c r="AS68" s="6">
        <v>46</v>
      </c>
      <c r="AT68" s="6">
        <v>58</v>
      </c>
      <c r="AV68" s="6" t="s">
        <v>43</v>
      </c>
      <c r="AY68" s="6" t="s">
        <v>635</v>
      </c>
      <c r="BD68" s="7" t="s">
        <v>43</v>
      </c>
      <c r="BE68" s="6" t="s">
        <v>43</v>
      </c>
      <c r="BF68" s="14" t="s">
        <v>43</v>
      </c>
      <c r="BG68" s="6" t="s">
        <v>947</v>
      </c>
      <c r="BH68" s="6" t="s">
        <v>417</v>
      </c>
    </row>
    <row r="69" spans="1:60">
      <c r="A69" s="6">
        <v>40</v>
      </c>
      <c r="B69" s="6">
        <v>35</v>
      </c>
      <c r="C69" s="6">
        <v>44</v>
      </c>
      <c r="D69" s="6">
        <v>50</v>
      </c>
      <c r="E69" s="6">
        <v>52.5</v>
      </c>
      <c r="F69" s="6">
        <v>51.5</v>
      </c>
      <c r="G69" s="10">
        <v>53</v>
      </c>
      <c r="H69" s="10"/>
      <c r="I69" s="6">
        <v>55</v>
      </c>
      <c r="J69" s="6">
        <v>46.5</v>
      </c>
      <c r="L69" s="6">
        <v>52</v>
      </c>
      <c r="N69" s="6">
        <v>4</v>
      </c>
      <c r="P69" s="6">
        <v>4</v>
      </c>
      <c r="Q69" s="6">
        <v>38</v>
      </c>
      <c r="S69" s="6">
        <v>48</v>
      </c>
      <c r="U69" s="6">
        <v>51.5</v>
      </c>
      <c r="W69" s="6">
        <v>19.5</v>
      </c>
      <c r="Z69" s="6">
        <v>52</v>
      </c>
      <c r="AB69" s="6">
        <v>13</v>
      </c>
      <c r="AD69" s="6">
        <v>38</v>
      </c>
      <c r="AE69" s="6">
        <v>50</v>
      </c>
      <c r="AG69" s="6" t="s">
        <v>43</v>
      </c>
      <c r="AI69" s="6" t="s">
        <v>43</v>
      </c>
      <c r="AJ69" s="6" t="s">
        <v>43</v>
      </c>
      <c r="AK69" s="6" t="s">
        <v>380</v>
      </c>
      <c r="AL69" s="6" t="s">
        <v>656</v>
      </c>
      <c r="AN69" s="6" t="s">
        <v>380</v>
      </c>
      <c r="AO69" s="6" t="s">
        <v>656</v>
      </c>
      <c r="AU69" s="6" t="s">
        <v>637</v>
      </c>
      <c r="AV69" s="6" t="s">
        <v>633</v>
      </c>
      <c r="AY69" s="6" t="s">
        <v>635</v>
      </c>
    </row>
    <row r="70" spans="1:60">
      <c r="A70" s="6">
        <v>42</v>
      </c>
      <c r="B70" s="6">
        <v>32.5</v>
      </c>
      <c r="C70" s="6">
        <v>37</v>
      </c>
      <c r="D70" s="6">
        <v>40</v>
      </c>
      <c r="E70" s="6">
        <v>47</v>
      </c>
      <c r="F70" s="6">
        <v>46.5</v>
      </c>
      <c r="G70" s="10">
        <v>39</v>
      </c>
      <c r="H70" s="10"/>
      <c r="I70" s="6">
        <v>50</v>
      </c>
      <c r="J70" s="6">
        <v>32.5</v>
      </c>
      <c r="L70" s="6" t="s">
        <v>35</v>
      </c>
      <c r="N70" s="6" t="s">
        <v>705</v>
      </c>
      <c r="P70" s="6" t="s">
        <v>705</v>
      </c>
      <c r="Q70" s="6" t="s">
        <v>47</v>
      </c>
      <c r="R70" s="6" t="s">
        <v>46</v>
      </c>
      <c r="W70" s="6">
        <v>11.5</v>
      </c>
      <c r="Z70" s="6" t="s">
        <v>29</v>
      </c>
      <c r="AD70" s="6">
        <v>45</v>
      </c>
      <c r="AE70" s="6" t="s">
        <v>43</v>
      </c>
      <c r="AG70" s="6" t="s">
        <v>43</v>
      </c>
      <c r="AI70" s="6" t="s">
        <v>43</v>
      </c>
      <c r="AJ70" s="6" t="s">
        <v>515</v>
      </c>
      <c r="AK70" s="6" t="s">
        <v>381</v>
      </c>
      <c r="AL70" s="6" t="s">
        <v>635</v>
      </c>
      <c r="AN70" s="6" t="s">
        <v>381</v>
      </c>
      <c r="AO70" s="6" t="s">
        <v>635</v>
      </c>
      <c r="AY70" s="6" t="s">
        <v>636</v>
      </c>
    </row>
    <row r="71" spans="1:60">
      <c r="A71" s="6">
        <v>43</v>
      </c>
      <c r="B71" s="6">
        <v>210</v>
      </c>
      <c r="C71" s="6">
        <v>210</v>
      </c>
      <c r="D71" s="6">
        <v>210</v>
      </c>
      <c r="E71" s="6">
        <v>210</v>
      </c>
      <c r="F71" s="6">
        <v>210</v>
      </c>
      <c r="G71" s="10">
        <v>237</v>
      </c>
      <c r="H71" s="10" t="s">
        <v>596</v>
      </c>
      <c r="I71" s="6">
        <v>275</v>
      </c>
      <c r="J71" s="6">
        <v>39.5</v>
      </c>
      <c r="L71" s="6" t="s">
        <v>29</v>
      </c>
      <c r="W71" s="6">
        <v>4.5</v>
      </c>
      <c r="AD71" s="6">
        <v>47</v>
      </c>
      <c r="AG71" s="6" t="s">
        <v>43</v>
      </c>
      <c r="AI71" s="6" t="s">
        <v>43</v>
      </c>
      <c r="AJ71" s="6" t="s">
        <v>515</v>
      </c>
      <c r="AK71" s="6" t="s">
        <v>381</v>
      </c>
      <c r="AL71" s="6" t="s">
        <v>635</v>
      </c>
      <c r="AN71" s="6" t="s">
        <v>381</v>
      </c>
      <c r="AO71" s="6" t="s">
        <v>635</v>
      </c>
      <c r="AY71" s="6" t="s">
        <v>636</v>
      </c>
    </row>
    <row r="72" spans="1:60">
      <c r="A72" s="6">
        <v>43.5</v>
      </c>
      <c r="B72" s="6">
        <v>159</v>
      </c>
      <c r="C72" s="6">
        <v>183</v>
      </c>
      <c r="D72" s="6">
        <v>183</v>
      </c>
      <c r="E72" s="6">
        <v>183</v>
      </c>
      <c r="F72" s="6">
        <v>183</v>
      </c>
      <c r="G72" s="10">
        <v>149</v>
      </c>
      <c r="H72" s="10" t="s">
        <v>596</v>
      </c>
      <c r="I72" s="6">
        <v>177</v>
      </c>
      <c r="J72" s="6">
        <v>126</v>
      </c>
      <c r="K72" s="6" t="s">
        <v>596</v>
      </c>
      <c r="L72" s="6" t="s">
        <v>29</v>
      </c>
      <c r="W72" s="6" t="s">
        <v>49</v>
      </c>
      <c r="AG72" s="6" t="s">
        <v>43</v>
      </c>
      <c r="AI72" s="6" t="s">
        <v>43</v>
      </c>
      <c r="AJ72" s="6" t="s">
        <v>515</v>
      </c>
      <c r="AK72" s="6" t="s">
        <v>381</v>
      </c>
      <c r="AL72" s="6" t="s">
        <v>635</v>
      </c>
      <c r="AN72" s="6" t="s">
        <v>381</v>
      </c>
      <c r="AO72" s="6" t="s">
        <v>635</v>
      </c>
      <c r="AY72" s="6" t="s">
        <v>636</v>
      </c>
    </row>
    <row r="73" spans="1:60">
      <c r="A73" s="6">
        <v>43.75</v>
      </c>
      <c r="B73" s="6">
        <v>143</v>
      </c>
      <c r="C73" s="6">
        <v>143</v>
      </c>
      <c r="D73" s="6">
        <v>143</v>
      </c>
      <c r="E73" s="6">
        <v>143</v>
      </c>
      <c r="F73" s="6">
        <v>143</v>
      </c>
      <c r="G73" s="10">
        <v>163</v>
      </c>
      <c r="H73" s="10"/>
      <c r="I73" s="6">
        <v>163</v>
      </c>
      <c r="J73" s="6">
        <v>139</v>
      </c>
      <c r="K73" s="6" t="s">
        <v>596</v>
      </c>
      <c r="L73" s="6" t="s">
        <v>29</v>
      </c>
      <c r="W73" s="6" t="s">
        <v>705</v>
      </c>
      <c r="AG73" s="6" t="s">
        <v>43</v>
      </c>
      <c r="AI73" s="6" t="s">
        <v>43</v>
      </c>
      <c r="AJ73" s="6" t="s">
        <v>515</v>
      </c>
      <c r="AK73" s="6" t="s">
        <v>381</v>
      </c>
      <c r="AL73" s="6" t="s">
        <v>635</v>
      </c>
      <c r="AN73" s="6" t="s">
        <v>381</v>
      </c>
      <c r="AO73" s="6" t="s">
        <v>635</v>
      </c>
      <c r="AY73" s="6" t="s">
        <v>636</v>
      </c>
    </row>
    <row r="74" spans="1:60">
      <c r="A74" s="6">
        <v>44</v>
      </c>
      <c r="B74" s="6">
        <v>128</v>
      </c>
      <c r="C74" s="6">
        <v>128</v>
      </c>
      <c r="D74" s="6">
        <v>128</v>
      </c>
      <c r="E74" s="6">
        <v>128</v>
      </c>
      <c r="F74" s="6">
        <v>128</v>
      </c>
      <c r="G74" s="10">
        <v>137.5</v>
      </c>
      <c r="H74" s="10" t="s">
        <v>743</v>
      </c>
      <c r="I74" s="6">
        <v>134</v>
      </c>
      <c r="J74" s="6">
        <v>116</v>
      </c>
      <c r="K74" s="6" t="s">
        <v>739</v>
      </c>
      <c r="L74" s="6" t="s">
        <v>29</v>
      </c>
      <c r="W74" s="6" t="s">
        <v>705</v>
      </c>
      <c r="AG74" s="6" t="s">
        <v>43</v>
      </c>
      <c r="AI74" s="6" t="s">
        <v>43</v>
      </c>
      <c r="AJ74" s="6" t="s">
        <v>515</v>
      </c>
      <c r="AK74" s="6" t="s">
        <v>381</v>
      </c>
      <c r="AL74" s="6" t="s">
        <v>635</v>
      </c>
      <c r="AN74" s="6" t="s">
        <v>381</v>
      </c>
      <c r="AO74" s="6" t="s">
        <v>635</v>
      </c>
      <c r="AY74" s="6" t="s">
        <v>636</v>
      </c>
    </row>
    <row r="75" spans="1:60">
      <c r="A75" s="6">
        <v>-1</v>
      </c>
      <c r="B75" s="6">
        <v>145</v>
      </c>
      <c r="C75" s="6">
        <v>145</v>
      </c>
      <c r="D75" s="6">
        <v>145</v>
      </c>
      <c r="E75" s="6">
        <v>145</v>
      </c>
      <c r="F75" s="6">
        <v>145</v>
      </c>
      <c r="G75" s="10">
        <v>170</v>
      </c>
      <c r="H75" s="10" t="s">
        <v>596</v>
      </c>
      <c r="J75" s="6">
        <v>129</v>
      </c>
      <c r="K75" s="6" t="s">
        <v>596</v>
      </c>
      <c r="W75" s="6" t="s">
        <v>71</v>
      </c>
      <c r="AY75" s="6" t="s">
        <v>636</v>
      </c>
    </row>
    <row r="76" spans="1:60">
      <c r="A76" s="6">
        <v>-0.5</v>
      </c>
      <c r="C76" s="6">
        <v>136</v>
      </c>
      <c r="D76" s="6">
        <v>133</v>
      </c>
      <c r="E76" s="6">
        <v>133</v>
      </c>
      <c r="F76" s="6">
        <v>133</v>
      </c>
      <c r="G76" s="10">
        <v>109</v>
      </c>
      <c r="H76" s="10" t="s">
        <v>747</v>
      </c>
      <c r="J76" s="6">
        <v>132.5</v>
      </c>
      <c r="K76" s="6" t="s">
        <v>596</v>
      </c>
      <c r="W76" s="6" t="s">
        <v>71</v>
      </c>
    </row>
    <row r="77" spans="1:60">
      <c r="A77" s="6">
        <v>-0.25</v>
      </c>
      <c r="C77" s="6">
        <v>154.5</v>
      </c>
      <c r="D77" s="6">
        <v>154.5</v>
      </c>
      <c r="E77" s="6">
        <v>154.5</v>
      </c>
      <c r="F77" s="6">
        <v>154.5</v>
      </c>
      <c r="G77" s="10">
        <v>126</v>
      </c>
      <c r="H77" s="10" t="s">
        <v>747</v>
      </c>
      <c r="J77" s="6">
        <v>125.5</v>
      </c>
      <c r="K77" s="6" t="s">
        <v>596</v>
      </c>
      <c r="W77" s="6" t="s">
        <v>68</v>
      </c>
    </row>
    <row r="78" spans="1:60">
      <c r="G78" s="10"/>
      <c r="H78" s="10"/>
      <c r="AY78" s="6" t="s">
        <v>636</v>
      </c>
    </row>
    <row r="79" spans="1:60">
      <c r="A79" s="6" t="s">
        <v>450</v>
      </c>
      <c r="G79" s="10"/>
      <c r="H79" s="10"/>
      <c r="AY79" s="6" t="s">
        <v>636</v>
      </c>
    </row>
    <row r="80" spans="1:60">
      <c r="A80" s="6">
        <v>-10</v>
      </c>
      <c r="B80" s="6">
        <v>114</v>
      </c>
      <c r="C80" s="6">
        <v>114</v>
      </c>
      <c r="D80" s="6">
        <v>114</v>
      </c>
      <c r="E80" s="6">
        <v>114</v>
      </c>
      <c r="F80" s="6">
        <v>114</v>
      </c>
      <c r="G80" s="10">
        <v>165</v>
      </c>
      <c r="H80" s="10"/>
      <c r="N80" s="6" t="s">
        <v>86</v>
      </c>
      <c r="O80" s="6" t="s">
        <v>536</v>
      </c>
      <c r="P80" s="6" t="s">
        <v>87</v>
      </c>
      <c r="AY80" s="6" t="s">
        <v>636</v>
      </c>
    </row>
    <row r="81" spans="1:60">
      <c r="A81" s="6">
        <v>-5</v>
      </c>
      <c r="B81" s="6">
        <v>127</v>
      </c>
      <c r="C81" s="6">
        <v>127</v>
      </c>
      <c r="D81" s="6">
        <v>127</v>
      </c>
      <c r="E81" s="6">
        <v>127</v>
      </c>
      <c r="F81" s="6">
        <v>127</v>
      </c>
      <c r="G81" s="10">
        <v>300</v>
      </c>
      <c r="H81" s="10"/>
      <c r="N81" s="6" t="s">
        <v>81</v>
      </c>
      <c r="O81" s="6" t="s">
        <v>538</v>
      </c>
      <c r="P81" s="6" t="s">
        <v>82</v>
      </c>
      <c r="AY81" s="6" t="s">
        <v>636</v>
      </c>
    </row>
    <row r="82" spans="1:60">
      <c r="A82" s="6">
        <v>-1</v>
      </c>
      <c r="B82" s="6">
        <v>106</v>
      </c>
      <c r="C82" s="6">
        <v>106</v>
      </c>
      <c r="D82" s="6">
        <v>106</v>
      </c>
      <c r="E82" s="6">
        <v>106</v>
      </c>
      <c r="F82" s="6">
        <v>106</v>
      </c>
      <c r="G82" s="10">
        <v>300</v>
      </c>
      <c r="H82" s="10"/>
      <c r="N82" s="6">
        <v>12</v>
      </c>
      <c r="O82" s="6" t="s">
        <v>746</v>
      </c>
      <c r="P82" s="6" t="s">
        <v>57</v>
      </c>
      <c r="AD82" s="6">
        <v>65</v>
      </c>
      <c r="AY82" s="6" t="s">
        <v>636</v>
      </c>
    </row>
    <row r="83" spans="1:60">
      <c r="A83" s="6">
        <v>-0.5</v>
      </c>
      <c r="B83" s="6">
        <v>102</v>
      </c>
      <c r="C83" s="6">
        <v>102</v>
      </c>
      <c r="D83" s="6">
        <v>102</v>
      </c>
      <c r="E83" s="6">
        <v>102</v>
      </c>
      <c r="F83" s="6">
        <v>102</v>
      </c>
      <c r="G83" s="10">
        <v>219</v>
      </c>
      <c r="H83" s="10"/>
      <c r="N83" s="6">
        <v>9</v>
      </c>
      <c r="O83" s="6" t="s">
        <v>743</v>
      </c>
      <c r="P83" s="6" t="s">
        <v>78</v>
      </c>
      <c r="AD83" s="6">
        <v>70</v>
      </c>
      <c r="AY83" s="6" t="s">
        <v>636</v>
      </c>
    </row>
    <row r="84" spans="1:60">
      <c r="A84" s="6">
        <v>-0.25</v>
      </c>
      <c r="B84" s="6">
        <v>120.5</v>
      </c>
      <c r="C84" s="6">
        <v>120.5</v>
      </c>
      <c r="D84" s="6">
        <v>120.5</v>
      </c>
      <c r="E84" s="6">
        <v>120.5</v>
      </c>
      <c r="F84" s="6">
        <v>120.5</v>
      </c>
      <c r="G84" s="10">
        <v>300</v>
      </c>
      <c r="H84" s="10"/>
      <c r="N84" s="6">
        <v>8</v>
      </c>
      <c r="O84" s="6" t="s">
        <v>739</v>
      </c>
      <c r="P84" s="6" t="s">
        <v>75</v>
      </c>
      <c r="AD84" s="6">
        <v>59</v>
      </c>
      <c r="AY84" s="6" t="s">
        <v>636</v>
      </c>
    </row>
    <row r="85" spans="1:60">
      <c r="A85" s="6" t="s">
        <v>54</v>
      </c>
      <c r="B85" s="6">
        <v>115</v>
      </c>
      <c r="C85" s="6">
        <v>119</v>
      </c>
      <c r="D85" s="6">
        <v>119</v>
      </c>
      <c r="E85" s="6">
        <v>119</v>
      </c>
      <c r="F85" s="6">
        <v>119</v>
      </c>
      <c r="G85" s="10">
        <v>300</v>
      </c>
      <c r="H85" s="10" t="s">
        <v>596</v>
      </c>
      <c r="I85" s="6">
        <v>300</v>
      </c>
      <c r="J85" s="6">
        <v>115</v>
      </c>
      <c r="K85" s="6" t="s">
        <v>596</v>
      </c>
      <c r="N85" s="6">
        <v>8</v>
      </c>
      <c r="O85" s="6" t="s">
        <v>741</v>
      </c>
      <c r="P85" s="6" t="s">
        <v>76</v>
      </c>
      <c r="S85" s="6">
        <v>28</v>
      </c>
      <c r="U85" s="6">
        <v>180</v>
      </c>
      <c r="V85" s="6" t="s">
        <v>531</v>
      </c>
      <c r="W85" s="6" t="s">
        <v>67</v>
      </c>
      <c r="AC85" s="6" t="s">
        <v>830</v>
      </c>
      <c r="AD85" s="6">
        <v>55</v>
      </c>
      <c r="AG85" s="6" t="s">
        <v>43</v>
      </c>
      <c r="AI85" s="6" t="s">
        <v>43</v>
      </c>
      <c r="AJ85" s="6" t="s">
        <v>834</v>
      </c>
      <c r="AK85" s="6" t="s">
        <v>833</v>
      </c>
      <c r="AN85" s="6" t="s">
        <v>833</v>
      </c>
      <c r="AY85" s="6" t="s">
        <v>636</v>
      </c>
    </row>
    <row r="86" spans="1:60">
      <c r="A86" s="6">
        <v>0.25</v>
      </c>
      <c r="B86" s="6">
        <v>119</v>
      </c>
      <c r="C86" s="6">
        <v>118.5</v>
      </c>
      <c r="D86" s="6">
        <v>127</v>
      </c>
      <c r="E86" s="6">
        <v>126</v>
      </c>
      <c r="F86" s="6">
        <v>127</v>
      </c>
      <c r="G86" s="10">
        <v>160</v>
      </c>
      <c r="H86" s="10"/>
      <c r="I86" s="6">
        <v>160</v>
      </c>
      <c r="J86" s="6">
        <v>119</v>
      </c>
      <c r="K86" s="6" t="s">
        <v>596</v>
      </c>
      <c r="N86" s="6">
        <v>0</v>
      </c>
      <c r="O86" s="6" t="s">
        <v>786</v>
      </c>
      <c r="P86" s="6" t="s">
        <v>53</v>
      </c>
      <c r="S86" s="6">
        <v>123</v>
      </c>
      <c r="T86" s="6" t="s">
        <v>822</v>
      </c>
      <c r="U86" s="6">
        <v>154</v>
      </c>
      <c r="V86" s="6" t="s">
        <v>530</v>
      </c>
      <c r="W86" s="6" t="s">
        <v>45</v>
      </c>
      <c r="AB86" s="6">
        <v>5</v>
      </c>
      <c r="AD86" s="6">
        <v>60</v>
      </c>
      <c r="AG86" s="6" t="s">
        <v>43</v>
      </c>
      <c r="AI86" s="6" t="s">
        <v>43</v>
      </c>
      <c r="AJ86" s="6" t="s">
        <v>834</v>
      </c>
      <c r="AK86" s="6" t="s">
        <v>833</v>
      </c>
      <c r="AN86" s="6" t="s">
        <v>833</v>
      </c>
      <c r="AY86" s="6" t="s">
        <v>636</v>
      </c>
    </row>
    <row r="87" spans="1:60">
      <c r="A87" s="6">
        <v>0.5</v>
      </c>
      <c r="B87" s="6">
        <v>128</v>
      </c>
      <c r="C87" s="6">
        <v>127</v>
      </c>
      <c r="D87" s="6">
        <v>127</v>
      </c>
      <c r="E87" s="6">
        <v>127</v>
      </c>
      <c r="F87" s="6">
        <v>127</v>
      </c>
      <c r="G87" s="10">
        <v>300</v>
      </c>
      <c r="H87" s="10"/>
      <c r="I87" s="6">
        <v>300</v>
      </c>
      <c r="J87" s="6">
        <v>120</v>
      </c>
      <c r="K87" s="6" t="s">
        <v>596</v>
      </c>
      <c r="N87" s="6">
        <v>0</v>
      </c>
      <c r="O87" s="6" t="s">
        <v>782</v>
      </c>
      <c r="P87" s="6" t="s">
        <v>52</v>
      </c>
      <c r="S87" s="6">
        <v>44</v>
      </c>
      <c r="U87" s="6">
        <v>173.5</v>
      </c>
      <c r="V87" s="6" t="s">
        <v>530</v>
      </c>
      <c r="W87" s="6" t="s">
        <v>69</v>
      </c>
      <c r="AB87" s="6">
        <v>3</v>
      </c>
      <c r="AD87" s="6">
        <v>66</v>
      </c>
      <c r="AG87" s="6" t="s">
        <v>43</v>
      </c>
      <c r="AI87" s="6" t="s">
        <v>43</v>
      </c>
      <c r="AJ87" s="6" t="s">
        <v>834</v>
      </c>
      <c r="AK87" s="6" t="s">
        <v>833</v>
      </c>
      <c r="AN87" s="6" t="s">
        <v>833</v>
      </c>
      <c r="AY87" s="6" t="s">
        <v>636</v>
      </c>
    </row>
    <row r="88" spans="1:60">
      <c r="A88" s="6">
        <v>1</v>
      </c>
      <c r="B88" s="6">
        <v>128</v>
      </c>
      <c r="C88" s="6">
        <v>131.5</v>
      </c>
      <c r="D88" s="6">
        <v>130</v>
      </c>
      <c r="E88" s="6">
        <v>130</v>
      </c>
      <c r="F88" s="6">
        <v>130</v>
      </c>
      <c r="G88" s="10">
        <v>300</v>
      </c>
      <c r="H88" s="10"/>
      <c r="I88" s="6">
        <v>300</v>
      </c>
      <c r="J88" s="6">
        <v>130</v>
      </c>
      <c r="K88" s="6" t="s">
        <v>596</v>
      </c>
      <c r="W88" s="6">
        <v>5</v>
      </c>
      <c r="AB88" s="6">
        <v>7</v>
      </c>
      <c r="AD88" s="6">
        <v>63</v>
      </c>
      <c r="AG88" s="6" t="s">
        <v>43</v>
      </c>
      <c r="AI88" s="6" t="s">
        <v>43</v>
      </c>
      <c r="AJ88" s="6" t="s">
        <v>834</v>
      </c>
      <c r="AK88" s="6" t="s">
        <v>833</v>
      </c>
      <c r="AN88" s="6" t="s">
        <v>833</v>
      </c>
      <c r="AY88" s="6" t="s">
        <v>635</v>
      </c>
    </row>
    <row r="89" spans="1:60">
      <c r="A89" s="6">
        <v>2</v>
      </c>
      <c r="B89" s="6">
        <v>129</v>
      </c>
      <c r="C89" s="6">
        <v>135</v>
      </c>
      <c r="D89" s="6">
        <v>135.5</v>
      </c>
      <c r="E89" s="6">
        <v>135.5</v>
      </c>
      <c r="F89" s="6">
        <v>135.5</v>
      </c>
      <c r="G89" s="10">
        <v>168</v>
      </c>
      <c r="H89" s="10" t="s">
        <v>596</v>
      </c>
      <c r="I89" s="6">
        <v>168</v>
      </c>
      <c r="J89" s="6">
        <v>129</v>
      </c>
      <c r="K89" s="6" t="s">
        <v>596</v>
      </c>
      <c r="W89" s="6">
        <v>3</v>
      </c>
      <c r="AC89" s="6" t="s">
        <v>705</v>
      </c>
      <c r="AD89" s="6">
        <v>59</v>
      </c>
      <c r="AG89" s="6" t="s">
        <v>43</v>
      </c>
      <c r="AI89" s="6" t="s">
        <v>43</v>
      </c>
      <c r="AJ89" s="6" t="s">
        <v>834</v>
      </c>
      <c r="AK89" s="6" t="s">
        <v>833</v>
      </c>
      <c r="AN89" s="6" t="s">
        <v>833</v>
      </c>
      <c r="AY89" s="6" t="s">
        <v>635</v>
      </c>
    </row>
    <row r="90" spans="1:60">
      <c r="A90" s="6">
        <v>4</v>
      </c>
      <c r="B90" s="6">
        <v>143</v>
      </c>
      <c r="C90" s="6">
        <v>144</v>
      </c>
      <c r="D90" s="6">
        <v>144</v>
      </c>
      <c r="E90" s="6">
        <v>144</v>
      </c>
      <c r="F90" s="6">
        <v>144</v>
      </c>
      <c r="G90" s="10">
        <v>146</v>
      </c>
      <c r="H90" s="10" t="s">
        <v>596</v>
      </c>
      <c r="I90" s="6">
        <v>146</v>
      </c>
      <c r="J90" s="6">
        <v>150</v>
      </c>
      <c r="K90" s="6" t="s">
        <v>596</v>
      </c>
      <c r="L90" s="6">
        <v>100</v>
      </c>
      <c r="W90" s="6" t="s">
        <v>50</v>
      </c>
      <c r="AC90" s="6" t="s">
        <v>705</v>
      </c>
      <c r="AD90" s="6">
        <v>68</v>
      </c>
      <c r="AG90" s="6" t="s">
        <v>43</v>
      </c>
      <c r="AI90" s="6" t="s">
        <v>43</v>
      </c>
      <c r="AJ90" s="6" t="s">
        <v>834</v>
      </c>
      <c r="AK90" s="6" t="s">
        <v>833</v>
      </c>
      <c r="AN90" s="6" t="s">
        <v>833</v>
      </c>
      <c r="AY90" s="6" t="s">
        <v>635</v>
      </c>
    </row>
    <row r="91" spans="1:60">
      <c r="A91" s="6">
        <v>6</v>
      </c>
      <c r="B91" s="6">
        <v>204</v>
      </c>
      <c r="C91" s="6">
        <v>203</v>
      </c>
      <c r="D91" s="6">
        <v>210</v>
      </c>
      <c r="E91" s="6">
        <v>210</v>
      </c>
      <c r="F91" s="6">
        <v>210</v>
      </c>
      <c r="G91" s="10">
        <v>262</v>
      </c>
      <c r="H91" s="10"/>
      <c r="I91" s="6">
        <v>262</v>
      </c>
      <c r="J91" s="6">
        <v>210</v>
      </c>
      <c r="L91" s="6" t="s">
        <v>29</v>
      </c>
      <c r="W91" s="6" t="s">
        <v>705</v>
      </c>
      <c r="AC91" s="6" t="s">
        <v>705</v>
      </c>
      <c r="AD91" s="6">
        <v>49</v>
      </c>
      <c r="AE91" s="6" t="s">
        <v>43</v>
      </c>
      <c r="AG91" s="6" t="s">
        <v>43</v>
      </c>
      <c r="AI91" s="6" t="s">
        <v>43</v>
      </c>
      <c r="AJ91" s="6" t="s">
        <v>834</v>
      </c>
      <c r="AK91" s="6" t="s">
        <v>833</v>
      </c>
      <c r="AN91" s="6" t="s">
        <v>833</v>
      </c>
      <c r="AY91" s="6" t="s">
        <v>636</v>
      </c>
    </row>
    <row r="92" spans="1:60">
      <c r="A92" s="6">
        <v>8</v>
      </c>
      <c r="B92" s="6">
        <v>35.5</v>
      </c>
      <c r="C92" s="6">
        <v>42</v>
      </c>
      <c r="D92" s="6">
        <v>45.5</v>
      </c>
      <c r="E92" s="6">
        <v>51.5</v>
      </c>
      <c r="F92" s="6">
        <v>50.5</v>
      </c>
      <c r="G92" s="10">
        <v>45</v>
      </c>
      <c r="H92" s="10"/>
      <c r="I92" s="6">
        <v>45</v>
      </c>
      <c r="J92" s="6">
        <v>33.5</v>
      </c>
      <c r="L92" s="6" t="s">
        <v>43</v>
      </c>
      <c r="Q92" s="6">
        <v>110</v>
      </c>
      <c r="R92" s="6">
        <v>55</v>
      </c>
      <c r="W92" s="6" t="s">
        <v>51</v>
      </c>
      <c r="Z92" s="6" t="s">
        <v>19</v>
      </c>
      <c r="AC92" s="6" t="s">
        <v>705</v>
      </c>
      <c r="AD92" s="6">
        <v>50</v>
      </c>
      <c r="AE92" s="6">
        <v>188</v>
      </c>
      <c r="AF92" s="6" t="s">
        <v>521</v>
      </c>
      <c r="AG92" s="6">
        <v>178</v>
      </c>
      <c r="AI92" s="6">
        <v>196</v>
      </c>
      <c r="AJ92" s="6" t="s">
        <v>41</v>
      </c>
      <c r="AK92" s="6" t="s">
        <v>382</v>
      </c>
      <c r="AN92" s="6" t="s">
        <v>382</v>
      </c>
      <c r="AP92" s="6" t="s">
        <v>43</v>
      </c>
      <c r="AY92" s="6" t="s">
        <v>636</v>
      </c>
    </row>
    <row r="93" spans="1:60">
      <c r="A93" s="6">
        <v>10</v>
      </c>
      <c r="B93" s="6">
        <v>36.5</v>
      </c>
      <c r="C93" s="6">
        <v>43.5</v>
      </c>
      <c r="D93" s="6">
        <v>49</v>
      </c>
      <c r="E93" s="6">
        <v>58.5</v>
      </c>
      <c r="F93" s="6">
        <v>58</v>
      </c>
      <c r="G93" s="10">
        <v>46</v>
      </c>
      <c r="H93" s="10"/>
      <c r="I93" s="6">
        <v>46</v>
      </c>
      <c r="J93" s="6">
        <v>40</v>
      </c>
      <c r="L93" s="6">
        <v>56</v>
      </c>
      <c r="Q93" s="6" t="s">
        <v>20</v>
      </c>
      <c r="R93" s="6">
        <v>34</v>
      </c>
      <c r="S93" s="6">
        <v>175</v>
      </c>
      <c r="T93" s="6" t="s">
        <v>822</v>
      </c>
      <c r="U93" s="6">
        <v>189</v>
      </c>
      <c r="V93" s="6" t="s">
        <v>530</v>
      </c>
      <c r="W93" s="6">
        <v>7</v>
      </c>
      <c r="Z93" s="6">
        <v>51</v>
      </c>
      <c r="AC93" s="6" t="s">
        <v>705</v>
      </c>
      <c r="AD93" s="6">
        <v>49</v>
      </c>
      <c r="AE93" s="6">
        <v>46</v>
      </c>
      <c r="AG93" s="6">
        <v>174</v>
      </c>
      <c r="AI93" s="6">
        <v>190</v>
      </c>
      <c r="AJ93" s="6">
        <v>43</v>
      </c>
      <c r="AK93" s="6" t="s">
        <v>380</v>
      </c>
      <c r="AL93" s="6" t="s">
        <v>656</v>
      </c>
      <c r="AM93" s="6" t="s">
        <v>43</v>
      </c>
      <c r="AN93" s="6" t="s">
        <v>380</v>
      </c>
      <c r="AO93" s="6" t="s">
        <v>656</v>
      </c>
      <c r="AP93" s="6" t="s">
        <v>43</v>
      </c>
      <c r="AY93" s="6" t="s">
        <v>636</v>
      </c>
    </row>
    <row r="94" spans="1:60">
      <c r="A94" s="6">
        <v>12</v>
      </c>
      <c r="B94" s="6">
        <v>29.5</v>
      </c>
      <c r="C94" s="6">
        <v>36</v>
      </c>
      <c r="D94" s="6">
        <v>41</v>
      </c>
      <c r="E94" s="6">
        <v>45</v>
      </c>
      <c r="F94" s="6">
        <v>46.5</v>
      </c>
      <c r="G94" s="10">
        <v>42</v>
      </c>
      <c r="H94" s="10"/>
      <c r="I94" s="6">
        <v>42</v>
      </c>
      <c r="J94" s="6">
        <v>29.5</v>
      </c>
      <c r="L94" s="6">
        <v>44.5</v>
      </c>
      <c r="N94" s="6">
        <v>7</v>
      </c>
      <c r="P94" s="6">
        <v>7</v>
      </c>
      <c r="Q94" s="6">
        <v>41</v>
      </c>
      <c r="R94" s="6">
        <v>34.5</v>
      </c>
      <c r="S94" s="6">
        <v>51</v>
      </c>
      <c r="U94" s="6">
        <v>54.5</v>
      </c>
      <c r="W94" s="6">
        <v>8</v>
      </c>
      <c r="Z94" s="6">
        <v>57</v>
      </c>
      <c r="AB94" s="6">
        <v>8</v>
      </c>
      <c r="AD94" s="6">
        <v>30</v>
      </c>
      <c r="AE94" s="6">
        <v>47</v>
      </c>
      <c r="AG94" s="6">
        <v>47</v>
      </c>
      <c r="AI94" s="6">
        <v>49</v>
      </c>
      <c r="AJ94" s="6">
        <v>40</v>
      </c>
      <c r="AK94" s="6" t="s">
        <v>380</v>
      </c>
      <c r="AL94" s="6" t="s">
        <v>656</v>
      </c>
      <c r="AM94" s="6">
        <v>41</v>
      </c>
      <c r="AN94" s="6" t="s">
        <v>380</v>
      </c>
      <c r="AO94" s="6" t="s">
        <v>656</v>
      </c>
      <c r="AP94" s="6" t="s">
        <v>43</v>
      </c>
      <c r="AY94" s="6" t="s">
        <v>636</v>
      </c>
    </row>
    <row r="95" spans="1:60">
      <c r="A95" s="6">
        <v>14</v>
      </c>
      <c r="B95" s="6">
        <v>29.5</v>
      </c>
      <c r="C95" s="6">
        <v>33</v>
      </c>
      <c r="D95" s="6">
        <v>40.5</v>
      </c>
      <c r="E95" s="6">
        <v>44.5</v>
      </c>
      <c r="F95" s="6">
        <v>46.5</v>
      </c>
      <c r="G95" s="10">
        <v>40</v>
      </c>
      <c r="H95" s="10"/>
      <c r="I95" s="6">
        <v>40</v>
      </c>
      <c r="J95" s="6">
        <v>29</v>
      </c>
      <c r="L95" s="6">
        <v>42.5</v>
      </c>
      <c r="N95" s="6">
        <v>5</v>
      </c>
      <c r="P95" s="6">
        <v>5</v>
      </c>
      <c r="Q95" s="6">
        <v>33</v>
      </c>
      <c r="R95" s="6">
        <v>32</v>
      </c>
      <c r="S95" s="6">
        <v>41.5</v>
      </c>
      <c r="U95" s="6">
        <v>43.5</v>
      </c>
      <c r="W95" s="6">
        <v>13.5</v>
      </c>
      <c r="Z95" s="6">
        <v>47</v>
      </c>
      <c r="AB95" s="6">
        <v>10</v>
      </c>
      <c r="AD95" s="6">
        <v>35</v>
      </c>
      <c r="AE95" s="6">
        <v>47</v>
      </c>
      <c r="AG95" s="6">
        <v>44</v>
      </c>
      <c r="AI95" s="6">
        <v>49</v>
      </c>
      <c r="AJ95" s="6">
        <v>40</v>
      </c>
      <c r="AK95" s="6" t="s">
        <v>380</v>
      </c>
      <c r="AL95" s="6" t="s">
        <v>656</v>
      </c>
      <c r="AM95" s="6">
        <v>35</v>
      </c>
      <c r="AN95" s="6" t="s">
        <v>380</v>
      </c>
      <c r="AO95" s="6" t="s">
        <v>656</v>
      </c>
      <c r="AP95" s="6">
        <v>44.5</v>
      </c>
      <c r="AQ95" s="6">
        <v>36</v>
      </c>
      <c r="AR95" s="6" t="s">
        <v>43</v>
      </c>
      <c r="AS95" s="6" t="s">
        <v>43</v>
      </c>
      <c r="AT95" s="6" t="s">
        <v>43</v>
      </c>
      <c r="AX95" s="6" t="s">
        <v>635</v>
      </c>
      <c r="AY95" s="6" t="s">
        <v>636</v>
      </c>
      <c r="BH95" s="6" t="s">
        <v>470</v>
      </c>
    </row>
    <row r="96" spans="1:60">
      <c r="A96" s="6">
        <v>16</v>
      </c>
      <c r="B96" s="6">
        <v>32.5</v>
      </c>
      <c r="C96" s="6">
        <v>41.5</v>
      </c>
      <c r="D96" s="6">
        <v>43</v>
      </c>
      <c r="E96" s="6">
        <v>47.5</v>
      </c>
      <c r="F96" s="6">
        <v>48.5</v>
      </c>
      <c r="G96" s="10">
        <v>43</v>
      </c>
      <c r="H96" s="10"/>
      <c r="I96" s="6">
        <v>43</v>
      </c>
      <c r="J96" s="6">
        <v>36.5</v>
      </c>
      <c r="L96" s="6">
        <v>47.5</v>
      </c>
      <c r="N96" s="6">
        <v>8</v>
      </c>
      <c r="P96" s="6">
        <v>8</v>
      </c>
      <c r="Q96" s="6">
        <v>46</v>
      </c>
      <c r="S96" s="6">
        <v>49</v>
      </c>
      <c r="U96" s="6">
        <v>53</v>
      </c>
      <c r="W96" s="6">
        <v>12.5</v>
      </c>
      <c r="Z96" s="6">
        <v>60</v>
      </c>
      <c r="AB96" s="6">
        <v>12</v>
      </c>
      <c r="AD96" s="6">
        <v>38</v>
      </c>
      <c r="AE96" s="6">
        <v>66</v>
      </c>
      <c r="AG96" s="6">
        <v>57</v>
      </c>
      <c r="AI96" s="6">
        <v>65</v>
      </c>
      <c r="AJ96" s="6">
        <v>52</v>
      </c>
      <c r="AK96" s="6" t="s">
        <v>380</v>
      </c>
      <c r="AL96" s="6" t="s">
        <v>656</v>
      </c>
      <c r="AM96" s="6">
        <v>49</v>
      </c>
      <c r="AN96" s="6" t="s">
        <v>380</v>
      </c>
      <c r="AO96" s="6" t="s">
        <v>656</v>
      </c>
      <c r="AP96" s="6">
        <v>74</v>
      </c>
      <c r="AQ96" s="6">
        <v>159</v>
      </c>
      <c r="AR96" s="6" t="s">
        <v>43</v>
      </c>
      <c r="AS96" s="6" t="s">
        <v>43</v>
      </c>
      <c r="AT96" s="6">
        <v>89</v>
      </c>
      <c r="AX96" s="6" t="s">
        <v>635</v>
      </c>
      <c r="AY96" s="6" t="s">
        <v>636</v>
      </c>
      <c r="BH96" s="6" t="s">
        <v>481</v>
      </c>
    </row>
    <row r="97" spans="1:60">
      <c r="A97" s="6">
        <v>18</v>
      </c>
      <c r="B97" s="6">
        <v>35</v>
      </c>
      <c r="C97" s="6">
        <v>42</v>
      </c>
      <c r="D97" s="6">
        <v>44.5</v>
      </c>
      <c r="E97" s="6">
        <v>47.5</v>
      </c>
      <c r="F97" s="6">
        <v>48.5</v>
      </c>
      <c r="G97" s="10">
        <v>44</v>
      </c>
      <c r="H97" s="10"/>
      <c r="I97" s="6">
        <v>44</v>
      </c>
      <c r="J97" s="6">
        <v>35</v>
      </c>
      <c r="L97" s="6">
        <v>47.5</v>
      </c>
      <c r="N97" s="6">
        <v>0</v>
      </c>
      <c r="P97" s="6">
        <v>0</v>
      </c>
      <c r="Q97" s="6">
        <v>42</v>
      </c>
      <c r="S97" s="6">
        <v>51</v>
      </c>
      <c r="U97" s="6">
        <v>53</v>
      </c>
      <c r="W97" s="6">
        <v>12</v>
      </c>
      <c r="Z97" s="6">
        <v>60</v>
      </c>
      <c r="AB97" s="6">
        <v>13</v>
      </c>
      <c r="AD97" s="6">
        <v>42</v>
      </c>
      <c r="AE97" s="6">
        <v>62</v>
      </c>
      <c r="AG97" s="6">
        <v>63</v>
      </c>
      <c r="AI97" s="6">
        <v>70</v>
      </c>
      <c r="AJ97" s="6">
        <v>47</v>
      </c>
      <c r="AK97" s="6" t="s">
        <v>380</v>
      </c>
      <c r="AL97" s="6" t="s">
        <v>656</v>
      </c>
      <c r="AM97" s="6">
        <v>47</v>
      </c>
      <c r="AN97" s="6" t="s">
        <v>380</v>
      </c>
      <c r="AO97" s="6" t="s">
        <v>656</v>
      </c>
      <c r="AP97" s="6">
        <v>55</v>
      </c>
      <c r="AQ97" s="6">
        <v>164</v>
      </c>
      <c r="AR97" s="6" t="s">
        <v>43</v>
      </c>
      <c r="AS97" s="6" t="s">
        <v>43</v>
      </c>
      <c r="AT97" s="6">
        <v>107</v>
      </c>
      <c r="AX97" s="6" t="s">
        <v>635</v>
      </c>
      <c r="AY97" s="6" t="s">
        <v>636</v>
      </c>
      <c r="BH97" s="6" t="s">
        <v>492</v>
      </c>
    </row>
    <row r="98" spans="1:60">
      <c r="A98" s="6">
        <v>20</v>
      </c>
      <c r="B98" s="6">
        <v>33</v>
      </c>
      <c r="C98" s="6">
        <v>41</v>
      </c>
      <c r="D98" s="6">
        <v>43.5</v>
      </c>
      <c r="E98" s="6">
        <v>47</v>
      </c>
      <c r="F98" s="6">
        <v>48.5</v>
      </c>
      <c r="G98" s="10">
        <v>44</v>
      </c>
      <c r="H98" s="10"/>
      <c r="I98" s="6">
        <v>44</v>
      </c>
      <c r="J98" s="6">
        <v>21</v>
      </c>
      <c r="L98" s="6">
        <v>50</v>
      </c>
      <c r="O98" s="6" t="s">
        <v>705</v>
      </c>
      <c r="P98" s="6" t="s">
        <v>705</v>
      </c>
      <c r="Q98" s="6">
        <v>53</v>
      </c>
      <c r="R98" s="6" t="s">
        <v>65</v>
      </c>
      <c r="S98" s="6">
        <v>40</v>
      </c>
      <c r="U98" s="6">
        <v>41.5</v>
      </c>
      <c r="W98" s="6" t="s">
        <v>59</v>
      </c>
      <c r="Z98" s="6">
        <v>49</v>
      </c>
      <c r="AB98" s="6">
        <v>10</v>
      </c>
      <c r="AE98" s="6">
        <v>48</v>
      </c>
      <c r="AG98" s="6">
        <v>43</v>
      </c>
      <c r="AI98" s="6">
        <v>61</v>
      </c>
      <c r="AJ98" s="6">
        <v>49</v>
      </c>
      <c r="AK98" s="6" t="s">
        <v>380</v>
      </c>
      <c r="AL98" s="6" t="s">
        <v>656</v>
      </c>
      <c r="AM98" s="6">
        <v>45</v>
      </c>
      <c r="AN98" s="6" t="s">
        <v>380</v>
      </c>
      <c r="AO98" s="6" t="s">
        <v>656</v>
      </c>
      <c r="AP98" s="6" t="s">
        <v>43</v>
      </c>
      <c r="AY98" s="6" t="s">
        <v>636</v>
      </c>
    </row>
    <row r="99" spans="1:60">
      <c r="A99" s="6">
        <v>22</v>
      </c>
      <c r="B99" s="6">
        <v>29.5</v>
      </c>
      <c r="C99" s="6">
        <v>38.5</v>
      </c>
      <c r="D99" s="6">
        <v>41</v>
      </c>
      <c r="E99" s="6">
        <v>44.5</v>
      </c>
      <c r="F99" s="6">
        <v>45.5</v>
      </c>
      <c r="G99" s="10">
        <v>39</v>
      </c>
      <c r="H99" s="10"/>
      <c r="I99" s="6">
        <v>39</v>
      </c>
      <c r="J99" s="6">
        <v>25</v>
      </c>
      <c r="L99" s="6">
        <v>45</v>
      </c>
      <c r="Q99" s="6">
        <v>38.5</v>
      </c>
      <c r="S99" s="6">
        <v>48.5</v>
      </c>
      <c r="U99" s="6">
        <v>49.5</v>
      </c>
      <c r="W99" s="6" t="s">
        <v>58</v>
      </c>
      <c r="Z99" s="6">
        <v>50</v>
      </c>
      <c r="AB99" s="6">
        <v>5</v>
      </c>
      <c r="AD99" s="6">
        <v>28</v>
      </c>
      <c r="AE99" s="6">
        <v>54</v>
      </c>
      <c r="AG99" s="6">
        <v>44</v>
      </c>
      <c r="AI99" s="6">
        <v>69</v>
      </c>
      <c r="AJ99" s="6">
        <v>50</v>
      </c>
      <c r="AK99" s="6" t="s">
        <v>380</v>
      </c>
      <c r="AL99" s="6" t="s">
        <v>656</v>
      </c>
      <c r="AM99" s="6">
        <v>98</v>
      </c>
      <c r="AN99" s="6" t="s">
        <v>380</v>
      </c>
      <c r="AO99" s="6" t="s">
        <v>656</v>
      </c>
      <c r="AP99" s="6" t="s">
        <v>43</v>
      </c>
      <c r="AY99" s="6" t="s">
        <v>636</v>
      </c>
    </row>
    <row r="100" spans="1:60">
      <c r="A100" s="6">
        <v>24</v>
      </c>
      <c r="B100" s="6">
        <v>28.5</v>
      </c>
      <c r="C100" s="6">
        <v>40</v>
      </c>
      <c r="D100" s="6">
        <v>42.5</v>
      </c>
      <c r="E100" s="6">
        <v>45.5</v>
      </c>
      <c r="F100" s="6">
        <v>47</v>
      </c>
      <c r="G100" s="10">
        <v>40</v>
      </c>
      <c r="H100" s="10"/>
      <c r="I100" s="6">
        <v>40</v>
      </c>
      <c r="J100" s="6">
        <v>23.5</v>
      </c>
      <c r="L100" s="6">
        <v>45.5</v>
      </c>
      <c r="Q100" s="6">
        <v>34</v>
      </c>
      <c r="S100" s="6">
        <v>50</v>
      </c>
      <c r="U100" s="6">
        <v>62.5</v>
      </c>
      <c r="W100" s="6">
        <v>7</v>
      </c>
      <c r="Z100" s="6">
        <v>45</v>
      </c>
      <c r="AC100" s="6" t="s">
        <v>705</v>
      </c>
      <c r="AD100" s="6">
        <v>30</v>
      </c>
      <c r="AE100" s="6">
        <v>54</v>
      </c>
      <c r="AG100" s="6">
        <v>53</v>
      </c>
      <c r="AI100" s="6">
        <v>95</v>
      </c>
      <c r="AJ100" s="6">
        <v>88</v>
      </c>
      <c r="AK100" s="6" t="s">
        <v>380</v>
      </c>
      <c r="AL100" s="6" t="s">
        <v>656</v>
      </c>
      <c r="AM100" s="6">
        <v>106</v>
      </c>
      <c r="AN100" s="6" t="s">
        <v>380</v>
      </c>
      <c r="AO100" s="6" t="s">
        <v>656</v>
      </c>
      <c r="AP100" s="6" t="s">
        <v>43</v>
      </c>
    </row>
    <row r="101" spans="1:60">
      <c r="A101" s="6">
        <v>26</v>
      </c>
      <c r="B101" s="6">
        <v>32</v>
      </c>
      <c r="C101" s="6">
        <v>41.5</v>
      </c>
      <c r="D101" s="6">
        <v>45.5</v>
      </c>
      <c r="E101" s="6">
        <v>48</v>
      </c>
      <c r="F101" s="6">
        <v>49.5</v>
      </c>
      <c r="G101" s="10">
        <v>4</v>
      </c>
      <c r="H101" s="10"/>
      <c r="I101" s="6">
        <v>43</v>
      </c>
      <c r="J101" s="6">
        <v>22.5</v>
      </c>
      <c r="L101" s="6">
        <v>39</v>
      </c>
      <c r="Q101" s="6">
        <v>31</v>
      </c>
      <c r="S101" s="6">
        <v>24</v>
      </c>
      <c r="U101" s="6">
        <v>53</v>
      </c>
      <c r="W101" s="6">
        <v>7</v>
      </c>
      <c r="Z101" s="6">
        <v>60</v>
      </c>
      <c r="AC101" s="6" t="s">
        <v>705</v>
      </c>
      <c r="AD101" s="6">
        <v>30</v>
      </c>
      <c r="AE101" s="6">
        <v>55</v>
      </c>
      <c r="AG101" s="6">
        <v>55</v>
      </c>
      <c r="AI101" s="6" t="s">
        <v>43</v>
      </c>
      <c r="AJ101" s="6" t="s">
        <v>28</v>
      </c>
      <c r="AK101" s="6" t="s">
        <v>381</v>
      </c>
      <c r="AN101" s="6" t="s">
        <v>381</v>
      </c>
      <c r="AP101" s="6" t="s">
        <v>43</v>
      </c>
    </row>
    <row r="102" spans="1:60">
      <c r="A102" s="6">
        <v>28</v>
      </c>
      <c r="B102" s="6">
        <v>19</v>
      </c>
      <c r="C102" s="6">
        <v>46.5</v>
      </c>
      <c r="D102" s="6">
        <v>50</v>
      </c>
      <c r="E102" s="6">
        <v>55</v>
      </c>
      <c r="F102" s="6">
        <v>57</v>
      </c>
      <c r="G102" s="10">
        <v>39</v>
      </c>
      <c r="H102" s="10"/>
      <c r="I102" s="6">
        <v>39</v>
      </c>
      <c r="J102" s="6">
        <v>17.5</v>
      </c>
      <c r="L102" s="6">
        <v>40</v>
      </c>
      <c r="Q102" s="6" t="s">
        <v>18</v>
      </c>
      <c r="S102" s="6">
        <v>44</v>
      </c>
      <c r="U102" s="6" t="s">
        <v>30</v>
      </c>
      <c r="V102" s="6" t="s">
        <v>822</v>
      </c>
      <c r="Z102" s="6" t="s">
        <v>29</v>
      </c>
      <c r="AC102" s="6" t="s">
        <v>705</v>
      </c>
      <c r="AD102" s="6">
        <v>43</v>
      </c>
      <c r="AE102" s="6" t="s">
        <v>43</v>
      </c>
      <c r="AG102" s="6">
        <v>190</v>
      </c>
      <c r="AI102" s="6" t="s">
        <v>43</v>
      </c>
      <c r="AJ102" s="6" t="s">
        <v>834</v>
      </c>
      <c r="AK102" s="6" t="s">
        <v>389</v>
      </c>
      <c r="AN102" s="6" t="s">
        <v>389</v>
      </c>
      <c r="AY102" s="6" t="s">
        <v>636</v>
      </c>
    </row>
    <row r="103" spans="1:60">
      <c r="A103" s="6">
        <v>29</v>
      </c>
      <c r="B103" s="6">
        <v>36</v>
      </c>
      <c r="C103" s="6">
        <v>40</v>
      </c>
      <c r="D103" s="6">
        <v>50</v>
      </c>
      <c r="E103" s="6">
        <v>55</v>
      </c>
      <c r="F103" s="6">
        <v>54.5</v>
      </c>
      <c r="G103" s="10">
        <v>38</v>
      </c>
      <c r="H103" s="10"/>
      <c r="I103" s="6">
        <v>38</v>
      </c>
      <c r="J103" s="6">
        <v>14.5</v>
      </c>
      <c r="L103" s="6" t="s">
        <v>38</v>
      </c>
      <c r="S103" s="6">
        <v>123</v>
      </c>
      <c r="T103" s="6" t="s">
        <v>529</v>
      </c>
      <c r="U103" s="6" t="s">
        <v>43</v>
      </c>
      <c r="V103" s="6" t="s">
        <v>822</v>
      </c>
      <c r="AC103" s="6" t="s">
        <v>705</v>
      </c>
      <c r="AD103" s="6">
        <v>63</v>
      </c>
      <c r="AG103" s="6">
        <v>198</v>
      </c>
      <c r="AI103" s="6" t="s">
        <v>43</v>
      </c>
      <c r="AJ103" s="6" t="s">
        <v>834</v>
      </c>
      <c r="AK103" s="6" t="s">
        <v>389</v>
      </c>
      <c r="AN103" s="6" t="s">
        <v>389</v>
      </c>
      <c r="AY103" s="6" t="s">
        <v>636</v>
      </c>
    </row>
    <row r="104" spans="1:60">
      <c r="A104" s="6">
        <v>30</v>
      </c>
      <c r="B104" s="6">
        <v>193</v>
      </c>
      <c r="C104" s="6">
        <v>193</v>
      </c>
      <c r="D104" s="6">
        <v>193</v>
      </c>
      <c r="E104" s="6">
        <v>193</v>
      </c>
      <c r="F104" s="6">
        <v>193</v>
      </c>
      <c r="G104" s="10" t="s">
        <v>43</v>
      </c>
      <c r="H104" s="10"/>
      <c r="I104" s="6" t="s">
        <v>43</v>
      </c>
      <c r="J104" s="6">
        <v>13.5</v>
      </c>
      <c r="L104" s="6" t="s">
        <v>29</v>
      </c>
      <c r="S104" s="6">
        <v>28</v>
      </c>
      <c r="AC104" s="6" t="s">
        <v>705</v>
      </c>
      <c r="AH104" s="6" t="s">
        <v>731</v>
      </c>
      <c r="AI104" s="6" t="s">
        <v>43</v>
      </c>
      <c r="AJ104" s="6" t="s">
        <v>834</v>
      </c>
      <c r="AK104" s="6" t="s">
        <v>389</v>
      </c>
      <c r="AN104" s="6" t="s">
        <v>389</v>
      </c>
      <c r="AY104" s="6" t="s">
        <v>636</v>
      </c>
    </row>
    <row r="105" spans="1:60">
      <c r="A105" s="6">
        <v>30.25</v>
      </c>
      <c r="B105" s="6">
        <v>148</v>
      </c>
      <c r="C105" s="6">
        <v>148</v>
      </c>
      <c r="D105" s="6">
        <v>148</v>
      </c>
      <c r="E105" s="6">
        <v>148</v>
      </c>
      <c r="F105" s="6">
        <v>148</v>
      </c>
      <c r="G105" s="10">
        <v>180</v>
      </c>
      <c r="H105" s="10" t="s">
        <v>760</v>
      </c>
      <c r="I105" s="6">
        <v>198</v>
      </c>
      <c r="J105" s="6">
        <v>11.5</v>
      </c>
      <c r="K105" s="6" t="s">
        <v>786</v>
      </c>
      <c r="L105" s="6" t="s">
        <v>29</v>
      </c>
      <c r="AC105" s="6" t="s">
        <v>705</v>
      </c>
      <c r="AH105" s="6" t="s">
        <v>731</v>
      </c>
      <c r="AI105" s="6" t="s">
        <v>43</v>
      </c>
      <c r="AJ105" s="6" t="s">
        <v>834</v>
      </c>
      <c r="AK105" s="6" t="s">
        <v>389</v>
      </c>
      <c r="AN105" s="6" t="s">
        <v>389</v>
      </c>
      <c r="AY105" s="6" t="s">
        <v>636</v>
      </c>
    </row>
    <row r="106" spans="1:60">
      <c r="A106" s="6">
        <v>30.5</v>
      </c>
      <c r="B106" s="6">
        <v>118</v>
      </c>
      <c r="C106" s="6">
        <v>118</v>
      </c>
      <c r="D106" s="6">
        <v>118</v>
      </c>
      <c r="E106" s="6">
        <v>122</v>
      </c>
      <c r="F106" s="6">
        <v>122</v>
      </c>
      <c r="G106" s="10">
        <v>157</v>
      </c>
      <c r="H106" s="10" t="s">
        <v>773</v>
      </c>
      <c r="I106" s="6">
        <v>201</v>
      </c>
      <c r="J106" s="6">
        <v>13.5</v>
      </c>
      <c r="K106" s="6" t="s">
        <v>794</v>
      </c>
      <c r="L106" s="6" t="s">
        <v>30</v>
      </c>
      <c r="AC106" s="6" t="s">
        <v>705</v>
      </c>
      <c r="AH106" s="6" t="s">
        <v>731</v>
      </c>
      <c r="AI106" s="6" t="s">
        <v>43</v>
      </c>
      <c r="AJ106" s="6" t="s">
        <v>834</v>
      </c>
      <c r="AK106" s="6" t="s">
        <v>389</v>
      </c>
      <c r="AN106" s="6" t="s">
        <v>389</v>
      </c>
      <c r="AY106" s="6" t="s">
        <v>636</v>
      </c>
    </row>
    <row r="107" spans="1:60">
      <c r="AY107" s="6" t="s">
        <v>636</v>
      </c>
    </row>
    <row r="108" spans="1:60">
      <c r="A108" s="6" t="s">
        <v>447</v>
      </c>
      <c r="G108" s="10"/>
      <c r="H108" s="10"/>
    </row>
    <row r="109" spans="1:60">
      <c r="A109" s="6" t="s">
        <v>54</v>
      </c>
      <c r="B109" s="6">
        <v>84</v>
      </c>
      <c r="C109" s="6">
        <v>86</v>
      </c>
      <c r="D109" s="6">
        <v>92.5</v>
      </c>
      <c r="E109" s="6">
        <v>100.5</v>
      </c>
      <c r="F109" s="6">
        <v>100.5</v>
      </c>
      <c r="G109" s="10">
        <v>146</v>
      </c>
      <c r="H109" s="10" t="s">
        <v>771</v>
      </c>
      <c r="I109" s="6">
        <v>146</v>
      </c>
      <c r="J109" s="6">
        <v>50</v>
      </c>
      <c r="K109" s="6" t="s">
        <v>830</v>
      </c>
      <c r="M109" s="6" t="s">
        <v>830</v>
      </c>
      <c r="N109" s="6" t="s">
        <v>81</v>
      </c>
      <c r="O109" s="6" t="s">
        <v>540</v>
      </c>
      <c r="P109" s="6" t="s">
        <v>84</v>
      </c>
      <c r="AH109" s="6" t="s">
        <v>731</v>
      </c>
      <c r="AI109" s="6" t="s">
        <v>43</v>
      </c>
      <c r="AJ109" s="6" t="s">
        <v>635</v>
      </c>
      <c r="AK109" s="6" t="s">
        <v>377</v>
      </c>
      <c r="AL109" s="6" t="s">
        <v>830</v>
      </c>
      <c r="AN109" s="6" t="s">
        <v>377</v>
      </c>
      <c r="AO109" s="6" t="s">
        <v>830</v>
      </c>
    </row>
    <row r="110" spans="1:60">
      <c r="A110" s="6">
        <v>0.25</v>
      </c>
      <c r="B110" s="6">
        <v>90.5</v>
      </c>
      <c r="C110" s="6">
        <v>90.5</v>
      </c>
      <c r="D110" s="6">
        <v>97</v>
      </c>
      <c r="E110" s="6">
        <v>120</v>
      </c>
      <c r="F110" s="6">
        <v>120</v>
      </c>
      <c r="G110" s="10">
        <v>300</v>
      </c>
      <c r="H110" s="10"/>
      <c r="I110" s="6">
        <v>300</v>
      </c>
      <c r="J110" s="6">
        <v>28</v>
      </c>
      <c r="K110" s="6" t="s">
        <v>764</v>
      </c>
      <c r="L110" s="6">
        <v>103</v>
      </c>
      <c r="M110" s="6" t="s">
        <v>764</v>
      </c>
      <c r="N110" s="6" t="s">
        <v>81</v>
      </c>
      <c r="O110" s="6" t="s">
        <v>539</v>
      </c>
      <c r="P110" s="6" t="s">
        <v>83</v>
      </c>
      <c r="AH110" s="6" t="s">
        <v>731</v>
      </c>
      <c r="AI110" s="6" t="s">
        <v>43</v>
      </c>
      <c r="AJ110" s="6" t="s">
        <v>635</v>
      </c>
      <c r="AK110" s="6" t="s">
        <v>377</v>
      </c>
      <c r="AL110" s="6" t="s">
        <v>830</v>
      </c>
      <c r="AN110" s="6" t="s">
        <v>377</v>
      </c>
      <c r="AO110" s="6" t="s">
        <v>830</v>
      </c>
    </row>
    <row r="111" spans="1:60">
      <c r="A111" s="6">
        <v>0.5</v>
      </c>
      <c r="B111" s="6">
        <v>102.5</v>
      </c>
      <c r="C111" s="6">
        <v>101</v>
      </c>
      <c r="D111" s="6">
        <v>114</v>
      </c>
      <c r="E111" s="6">
        <v>95</v>
      </c>
      <c r="F111" s="6">
        <v>94.5</v>
      </c>
      <c r="G111" s="10">
        <v>300</v>
      </c>
      <c r="H111" s="10"/>
      <c r="I111" s="6">
        <v>300</v>
      </c>
      <c r="J111" s="6">
        <v>96</v>
      </c>
      <c r="L111" s="6">
        <v>122</v>
      </c>
      <c r="M111" s="6" t="s">
        <v>596</v>
      </c>
      <c r="N111" s="6">
        <v>9</v>
      </c>
      <c r="O111" s="6" t="s">
        <v>537</v>
      </c>
      <c r="P111" s="6" t="s">
        <v>79</v>
      </c>
      <c r="AH111" s="6" t="s">
        <v>731</v>
      </c>
      <c r="AI111" s="6" t="s">
        <v>43</v>
      </c>
      <c r="AJ111" s="6" t="s">
        <v>635</v>
      </c>
      <c r="AK111" s="6" t="s">
        <v>377</v>
      </c>
      <c r="AL111" s="6" t="s">
        <v>830</v>
      </c>
      <c r="AN111" s="6" t="s">
        <v>377</v>
      </c>
      <c r="AO111" s="6" t="s">
        <v>830</v>
      </c>
    </row>
    <row r="112" spans="1:60">
      <c r="A112" s="6">
        <v>1</v>
      </c>
      <c r="B112" s="6">
        <v>96</v>
      </c>
      <c r="C112" s="6">
        <v>99</v>
      </c>
      <c r="D112" s="6">
        <v>100</v>
      </c>
      <c r="E112" s="6">
        <v>130</v>
      </c>
      <c r="F112" s="6">
        <v>120</v>
      </c>
      <c r="G112" s="10">
        <v>285</v>
      </c>
      <c r="H112" s="10"/>
      <c r="I112" s="6">
        <v>285</v>
      </c>
      <c r="J112" s="6">
        <v>95</v>
      </c>
      <c r="L112" s="6">
        <v>117</v>
      </c>
      <c r="M112" s="6" t="s">
        <v>596</v>
      </c>
      <c r="N112" s="6">
        <v>7</v>
      </c>
      <c r="O112" s="6" t="s">
        <v>534</v>
      </c>
      <c r="P112" s="6" t="s">
        <v>73</v>
      </c>
      <c r="Q112" s="6" t="s">
        <v>830</v>
      </c>
      <c r="AF112" s="6" t="s">
        <v>830</v>
      </c>
      <c r="AH112" s="6" t="s">
        <v>731</v>
      </c>
      <c r="AI112" s="6" t="s">
        <v>43</v>
      </c>
      <c r="AJ112" s="6" t="s">
        <v>635</v>
      </c>
      <c r="AK112" s="6" t="s">
        <v>377</v>
      </c>
      <c r="AL112" s="6" t="s">
        <v>830</v>
      </c>
      <c r="AN112" s="6" t="s">
        <v>377</v>
      </c>
      <c r="AO112" s="6" t="s">
        <v>830</v>
      </c>
    </row>
    <row r="113" spans="1:60">
      <c r="A113" s="6">
        <v>2</v>
      </c>
      <c r="B113" s="6">
        <v>79.5</v>
      </c>
      <c r="C113" s="6">
        <v>143</v>
      </c>
      <c r="D113" s="6">
        <v>140</v>
      </c>
      <c r="E113" s="6">
        <v>140</v>
      </c>
      <c r="F113" s="6">
        <v>140</v>
      </c>
      <c r="G113" s="10">
        <v>165</v>
      </c>
      <c r="H113" s="10" t="s">
        <v>596</v>
      </c>
      <c r="I113" s="6">
        <v>165</v>
      </c>
      <c r="J113" s="6">
        <v>88</v>
      </c>
      <c r="L113" s="6">
        <v>125</v>
      </c>
      <c r="N113" s="6">
        <v>0</v>
      </c>
      <c r="O113" s="6" t="s">
        <v>743</v>
      </c>
      <c r="P113" s="6" t="s">
        <v>48</v>
      </c>
      <c r="Q113" s="6">
        <v>94</v>
      </c>
      <c r="R113" s="6">
        <v>45</v>
      </c>
      <c r="Z113" s="6">
        <v>118</v>
      </c>
      <c r="AA113" s="6" t="s">
        <v>596</v>
      </c>
      <c r="AD113" s="6">
        <v>48</v>
      </c>
      <c r="AE113" s="6">
        <v>120</v>
      </c>
      <c r="AF113" s="6" t="s">
        <v>819</v>
      </c>
      <c r="AG113" s="6">
        <v>109</v>
      </c>
      <c r="AI113" s="6" t="s">
        <v>43</v>
      </c>
      <c r="AJ113" s="6" t="s">
        <v>635</v>
      </c>
      <c r="AK113" s="6" t="s">
        <v>377</v>
      </c>
      <c r="AL113" s="6" t="s">
        <v>830</v>
      </c>
      <c r="AN113" s="6" t="s">
        <v>377</v>
      </c>
      <c r="AO113" s="6" t="s">
        <v>830</v>
      </c>
    </row>
    <row r="114" spans="1:60">
      <c r="A114" s="6">
        <v>4</v>
      </c>
      <c r="B114" s="6">
        <v>43.5</v>
      </c>
      <c r="C114" s="6">
        <v>44.5</v>
      </c>
      <c r="D114" s="6">
        <v>50</v>
      </c>
      <c r="E114" s="6">
        <v>50.5</v>
      </c>
      <c r="F114" s="6">
        <v>50.5</v>
      </c>
      <c r="G114" s="10">
        <v>49</v>
      </c>
      <c r="H114" s="10"/>
      <c r="I114" s="6">
        <v>62</v>
      </c>
      <c r="J114" s="6">
        <v>43</v>
      </c>
      <c r="L114" s="6">
        <v>57</v>
      </c>
      <c r="N114" s="6">
        <v>9</v>
      </c>
      <c r="P114" s="6">
        <v>9</v>
      </c>
      <c r="Q114" s="6">
        <v>60</v>
      </c>
      <c r="R114" s="6">
        <v>47</v>
      </c>
      <c r="S114" s="6">
        <v>190</v>
      </c>
      <c r="T114" s="6" t="s">
        <v>822</v>
      </c>
      <c r="Z114" s="6" t="s">
        <v>43</v>
      </c>
      <c r="AD114" s="6">
        <v>35</v>
      </c>
      <c r="AE114" s="6">
        <v>68</v>
      </c>
      <c r="AG114" s="6">
        <v>150</v>
      </c>
      <c r="AI114" s="6" t="s">
        <v>43</v>
      </c>
      <c r="AJ114" s="6" t="s">
        <v>39</v>
      </c>
      <c r="AK114" s="6" t="s">
        <v>380</v>
      </c>
      <c r="AL114" s="6" t="s">
        <v>603</v>
      </c>
      <c r="AN114" s="6" t="s">
        <v>380</v>
      </c>
      <c r="AO114" s="6" t="s">
        <v>603</v>
      </c>
    </row>
    <row r="115" spans="1:60">
      <c r="A115" s="6">
        <v>6</v>
      </c>
      <c r="B115" s="6">
        <v>39.5</v>
      </c>
      <c r="C115" s="6">
        <v>43</v>
      </c>
      <c r="D115" s="6">
        <v>46.5</v>
      </c>
      <c r="E115" s="6">
        <v>47</v>
      </c>
      <c r="F115" s="6">
        <v>47</v>
      </c>
      <c r="G115" s="10">
        <v>45</v>
      </c>
      <c r="H115" s="10"/>
      <c r="I115" s="6">
        <v>52</v>
      </c>
      <c r="J115" s="6">
        <v>41.5</v>
      </c>
      <c r="L115" s="6">
        <v>63</v>
      </c>
      <c r="N115" s="6">
        <v>15</v>
      </c>
      <c r="P115" s="6">
        <v>15</v>
      </c>
      <c r="Q115" s="6">
        <v>49</v>
      </c>
      <c r="S115" s="6">
        <v>52</v>
      </c>
      <c r="U115" s="6">
        <v>56</v>
      </c>
      <c r="W115" s="6">
        <v>12</v>
      </c>
      <c r="Z115" s="6">
        <v>57</v>
      </c>
      <c r="AB115" s="6">
        <v>12</v>
      </c>
      <c r="AD115" s="6">
        <v>46</v>
      </c>
      <c r="AE115" s="6">
        <v>53</v>
      </c>
      <c r="AG115" s="6">
        <v>60</v>
      </c>
      <c r="AI115" s="6">
        <v>62</v>
      </c>
      <c r="AJ115" s="6">
        <v>43</v>
      </c>
      <c r="AK115" s="6" t="s">
        <v>380</v>
      </c>
      <c r="AL115" s="6" t="s">
        <v>656</v>
      </c>
      <c r="AM115" s="6">
        <v>63</v>
      </c>
      <c r="AN115" s="6" t="s">
        <v>380</v>
      </c>
      <c r="AO115" s="6" t="s">
        <v>656</v>
      </c>
      <c r="AP115" s="6">
        <v>96</v>
      </c>
      <c r="AQ115" s="6">
        <v>134</v>
      </c>
      <c r="AR115" s="6">
        <v>103</v>
      </c>
      <c r="AS115" s="6">
        <v>117</v>
      </c>
      <c r="AT115" s="6">
        <v>105</v>
      </c>
      <c r="AU115" s="6" t="s">
        <v>525</v>
      </c>
      <c r="AV115" s="6">
        <v>80</v>
      </c>
      <c r="AW115" s="6" t="s">
        <v>583</v>
      </c>
      <c r="AX115" s="6">
        <v>78</v>
      </c>
      <c r="AY115" s="6" t="s">
        <v>282</v>
      </c>
      <c r="AZ115" s="6">
        <v>110</v>
      </c>
      <c r="BA115" s="6">
        <v>77</v>
      </c>
      <c r="BB115" s="6">
        <v>110</v>
      </c>
      <c r="BC115" s="6" t="s">
        <v>849</v>
      </c>
      <c r="BD115" s="7" t="s">
        <v>617</v>
      </c>
      <c r="BE115" s="6" t="s">
        <v>945</v>
      </c>
      <c r="BG115" s="6" t="s">
        <v>946</v>
      </c>
      <c r="BH115" s="6" t="s">
        <v>282</v>
      </c>
    </row>
    <row r="116" spans="1:60">
      <c r="A116" s="6">
        <v>8</v>
      </c>
      <c r="B116" s="6">
        <v>30.5</v>
      </c>
      <c r="C116" s="6">
        <v>33</v>
      </c>
      <c r="D116" s="6">
        <v>36</v>
      </c>
      <c r="E116" s="6">
        <v>41</v>
      </c>
      <c r="F116" s="6">
        <v>38</v>
      </c>
      <c r="G116" s="10">
        <v>39</v>
      </c>
      <c r="H116" s="10"/>
      <c r="I116" s="6">
        <v>46</v>
      </c>
      <c r="J116" s="6">
        <v>40</v>
      </c>
      <c r="L116" s="6">
        <v>43.5</v>
      </c>
      <c r="N116" s="6">
        <v>21</v>
      </c>
      <c r="P116" s="6">
        <v>21</v>
      </c>
      <c r="Q116" s="6">
        <v>44</v>
      </c>
      <c r="S116" s="6">
        <v>46</v>
      </c>
      <c r="U116" s="6">
        <v>46</v>
      </c>
      <c r="W116" s="6">
        <v>23</v>
      </c>
      <c r="Z116" s="6">
        <v>46</v>
      </c>
      <c r="AB116" s="6">
        <v>12</v>
      </c>
      <c r="AD116" s="6">
        <v>46</v>
      </c>
      <c r="AE116" s="6">
        <v>50</v>
      </c>
      <c r="AG116" s="6">
        <v>48</v>
      </c>
      <c r="AI116" s="6">
        <v>59</v>
      </c>
      <c r="AJ116" s="6">
        <v>52</v>
      </c>
      <c r="AK116" s="6" t="s">
        <v>380</v>
      </c>
      <c r="AM116" s="6">
        <v>60</v>
      </c>
      <c r="AN116" s="6" t="s">
        <v>380</v>
      </c>
      <c r="AP116" s="6">
        <v>72.5</v>
      </c>
      <c r="AQ116" s="6">
        <v>135.5</v>
      </c>
      <c r="AR116" s="6">
        <v>123</v>
      </c>
      <c r="AS116" s="6">
        <v>128</v>
      </c>
      <c r="AT116" s="6">
        <v>114</v>
      </c>
      <c r="AU116" s="6" t="s">
        <v>525</v>
      </c>
      <c r="AV116" s="6">
        <v>60</v>
      </c>
      <c r="AW116" s="6" t="s">
        <v>583</v>
      </c>
      <c r="AX116" s="6">
        <v>76</v>
      </c>
      <c r="AY116" s="6" t="s">
        <v>293</v>
      </c>
      <c r="AZ116" s="6">
        <v>140</v>
      </c>
      <c r="BA116" s="6">
        <v>59</v>
      </c>
      <c r="BB116" s="6">
        <v>107</v>
      </c>
      <c r="BC116" s="6">
        <v>115</v>
      </c>
      <c r="BD116" s="7">
        <v>107</v>
      </c>
      <c r="BE116" s="6">
        <v>110</v>
      </c>
      <c r="BF116" s="3">
        <v>110</v>
      </c>
      <c r="BH116" s="6" t="s">
        <v>293</v>
      </c>
    </row>
    <row r="117" spans="1:60">
      <c r="A117" s="6">
        <v>10</v>
      </c>
      <c r="B117" s="6">
        <v>39.5</v>
      </c>
      <c r="C117" s="6">
        <v>44.5</v>
      </c>
      <c r="D117" s="6">
        <v>50</v>
      </c>
      <c r="E117" s="6">
        <v>50.5</v>
      </c>
      <c r="F117" s="6">
        <v>49.5</v>
      </c>
      <c r="G117" s="10">
        <v>50</v>
      </c>
      <c r="H117" s="10"/>
      <c r="I117" s="6">
        <v>58</v>
      </c>
      <c r="J117" s="6">
        <v>54</v>
      </c>
      <c r="L117" s="6">
        <v>53</v>
      </c>
      <c r="N117" s="6">
        <v>22</v>
      </c>
      <c r="P117" s="6">
        <v>22</v>
      </c>
      <c r="Q117" s="6">
        <v>50</v>
      </c>
      <c r="S117" s="6">
        <v>51</v>
      </c>
      <c r="U117" s="6">
        <v>49</v>
      </c>
      <c r="W117" s="6">
        <v>17</v>
      </c>
      <c r="Z117" s="6">
        <v>54</v>
      </c>
      <c r="AB117" s="6">
        <v>17</v>
      </c>
      <c r="AD117" s="6">
        <v>48</v>
      </c>
      <c r="AE117" s="6">
        <v>55</v>
      </c>
      <c r="AG117" s="6">
        <v>46</v>
      </c>
      <c r="AI117" s="6">
        <v>60</v>
      </c>
      <c r="AJ117" s="6">
        <v>55</v>
      </c>
      <c r="AK117" s="6" t="s">
        <v>576</v>
      </c>
      <c r="AM117" s="6">
        <v>54.5</v>
      </c>
      <c r="AN117" s="6" t="s">
        <v>576</v>
      </c>
      <c r="AP117" s="6">
        <v>54</v>
      </c>
      <c r="AQ117" s="6">
        <v>60</v>
      </c>
      <c r="AR117" s="6">
        <v>58</v>
      </c>
      <c r="AS117" s="6">
        <v>56</v>
      </c>
      <c r="AT117" s="6">
        <v>60</v>
      </c>
      <c r="AV117" s="6">
        <v>62</v>
      </c>
      <c r="AX117" s="6">
        <v>176</v>
      </c>
      <c r="AY117" s="6" t="s">
        <v>635</v>
      </c>
      <c r="BB117" s="6">
        <v>140</v>
      </c>
      <c r="BC117" s="6" t="s">
        <v>849</v>
      </c>
      <c r="BD117" s="7" t="s">
        <v>934</v>
      </c>
      <c r="BE117" s="6">
        <v>118</v>
      </c>
      <c r="BF117" s="13" t="s">
        <v>43</v>
      </c>
      <c r="BH117" s="6" t="s">
        <v>304</v>
      </c>
    </row>
    <row r="118" spans="1:60">
      <c r="A118" s="6">
        <v>12</v>
      </c>
      <c r="B118" s="6">
        <v>33.5</v>
      </c>
      <c r="C118" s="6">
        <v>40</v>
      </c>
      <c r="D118" s="6">
        <v>42</v>
      </c>
      <c r="E118" s="6">
        <v>43</v>
      </c>
      <c r="F118" s="6">
        <v>42.5</v>
      </c>
      <c r="G118" s="10">
        <v>44.5</v>
      </c>
      <c r="H118" s="10"/>
      <c r="I118" s="6">
        <v>46</v>
      </c>
      <c r="J118" s="6">
        <v>37</v>
      </c>
      <c r="L118" s="6">
        <v>45.5</v>
      </c>
      <c r="N118" s="6">
        <v>16</v>
      </c>
      <c r="P118" s="6">
        <v>16</v>
      </c>
      <c r="Q118" s="6">
        <v>43</v>
      </c>
      <c r="S118" s="6">
        <v>45</v>
      </c>
      <c r="U118" s="6">
        <v>46.5</v>
      </c>
      <c r="W118" s="6">
        <v>12</v>
      </c>
      <c r="Z118" s="6">
        <v>47</v>
      </c>
      <c r="AB118" s="6">
        <v>11</v>
      </c>
      <c r="AD118" s="6">
        <v>33</v>
      </c>
      <c r="AE118" s="6">
        <v>47</v>
      </c>
      <c r="AG118" s="6">
        <v>47</v>
      </c>
      <c r="AI118" s="6">
        <v>48</v>
      </c>
      <c r="AJ118" s="6">
        <v>48</v>
      </c>
      <c r="AK118" s="6" t="s">
        <v>576</v>
      </c>
      <c r="AM118" s="6">
        <v>45.5</v>
      </c>
      <c r="AN118" s="6" t="s">
        <v>576</v>
      </c>
      <c r="AP118" s="6">
        <v>45</v>
      </c>
      <c r="AQ118" s="6">
        <v>45</v>
      </c>
      <c r="AR118" s="6">
        <v>44</v>
      </c>
      <c r="AS118" s="6">
        <v>45</v>
      </c>
      <c r="AT118" s="6">
        <v>49</v>
      </c>
      <c r="AV118" s="6">
        <v>51</v>
      </c>
      <c r="AX118" s="6">
        <v>56</v>
      </c>
      <c r="AY118" s="6" t="s">
        <v>313</v>
      </c>
      <c r="AZ118" s="6">
        <v>48</v>
      </c>
      <c r="BA118" s="6">
        <v>48</v>
      </c>
      <c r="BB118" s="6">
        <v>58</v>
      </c>
      <c r="BC118" s="6">
        <v>62</v>
      </c>
      <c r="BD118" s="7">
        <v>60</v>
      </c>
      <c r="BE118" s="6">
        <v>53</v>
      </c>
      <c r="BF118" s="3">
        <v>65</v>
      </c>
      <c r="BH118" s="6" t="s">
        <v>313</v>
      </c>
    </row>
    <row r="119" spans="1:60">
      <c r="A119" s="6">
        <v>14</v>
      </c>
      <c r="B119" s="6">
        <v>36.5</v>
      </c>
      <c r="C119" s="6">
        <v>46</v>
      </c>
      <c r="D119" s="6">
        <v>47.5</v>
      </c>
      <c r="E119" s="6">
        <v>50.5</v>
      </c>
      <c r="F119" s="6">
        <v>48</v>
      </c>
      <c r="G119" s="10">
        <v>45</v>
      </c>
      <c r="H119" s="10"/>
      <c r="I119" s="6">
        <v>51</v>
      </c>
      <c r="J119" s="6">
        <v>39</v>
      </c>
      <c r="L119" s="6">
        <v>49</v>
      </c>
      <c r="N119" s="6">
        <v>17</v>
      </c>
      <c r="P119" s="6">
        <v>17</v>
      </c>
      <c r="Q119" s="6">
        <v>45</v>
      </c>
      <c r="S119" s="6">
        <v>55</v>
      </c>
      <c r="U119" s="6">
        <v>51.5</v>
      </c>
      <c r="W119" s="6">
        <v>10</v>
      </c>
      <c r="Z119" s="6">
        <v>50</v>
      </c>
      <c r="AB119" s="6">
        <v>12</v>
      </c>
      <c r="AD119" s="6">
        <v>46</v>
      </c>
      <c r="AE119" s="6">
        <v>53</v>
      </c>
      <c r="AG119" s="6">
        <v>48</v>
      </c>
      <c r="AI119" s="6">
        <v>52</v>
      </c>
      <c r="AJ119" s="6">
        <v>46</v>
      </c>
      <c r="AK119" s="6" t="s">
        <v>576</v>
      </c>
      <c r="AM119" s="6">
        <v>50</v>
      </c>
      <c r="AN119" s="6" t="s">
        <v>576</v>
      </c>
      <c r="AP119" s="6">
        <v>49.5</v>
      </c>
      <c r="AQ119" s="6">
        <v>49</v>
      </c>
      <c r="AR119" s="6">
        <v>49</v>
      </c>
      <c r="AS119" s="6">
        <v>46</v>
      </c>
      <c r="AT119" s="6">
        <v>55</v>
      </c>
      <c r="AV119" s="6">
        <v>59</v>
      </c>
      <c r="AX119" s="6">
        <v>62</v>
      </c>
      <c r="AY119" s="6" t="s">
        <v>314</v>
      </c>
      <c r="AZ119" s="6">
        <v>48</v>
      </c>
      <c r="BA119" s="6">
        <v>46</v>
      </c>
      <c r="BB119" s="6">
        <v>54</v>
      </c>
      <c r="BC119" s="6">
        <v>54</v>
      </c>
      <c r="BD119" s="7">
        <v>54</v>
      </c>
      <c r="BE119" s="6">
        <v>64</v>
      </c>
      <c r="BF119" s="3">
        <v>70</v>
      </c>
      <c r="BH119" s="6" t="s">
        <v>314</v>
      </c>
    </row>
    <row r="120" spans="1:60">
      <c r="A120" s="6">
        <v>16</v>
      </c>
      <c r="B120" s="6">
        <v>33</v>
      </c>
      <c r="C120" s="6">
        <v>36</v>
      </c>
      <c r="D120" s="6">
        <v>41.5</v>
      </c>
      <c r="E120" s="6">
        <v>42</v>
      </c>
      <c r="F120" s="6">
        <v>42</v>
      </c>
      <c r="G120" s="10">
        <v>38</v>
      </c>
      <c r="H120" s="10"/>
      <c r="I120" s="6">
        <v>45</v>
      </c>
      <c r="J120" s="6">
        <v>33</v>
      </c>
      <c r="L120" s="6">
        <v>46</v>
      </c>
      <c r="N120" s="6">
        <v>19</v>
      </c>
      <c r="P120" s="6">
        <v>19</v>
      </c>
      <c r="Q120" s="6">
        <v>42</v>
      </c>
      <c r="R120" s="6" t="s">
        <v>70</v>
      </c>
      <c r="S120" s="6">
        <v>45</v>
      </c>
      <c r="U120" s="6">
        <v>44</v>
      </c>
      <c r="W120" s="6">
        <v>12</v>
      </c>
      <c r="Z120" s="6">
        <v>41</v>
      </c>
      <c r="AB120" s="6">
        <v>15</v>
      </c>
      <c r="AD120" s="6">
        <v>41</v>
      </c>
      <c r="AE120" s="6">
        <v>44</v>
      </c>
      <c r="AG120" s="6">
        <v>41</v>
      </c>
      <c r="AI120" s="6">
        <v>49</v>
      </c>
      <c r="AJ120" s="6">
        <v>46</v>
      </c>
      <c r="AK120" s="6" t="s">
        <v>576</v>
      </c>
      <c r="AM120" s="6">
        <v>44</v>
      </c>
      <c r="AN120" s="6" t="s">
        <v>576</v>
      </c>
      <c r="AP120" s="6">
        <v>41</v>
      </c>
      <c r="AQ120" s="6">
        <v>45</v>
      </c>
      <c r="AR120" s="6">
        <v>47</v>
      </c>
      <c r="AS120" s="6">
        <v>47</v>
      </c>
      <c r="AT120" s="6">
        <v>51.5</v>
      </c>
      <c r="AV120" s="6">
        <v>51</v>
      </c>
      <c r="AX120" s="6">
        <v>52</v>
      </c>
      <c r="AY120" s="6" t="s">
        <v>315</v>
      </c>
      <c r="AZ120" s="6">
        <v>41.5</v>
      </c>
      <c r="BA120" s="6">
        <v>47</v>
      </c>
      <c r="BB120" s="6">
        <v>55</v>
      </c>
      <c r="BC120" s="6">
        <v>57</v>
      </c>
      <c r="BD120" s="7">
        <v>58</v>
      </c>
      <c r="BE120" s="6">
        <v>57</v>
      </c>
      <c r="BF120" s="3">
        <v>65</v>
      </c>
      <c r="BH120" s="6" t="s">
        <v>315</v>
      </c>
    </row>
    <row r="121" spans="1:60">
      <c r="A121" s="6">
        <v>18</v>
      </c>
      <c r="B121" s="6">
        <v>30.5</v>
      </c>
      <c r="C121" s="6">
        <v>34.5</v>
      </c>
      <c r="D121" s="6">
        <v>38.5</v>
      </c>
      <c r="E121" s="6">
        <v>41</v>
      </c>
      <c r="F121" s="6">
        <v>41.5</v>
      </c>
      <c r="G121" s="10">
        <v>41</v>
      </c>
      <c r="H121" s="10"/>
      <c r="I121" s="6">
        <v>44</v>
      </c>
      <c r="J121" s="6">
        <v>35.5</v>
      </c>
      <c r="L121" s="6">
        <v>44.5</v>
      </c>
      <c r="N121" s="6">
        <v>16</v>
      </c>
      <c r="P121" s="6">
        <v>16</v>
      </c>
      <c r="Q121" s="6">
        <v>42</v>
      </c>
      <c r="S121" s="6">
        <v>42.5</v>
      </c>
      <c r="U121" s="6">
        <v>44.5</v>
      </c>
      <c r="W121" s="6">
        <v>13</v>
      </c>
      <c r="Z121" s="6">
        <v>44</v>
      </c>
      <c r="AB121" s="6">
        <v>14</v>
      </c>
      <c r="AD121" s="6">
        <v>39</v>
      </c>
      <c r="AE121" s="6">
        <v>50</v>
      </c>
      <c r="AG121" s="6">
        <v>45</v>
      </c>
      <c r="AI121" s="6">
        <v>50</v>
      </c>
      <c r="AJ121" s="6">
        <v>42</v>
      </c>
      <c r="AK121" s="6" t="s">
        <v>576</v>
      </c>
      <c r="AM121" s="6">
        <v>45</v>
      </c>
      <c r="AN121" s="6" t="s">
        <v>576</v>
      </c>
      <c r="AP121" s="6">
        <v>42</v>
      </c>
      <c r="AQ121" s="6">
        <v>42</v>
      </c>
      <c r="AR121" s="6">
        <v>40</v>
      </c>
      <c r="AS121" s="6">
        <v>44</v>
      </c>
      <c r="AT121" s="6">
        <v>47</v>
      </c>
      <c r="AV121" s="6">
        <v>47</v>
      </c>
      <c r="AX121" s="6">
        <v>50</v>
      </c>
      <c r="AY121" s="6" t="s">
        <v>316</v>
      </c>
      <c r="AZ121" s="6">
        <v>44</v>
      </c>
      <c r="BA121" s="6">
        <v>41</v>
      </c>
      <c r="BB121" s="6">
        <v>50</v>
      </c>
      <c r="BC121" s="6">
        <v>48</v>
      </c>
      <c r="BD121" s="7">
        <v>53</v>
      </c>
      <c r="BE121" s="6">
        <v>54</v>
      </c>
      <c r="BF121" s="3">
        <v>57</v>
      </c>
      <c r="BH121" s="6" t="s">
        <v>316</v>
      </c>
    </row>
    <row r="122" spans="1:60">
      <c r="A122" s="6">
        <v>20</v>
      </c>
      <c r="B122" s="6">
        <v>31.5</v>
      </c>
      <c r="C122" s="6">
        <v>35</v>
      </c>
      <c r="D122" s="6">
        <v>38</v>
      </c>
      <c r="E122" s="6">
        <v>38.5</v>
      </c>
      <c r="F122" s="6">
        <v>38</v>
      </c>
      <c r="G122" s="10">
        <v>38</v>
      </c>
      <c r="H122" s="10"/>
      <c r="I122" s="6">
        <v>42</v>
      </c>
      <c r="J122" s="6">
        <v>23.5</v>
      </c>
      <c r="L122" s="6">
        <v>43</v>
      </c>
      <c r="N122" s="6">
        <v>26</v>
      </c>
      <c r="P122" s="6">
        <v>26</v>
      </c>
      <c r="Q122" s="6">
        <v>40</v>
      </c>
      <c r="S122" s="6">
        <v>44.5</v>
      </c>
      <c r="U122" s="6">
        <v>44</v>
      </c>
      <c r="W122" s="6">
        <v>16</v>
      </c>
      <c r="Z122" s="6">
        <v>44</v>
      </c>
      <c r="AB122" s="6">
        <v>15</v>
      </c>
      <c r="AD122" s="6">
        <v>35</v>
      </c>
      <c r="AE122" s="6">
        <v>45</v>
      </c>
      <c r="AG122" s="6">
        <v>43</v>
      </c>
      <c r="AI122" s="6">
        <v>48</v>
      </c>
      <c r="AJ122" s="6">
        <v>47</v>
      </c>
      <c r="AK122" s="6" t="s">
        <v>576</v>
      </c>
      <c r="AM122" s="6">
        <v>41</v>
      </c>
      <c r="AN122" s="6" t="s">
        <v>576</v>
      </c>
      <c r="AP122" s="6">
        <v>43</v>
      </c>
      <c r="AQ122" s="6">
        <v>39</v>
      </c>
      <c r="AR122" s="6">
        <v>35</v>
      </c>
      <c r="AS122" s="6">
        <v>43</v>
      </c>
      <c r="AT122" s="6">
        <v>49</v>
      </c>
      <c r="AV122" s="6">
        <v>56</v>
      </c>
      <c r="AX122" s="6">
        <v>48</v>
      </c>
      <c r="AY122" s="6" t="s">
        <v>317</v>
      </c>
      <c r="AZ122" s="6">
        <v>44</v>
      </c>
      <c r="BA122" s="6">
        <v>41</v>
      </c>
      <c r="BB122" s="6">
        <v>46</v>
      </c>
      <c r="BC122" s="6">
        <v>47.5</v>
      </c>
      <c r="BD122" s="7">
        <v>49</v>
      </c>
      <c r="BE122" s="6">
        <v>51</v>
      </c>
      <c r="BF122" s="3">
        <v>60</v>
      </c>
      <c r="BH122" s="6" t="s">
        <v>317</v>
      </c>
    </row>
    <row r="123" spans="1:60">
      <c r="A123" s="6">
        <v>22</v>
      </c>
      <c r="B123" s="6">
        <v>34.5</v>
      </c>
      <c r="C123" s="6">
        <v>39.5</v>
      </c>
      <c r="D123" s="6">
        <v>49.5</v>
      </c>
      <c r="E123" s="6">
        <v>49</v>
      </c>
      <c r="F123" s="6">
        <v>49.5</v>
      </c>
      <c r="G123" s="10">
        <v>53</v>
      </c>
      <c r="H123" s="10"/>
      <c r="I123" s="6">
        <v>53</v>
      </c>
      <c r="J123" s="6">
        <v>38</v>
      </c>
      <c r="L123" s="6">
        <v>54</v>
      </c>
      <c r="N123" s="6">
        <v>28</v>
      </c>
      <c r="P123" s="6">
        <v>28</v>
      </c>
      <c r="Q123" s="6">
        <v>52</v>
      </c>
      <c r="S123" s="6">
        <v>52</v>
      </c>
      <c r="U123" s="6">
        <v>56</v>
      </c>
      <c r="W123" s="6">
        <v>13</v>
      </c>
      <c r="Z123" s="6">
        <v>50</v>
      </c>
      <c r="AB123" s="6">
        <v>14</v>
      </c>
      <c r="AD123" s="6">
        <v>45</v>
      </c>
      <c r="AE123" s="6">
        <v>57</v>
      </c>
      <c r="AG123" s="6">
        <v>32</v>
      </c>
      <c r="AI123" s="6">
        <v>56</v>
      </c>
      <c r="AJ123" s="6">
        <v>48</v>
      </c>
      <c r="AK123" s="6" t="s">
        <v>576</v>
      </c>
      <c r="AM123" s="6">
        <v>53</v>
      </c>
      <c r="AN123" s="6" t="s">
        <v>576</v>
      </c>
      <c r="AP123" s="6">
        <v>50</v>
      </c>
      <c r="AQ123" s="6">
        <v>49</v>
      </c>
      <c r="AR123" s="6">
        <v>51</v>
      </c>
      <c r="AS123" s="6">
        <v>63</v>
      </c>
      <c r="AT123" s="6">
        <v>63.5</v>
      </c>
      <c r="AV123" s="6">
        <v>62</v>
      </c>
      <c r="AX123" s="6">
        <v>62</v>
      </c>
      <c r="AY123" s="6" t="s">
        <v>318</v>
      </c>
      <c r="AZ123" s="6">
        <v>52</v>
      </c>
      <c r="BA123" s="6">
        <v>51</v>
      </c>
      <c r="BB123" s="6">
        <v>58</v>
      </c>
      <c r="BC123" s="6">
        <v>57.5</v>
      </c>
      <c r="BD123" s="7">
        <v>58</v>
      </c>
      <c r="BE123" s="6">
        <v>60</v>
      </c>
      <c r="BF123" s="3">
        <v>65</v>
      </c>
      <c r="BH123" s="6" t="s">
        <v>318</v>
      </c>
    </row>
    <row r="124" spans="1:60">
      <c r="A124" s="6">
        <v>24</v>
      </c>
      <c r="B124" s="6">
        <v>45.5</v>
      </c>
      <c r="C124" s="6">
        <v>50</v>
      </c>
      <c r="D124" s="6">
        <v>54</v>
      </c>
      <c r="E124" s="6">
        <v>55.5</v>
      </c>
      <c r="F124" s="6">
        <v>54.5</v>
      </c>
      <c r="G124" s="10">
        <v>58</v>
      </c>
      <c r="H124" s="10"/>
      <c r="I124" s="6">
        <v>58</v>
      </c>
      <c r="J124" s="6">
        <v>45.5</v>
      </c>
      <c r="L124" s="6">
        <v>55</v>
      </c>
      <c r="N124" s="6">
        <v>35</v>
      </c>
      <c r="P124" s="6">
        <v>35</v>
      </c>
      <c r="Q124" s="6">
        <v>50</v>
      </c>
      <c r="S124" s="6">
        <v>56</v>
      </c>
      <c r="U124" s="6">
        <v>56</v>
      </c>
      <c r="W124" s="6">
        <v>13</v>
      </c>
      <c r="Z124" s="6">
        <v>54</v>
      </c>
      <c r="AB124" s="6">
        <v>13</v>
      </c>
      <c r="AD124" s="6">
        <v>48</v>
      </c>
      <c r="AE124" s="6">
        <v>53</v>
      </c>
      <c r="AG124" s="6">
        <v>56</v>
      </c>
      <c r="AI124" s="6">
        <v>60</v>
      </c>
      <c r="AJ124" s="6">
        <v>57</v>
      </c>
      <c r="AK124" s="6" t="s">
        <v>576</v>
      </c>
      <c r="AM124" s="6">
        <v>57</v>
      </c>
      <c r="AN124" s="6" t="s">
        <v>576</v>
      </c>
      <c r="AP124" s="6">
        <v>61</v>
      </c>
      <c r="AQ124" s="6">
        <v>53</v>
      </c>
      <c r="AR124" s="6">
        <v>56</v>
      </c>
      <c r="AS124" s="6">
        <v>58</v>
      </c>
      <c r="AT124" s="6">
        <v>59</v>
      </c>
      <c r="AV124" s="6">
        <v>60</v>
      </c>
      <c r="AX124" s="6">
        <v>60</v>
      </c>
      <c r="AY124" s="6" t="s">
        <v>283</v>
      </c>
      <c r="AZ124" s="6">
        <v>53</v>
      </c>
      <c r="BA124" s="6">
        <v>57</v>
      </c>
      <c r="BB124" s="6">
        <v>58</v>
      </c>
      <c r="BC124" s="6">
        <v>58</v>
      </c>
      <c r="BD124" s="7">
        <v>57</v>
      </c>
      <c r="BE124" s="6">
        <v>63</v>
      </c>
      <c r="BF124" s="3">
        <v>63</v>
      </c>
      <c r="BH124" s="6" t="s">
        <v>283</v>
      </c>
    </row>
    <row r="125" spans="1:60">
      <c r="A125" s="6">
        <v>26</v>
      </c>
      <c r="B125" s="6">
        <v>33</v>
      </c>
      <c r="C125" s="6">
        <v>39</v>
      </c>
      <c r="D125" s="6">
        <v>48.5</v>
      </c>
      <c r="E125" s="6">
        <v>52</v>
      </c>
      <c r="F125" s="6">
        <v>51</v>
      </c>
      <c r="G125" s="10">
        <v>39</v>
      </c>
      <c r="H125" s="10"/>
      <c r="I125" s="6">
        <v>54</v>
      </c>
      <c r="J125" s="6">
        <v>38.5</v>
      </c>
      <c r="L125" s="6">
        <v>58.5</v>
      </c>
      <c r="N125" s="6">
        <v>22</v>
      </c>
      <c r="P125" s="6">
        <v>22</v>
      </c>
      <c r="Q125" s="6">
        <v>44</v>
      </c>
      <c r="S125" s="6">
        <v>52.5</v>
      </c>
      <c r="U125" s="6">
        <v>55</v>
      </c>
      <c r="W125" s="6">
        <v>16.5</v>
      </c>
      <c r="Z125" s="6">
        <v>53</v>
      </c>
      <c r="AB125" s="6">
        <v>18</v>
      </c>
      <c r="AD125" s="6">
        <v>38</v>
      </c>
      <c r="AE125" s="6">
        <v>53</v>
      </c>
      <c r="AG125" s="6">
        <v>47</v>
      </c>
      <c r="AI125" s="6">
        <v>56</v>
      </c>
      <c r="AJ125" s="6">
        <v>50</v>
      </c>
      <c r="AK125" s="6" t="s">
        <v>576</v>
      </c>
      <c r="AM125" s="6">
        <v>49</v>
      </c>
      <c r="AN125" s="6" t="s">
        <v>576</v>
      </c>
      <c r="AP125" s="6">
        <v>50</v>
      </c>
      <c r="AQ125" s="6">
        <v>48</v>
      </c>
      <c r="AR125" s="6">
        <v>51</v>
      </c>
      <c r="AS125" s="6">
        <v>49</v>
      </c>
      <c r="AT125" s="6">
        <v>55</v>
      </c>
      <c r="AV125" s="6">
        <v>57</v>
      </c>
      <c r="AX125" s="6">
        <v>58</v>
      </c>
      <c r="AY125" s="6" t="s">
        <v>284</v>
      </c>
      <c r="AZ125" s="6">
        <v>58</v>
      </c>
      <c r="BA125" s="6">
        <v>43</v>
      </c>
      <c r="BB125" s="6">
        <v>53</v>
      </c>
      <c r="BC125" s="6">
        <v>52</v>
      </c>
      <c r="BD125" s="7">
        <v>59</v>
      </c>
      <c r="BE125" s="6">
        <v>56</v>
      </c>
      <c r="BF125" s="3">
        <v>62</v>
      </c>
      <c r="BH125" s="6" t="s">
        <v>284</v>
      </c>
    </row>
    <row r="126" spans="1:60">
      <c r="A126" s="6">
        <v>28</v>
      </c>
      <c r="B126" s="6">
        <v>36</v>
      </c>
      <c r="C126" s="6">
        <v>39.5</v>
      </c>
      <c r="D126" s="6">
        <v>45</v>
      </c>
      <c r="E126" s="6">
        <v>46</v>
      </c>
      <c r="F126" s="6">
        <v>45</v>
      </c>
      <c r="G126" s="10">
        <v>42.5</v>
      </c>
      <c r="H126" s="10"/>
      <c r="I126" s="6">
        <v>48</v>
      </c>
      <c r="J126" s="6">
        <v>40.5</v>
      </c>
      <c r="L126" s="6">
        <v>45.5</v>
      </c>
      <c r="N126" s="6">
        <v>25</v>
      </c>
      <c r="P126" s="6">
        <v>25</v>
      </c>
      <c r="Q126" s="6">
        <v>42</v>
      </c>
      <c r="S126" s="6">
        <v>45</v>
      </c>
      <c r="U126" s="6">
        <v>47</v>
      </c>
      <c r="W126" s="6">
        <v>15</v>
      </c>
      <c r="Z126" s="6">
        <v>44</v>
      </c>
      <c r="AB126" s="6">
        <v>19</v>
      </c>
      <c r="AD126" s="6">
        <v>42</v>
      </c>
      <c r="AE126" s="6">
        <v>47</v>
      </c>
      <c r="AG126" s="6">
        <v>45</v>
      </c>
      <c r="AI126" s="6">
        <v>49</v>
      </c>
      <c r="AJ126" s="6">
        <v>46</v>
      </c>
      <c r="AK126" s="6" t="s">
        <v>576</v>
      </c>
      <c r="AM126" s="6">
        <v>42</v>
      </c>
      <c r="AN126" s="6" t="s">
        <v>576</v>
      </c>
      <c r="AP126" s="6">
        <v>40</v>
      </c>
      <c r="AQ126" s="6">
        <v>40</v>
      </c>
      <c r="AR126" s="6">
        <v>44</v>
      </c>
      <c r="AS126" s="6">
        <v>44</v>
      </c>
      <c r="AT126" s="6">
        <v>52.5</v>
      </c>
      <c r="AV126" s="6">
        <v>51</v>
      </c>
      <c r="AX126" s="6">
        <v>55</v>
      </c>
      <c r="AY126" s="6" t="s">
        <v>285</v>
      </c>
      <c r="AZ126" s="6">
        <v>58</v>
      </c>
      <c r="BA126" s="6">
        <v>42.5</v>
      </c>
      <c r="BB126" s="6">
        <v>51</v>
      </c>
      <c r="BC126" s="6">
        <v>52</v>
      </c>
      <c r="BD126" s="7">
        <v>53</v>
      </c>
      <c r="BE126" s="6">
        <v>54</v>
      </c>
      <c r="BF126" s="3">
        <v>60</v>
      </c>
      <c r="BH126" s="6" t="s">
        <v>285</v>
      </c>
    </row>
    <row r="127" spans="1:60">
      <c r="A127" s="6">
        <v>30</v>
      </c>
      <c r="B127" s="6">
        <v>42</v>
      </c>
      <c r="C127" s="6">
        <v>46.5</v>
      </c>
      <c r="D127" s="6">
        <v>50</v>
      </c>
      <c r="E127" s="6">
        <v>53.5</v>
      </c>
      <c r="F127" s="6">
        <v>53</v>
      </c>
      <c r="G127" s="10">
        <v>50</v>
      </c>
      <c r="H127" s="10"/>
      <c r="I127" s="6">
        <v>56</v>
      </c>
      <c r="J127" s="6">
        <v>43.5</v>
      </c>
      <c r="L127" s="6">
        <v>55</v>
      </c>
      <c r="N127" s="6">
        <v>25</v>
      </c>
      <c r="P127" s="6">
        <v>25</v>
      </c>
      <c r="Q127" s="6">
        <v>51</v>
      </c>
      <c r="S127" s="6">
        <v>51</v>
      </c>
      <c r="U127" s="6">
        <v>52.5</v>
      </c>
      <c r="W127" s="6">
        <v>16</v>
      </c>
      <c r="Z127" s="6">
        <v>50</v>
      </c>
      <c r="AB127" s="6">
        <v>19</v>
      </c>
      <c r="AD127" s="6">
        <v>45</v>
      </c>
      <c r="AE127" s="6">
        <v>53</v>
      </c>
      <c r="AG127" s="6">
        <v>54</v>
      </c>
      <c r="AI127" s="6">
        <v>58</v>
      </c>
      <c r="AJ127" s="6">
        <v>50</v>
      </c>
      <c r="AK127" s="6" t="s">
        <v>576</v>
      </c>
      <c r="AM127" s="6">
        <v>48</v>
      </c>
      <c r="AN127" s="6" t="s">
        <v>576</v>
      </c>
      <c r="AP127" s="6">
        <v>48</v>
      </c>
      <c r="AQ127" s="6">
        <v>42</v>
      </c>
      <c r="AR127" s="6">
        <v>40</v>
      </c>
      <c r="AS127" s="6">
        <v>40</v>
      </c>
      <c r="AT127" s="6">
        <v>52</v>
      </c>
      <c r="AV127" s="6">
        <v>51.5</v>
      </c>
      <c r="AX127" s="6">
        <v>54</v>
      </c>
      <c r="AY127" s="6" t="s">
        <v>286</v>
      </c>
      <c r="AZ127" s="6">
        <v>47</v>
      </c>
      <c r="BA127" s="6">
        <v>43</v>
      </c>
      <c r="BB127" s="6">
        <v>51</v>
      </c>
      <c r="BC127" s="6">
        <v>51</v>
      </c>
      <c r="BD127" s="7">
        <v>59</v>
      </c>
      <c r="BE127" s="6">
        <v>50</v>
      </c>
      <c r="BF127" s="3">
        <v>50</v>
      </c>
      <c r="BH127" s="6" t="s">
        <v>286</v>
      </c>
    </row>
    <row r="128" spans="1:60">
      <c r="A128" s="6">
        <v>32</v>
      </c>
      <c r="B128" s="6">
        <v>46</v>
      </c>
      <c r="C128" s="6">
        <v>50.5</v>
      </c>
      <c r="D128" s="6">
        <v>54</v>
      </c>
      <c r="E128" s="6">
        <v>56</v>
      </c>
      <c r="F128" s="6">
        <v>55.5</v>
      </c>
      <c r="G128" s="10">
        <v>53</v>
      </c>
      <c r="H128" s="10"/>
      <c r="I128" s="6">
        <v>60</v>
      </c>
      <c r="J128" s="6">
        <v>45</v>
      </c>
      <c r="L128" s="6">
        <v>60.5</v>
      </c>
      <c r="N128" s="6">
        <v>32</v>
      </c>
      <c r="P128" s="6">
        <v>32</v>
      </c>
      <c r="Q128" s="6">
        <v>58</v>
      </c>
      <c r="S128" s="6">
        <v>60</v>
      </c>
      <c r="U128" s="6">
        <v>57</v>
      </c>
      <c r="W128" s="6">
        <v>26.5</v>
      </c>
      <c r="Z128" s="6">
        <v>58</v>
      </c>
      <c r="AB128" s="6">
        <v>23</v>
      </c>
      <c r="AD128" s="6">
        <v>40</v>
      </c>
      <c r="AE128" s="6">
        <v>58</v>
      </c>
      <c r="AG128" s="6">
        <v>59</v>
      </c>
      <c r="AI128" s="6">
        <v>59</v>
      </c>
      <c r="AJ128" s="6">
        <v>60</v>
      </c>
      <c r="AK128" s="6" t="s">
        <v>576</v>
      </c>
      <c r="AM128" s="6">
        <v>56</v>
      </c>
      <c r="AN128" s="6" t="s">
        <v>576</v>
      </c>
      <c r="AP128" s="6">
        <v>55</v>
      </c>
      <c r="AQ128" s="6">
        <v>54</v>
      </c>
      <c r="AR128" s="6">
        <v>55</v>
      </c>
      <c r="AS128" s="6">
        <v>58</v>
      </c>
      <c r="AT128" s="6">
        <v>57.5</v>
      </c>
      <c r="AV128" s="6">
        <v>58</v>
      </c>
      <c r="AX128" s="6">
        <v>60</v>
      </c>
      <c r="AY128" s="6" t="s">
        <v>287</v>
      </c>
      <c r="AZ128" s="6">
        <v>60</v>
      </c>
      <c r="BA128" s="6">
        <v>52</v>
      </c>
      <c r="BB128" s="6">
        <v>57</v>
      </c>
      <c r="BC128" s="6">
        <v>61</v>
      </c>
      <c r="BD128" s="7">
        <v>60</v>
      </c>
      <c r="BE128" s="6">
        <v>62</v>
      </c>
      <c r="BF128" s="3">
        <v>65</v>
      </c>
      <c r="BH128" s="6" t="s">
        <v>287</v>
      </c>
    </row>
    <row r="129" spans="1:60">
      <c r="A129" s="6">
        <v>34</v>
      </c>
      <c r="B129" s="6">
        <v>63.5</v>
      </c>
      <c r="C129" s="6">
        <v>63</v>
      </c>
      <c r="D129" s="6">
        <v>78</v>
      </c>
      <c r="E129" s="6">
        <v>81</v>
      </c>
      <c r="F129" s="6">
        <v>80</v>
      </c>
      <c r="G129" s="10">
        <v>64</v>
      </c>
      <c r="H129" s="10"/>
      <c r="I129" s="6">
        <v>80</v>
      </c>
      <c r="J129" s="6">
        <v>65</v>
      </c>
      <c r="L129" s="6">
        <v>80</v>
      </c>
      <c r="N129" s="6">
        <v>34</v>
      </c>
      <c r="P129" s="6">
        <v>34</v>
      </c>
      <c r="Q129" s="6">
        <v>67</v>
      </c>
      <c r="S129" s="6">
        <v>92.5</v>
      </c>
      <c r="U129" s="6">
        <v>69.5</v>
      </c>
      <c r="W129" s="6">
        <v>30</v>
      </c>
      <c r="Z129" s="6">
        <v>76</v>
      </c>
      <c r="AB129" s="6">
        <v>26</v>
      </c>
      <c r="AD129" s="6">
        <v>51</v>
      </c>
      <c r="AE129" s="6">
        <v>75</v>
      </c>
      <c r="AG129" s="6">
        <v>79</v>
      </c>
      <c r="AI129" s="6">
        <v>109</v>
      </c>
      <c r="AJ129" s="6">
        <v>59</v>
      </c>
      <c r="AK129" s="6" t="s">
        <v>576</v>
      </c>
      <c r="AL129" s="6" t="s">
        <v>661</v>
      </c>
      <c r="AM129" s="6">
        <v>73.5</v>
      </c>
      <c r="AN129" s="6" t="s">
        <v>576</v>
      </c>
      <c r="AO129" s="6" t="s">
        <v>661</v>
      </c>
      <c r="AP129" s="6">
        <v>97</v>
      </c>
      <c r="AQ129" s="6">
        <v>88</v>
      </c>
      <c r="AR129" s="6">
        <v>86</v>
      </c>
      <c r="AS129" s="6">
        <v>90</v>
      </c>
      <c r="AT129" s="6">
        <v>76</v>
      </c>
      <c r="AV129" s="6">
        <v>75</v>
      </c>
      <c r="AX129" s="6">
        <v>72</v>
      </c>
      <c r="AY129" s="6" t="s">
        <v>288</v>
      </c>
      <c r="AZ129" s="6">
        <v>90</v>
      </c>
      <c r="BA129" s="6">
        <v>58</v>
      </c>
      <c r="BB129" s="6">
        <v>85</v>
      </c>
      <c r="BC129" s="6">
        <v>107.5</v>
      </c>
      <c r="BD129" s="7">
        <v>67</v>
      </c>
      <c r="BE129" s="6">
        <v>99</v>
      </c>
      <c r="BF129" s="3">
        <v>150</v>
      </c>
      <c r="BH129" s="6" t="s">
        <v>288</v>
      </c>
    </row>
    <row r="130" spans="1:60">
      <c r="A130" s="6">
        <v>36</v>
      </c>
      <c r="B130" s="6">
        <v>45</v>
      </c>
      <c r="C130" s="6">
        <v>44</v>
      </c>
      <c r="D130" s="6">
        <v>47.5</v>
      </c>
      <c r="E130" s="6">
        <v>52</v>
      </c>
      <c r="F130" s="6">
        <v>51.5</v>
      </c>
      <c r="G130" s="10">
        <v>50.5</v>
      </c>
      <c r="H130" s="10"/>
      <c r="I130" s="6">
        <v>71</v>
      </c>
      <c r="J130" s="6">
        <v>45</v>
      </c>
      <c r="L130" s="6">
        <v>69</v>
      </c>
      <c r="N130" s="6">
        <v>32</v>
      </c>
      <c r="P130" s="6">
        <v>32</v>
      </c>
      <c r="Q130" s="6">
        <v>52</v>
      </c>
      <c r="S130" s="6">
        <v>75.5</v>
      </c>
      <c r="U130" s="6">
        <v>44.5</v>
      </c>
      <c r="W130" s="6">
        <v>37</v>
      </c>
      <c r="Z130" s="6">
        <v>43.5</v>
      </c>
      <c r="AA130" s="6" t="s">
        <v>569</v>
      </c>
      <c r="AB130" s="6">
        <v>12</v>
      </c>
      <c r="AD130" s="6">
        <v>49</v>
      </c>
      <c r="AE130" s="6">
        <v>60</v>
      </c>
      <c r="AG130" s="6">
        <v>120</v>
      </c>
      <c r="AH130" s="6" t="s">
        <v>385</v>
      </c>
      <c r="AI130" s="6">
        <v>139</v>
      </c>
      <c r="AJ130" s="6">
        <v>132</v>
      </c>
      <c r="AK130" s="6" t="s">
        <v>582</v>
      </c>
      <c r="AL130" s="6" t="s">
        <v>662</v>
      </c>
      <c r="AM130" s="6">
        <v>96</v>
      </c>
      <c r="AN130" s="6" t="s">
        <v>582</v>
      </c>
      <c r="AO130" s="6" t="s">
        <v>662</v>
      </c>
      <c r="AP130" s="6">
        <v>88</v>
      </c>
      <c r="AQ130" s="6">
        <v>141</v>
      </c>
      <c r="AR130" s="6">
        <v>124</v>
      </c>
      <c r="AS130" s="6">
        <v>110</v>
      </c>
      <c r="AT130" s="6">
        <v>122</v>
      </c>
      <c r="AU130" s="6" t="s">
        <v>525</v>
      </c>
      <c r="AV130" s="6">
        <v>90</v>
      </c>
      <c r="AW130" s="6" t="s">
        <v>583</v>
      </c>
      <c r="AX130" s="6">
        <v>90</v>
      </c>
      <c r="AY130" s="6" t="s">
        <v>635</v>
      </c>
      <c r="BB130" s="6">
        <v>77</v>
      </c>
      <c r="BC130" s="6">
        <v>130</v>
      </c>
      <c r="BD130" s="7">
        <v>120</v>
      </c>
      <c r="BE130" s="6">
        <v>98</v>
      </c>
      <c r="BF130" s="3">
        <v>105</v>
      </c>
      <c r="BH130" s="6" t="s">
        <v>289</v>
      </c>
    </row>
    <row r="131" spans="1:60">
      <c r="A131" s="6">
        <v>38</v>
      </c>
      <c r="G131" s="10">
        <v>120</v>
      </c>
      <c r="H131" s="10"/>
      <c r="N131" s="6">
        <v>21</v>
      </c>
      <c r="P131" s="6">
        <v>21</v>
      </c>
      <c r="Q131" s="6" t="s">
        <v>46</v>
      </c>
      <c r="R131" s="6">
        <v>80</v>
      </c>
      <c r="W131" s="6">
        <v>64</v>
      </c>
      <c r="AD131" s="6">
        <v>66</v>
      </c>
      <c r="AE131" s="6">
        <v>98</v>
      </c>
      <c r="AG131" s="6" t="s">
        <v>43</v>
      </c>
      <c r="AI131" s="6" t="s">
        <v>393</v>
      </c>
      <c r="AS131" s="6">
        <v>96</v>
      </c>
      <c r="AT131" s="6" t="s">
        <v>43</v>
      </c>
      <c r="AV131" s="6">
        <v>104</v>
      </c>
      <c r="AW131" s="6" t="s">
        <v>583</v>
      </c>
      <c r="AX131" s="6">
        <v>96</v>
      </c>
      <c r="AY131" s="6" t="s">
        <v>635</v>
      </c>
      <c r="BB131" s="6">
        <v>108</v>
      </c>
      <c r="BC131" s="6" t="s">
        <v>849</v>
      </c>
      <c r="BD131" s="7" t="s">
        <v>935</v>
      </c>
      <c r="BE131" s="6" t="s">
        <v>945</v>
      </c>
      <c r="BF131" s="14" t="s">
        <v>43</v>
      </c>
      <c r="BG131" s="6" t="s">
        <v>946</v>
      </c>
      <c r="BH131" s="6" t="s">
        <v>290</v>
      </c>
    </row>
    <row r="132" spans="1:60">
      <c r="A132" s="6">
        <v>40</v>
      </c>
      <c r="B132" s="6">
        <v>133</v>
      </c>
      <c r="C132" s="6">
        <v>185</v>
      </c>
      <c r="D132" s="6">
        <v>190</v>
      </c>
      <c r="E132" s="6">
        <v>190</v>
      </c>
      <c r="F132" s="6">
        <v>190</v>
      </c>
      <c r="G132" s="10">
        <v>300</v>
      </c>
      <c r="H132" s="10"/>
      <c r="I132" s="6">
        <v>300</v>
      </c>
      <c r="J132" s="6">
        <v>142</v>
      </c>
      <c r="K132" s="6" t="s">
        <v>607</v>
      </c>
      <c r="N132" s="6" t="s">
        <v>705</v>
      </c>
      <c r="P132" s="6" t="s">
        <v>705</v>
      </c>
      <c r="Q132" s="6" t="s">
        <v>830</v>
      </c>
      <c r="W132" s="6">
        <v>11</v>
      </c>
      <c r="Z132" s="6">
        <v>80</v>
      </c>
      <c r="AA132" s="6" t="s">
        <v>530</v>
      </c>
      <c r="AB132" s="6">
        <v>15</v>
      </c>
      <c r="AE132" s="6" t="s">
        <v>43</v>
      </c>
      <c r="AI132" s="6" t="s">
        <v>393</v>
      </c>
      <c r="AJ132" s="6">
        <v>155</v>
      </c>
      <c r="AK132" s="6" t="s">
        <v>320</v>
      </c>
      <c r="AL132" s="6" t="s">
        <v>655</v>
      </c>
      <c r="AM132" s="6">
        <v>157.5</v>
      </c>
      <c r="AN132" s="6" t="s">
        <v>320</v>
      </c>
      <c r="AO132" s="6" t="s">
        <v>655</v>
      </c>
      <c r="AP132" s="6">
        <v>160</v>
      </c>
      <c r="AQ132" s="6" t="s">
        <v>43</v>
      </c>
      <c r="AR132" s="6" t="s">
        <v>43</v>
      </c>
      <c r="AY132" s="6" t="s">
        <v>636</v>
      </c>
    </row>
    <row r="133" spans="1:60">
      <c r="A133" s="6">
        <v>40.9</v>
      </c>
      <c r="B133" s="6">
        <v>153</v>
      </c>
      <c r="C133" s="6">
        <v>210</v>
      </c>
      <c r="D133" s="6">
        <v>210</v>
      </c>
      <c r="E133" s="6">
        <v>210</v>
      </c>
      <c r="F133" s="6">
        <v>210</v>
      </c>
      <c r="G133" s="10">
        <v>300</v>
      </c>
      <c r="H133" s="10"/>
      <c r="I133" s="6">
        <v>300</v>
      </c>
      <c r="J133" s="6">
        <v>157</v>
      </c>
      <c r="L133" s="6" t="s">
        <v>29</v>
      </c>
      <c r="W133" s="6" t="s">
        <v>77</v>
      </c>
      <c r="Z133" s="6" t="s">
        <v>29</v>
      </c>
      <c r="AD133" s="6">
        <v>76</v>
      </c>
      <c r="AF133" s="6" t="s">
        <v>830</v>
      </c>
      <c r="AG133" s="6" t="s">
        <v>43</v>
      </c>
      <c r="AI133" s="6" t="s">
        <v>393</v>
      </c>
      <c r="AJ133" s="6" t="s">
        <v>635</v>
      </c>
      <c r="AK133" s="6" t="s">
        <v>582</v>
      </c>
      <c r="AN133" s="6" t="s">
        <v>582</v>
      </c>
      <c r="AY133" s="6" t="s">
        <v>636</v>
      </c>
    </row>
    <row r="134" spans="1:60">
      <c r="A134" s="6">
        <v>41.15</v>
      </c>
      <c r="B134" s="6">
        <v>183</v>
      </c>
      <c r="C134" s="6">
        <v>177</v>
      </c>
      <c r="D134" s="6">
        <v>177.5</v>
      </c>
      <c r="E134" s="6">
        <v>177.5</v>
      </c>
      <c r="F134" s="6">
        <v>177.5</v>
      </c>
      <c r="G134" s="10">
        <v>295</v>
      </c>
      <c r="H134" s="10"/>
      <c r="I134" s="6">
        <v>295</v>
      </c>
      <c r="J134" s="6">
        <v>165</v>
      </c>
      <c r="L134" s="6" t="s">
        <v>29</v>
      </c>
      <c r="W134" s="6" t="s">
        <v>62</v>
      </c>
      <c r="Z134" s="6" t="s">
        <v>29</v>
      </c>
      <c r="AG134" s="6" t="s">
        <v>43</v>
      </c>
      <c r="AI134" s="6" t="s">
        <v>393</v>
      </c>
      <c r="AJ134" s="6" t="s">
        <v>635</v>
      </c>
      <c r="AK134" s="6" t="s">
        <v>582</v>
      </c>
      <c r="AN134" s="6" t="s">
        <v>582</v>
      </c>
      <c r="AY134" s="6" t="s">
        <v>636</v>
      </c>
    </row>
    <row r="135" spans="1:60">
      <c r="A135" s="6">
        <v>41.4</v>
      </c>
      <c r="B135" s="6">
        <v>143</v>
      </c>
      <c r="C135" s="6">
        <v>196</v>
      </c>
      <c r="D135" s="6">
        <v>183</v>
      </c>
      <c r="E135" s="6">
        <v>183</v>
      </c>
      <c r="F135" s="6">
        <v>183</v>
      </c>
      <c r="G135" s="10">
        <v>300</v>
      </c>
      <c r="H135" s="10" t="s">
        <v>761</v>
      </c>
      <c r="I135" s="6">
        <v>300</v>
      </c>
      <c r="AA135" s="6" t="s">
        <v>323</v>
      </c>
      <c r="AG135" s="6" t="s">
        <v>43</v>
      </c>
      <c r="AI135" s="6" t="s">
        <v>393</v>
      </c>
      <c r="AJ135" s="6" t="s">
        <v>635</v>
      </c>
      <c r="AK135" s="6" t="s">
        <v>582</v>
      </c>
      <c r="AN135" s="6" t="s">
        <v>582</v>
      </c>
    </row>
    <row r="136" spans="1:60">
      <c r="G136" s="10"/>
      <c r="H136" s="10"/>
    </row>
    <row r="137" spans="1:60">
      <c r="A137" s="6" t="s">
        <v>449</v>
      </c>
      <c r="G137" s="10"/>
      <c r="H137" s="10"/>
      <c r="AY137" s="6" t="s">
        <v>636</v>
      </c>
    </row>
    <row r="138" spans="1:60">
      <c r="A138" s="6" t="s">
        <v>54</v>
      </c>
      <c r="B138" s="6">
        <v>95</v>
      </c>
      <c r="C138" s="6">
        <v>95</v>
      </c>
      <c r="D138" s="6">
        <v>95</v>
      </c>
      <c r="E138" s="6">
        <v>95</v>
      </c>
      <c r="F138" s="6">
        <v>95</v>
      </c>
      <c r="G138" s="10">
        <v>170</v>
      </c>
      <c r="H138" s="10"/>
      <c r="I138" s="6">
        <v>170</v>
      </c>
      <c r="J138" s="6">
        <v>50.5</v>
      </c>
      <c r="L138" s="6" t="s">
        <v>19</v>
      </c>
      <c r="N138" s="6">
        <v>55</v>
      </c>
      <c r="O138" s="6" t="s">
        <v>533</v>
      </c>
      <c r="X138" s="6" t="s">
        <v>468</v>
      </c>
      <c r="AH138" s="6" t="s">
        <v>731</v>
      </c>
      <c r="AI138" s="6" t="s">
        <v>731</v>
      </c>
      <c r="AJ138" s="6" t="s">
        <v>635</v>
      </c>
      <c r="AK138" s="6" t="s">
        <v>377</v>
      </c>
      <c r="AL138" s="6" t="s">
        <v>830</v>
      </c>
      <c r="AN138" s="6" t="s">
        <v>377</v>
      </c>
      <c r="AO138" s="6" t="s">
        <v>830</v>
      </c>
      <c r="AY138" s="6" t="s">
        <v>636</v>
      </c>
    </row>
    <row r="139" spans="1:60">
      <c r="A139" s="6">
        <v>0.25</v>
      </c>
      <c r="B139" s="6">
        <v>106</v>
      </c>
      <c r="C139" s="6">
        <v>106</v>
      </c>
      <c r="D139" s="6">
        <v>106</v>
      </c>
      <c r="E139" s="6">
        <v>106</v>
      </c>
      <c r="F139" s="6">
        <v>106</v>
      </c>
      <c r="G139" s="10">
        <v>135</v>
      </c>
      <c r="H139" s="10"/>
      <c r="I139" s="6">
        <v>165</v>
      </c>
      <c r="J139" s="6">
        <v>46</v>
      </c>
      <c r="L139" s="6" t="s">
        <v>91</v>
      </c>
      <c r="M139" s="6" t="s">
        <v>596</v>
      </c>
      <c r="N139" s="6">
        <v>34</v>
      </c>
      <c r="O139" s="6" t="s">
        <v>533</v>
      </c>
      <c r="X139" s="6" t="s">
        <v>468</v>
      </c>
      <c r="AC139" s="6" t="s">
        <v>705</v>
      </c>
      <c r="AH139" s="6" t="s">
        <v>731</v>
      </c>
      <c r="AI139" s="6" t="s">
        <v>731</v>
      </c>
      <c r="AJ139" s="6" t="s">
        <v>635</v>
      </c>
      <c r="AK139" s="6" t="s">
        <v>377</v>
      </c>
      <c r="AL139" s="6" t="s">
        <v>830</v>
      </c>
      <c r="AN139" s="6" t="s">
        <v>377</v>
      </c>
      <c r="AO139" s="6" t="s">
        <v>830</v>
      </c>
      <c r="AY139" s="6" t="s">
        <v>636</v>
      </c>
    </row>
    <row r="140" spans="1:60">
      <c r="A140" s="6">
        <v>0.5</v>
      </c>
      <c r="C140" s="6">
        <v>106</v>
      </c>
      <c r="D140" s="6">
        <v>106</v>
      </c>
      <c r="E140" s="6">
        <v>106</v>
      </c>
      <c r="F140" s="6">
        <v>106</v>
      </c>
      <c r="G140" s="10">
        <v>108</v>
      </c>
      <c r="H140" s="10"/>
      <c r="I140" s="6">
        <v>108</v>
      </c>
      <c r="J140" s="6">
        <v>46.5</v>
      </c>
      <c r="L140" s="6">
        <v>110</v>
      </c>
      <c r="M140" s="6" t="s">
        <v>596</v>
      </c>
      <c r="N140" s="6">
        <v>20</v>
      </c>
      <c r="O140" s="6" t="s">
        <v>533</v>
      </c>
      <c r="X140" s="6" t="s">
        <v>468</v>
      </c>
      <c r="AC140" s="6" t="s">
        <v>705</v>
      </c>
      <c r="AH140" s="6" t="s">
        <v>731</v>
      </c>
      <c r="AI140" s="6" t="s">
        <v>731</v>
      </c>
      <c r="AJ140" s="6" t="s">
        <v>635</v>
      </c>
      <c r="AK140" s="6" t="s">
        <v>377</v>
      </c>
      <c r="AL140" s="6" t="s">
        <v>830</v>
      </c>
      <c r="AN140" s="6" t="s">
        <v>377</v>
      </c>
      <c r="AO140" s="6" t="s">
        <v>830</v>
      </c>
      <c r="AY140" s="6" t="s">
        <v>636</v>
      </c>
    </row>
    <row r="141" spans="1:60">
      <c r="A141" s="6">
        <v>1</v>
      </c>
      <c r="B141" s="6">
        <v>80</v>
      </c>
      <c r="C141" s="6">
        <v>81</v>
      </c>
      <c r="D141" s="6">
        <v>81</v>
      </c>
      <c r="E141" s="6">
        <v>126.5</v>
      </c>
      <c r="F141" s="6">
        <v>84</v>
      </c>
      <c r="G141" s="10">
        <v>128</v>
      </c>
      <c r="H141" s="10"/>
      <c r="I141" s="6">
        <v>128</v>
      </c>
      <c r="J141" s="6">
        <v>49</v>
      </c>
      <c r="L141" s="6">
        <v>129</v>
      </c>
      <c r="M141" s="6" t="s">
        <v>596</v>
      </c>
      <c r="N141" s="6">
        <v>11</v>
      </c>
      <c r="O141" s="6" t="s">
        <v>533</v>
      </c>
      <c r="X141" s="6" t="s">
        <v>468</v>
      </c>
      <c r="AC141" s="6" t="s">
        <v>705</v>
      </c>
      <c r="AH141" s="6" t="s">
        <v>731</v>
      </c>
      <c r="AI141" s="6" t="s">
        <v>731</v>
      </c>
      <c r="AJ141" s="6" t="s">
        <v>635</v>
      </c>
      <c r="AK141" s="6" t="s">
        <v>377</v>
      </c>
      <c r="AL141" s="6" t="s">
        <v>830</v>
      </c>
      <c r="AN141" s="6" t="s">
        <v>377</v>
      </c>
      <c r="AO141" s="6" t="s">
        <v>830</v>
      </c>
      <c r="AY141" s="6" t="s">
        <v>636</v>
      </c>
    </row>
    <row r="142" spans="1:60">
      <c r="A142" s="6">
        <v>2</v>
      </c>
      <c r="B142" s="6">
        <v>69.5</v>
      </c>
      <c r="C142" s="6">
        <v>69</v>
      </c>
      <c r="D142" s="6">
        <v>72</v>
      </c>
      <c r="E142" s="6">
        <v>70</v>
      </c>
      <c r="F142" s="6">
        <v>70</v>
      </c>
      <c r="G142" s="10">
        <v>88</v>
      </c>
      <c r="H142" s="10"/>
      <c r="I142" s="6">
        <v>88</v>
      </c>
      <c r="J142" s="6">
        <v>53</v>
      </c>
      <c r="L142" s="6">
        <v>105</v>
      </c>
      <c r="M142" s="6" t="s">
        <v>596</v>
      </c>
      <c r="N142" s="6">
        <v>13</v>
      </c>
      <c r="Q142" s="6" t="s">
        <v>830</v>
      </c>
      <c r="X142" s="6" t="s">
        <v>468</v>
      </c>
      <c r="Z142" s="6">
        <v>66</v>
      </c>
      <c r="AA142" s="6" t="s">
        <v>596</v>
      </c>
      <c r="AC142" s="6" t="s">
        <v>705</v>
      </c>
      <c r="AH142" s="6" t="s">
        <v>731</v>
      </c>
      <c r="AI142" s="6" t="s">
        <v>731</v>
      </c>
      <c r="AJ142" s="6" t="s">
        <v>635</v>
      </c>
      <c r="AK142" s="6" t="s">
        <v>377</v>
      </c>
      <c r="AL142" s="6" t="s">
        <v>830</v>
      </c>
      <c r="AN142" s="6" t="s">
        <v>377</v>
      </c>
      <c r="AO142" s="6" t="s">
        <v>830</v>
      </c>
      <c r="AY142" s="6" t="s">
        <v>636</v>
      </c>
    </row>
    <row r="143" spans="1:60">
      <c r="A143" s="6">
        <v>4</v>
      </c>
      <c r="B143" s="6">
        <v>81.5</v>
      </c>
      <c r="C143" s="6">
        <v>80</v>
      </c>
      <c r="D143" s="6">
        <v>80.5</v>
      </c>
      <c r="E143" s="6">
        <v>81</v>
      </c>
      <c r="F143" s="6">
        <v>80.5</v>
      </c>
      <c r="G143" s="10">
        <v>152</v>
      </c>
      <c r="H143" s="10" t="s">
        <v>596</v>
      </c>
      <c r="I143" s="6">
        <v>152</v>
      </c>
      <c r="J143" s="6">
        <v>84</v>
      </c>
      <c r="L143" s="6">
        <v>126</v>
      </c>
      <c r="M143" s="6" t="s">
        <v>596</v>
      </c>
      <c r="O143" s="6" t="s">
        <v>709</v>
      </c>
      <c r="Q143" s="6">
        <v>80</v>
      </c>
      <c r="R143" s="6">
        <v>59</v>
      </c>
      <c r="X143" s="6" t="s">
        <v>468</v>
      </c>
      <c r="Z143" s="6">
        <v>73</v>
      </c>
      <c r="AA143" s="6" t="s">
        <v>596</v>
      </c>
      <c r="AC143" s="6" t="s">
        <v>705</v>
      </c>
      <c r="AG143" s="6">
        <v>82</v>
      </c>
      <c r="AI143" s="6" t="s">
        <v>731</v>
      </c>
      <c r="AJ143" s="6">
        <v>170</v>
      </c>
      <c r="AK143" s="6" t="s">
        <v>379</v>
      </c>
      <c r="AL143" s="6" t="s">
        <v>672</v>
      </c>
      <c r="AM143" s="6">
        <v>181</v>
      </c>
      <c r="AN143" s="6" t="s">
        <v>379</v>
      </c>
      <c r="AO143" s="6" t="s">
        <v>672</v>
      </c>
      <c r="AP143" s="6" t="s">
        <v>43</v>
      </c>
      <c r="AY143" s="6" t="s">
        <v>636</v>
      </c>
    </row>
    <row r="144" spans="1:60">
      <c r="A144" s="6">
        <v>6</v>
      </c>
      <c r="B144" s="6">
        <v>100</v>
      </c>
      <c r="C144" s="6">
        <v>98</v>
      </c>
      <c r="D144" s="6">
        <v>101.5</v>
      </c>
      <c r="E144" s="6">
        <v>102</v>
      </c>
      <c r="F144" s="6">
        <v>102</v>
      </c>
      <c r="G144" s="10">
        <v>121</v>
      </c>
      <c r="H144" s="10" t="s">
        <v>596</v>
      </c>
      <c r="I144" s="6">
        <v>121</v>
      </c>
      <c r="J144" s="6">
        <v>89</v>
      </c>
      <c r="L144" s="6">
        <v>97</v>
      </c>
      <c r="M144" s="6" t="s">
        <v>596</v>
      </c>
      <c r="Q144" s="6">
        <v>85</v>
      </c>
      <c r="R144" s="6">
        <v>53</v>
      </c>
      <c r="X144" s="6" t="s">
        <v>468</v>
      </c>
      <c r="Z144" s="6">
        <v>114</v>
      </c>
      <c r="AC144" s="6" t="s">
        <v>705</v>
      </c>
      <c r="AG144" s="6">
        <v>99</v>
      </c>
      <c r="AH144" s="6" t="s">
        <v>595</v>
      </c>
      <c r="AI144" s="6">
        <v>89</v>
      </c>
      <c r="AJ144" s="6">
        <v>106</v>
      </c>
      <c r="AK144" s="6" t="s">
        <v>379</v>
      </c>
      <c r="AL144" s="6" t="s">
        <v>670</v>
      </c>
      <c r="AM144" s="6">
        <v>100</v>
      </c>
      <c r="AN144" s="6" t="s">
        <v>379</v>
      </c>
      <c r="AO144" s="6" t="s">
        <v>670</v>
      </c>
      <c r="AP144" s="6">
        <v>147</v>
      </c>
      <c r="AQ144" s="6">
        <v>135</v>
      </c>
      <c r="AR144" s="6">
        <v>92</v>
      </c>
      <c r="AS144" s="6">
        <v>127</v>
      </c>
      <c r="AT144" s="6">
        <v>108</v>
      </c>
      <c r="AU144" s="6" t="s">
        <v>525</v>
      </c>
      <c r="AX144" s="6">
        <v>128</v>
      </c>
      <c r="AY144" s="6" t="s">
        <v>241</v>
      </c>
      <c r="AZ144" s="6">
        <v>105</v>
      </c>
      <c r="BA144" s="6">
        <v>103</v>
      </c>
      <c r="BB144" s="6">
        <v>114</v>
      </c>
      <c r="BC144" s="6">
        <v>114</v>
      </c>
      <c r="BD144" s="7" t="s">
        <v>617</v>
      </c>
      <c r="BE144" s="6" t="s">
        <v>945</v>
      </c>
      <c r="BF144" s="3"/>
      <c r="BG144" s="6" t="s">
        <v>946</v>
      </c>
      <c r="BH144" s="6" t="s">
        <v>241</v>
      </c>
    </row>
    <row r="145" spans="1:60">
      <c r="A145" s="6">
        <v>8</v>
      </c>
      <c r="B145" s="6">
        <v>107</v>
      </c>
      <c r="C145" s="6">
        <v>106</v>
      </c>
      <c r="D145" s="6">
        <v>107.5</v>
      </c>
      <c r="E145" s="6">
        <v>108.5</v>
      </c>
      <c r="F145" s="6">
        <v>109</v>
      </c>
      <c r="G145" s="10">
        <v>103</v>
      </c>
      <c r="H145" s="10" t="s">
        <v>596</v>
      </c>
      <c r="I145" s="6">
        <v>103</v>
      </c>
      <c r="J145" s="6">
        <v>76</v>
      </c>
      <c r="L145" s="6">
        <v>113</v>
      </c>
      <c r="M145" s="6" t="s">
        <v>596</v>
      </c>
      <c r="Q145" s="6">
        <v>108</v>
      </c>
      <c r="R145" s="6">
        <v>64</v>
      </c>
      <c r="X145" s="6" t="s">
        <v>468</v>
      </c>
      <c r="Z145" s="6">
        <v>110</v>
      </c>
      <c r="AC145" s="6" t="s">
        <v>705</v>
      </c>
      <c r="AG145" s="6">
        <v>112</v>
      </c>
      <c r="AI145" s="6">
        <v>110</v>
      </c>
      <c r="AJ145" s="6">
        <v>119</v>
      </c>
      <c r="AK145" s="6" t="s">
        <v>379</v>
      </c>
      <c r="AL145" s="6" t="s">
        <v>669</v>
      </c>
      <c r="AM145" s="6">
        <v>113</v>
      </c>
      <c r="AN145" s="6" t="s">
        <v>379</v>
      </c>
      <c r="AO145" s="6" t="s">
        <v>669</v>
      </c>
      <c r="AP145" s="6">
        <v>108</v>
      </c>
      <c r="AQ145" s="6">
        <v>140</v>
      </c>
      <c r="AR145" s="6" t="s">
        <v>43</v>
      </c>
      <c r="AS145" s="6" t="s">
        <v>43</v>
      </c>
      <c r="AT145" s="6">
        <v>128</v>
      </c>
      <c r="AU145" s="6" t="s">
        <v>525</v>
      </c>
      <c r="AX145" s="6" t="s">
        <v>635</v>
      </c>
      <c r="AY145" s="6" t="s">
        <v>252</v>
      </c>
      <c r="AZ145" s="6">
        <v>130</v>
      </c>
      <c r="BA145" s="6">
        <v>116</v>
      </c>
      <c r="BB145" s="6">
        <v>137</v>
      </c>
      <c r="BC145" s="6">
        <v>109</v>
      </c>
      <c r="BD145" s="7" t="s">
        <v>934</v>
      </c>
      <c r="BE145" s="6">
        <v>115</v>
      </c>
      <c r="BF145" s="3">
        <v>110</v>
      </c>
      <c r="BH145" s="6" t="s">
        <v>252</v>
      </c>
    </row>
    <row r="146" spans="1:60">
      <c r="A146" s="6">
        <v>10</v>
      </c>
      <c r="B146" s="6">
        <v>79.5</v>
      </c>
      <c r="C146" s="6">
        <v>83</v>
      </c>
      <c r="D146" s="6">
        <v>80</v>
      </c>
      <c r="E146" s="6">
        <v>79.5</v>
      </c>
      <c r="F146" s="6">
        <v>79</v>
      </c>
      <c r="G146" s="10">
        <v>74</v>
      </c>
      <c r="H146" s="10" t="s">
        <v>596</v>
      </c>
      <c r="I146" s="6">
        <v>74</v>
      </c>
      <c r="J146" s="6">
        <v>87</v>
      </c>
      <c r="L146" s="6">
        <v>104</v>
      </c>
      <c r="M146" s="6" t="s">
        <v>596</v>
      </c>
      <c r="Q146" s="6">
        <v>80</v>
      </c>
      <c r="R146" s="6">
        <v>66</v>
      </c>
      <c r="X146" s="6" t="s">
        <v>468</v>
      </c>
      <c r="Z146" s="6">
        <v>108</v>
      </c>
      <c r="AA146" s="6" t="s">
        <v>530</v>
      </c>
      <c r="AC146" s="6" t="s">
        <v>705</v>
      </c>
      <c r="AG146" s="6">
        <v>84</v>
      </c>
      <c r="AI146" s="6">
        <v>91</v>
      </c>
      <c r="AJ146" s="6">
        <v>108</v>
      </c>
      <c r="AK146" s="6" t="s">
        <v>379</v>
      </c>
      <c r="AL146" s="6" t="s">
        <v>669</v>
      </c>
      <c r="AM146" s="6">
        <v>105</v>
      </c>
      <c r="AN146" s="6" t="s">
        <v>379</v>
      </c>
      <c r="AO146" s="6" t="s">
        <v>669</v>
      </c>
      <c r="AP146" s="6">
        <v>89</v>
      </c>
      <c r="AQ146" s="6">
        <v>91</v>
      </c>
      <c r="AR146" s="6">
        <v>104</v>
      </c>
      <c r="AS146" s="6">
        <v>93</v>
      </c>
      <c r="AT146" s="6">
        <v>96</v>
      </c>
      <c r="AU146" s="6" t="s">
        <v>525</v>
      </c>
      <c r="AX146" s="6">
        <v>85</v>
      </c>
      <c r="AY146" s="6" t="s">
        <v>263</v>
      </c>
      <c r="AZ146" s="6">
        <v>98</v>
      </c>
      <c r="BA146" s="6">
        <v>100</v>
      </c>
      <c r="BB146" s="6">
        <v>84</v>
      </c>
      <c r="BC146" s="6">
        <v>86</v>
      </c>
      <c r="BD146" s="7">
        <v>90</v>
      </c>
      <c r="BE146" s="6">
        <v>133</v>
      </c>
      <c r="BF146" s="3">
        <v>115</v>
      </c>
      <c r="BH146" s="6" t="s">
        <v>263</v>
      </c>
    </row>
    <row r="147" spans="1:60">
      <c r="A147" s="6">
        <v>12</v>
      </c>
      <c r="B147" s="6">
        <v>96</v>
      </c>
      <c r="C147" s="6">
        <v>92</v>
      </c>
      <c r="D147" s="6">
        <v>99.5</v>
      </c>
      <c r="E147" s="6">
        <v>98.5</v>
      </c>
      <c r="F147" s="6">
        <v>98</v>
      </c>
      <c r="G147" s="10">
        <v>98</v>
      </c>
      <c r="H147" s="10" t="s">
        <v>596</v>
      </c>
      <c r="I147" s="6">
        <v>98</v>
      </c>
      <c r="J147" s="6">
        <v>94</v>
      </c>
      <c r="L147" s="6">
        <v>108</v>
      </c>
      <c r="M147" s="6" t="s">
        <v>596</v>
      </c>
      <c r="Q147" s="6">
        <v>98</v>
      </c>
      <c r="R147" s="6">
        <v>43</v>
      </c>
      <c r="X147" s="6" t="s">
        <v>468</v>
      </c>
      <c r="Z147" s="6">
        <v>89</v>
      </c>
      <c r="AA147" s="6" t="s">
        <v>530</v>
      </c>
      <c r="AC147" s="6" t="s">
        <v>705</v>
      </c>
      <c r="AG147" s="6">
        <v>111</v>
      </c>
      <c r="AH147" s="6" t="s">
        <v>595</v>
      </c>
      <c r="AI147" s="6" t="s">
        <v>232</v>
      </c>
      <c r="AJ147" s="6">
        <v>100</v>
      </c>
      <c r="AK147" s="6" t="s">
        <v>379</v>
      </c>
      <c r="AL147" s="6" t="s">
        <v>668</v>
      </c>
      <c r="AM147" s="6">
        <v>96</v>
      </c>
      <c r="AN147" s="6" t="s">
        <v>379</v>
      </c>
      <c r="AO147" s="6" t="s">
        <v>668</v>
      </c>
      <c r="AP147" s="6">
        <v>104</v>
      </c>
      <c r="AQ147" s="6">
        <v>108</v>
      </c>
      <c r="AR147" s="6">
        <v>180</v>
      </c>
      <c r="AS147" s="6" t="s">
        <v>43</v>
      </c>
      <c r="AT147" s="6">
        <v>87</v>
      </c>
      <c r="AU147" s="6" t="s">
        <v>525</v>
      </c>
      <c r="AX147" s="6">
        <v>88</v>
      </c>
      <c r="AY147" s="6" t="s">
        <v>270</v>
      </c>
      <c r="AZ147" s="6">
        <v>116</v>
      </c>
      <c r="BA147" s="6">
        <v>93</v>
      </c>
      <c r="BB147" s="6">
        <v>100</v>
      </c>
      <c r="BC147" s="6">
        <v>107</v>
      </c>
      <c r="BD147" s="7" t="s">
        <v>617</v>
      </c>
      <c r="BE147" s="6" t="s">
        <v>945</v>
      </c>
      <c r="BF147" s="3"/>
      <c r="BG147" s="6" t="s">
        <v>946</v>
      </c>
      <c r="BH147" s="6" t="s">
        <v>270</v>
      </c>
    </row>
    <row r="148" spans="1:60">
      <c r="A148" s="6">
        <v>14</v>
      </c>
      <c r="B148" s="6">
        <v>150</v>
      </c>
      <c r="C148" s="6">
        <v>130</v>
      </c>
      <c r="D148" s="6">
        <v>163.5</v>
      </c>
      <c r="E148" s="6">
        <v>131</v>
      </c>
      <c r="F148" s="6">
        <v>131</v>
      </c>
      <c r="G148" s="10">
        <v>165</v>
      </c>
      <c r="H148" s="10" t="s">
        <v>596</v>
      </c>
      <c r="I148" s="6">
        <v>165</v>
      </c>
      <c r="J148" s="6">
        <v>110</v>
      </c>
      <c r="L148" s="6" t="s">
        <v>39</v>
      </c>
      <c r="Q148" s="6" t="s">
        <v>18</v>
      </c>
      <c r="R148" s="6">
        <v>94</v>
      </c>
      <c r="X148" s="6" t="s">
        <v>468</v>
      </c>
      <c r="Z148" s="6" t="s">
        <v>42</v>
      </c>
      <c r="AC148" s="6" t="s">
        <v>705</v>
      </c>
      <c r="AG148" s="6">
        <v>90</v>
      </c>
      <c r="AH148" s="6" t="s">
        <v>595</v>
      </c>
      <c r="AI148" s="6" t="s">
        <v>393</v>
      </c>
      <c r="AJ148" s="6">
        <v>117</v>
      </c>
      <c r="AK148" s="6" t="s">
        <v>379</v>
      </c>
      <c r="AL148" s="6" t="s">
        <v>658</v>
      </c>
      <c r="AM148" s="6">
        <v>174</v>
      </c>
      <c r="AN148" s="6" t="s">
        <v>379</v>
      </c>
      <c r="AO148" s="6" t="s">
        <v>658</v>
      </c>
      <c r="AP148" s="6">
        <v>166</v>
      </c>
      <c r="AQ148" s="6">
        <v>155</v>
      </c>
      <c r="AR148" s="6">
        <v>104</v>
      </c>
      <c r="AS148" s="6" t="s">
        <v>43</v>
      </c>
      <c r="AT148" s="6">
        <v>110</v>
      </c>
      <c r="AU148" s="6" t="s">
        <v>525</v>
      </c>
      <c r="AX148" s="6">
        <v>102</v>
      </c>
      <c r="AY148" s="6" t="s">
        <v>271</v>
      </c>
      <c r="AZ148" s="6">
        <v>116</v>
      </c>
      <c r="BA148" s="6">
        <v>110</v>
      </c>
      <c r="BB148" s="6">
        <v>156</v>
      </c>
      <c r="BC148" s="6" t="s">
        <v>572</v>
      </c>
      <c r="BD148" s="7" t="s">
        <v>617</v>
      </c>
      <c r="BE148" s="6" t="s">
        <v>945</v>
      </c>
      <c r="BF148" s="13" t="s">
        <v>43</v>
      </c>
      <c r="BG148" s="6" t="s">
        <v>946</v>
      </c>
      <c r="BH148" s="6" t="s">
        <v>271</v>
      </c>
    </row>
    <row r="149" spans="1:60">
      <c r="A149" s="6">
        <v>16</v>
      </c>
      <c r="B149" s="6">
        <v>75</v>
      </c>
      <c r="C149" s="6">
        <v>85</v>
      </c>
      <c r="D149" s="6">
        <v>147</v>
      </c>
      <c r="E149" s="6">
        <v>135.5</v>
      </c>
      <c r="F149" s="6">
        <v>135.5</v>
      </c>
      <c r="G149" s="10">
        <v>117</v>
      </c>
      <c r="H149" s="10" t="s">
        <v>596</v>
      </c>
      <c r="I149" s="6">
        <v>117</v>
      </c>
      <c r="J149" s="6">
        <v>83</v>
      </c>
      <c r="L149" s="6">
        <v>107</v>
      </c>
      <c r="Q149" s="6">
        <v>96</v>
      </c>
      <c r="R149" s="6">
        <v>62</v>
      </c>
      <c r="X149" s="6" t="s">
        <v>468</v>
      </c>
      <c r="Z149" s="6">
        <v>110</v>
      </c>
      <c r="AC149" s="6" t="s">
        <v>705</v>
      </c>
      <c r="AH149" s="6" t="s">
        <v>514</v>
      </c>
      <c r="AI149" s="6" t="s">
        <v>393</v>
      </c>
      <c r="AJ149" s="6">
        <v>116</v>
      </c>
      <c r="AK149" s="6" t="s">
        <v>406</v>
      </c>
      <c r="AL149" s="6" t="s">
        <v>671</v>
      </c>
      <c r="AM149" s="6" t="s">
        <v>43</v>
      </c>
      <c r="AN149" s="6" t="s">
        <v>406</v>
      </c>
      <c r="AO149" s="6" t="s">
        <v>671</v>
      </c>
      <c r="AS149" s="6" t="s">
        <v>43</v>
      </c>
      <c r="AT149" s="6" t="s">
        <v>43</v>
      </c>
      <c r="AX149" s="6">
        <v>116</v>
      </c>
      <c r="AY149" s="6" t="s">
        <v>272</v>
      </c>
      <c r="AZ149" s="6">
        <v>140</v>
      </c>
      <c r="BA149" s="6" t="s">
        <v>640</v>
      </c>
      <c r="BB149" s="6">
        <v>157</v>
      </c>
      <c r="BC149" s="6" t="s">
        <v>849</v>
      </c>
      <c r="BD149" s="7" t="s">
        <v>934</v>
      </c>
      <c r="BE149" s="6">
        <v>145</v>
      </c>
      <c r="BF149" s="13" t="s">
        <v>43</v>
      </c>
      <c r="BH149" s="6" t="s">
        <v>272</v>
      </c>
    </row>
    <row r="150" spans="1:60">
      <c r="A150" s="6">
        <v>18</v>
      </c>
      <c r="B150" s="6">
        <v>76</v>
      </c>
      <c r="C150" s="6">
        <v>76</v>
      </c>
      <c r="D150" s="6">
        <v>79</v>
      </c>
      <c r="E150" s="6">
        <v>83</v>
      </c>
      <c r="F150" s="6">
        <v>83</v>
      </c>
      <c r="G150" s="10">
        <v>90</v>
      </c>
      <c r="H150" s="10" t="s">
        <v>596</v>
      </c>
      <c r="I150" s="6">
        <v>90</v>
      </c>
      <c r="J150" s="6">
        <v>70</v>
      </c>
      <c r="L150" s="6">
        <v>144.5</v>
      </c>
      <c r="Q150" s="6" t="s">
        <v>74</v>
      </c>
      <c r="R150" s="6">
        <v>74</v>
      </c>
      <c r="W150" s="6">
        <v>7.5</v>
      </c>
      <c r="Z150" s="6" t="s">
        <v>42</v>
      </c>
      <c r="AC150" s="6" t="s">
        <v>705</v>
      </c>
      <c r="AG150" s="6">
        <v>86</v>
      </c>
      <c r="AH150" s="6" t="s">
        <v>595</v>
      </c>
      <c r="AI150" s="6">
        <v>89</v>
      </c>
      <c r="AJ150" s="6">
        <v>104</v>
      </c>
      <c r="AK150" s="6" t="s">
        <v>406</v>
      </c>
      <c r="AL150" s="6" t="s">
        <v>667</v>
      </c>
      <c r="AM150" s="6">
        <v>92</v>
      </c>
      <c r="AN150" s="6" t="s">
        <v>406</v>
      </c>
      <c r="AO150" s="6" t="s">
        <v>667</v>
      </c>
      <c r="AP150" s="6">
        <v>89</v>
      </c>
      <c r="AQ150" s="6" t="s">
        <v>43</v>
      </c>
      <c r="AR150" s="6">
        <v>104</v>
      </c>
      <c r="AS150" s="6" t="s">
        <v>43</v>
      </c>
      <c r="AT150" s="6">
        <v>159</v>
      </c>
      <c r="AU150" s="6" t="s">
        <v>525</v>
      </c>
      <c r="AX150" s="6">
        <v>112</v>
      </c>
      <c r="AY150" s="6" t="s">
        <v>273</v>
      </c>
      <c r="AZ150" s="6">
        <v>140</v>
      </c>
      <c r="BA150" s="6">
        <v>175</v>
      </c>
      <c r="BB150" s="6">
        <v>125</v>
      </c>
      <c r="BC150" s="6" t="s">
        <v>849</v>
      </c>
      <c r="BD150" s="7">
        <v>142</v>
      </c>
      <c r="BE150" s="6">
        <v>155</v>
      </c>
      <c r="BF150" s="3">
        <v>170</v>
      </c>
      <c r="BH150" s="6" t="s">
        <v>273</v>
      </c>
    </row>
    <row r="151" spans="1:60">
      <c r="A151" s="6">
        <v>20</v>
      </c>
      <c r="B151" s="6">
        <v>81.5</v>
      </c>
      <c r="C151" s="6">
        <v>82</v>
      </c>
      <c r="D151" s="6">
        <v>83</v>
      </c>
      <c r="E151" s="6">
        <v>84</v>
      </c>
      <c r="F151" s="6">
        <v>83.5</v>
      </c>
      <c r="G151" s="10">
        <v>300</v>
      </c>
      <c r="H151" s="10"/>
      <c r="I151" s="6">
        <v>300</v>
      </c>
      <c r="J151" s="6">
        <v>98</v>
      </c>
      <c r="L151" s="6" t="s">
        <v>35</v>
      </c>
      <c r="Q151" s="6" t="s">
        <v>56</v>
      </c>
      <c r="R151" s="6">
        <v>60</v>
      </c>
      <c r="W151" s="6">
        <v>13</v>
      </c>
      <c r="Z151" s="6">
        <v>59</v>
      </c>
      <c r="AC151" s="6" t="s">
        <v>705</v>
      </c>
      <c r="AG151" s="6">
        <v>79</v>
      </c>
      <c r="AI151" s="6" t="s">
        <v>393</v>
      </c>
      <c r="AJ151" s="6" t="s">
        <v>43</v>
      </c>
      <c r="AK151" s="6" t="s">
        <v>406</v>
      </c>
      <c r="AL151" s="6" t="s">
        <v>667</v>
      </c>
      <c r="AN151" s="6" t="s">
        <v>406</v>
      </c>
      <c r="AO151" s="6" t="s">
        <v>667</v>
      </c>
      <c r="AT151" s="6" t="s">
        <v>43</v>
      </c>
      <c r="AX151" s="6" t="s">
        <v>43</v>
      </c>
      <c r="AY151" s="6" t="s">
        <v>274</v>
      </c>
      <c r="AZ151" s="6" t="s">
        <v>43</v>
      </c>
      <c r="BB151" s="6" t="s">
        <v>637</v>
      </c>
      <c r="BC151" s="6" t="s">
        <v>849</v>
      </c>
      <c r="BD151" s="7" t="s">
        <v>934</v>
      </c>
      <c r="BE151" s="6">
        <v>93</v>
      </c>
      <c r="BF151" s="13" t="s">
        <v>43</v>
      </c>
    </row>
    <row r="152" spans="1:60">
      <c r="A152" s="6">
        <v>21.7</v>
      </c>
      <c r="B152" s="6">
        <v>141</v>
      </c>
      <c r="C152" s="6">
        <v>141</v>
      </c>
      <c r="D152" s="6">
        <v>148</v>
      </c>
      <c r="E152" s="6">
        <v>148</v>
      </c>
      <c r="F152" s="6">
        <v>148</v>
      </c>
      <c r="G152" s="10">
        <v>300</v>
      </c>
      <c r="H152" s="10"/>
      <c r="I152" s="6">
        <v>300</v>
      </c>
      <c r="J152" s="6">
        <v>96</v>
      </c>
      <c r="L152" s="6">
        <v>110</v>
      </c>
      <c r="M152" s="6" t="s">
        <v>596</v>
      </c>
      <c r="W152" s="6">
        <v>8</v>
      </c>
      <c r="Z152" s="6" t="s">
        <v>42</v>
      </c>
      <c r="AC152" s="6" t="s">
        <v>705</v>
      </c>
      <c r="AG152" s="6">
        <v>130</v>
      </c>
      <c r="AH152" s="6" t="s">
        <v>595</v>
      </c>
      <c r="AI152" s="6" t="s">
        <v>393</v>
      </c>
      <c r="AJ152" s="6" t="s">
        <v>43</v>
      </c>
      <c r="AK152" s="6" t="s">
        <v>388</v>
      </c>
      <c r="AL152" s="6" t="s">
        <v>459</v>
      </c>
      <c r="AN152" s="6" t="s">
        <v>388</v>
      </c>
      <c r="AO152" s="6" t="s">
        <v>459</v>
      </c>
      <c r="AT152" s="6" t="s">
        <v>43</v>
      </c>
      <c r="AX152" s="6" t="s">
        <v>572</v>
      </c>
      <c r="AY152" s="6" t="s">
        <v>275</v>
      </c>
      <c r="AZ152" s="6" t="s">
        <v>30</v>
      </c>
      <c r="BB152" s="6" t="s">
        <v>637</v>
      </c>
      <c r="BC152" s="6" t="s">
        <v>635</v>
      </c>
      <c r="BD152" s="7" t="s">
        <v>617</v>
      </c>
      <c r="BE152" s="6" t="s">
        <v>945</v>
      </c>
      <c r="BF152" s="3"/>
      <c r="BG152" s="6" t="s">
        <v>946</v>
      </c>
    </row>
    <row r="153" spans="1:60">
      <c r="A153" s="6">
        <v>22.2</v>
      </c>
      <c r="B153" s="6">
        <v>99.5</v>
      </c>
      <c r="C153" s="6">
        <v>120</v>
      </c>
      <c r="D153" s="6">
        <v>110</v>
      </c>
      <c r="E153" s="6">
        <v>105</v>
      </c>
      <c r="F153" s="6">
        <v>104</v>
      </c>
      <c r="G153" s="10">
        <v>142</v>
      </c>
      <c r="H153" s="10" t="s">
        <v>769</v>
      </c>
      <c r="I153" s="6">
        <v>300</v>
      </c>
      <c r="Q153" s="6" t="s">
        <v>46</v>
      </c>
      <c r="R153" s="6" t="s">
        <v>72</v>
      </c>
      <c r="X153" s="6" t="s">
        <v>830</v>
      </c>
      <c r="AC153" s="6" t="s">
        <v>705</v>
      </c>
      <c r="AH153" s="6" t="s">
        <v>731</v>
      </c>
      <c r="AI153" s="6" t="s">
        <v>731</v>
      </c>
      <c r="AJ153" s="6" t="s">
        <v>635</v>
      </c>
      <c r="AL153" s="6" t="s">
        <v>830</v>
      </c>
      <c r="AO153" s="6" t="s">
        <v>830</v>
      </c>
      <c r="AY153" s="6" t="s">
        <v>636</v>
      </c>
    </row>
    <row r="154" spans="1:60">
      <c r="A154" s="6">
        <v>22.45</v>
      </c>
      <c r="B154" s="6">
        <v>82.5</v>
      </c>
      <c r="C154" s="6">
        <v>85.5</v>
      </c>
      <c r="D154" s="6">
        <v>96.5</v>
      </c>
      <c r="E154" s="6">
        <v>125</v>
      </c>
      <c r="F154" s="6">
        <v>125</v>
      </c>
      <c r="G154" s="10">
        <v>142</v>
      </c>
      <c r="H154" s="10" t="s">
        <v>758</v>
      </c>
      <c r="I154" s="6">
        <v>142</v>
      </c>
      <c r="X154" s="6" t="s">
        <v>830</v>
      </c>
      <c r="AC154" s="6" t="s">
        <v>705</v>
      </c>
      <c r="AH154" s="6" t="s">
        <v>731</v>
      </c>
      <c r="AI154" s="6" t="s">
        <v>731</v>
      </c>
      <c r="AJ154" s="6" t="s">
        <v>635</v>
      </c>
      <c r="AL154" s="6" t="s">
        <v>830</v>
      </c>
      <c r="AO154" s="6" t="s">
        <v>830</v>
      </c>
      <c r="AY154" s="6" t="s">
        <v>636</v>
      </c>
    </row>
    <row r="155" spans="1:60">
      <c r="A155" s="6">
        <v>22.7</v>
      </c>
      <c r="B155" s="6">
        <v>80</v>
      </c>
      <c r="C155" s="6">
        <v>56</v>
      </c>
      <c r="D155" s="6">
        <v>78</v>
      </c>
      <c r="E155" s="6">
        <v>82</v>
      </c>
      <c r="F155" s="6">
        <v>86</v>
      </c>
      <c r="G155" s="10">
        <v>126</v>
      </c>
      <c r="H155" s="10" t="s">
        <v>769</v>
      </c>
      <c r="I155" s="6">
        <v>126</v>
      </c>
      <c r="J155" s="6">
        <v>92</v>
      </c>
      <c r="K155" s="6" t="s">
        <v>739</v>
      </c>
      <c r="X155" s="6" t="s">
        <v>830</v>
      </c>
      <c r="AC155" s="6" t="s">
        <v>705</v>
      </c>
      <c r="AH155" s="6" t="s">
        <v>731</v>
      </c>
      <c r="AI155" s="6" t="s">
        <v>731</v>
      </c>
      <c r="AJ155" s="6" t="s">
        <v>635</v>
      </c>
      <c r="AL155" s="6" t="s">
        <v>830</v>
      </c>
      <c r="AO155" s="6" t="s">
        <v>830</v>
      </c>
      <c r="AY155" s="6" t="s">
        <v>636</v>
      </c>
    </row>
    <row r="156" spans="1:60">
      <c r="A156" s="6" t="s">
        <v>101</v>
      </c>
      <c r="B156" s="6">
        <v>77</v>
      </c>
      <c r="C156" s="6">
        <v>65.5</v>
      </c>
      <c r="D156" s="6">
        <v>69</v>
      </c>
      <c r="E156" s="6">
        <v>75</v>
      </c>
      <c r="F156" s="6">
        <v>64</v>
      </c>
      <c r="G156" s="10">
        <v>97</v>
      </c>
      <c r="H156" s="10" t="s">
        <v>772</v>
      </c>
      <c r="W156" s="6">
        <v>8</v>
      </c>
    </row>
    <row r="157" spans="1:60">
      <c r="A157" s="6" t="s">
        <v>105</v>
      </c>
      <c r="B157" s="6">
        <v>66</v>
      </c>
      <c r="C157" s="6">
        <v>88.5</v>
      </c>
      <c r="D157" s="6">
        <v>98</v>
      </c>
      <c r="E157" s="6">
        <v>63</v>
      </c>
      <c r="F157" s="6">
        <v>99</v>
      </c>
      <c r="G157" s="10">
        <v>300</v>
      </c>
      <c r="H157" s="10" t="s">
        <v>781</v>
      </c>
    </row>
    <row r="158" spans="1:60">
      <c r="A158" s="6" t="s">
        <v>140</v>
      </c>
      <c r="B158" s="6">
        <v>104</v>
      </c>
      <c r="C158" s="6">
        <v>104</v>
      </c>
      <c r="D158" s="6">
        <v>104</v>
      </c>
      <c r="E158" s="6">
        <v>104</v>
      </c>
      <c r="F158" s="6">
        <v>104</v>
      </c>
      <c r="G158" s="10">
        <v>300</v>
      </c>
      <c r="H158" s="10" t="s">
        <v>785</v>
      </c>
    </row>
    <row r="159" spans="1:60">
      <c r="A159" s="6" t="s">
        <v>152</v>
      </c>
      <c r="B159" s="6">
        <v>51</v>
      </c>
      <c r="C159" s="6">
        <v>51</v>
      </c>
      <c r="D159" s="6">
        <v>51</v>
      </c>
      <c r="E159" s="6">
        <v>51</v>
      </c>
      <c r="F159" s="6">
        <v>51</v>
      </c>
      <c r="G159" s="10">
        <v>184</v>
      </c>
      <c r="H159" s="10" t="s">
        <v>776</v>
      </c>
    </row>
    <row r="160" spans="1:60">
      <c r="A160" s="6" t="s">
        <v>166</v>
      </c>
      <c r="B160" s="6">
        <v>31</v>
      </c>
      <c r="C160" s="6">
        <v>31</v>
      </c>
      <c r="D160" s="6">
        <v>31</v>
      </c>
      <c r="E160" s="6">
        <v>31</v>
      </c>
      <c r="F160" s="6">
        <v>31</v>
      </c>
      <c r="G160" s="10">
        <v>174</v>
      </c>
      <c r="H160" s="10"/>
    </row>
    <row r="161" spans="2:60">
      <c r="B161" s="6">
        <f>AVERAGE(B$15:B$33,B$52:B$68,B$94:B$101,B$116:B$128)</f>
        <v>36.116071428571431</v>
      </c>
      <c r="C161" s="6">
        <f t="shared" ref="C161:AJ161" si="0">AVERAGE(C$15:C$33,C$52:C$68,C$94:C$101,C$116:C$128)</f>
        <v>42.098214285714285</v>
      </c>
      <c r="D161" s="6">
        <f t="shared" si="0"/>
        <v>45.517857142857146</v>
      </c>
      <c r="E161" s="6">
        <f t="shared" si="0"/>
        <v>47.919642857142854</v>
      </c>
      <c r="F161" s="6">
        <f t="shared" si="0"/>
        <v>47.955357142857146</v>
      </c>
      <c r="G161" s="6">
        <f t="shared" si="0"/>
        <v>45.0625</v>
      </c>
      <c r="H161" s="6" t="e">
        <f t="shared" si="0"/>
        <v>#DIV/0!</v>
      </c>
      <c r="I161" s="6">
        <f t="shared" si="0"/>
        <v>50.535714285714285</v>
      </c>
      <c r="J161" s="6">
        <f t="shared" si="0"/>
        <v>39.350877192982459</v>
      </c>
      <c r="K161" s="6" t="e">
        <f t="shared" si="0"/>
        <v>#DIV/0!</v>
      </c>
      <c r="L161" s="6">
        <f t="shared" si="0"/>
        <v>49.427272727272729</v>
      </c>
      <c r="M161" s="6" t="e">
        <f t="shared" si="0"/>
        <v>#DIV/0!</v>
      </c>
      <c r="N161" s="6">
        <f t="shared" si="0"/>
        <v>19.490566037735849</v>
      </c>
      <c r="O161" s="6" t="e">
        <f t="shared" si="0"/>
        <v>#DIV/0!</v>
      </c>
      <c r="P161" s="6">
        <f t="shared" si="0"/>
        <v>19.490566037735849</v>
      </c>
      <c r="Q161" s="6">
        <f t="shared" si="0"/>
        <v>44.464285714285715</v>
      </c>
      <c r="R161" s="6">
        <f t="shared" si="0"/>
        <v>33.25</v>
      </c>
      <c r="S161" s="6">
        <f t="shared" si="0"/>
        <v>48.963636363636361</v>
      </c>
      <c r="T161" s="6" t="e">
        <f t="shared" si="0"/>
        <v>#DIV/0!</v>
      </c>
      <c r="U161" s="6">
        <f t="shared" si="0"/>
        <v>50.401818181818179</v>
      </c>
      <c r="V161" s="6" t="e">
        <f t="shared" si="0"/>
        <v>#DIV/0!</v>
      </c>
      <c r="W161" s="6">
        <f t="shared" si="0"/>
        <v>15.287037037037036</v>
      </c>
      <c r="X161" s="6" t="e">
        <f t="shared" si="0"/>
        <v>#DIV/0!</v>
      </c>
      <c r="Y161" s="6" t="e">
        <f t="shared" si="0"/>
        <v>#DIV/0!</v>
      </c>
      <c r="Z161" s="6">
        <f t="shared" si="0"/>
        <v>50.196428571428569</v>
      </c>
      <c r="AA161" s="6" t="e">
        <f t="shared" si="0"/>
        <v>#DIV/0!</v>
      </c>
      <c r="AB161" s="6">
        <f t="shared" si="0"/>
        <v>16.019607843137255</v>
      </c>
      <c r="AC161" s="6" t="e">
        <f t="shared" si="0"/>
        <v>#DIV/0!</v>
      </c>
      <c r="AD161" s="6">
        <f t="shared" si="0"/>
        <v>38.981132075471699</v>
      </c>
      <c r="AE161" s="6">
        <f t="shared" si="0"/>
        <v>52.824561403508774</v>
      </c>
      <c r="AF161" s="6" t="e">
        <f t="shared" si="0"/>
        <v>#DIV/0!</v>
      </c>
      <c r="AG161" s="6">
        <f t="shared" si="0"/>
        <v>49.877192982456137</v>
      </c>
      <c r="AH161" s="6" t="e">
        <f t="shared" si="0"/>
        <v>#DIV/0!</v>
      </c>
      <c r="AI161" s="6">
        <f t="shared" si="0"/>
        <v>56.892857142857146</v>
      </c>
      <c r="AJ161" s="6">
        <f t="shared" si="0"/>
        <v>50.4</v>
      </c>
      <c r="AK161" s="6" t="e">
        <f t="shared" ref="AK161" si="1">AVERAGE(AK4:AK160)</f>
        <v>#DIV/0!</v>
      </c>
      <c r="AL161" s="6" t="e">
        <f t="shared" ref="AL161" si="2">AVERAGE(AL4:AL160)</f>
        <v>#DIV/0!</v>
      </c>
      <c r="AM161" s="6">
        <f t="shared" ref="AM161" si="3">AVERAGE(AM4:AM160)</f>
        <v>63.779411764705884</v>
      </c>
      <c r="AN161" s="6" t="e">
        <f t="shared" ref="AN161" si="4">AVERAGE(AN4:AN160)</f>
        <v>#DIV/0!</v>
      </c>
      <c r="AO161" s="6" t="e">
        <f t="shared" ref="AO161" si="5">AVERAGE(AO4:AO160)</f>
        <v>#DIV/0!</v>
      </c>
      <c r="AP161" s="6">
        <f t="shared" ref="AP161" si="6">AVERAGE(AP4:AP160)</f>
        <v>63.460317460317462</v>
      </c>
      <c r="AQ161" s="6">
        <f t="shared" ref="AQ161" si="7">AVERAGE(AQ4:AQ160)</f>
        <v>65.583333333333329</v>
      </c>
      <c r="AR161" s="6">
        <f t="shared" ref="AR161" si="8">AVERAGE(AR4:AR160)</f>
        <v>63.732758620689658</v>
      </c>
      <c r="AS161" s="6">
        <f t="shared" ref="AS161" si="9">AVERAGE(AS4:AS160)</f>
        <v>61.910714285714285</v>
      </c>
      <c r="AT161" s="6">
        <f t="shared" ref="AT161" si="10">AVERAGE(AT4:AT160)</f>
        <v>70.295081967213122</v>
      </c>
      <c r="AU161" s="6" t="e">
        <f t="shared" ref="AU161" si="11">AVERAGE(AU4:AU160)</f>
        <v>#DIV/0!</v>
      </c>
      <c r="AV161" s="6">
        <f t="shared" ref="AV161" si="12">AVERAGE(AV4:AV160)</f>
        <v>58.650943396226417</v>
      </c>
      <c r="AW161" s="6" t="e">
        <f t="shared" ref="AW161" si="13">AVERAGE(AW4:AW160)</f>
        <v>#DIV/0!</v>
      </c>
      <c r="AX161" s="6">
        <f t="shared" ref="AX161" si="14">AVERAGE(AX4:AX160)</f>
        <v>66.214285714285708</v>
      </c>
      <c r="AY161" s="6" t="e">
        <f>AVERAGE(AY4:AY160)</f>
        <v>#DIV/0!</v>
      </c>
      <c r="AZ161" s="6">
        <f t="shared" ref="AZ161:BE161" si="15">AVERAGE(AZ4:AZ160)</f>
        <v>67.366071428571431</v>
      </c>
      <c r="BA161" s="6">
        <f t="shared" si="15"/>
        <v>67.203703703703709</v>
      </c>
      <c r="BB161" s="6">
        <f t="shared" si="15"/>
        <v>74.421052631578945</v>
      </c>
      <c r="BC161" s="6">
        <f t="shared" si="15"/>
        <v>67.032608695652172</v>
      </c>
      <c r="BD161" s="6">
        <f t="shared" si="15"/>
        <v>66.090909090909093</v>
      </c>
      <c r="BE161" s="6">
        <f t="shared" si="15"/>
        <v>68.686046511627907</v>
      </c>
      <c r="BF161" s="6">
        <f>AVERAGE(BF4:BF160)</f>
        <v>72.400000000000006</v>
      </c>
    </row>
    <row r="162" spans="2:60">
      <c r="B162" s="6">
        <f>COUNT(B$15:B$33,B$52:B$68,B$94:B$101,B$116:B$128)</f>
        <v>56</v>
      </c>
      <c r="C162" s="6">
        <f t="shared" ref="C162:BE162" si="16">COUNT(C$15:C$33,C$52:C$68,C$94:C$101,C$116:C$128)</f>
        <v>56</v>
      </c>
      <c r="D162" s="6">
        <f t="shared" si="16"/>
        <v>56</v>
      </c>
      <c r="E162" s="6">
        <f t="shared" si="16"/>
        <v>56</v>
      </c>
      <c r="F162" s="6">
        <f t="shared" si="16"/>
        <v>56</v>
      </c>
      <c r="G162" s="6">
        <f t="shared" si="16"/>
        <v>56</v>
      </c>
      <c r="H162" s="6">
        <f t="shared" si="16"/>
        <v>0</v>
      </c>
      <c r="I162" s="6">
        <f t="shared" si="16"/>
        <v>56</v>
      </c>
      <c r="J162" s="6">
        <f t="shared" si="16"/>
        <v>57</v>
      </c>
      <c r="K162" s="6">
        <f t="shared" si="16"/>
        <v>0</v>
      </c>
      <c r="L162" s="6">
        <f t="shared" si="16"/>
        <v>55</v>
      </c>
      <c r="M162" s="6">
        <f t="shared" si="16"/>
        <v>0</v>
      </c>
      <c r="N162" s="6">
        <f t="shared" si="16"/>
        <v>53</v>
      </c>
      <c r="O162" s="6">
        <f t="shared" si="16"/>
        <v>0</v>
      </c>
      <c r="P162" s="6">
        <f t="shared" si="16"/>
        <v>53</v>
      </c>
      <c r="Q162" s="6">
        <f t="shared" si="16"/>
        <v>56</v>
      </c>
      <c r="R162" s="6">
        <f t="shared" si="16"/>
        <v>2</v>
      </c>
      <c r="S162" s="6">
        <f t="shared" si="16"/>
        <v>55</v>
      </c>
      <c r="T162" s="6">
        <f t="shared" si="16"/>
        <v>0</v>
      </c>
      <c r="U162" s="6">
        <f t="shared" si="16"/>
        <v>55</v>
      </c>
      <c r="V162" s="6">
        <f t="shared" si="16"/>
        <v>0</v>
      </c>
      <c r="W162" s="6">
        <f t="shared" si="16"/>
        <v>54</v>
      </c>
      <c r="X162" s="6">
        <f t="shared" si="16"/>
        <v>0</v>
      </c>
      <c r="Y162" s="6">
        <f t="shared" si="16"/>
        <v>0</v>
      </c>
      <c r="Z162" s="6">
        <f t="shared" si="16"/>
        <v>56</v>
      </c>
      <c r="AA162" s="6">
        <f t="shared" si="16"/>
        <v>0</v>
      </c>
      <c r="AB162" s="6">
        <f t="shared" si="16"/>
        <v>51</v>
      </c>
      <c r="AC162" s="6">
        <f t="shared" si="16"/>
        <v>0</v>
      </c>
      <c r="AD162" s="6">
        <f t="shared" si="16"/>
        <v>53</v>
      </c>
      <c r="AE162" s="6">
        <f t="shared" si="16"/>
        <v>57</v>
      </c>
      <c r="AF162" s="6">
        <f t="shared" si="16"/>
        <v>0</v>
      </c>
      <c r="AG162" s="6">
        <f t="shared" si="16"/>
        <v>57</v>
      </c>
      <c r="AH162" s="6">
        <f t="shared" si="16"/>
        <v>0</v>
      </c>
      <c r="AI162" s="6">
        <f t="shared" si="16"/>
        <v>56</v>
      </c>
      <c r="AJ162" s="6">
        <f t="shared" si="16"/>
        <v>55</v>
      </c>
      <c r="AK162" s="6">
        <f t="shared" si="16"/>
        <v>0</v>
      </c>
      <c r="AL162" s="6">
        <f t="shared" si="16"/>
        <v>0</v>
      </c>
      <c r="AM162" s="6">
        <f t="shared" si="16"/>
        <v>55</v>
      </c>
      <c r="AN162" s="6">
        <f t="shared" si="16"/>
        <v>0</v>
      </c>
      <c r="AO162" s="6">
        <f t="shared" si="16"/>
        <v>0</v>
      </c>
      <c r="AP162" s="6">
        <f t="shared" si="16"/>
        <v>51</v>
      </c>
      <c r="AQ162" s="6">
        <f t="shared" si="16"/>
        <v>50</v>
      </c>
      <c r="AR162" s="6">
        <f t="shared" si="16"/>
        <v>48</v>
      </c>
      <c r="AS162" s="6">
        <f t="shared" si="16"/>
        <v>49</v>
      </c>
      <c r="AT162" s="6">
        <f t="shared" si="16"/>
        <v>51</v>
      </c>
      <c r="AU162" s="6">
        <f t="shared" si="16"/>
        <v>0</v>
      </c>
      <c r="AV162" s="6">
        <f t="shared" si="16"/>
        <v>48</v>
      </c>
      <c r="AW162" s="6">
        <f t="shared" si="16"/>
        <v>0</v>
      </c>
      <c r="AX162" s="6">
        <f t="shared" si="16"/>
        <v>45</v>
      </c>
      <c r="AY162" s="6">
        <f t="shared" si="16"/>
        <v>0</v>
      </c>
      <c r="AZ162" s="6">
        <f t="shared" si="16"/>
        <v>46</v>
      </c>
      <c r="BA162" s="6">
        <f t="shared" si="16"/>
        <v>45</v>
      </c>
      <c r="BB162" s="6">
        <f t="shared" si="16"/>
        <v>45</v>
      </c>
      <c r="BC162" s="6">
        <f t="shared" si="16"/>
        <v>40</v>
      </c>
      <c r="BD162" s="6">
        <f t="shared" si="16"/>
        <v>40</v>
      </c>
      <c r="BE162" s="6">
        <f t="shared" si="16"/>
        <v>36</v>
      </c>
      <c r="BF162" s="6">
        <f>COUNT(BF$15:BF$33,BF$52:BF$68,BF$94:BF$101,BF$116:BF$128)</f>
        <v>40</v>
      </c>
    </row>
    <row r="163" spans="2:60">
      <c r="B163" s="6">
        <f>MIN(B$15:B$33,B$52:B$68,B$94:B$101,B$116:B$128)</f>
        <v>28.5</v>
      </c>
      <c r="C163" s="6">
        <f t="shared" ref="C163:BF163" si="17">MIN(C$15:C$33,C$52:C$68,C$94:C$101,C$116:C$128)</f>
        <v>33</v>
      </c>
      <c r="D163" s="6">
        <f t="shared" si="17"/>
        <v>36</v>
      </c>
      <c r="E163" s="6">
        <f t="shared" si="17"/>
        <v>38.5</v>
      </c>
      <c r="F163" s="6">
        <f t="shared" si="17"/>
        <v>38</v>
      </c>
      <c r="G163" s="6">
        <f t="shared" si="17"/>
        <v>4</v>
      </c>
      <c r="H163" s="6">
        <f t="shared" si="17"/>
        <v>0</v>
      </c>
      <c r="I163" s="6">
        <f t="shared" si="17"/>
        <v>39</v>
      </c>
      <c r="J163" s="6">
        <f t="shared" si="17"/>
        <v>21</v>
      </c>
      <c r="K163" s="6">
        <f t="shared" si="17"/>
        <v>0</v>
      </c>
      <c r="L163" s="6">
        <f t="shared" si="17"/>
        <v>39</v>
      </c>
      <c r="M163" s="6">
        <f t="shared" si="17"/>
        <v>0</v>
      </c>
      <c r="N163" s="6">
        <f t="shared" si="17"/>
        <v>0</v>
      </c>
      <c r="O163" s="6">
        <f t="shared" si="17"/>
        <v>0</v>
      </c>
      <c r="P163" s="6">
        <f t="shared" si="17"/>
        <v>0</v>
      </c>
      <c r="Q163" s="6">
        <f t="shared" si="17"/>
        <v>31</v>
      </c>
      <c r="R163" s="6">
        <f t="shared" si="17"/>
        <v>32</v>
      </c>
      <c r="S163" s="6">
        <f t="shared" si="17"/>
        <v>24</v>
      </c>
      <c r="T163" s="6">
        <f t="shared" si="17"/>
        <v>0</v>
      </c>
      <c r="U163" s="6">
        <f t="shared" si="17"/>
        <v>41.5</v>
      </c>
      <c r="V163" s="6">
        <f t="shared" si="17"/>
        <v>0</v>
      </c>
      <c r="W163" s="6">
        <f t="shared" si="17"/>
        <v>7</v>
      </c>
      <c r="X163" s="6">
        <f t="shared" si="17"/>
        <v>0</v>
      </c>
      <c r="Y163" s="6">
        <f t="shared" si="17"/>
        <v>0</v>
      </c>
      <c r="Z163" s="6">
        <f t="shared" si="17"/>
        <v>40</v>
      </c>
      <c r="AA163" s="6">
        <f t="shared" si="17"/>
        <v>0</v>
      </c>
      <c r="AB163" s="6">
        <f t="shared" si="17"/>
        <v>5</v>
      </c>
      <c r="AC163" s="6">
        <f t="shared" si="17"/>
        <v>0</v>
      </c>
      <c r="AD163" s="6">
        <f t="shared" si="17"/>
        <v>26</v>
      </c>
      <c r="AE163" s="6">
        <f t="shared" si="17"/>
        <v>44</v>
      </c>
      <c r="AF163" s="6">
        <f t="shared" si="17"/>
        <v>0</v>
      </c>
      <c r="AG163" s="6">
        <f t="shared" si="17"/>
        <v>12</v>
      </c>
      <c r="AH163" s="6">
        <f t="shared" si="17"/>
        <v>0</v>
      </c>
      <c r="AI163" s="6">
        <f t="shared" si="17"/>
        <v>46</v>
      </c>
      <c r="AJ163" s="6">
        <f t="shared" si="17"/>
        <v>40</v>
      </c>
      <c r="AK163" s="6">
        <f t="shared" si="17"/>
        <v>0</v>
      </c>
      <c r="AL163" s="6">
        <f t="shared" si="17"/>
        <v>0</v>
      </c>
      <c r="AM163" s="6">
        <f t="shared" si="17"/>
        <v>35</v>
      </c>
      <c r="AN163" s="6">
        <f t="shared" si="17"/>
        <v>0</v>
      </c>
      <c r="AO163" s="6">
        <f t="shared" si="17"/>
        <v>0</v>
      </c>
      <c r="AP163" s="6">
        <f t="shared" si="17"/>
        <v>40</v>
      </c>
      <c r="AQ163" s="6">
        <f t="shared" si="17"/>
        <v>36</v>
      </c>
      <c r="AR163" s="6">
        <f t="shared" si="17"/>
        <v>35</v>
      </c>
      <c r="AS163" s="6">
        <f t="shared" si="17"/>
        <v>40</v>
      </c>
      <c r="AT163" s="6">
        <f t="shared" si="17"/>
        <v>45</v>
      </c>
      <c r="AU163" s="6">
        <f t="shared" si="17"/>
        <v>0</v>
      </c>
      <c r="AV163" s="6">
        <f t="shared" si="17"/>
        <v>45</v>
      </c>
      <c r="AW163" s="6">
        <f t="shared" si="17"/>
        <v>0</v>
      </c>
      <c r="AX163" s="6">
        <f t="shared" si="17"/>
        <v>47</v>
      </c>
      <c r="AY163" s="6">
        <f t="shared" si="17"/>
        <v>0</v>
      </c>
      <c r="AZ163" s="6">
        <f t="shared" si="17"/>
        <v>40</v>
      </c>
      <c r="BA163" s="6">
        <f t="shared" si="17"/>
        <v>31</v>
      </c>
      <c r="BB163" s="6">
        <f t="shared" si="17"/>
        <v>38</v>
      </c>
      <c r="BC163" s="6">
        <f t="shared" si="17"/>
        <v>38</v>
      </c>
      <c r="BD163" s="6">
        <f t="shared" si="17"/>
        <v>44</v>
      </c>
      <c r="BE163" s="6">
        <f t="shared" si="17"/>
        <v>42</v>
      </c>
      <c r="BF163" s="6">
        <f t="shared" si="17"/>
        <v>38</v>
      </c>
    </row>
    <row r="164" spans="2:60">
      <c r="B164" s="6">
        <f>MAX(B$15:B$33,B$52:B$68,B$94:B$101,B$116:B$128)</f>
        <v>46.5</v>
      </c>
      <c r="C164" s="6">
        <f t="shared" ref="C164:BF164" si="18">MAX(C$15:C$33,C$52:C$68,C$94:C$101,C$116:C$128)</f>
        <v>50.5</v>
      </c>
      <c r="D164" s="6">
        <f t="shared" si="18"/>
        <v>57</v>
      </c>
      <c r="E164" s="6">
        <f t="shared" si="18"/>
        <v>59.5</v>
      </c>
      <c r="F164" s="6">
        <f t="shared" si="18"/>
        <v>59.5</v>
      </c>
      <c r="G164" s="6">
        <f t="shared" si="18"/>
        <v>60</v>
      </c>
      <c r="H164" s="6">
        <f t="shared" si="18"/>
        <v>0</v>
      </c>
      <c r="I164" s="6">
        <f t="shared" si="18"/>
        <v>63</v>
      </c>
      <c r="J164" s="6">
        <f t="shared" si="18"/>
        <v>54</v>
      </c>
      <c r="K164" s="6">
        <f t="shared" si="18"/>
        <v>0</v>
      </c>
      <c r="L164" s="6">
        <f t="shared" si="18"/>
        <v>62</v>
      </c>
      <c r="M164" s="6">
        <f t="shared" si="18"/>
        <v>0</v>
      </c>
      <c r="N164" s="6">
        <f t="shared" si="18"/>
        <v>37</v>
      </c>
      <c r="O164" s="6">
        <f t="shared" si="18"/>
        <v>0</v>
      </c>
      <c r="P164" s="6">
        <f t="shared" si="18"/>
        <v>37</v>
      </c>
      <c r="Q164" s="6">
        <f t="shared" si="18"/>
        <v>58</v>
      </c>
      <c r="R164" s="6">
        <f t="shared" si="18"/>
        <v>34.5</v>
      </c>
      <c r="S164" s="6">
        <f t="shared" si="18"/>
        <v>60</v>
      </c>
      <c r="T164" s="6">
        <f t="shared" si="18"/>
        <v>0</v>
      </c>
      <c r="U164" s="6">
        <f t="shared" si="18"/>
        <v>62.5</v>
      </c>
      <c r="V164" s="6">
        <f t="shared" si="18"/>
        <v>0</v>
      </c>
      <c r="W164" s="6">
        <f t="shared" si="18"/>
        <v>26.5</v>
      </c>
      <c r="X164" s="6">
        <f t="shared" si="18"/>
        <v>0</v>
      </c>
      <c r="Y164" s="6">
        <f t="shared" si="18"/>
        <v>0</v>
      </c>
      <c r="Z164" s="6">
        <f t="shared" si="18"/>
        <v>60</v>
      </c>
      <c r="AA164" s="6">
        <f t="shared" si="18"/>
        <v>0</v>
      </c>
      <c r="AB164" s="6">
        <f t="shared" si="18"/>
        <v>26</v>
      </c>
      <c r="AC164" s="6">
        <f t="shared" si="18"/>
        <v>0</v>
      </c>
      <c r="AD164" s="6">
        <f t="shared" si="18"/>
        <v>49</v>
      </c>
      <c r="AE164" s="6">
        <f t="shared" si="18"/>
        <v>66</v>
      </c>
      <c r="AF164" s="6">
        <f t="shared" si="18"/>
        <v>0</v>
      </c>
      <c r="AG164" s="6">
        <f t="shared" si="18"/>
        <v>63</v>
      </c>
      <c r="AH164" s="6">
        <f t="shared" si="18"/>
        <v>0</v>
      </c>
      <c r="AI164" s="6">
        <f t="shared" si="18"/>
        <v>95</v>
      </c>
      <c r="AJ164" s="6">
        <f t="shared" si="18"/>
        <v>88</v>
      </c>
      <c r="AK164" s="6">
        <f t="shared" si="18"/>
        <v>0</v>
      </c>
      <c r="AL164" s="6">
        <f t="shared" si="18"/>
        <v>0</v>
      </c>
      <c r="AM164" s="6">
        <f t="shared" si="18"/>
        <v>199</v>
      </c>
      <c r="AN164" s="6">
        <f t="shared" si="18"/>
        <v>0</v>
      </c>
      <c r="AO164" s="6">
        <f t="shared" si="18"/>
        <v>0</v>
      </c>
      <c r="AP164" s="6">
        <f t="shared" si="18"/>
        <v>152</v>
      </c>
      <c r="AQ164" s="6">
        <f t="shared" si="18"/>
        <v>164</v>
      </c>
      <c r="AR164" s="6">
        <f t="shared" si="18"/>
        <v>170</v>
      </c>
      <c r="AS164" s="6">
        <f t="shared" si="18"/>
        <v>152</v>
      </c>
      <c r="AT164" s="6">
        <f t="shared" si="18"/>
        <v>173</v>
      </c>
      <c r="AU164" s="6">
        <f t="shared" si="18"/>
        <v>0</v>
      </c>
      <c r="AV164" s="6">
        <f t="shared" si="18"/>
        <v>93</v>
      </c>
      <c r="AW164" s="6">
        <f t="shared" si="18"/>
        <v>0</v>
      </c>
      <c r="AX164" s="6">
        <f t="shared" si="18"/>
        <v>176</v>
      </c>
      <c r="AY164" s="6">
        <f t="shared" si="18"/>
        <v>0</v>
      </c>
      <c r="AZ164" s="6">
        <f t="shared" si="18"/>
        <v>140</v>
      </c>
      <c r="BA164" s="6">
        <f t="shared" si="18"/>
        <v>176</v>
      </c>
      <c r="BB164" s="6">
        <f t="shared" si="18"/>
        <v>182</v>
      </c>
      <c r="BC164" s="6">
        <f t="shared" si="18"/>
        <v>115</v>
      </c>
      <c r="BD164" s="6">
        <f t="shared" si="18"/>
        <v>116</v>
      </c>
      <c r="BE164" s="6">
        <f t="shared" si="18"/>
        <v>118</v>
      </c>
      <c r="BF164" s="6">
        <f t="shared" si="18"/>
        <v>135</v>
      </c>
    </row>
    <row r="165" spans="2:60">
      <c r="B165" s="6">
        <f>STDEV(B$15:B$33,B$52:B$68,B$94:B$101,B$116:B$128)</f>
        <v>4.5447182845270353</v>
      </c>
      <c r="C165" s="6">
        <f t="shared" ref="C165:BF165" si="19">STDEV(C$15:C$33,C$52:C$68,C$94:C$101,C$116:C$128)</f>
        <v>4.4938540281114951</v>
      </c>
      <c r="D165" s="6">
        <f t="shared" si="19"/>
        <v>4.4578473053036038</v>
      </c>
      <c r="E165" s="6">
        <f t="shared" si="19"/>
        <v>4.1525203581289425</v>
      </c>
      <c r="F165" s="6">
        <f t="shared" si="19"/>
        <v>4.1759884901816804</v>
      </c>
      <c r="G165" s="6">
        <f t="shared" si="19"/>
        <v>7.5239390674638704</v>
      </c>
      <c r="H165" s="6" t="e">
        <f t="shared" si="19"/>
        <v>#DIV/0!</v>
      </c>
      <c r="I165" s="6">
        <f t="shared" si="19"/>
        <v>5.5758058063037437</v>
      </c>
      <c r="J165" s="6">
        <f t="shared" si="19"/>
        <v>6.7882283299583497</v>
      </c>
      <c r="K165" s="6" t="e">
        <f t="shared" si="19"/>
        <v>#DIV/0!</v>
      </c>
      <c r="L165" s="6">
        <f t="shared" si="19"/>
        <v>4.6750105781403226</v>
      </c>
      <c r="M165" s="6" t="e">
        <f t="shared" si="19"/>
        <v>#DIV/0!</v>
      </c>
      <c r="N165" s="6">
        <f t="shared" si="19"/>
        <v>7.048247576824255</v>
      </c>
      <c r="O165" s="6" t="e">
        <f t="shared" si="19"/>
        <v>#DIV/0!</v>
      </c>
      <c r="P165" s="6">
        <f t="shared" si="19"/>
        <v>7.048247576824255</v>
      </c>
      <c r="Q165" s="6">
        <f t="shared" si="19"/>
        <v>5.2030211004212212</v>
      </c>
      <c r="R165" s="6">
        <f t="shared" si="19"/>
        <v>1.7677669529663689</v>
      </c>
      <c r="S165" s="6">
        <f t="shared" si="19"/>
        <v>5.6321288533622429</v>
      </c>
      <c r="T165" s="6" t="e">
        <f t="shared" si="19"/>
        <v>#DIV/0!</v>
      </c>
      <c r="U165" s="6">
        <f t="shared" si="19"/>
        <v>4.3521595707525398</v>
      </c>
      <c r="V165" s="6" t="e">
        <f t="shared" si="19"/>
        <v>#DIV/0!</v>
      </c>
      <c r="W165" s="6">
        <f t="shared" si="19"/>
        <v>3.9818004032638994</v>
      </c>
      <c r="X165" s="6" t="e">
        <f t="shared" si="19"/>
        <v>#DIV/0!</v>
      </c>
      <c r="Y165" s="6" t="e">
        <f t="shared" si="19"/>
        <v>#DIV/0!</v>
      </c>
      <c r="Z165" s="6">
        <f t="shared" si="19"/>
        <v>4.718126141352549</v>
      </c>
      <c r="AA165" s="6" t="e">
        <f t="shared" si="19"/>
        <v>#DIV/0!</v>
      </c>
      <c r="AB165" s="6">
        <f t="shared" si="19"/>
        <v>4.0471728210118769</v>
      </c>
      <c r="AC165" s="6" t="e">
        <f t="shared" si="19"/>
        <v>#DIV/0!</v>
      </c>
      <c r="AD165" s="6">
        <f t="shared" si="19"/>
        <v>5.7428569881259168</v>
      </c>
      <c r="AE165" s="6">
        <f t="shared" si="19"/>
        <v>4.4766170542750885</v>
      </c>
      <c r="AF165" s="6" t="e">
        <f t="shared" si="19"/>
        <v>#DIV/0!</v>
      </c>
      <c r="AG165" s="6">
        <f t="shared" si="19"/>
        <v>7.8787013420418912</v>
      </c>
      <c r="AH165" s="6" t="e">
        <f t="shared" si="19"/>
        <v>#DIV/0!</v>
      </c>
      <c r="AI165" s="6">
        <f t="shared" si="19"/>
        <v>8.9558078087067763</v>
      </c>
      <c r="AJ165" s="6">
        <f t="shared" si="19"/>
        <v>8.4032621531649863</v>
      </c>
      <c r="AK165" s="6" t="e">
        <f t="shared" si="19"/>
        <v>#DIV/0!</v>
      </c>
      <c r="AL165" s="6" t="e">
        <f t="shared" si="19"/>
        <v>#DIV/0!</v>
      </c>
      <c r="AM165" s="6">
        <f t="shared" si="19"/>
        <v>23.169384333002249</v>
      </c>
      <c r="AN165" s="6" t="e">
        <f t="shared" si="19"/>
        <v>#DIV/0!</v>
      </c>
      <c r="AO165" s="6" t="e">
        <f t="shared" si="19"/>
        <v>#DIV/0!</v>
      </c>
      <c r="AP165" s="6">
        <f t="shared" si="19"/>
        <v>17.638827492044857</v>
      </c>
      <c r="AQ165" s="6">
        <f t="shared" si="19"/>
        <v>28.586645947550618</v>
      </c>
      <c r="AR165" s="6">
        <f t="shared" si="19"/>
        <v>25.604549874793346</v>
      </c>
      <c r="AS165" s="6">
        <f t="shared" si="19"/>
        <v>24.147541106634417</v>
      </c>
      <c r="AT165" s="6">
        <f t="shared" si="19"/>
        <v>27.119994794377433</v>
      </c>
      <c r="AU165" s="6" t="e">
        <f t="shared" si="19"/>
        <v>#DIV/0!</v>
      </c>
      <c r="AV165" s="6">
        <f t="shared" si="19"/>
        <v>8.7631297135148198</v>
      </c>
      <c r="AW165" s="6" t="e">
        <f t="shared" si="19"/>
        <v>#DIV/0!</v>
      </c>
      <c r="AX165" s="6">
        <f t="shared" si="19"/>
        <v>19.42189746163081</v>
      </c>
      <c r="AY165" s="6" t="e">
        <f t="shared" si="19"/>
        <v>#DIV/0!</v>
      </c>
      <c r="AZ165" s="6">
        <f t="shared" si="19"/>
        <v>25.176797557785232</v>
      </c>
      <c r="BA165" s="6">
        <f t="shared" si="19"/>
        <v>33.530202727533499</v>
      </c>
      <c r="BB165" s="6">
        <f t="shared" si="19"/>
        <v>30.391835027909003</v>
      </c>
      <c r="BC165" s="6">
        <f t="shared" si="19"/>
        <v>16.964895882606893</v>
      </c>
      <c r="BD165" s="6">
        <f t="shared" si="19"/>
        <v>16.983381771904458</v>
      </c>
      <c r="BE165" s="6">
        <f t="shared" si="19"/>
        <v>14.790192750174075</v>
      </c>
      <c r="BF165" s="6">
        <f t="shared" si="19"/>
        <v>21.847020567855644</v>
      </c>
    </row>
    <row r="166" spans="2:60">
      <c r="BE166" s="7"/>
      <c r="BF166" s="7"/>
    </row>
    <row r="167" spans="2:60">
      <c r="BE167" s="7"/>
      <c r="BF167" s="7"/>
    </row>
    <row r="168" spans="2:60">
      <c r="BE168" s="7"/>
      <c r="BF168" s="7"/>
    </row>
    <row r="169" spans="2:60">
      <c r="AZ169" s="6">
        <f>SUM(AZ5:AZ152)</f>
        <v>3772.5</v>
      </c>
      <c r="BA169" s="6">
        <f>SUM(BA5:BA160)</f>
        <v>3629</v>
      </c>
      <c r="BB169" s="6">
        <f>SUM(BB5:BB160)</f>
        <v>4242</v>
      </c>
      <c r="BC169" s="6">
        <f>SUM(BC5:BC160)</f>
        <v>3083.5</v>
      </c>
      <c r="BD169" s="7">
        <f>SUM(BD5:BD160)+1400</f>
        <v>4308</v>
      </c>
      <c r="BE169" s="7">
        <f>SUM(BE5:BE160)+1400</f>
        <v>4353.5</v>
      </c>
      <c r="BF169" s="7">
        <f>SUM(BF5:BF160)+1400</f>
        <v>4658</v>
      </c>
    </row>
    <row r="170" spans="2:60">
      <c r="B170" s="6" t="s">
        <v>276</v>
      </c>
      <c r="AJ170" s="6" t="s">
        <v>276</v>
      </c>
      <c r="BH170" s="6" t="s">
        <v>276</v>
      </c>
    </row>
    <row r="171" spans="2:60">
      <c r="B171" s="6" t="s">
        <v>281</v>
      </c>
      <c r="AJ171" s="6" t="s">
        <v>281</v>
      </c>
      <c r="BH171" s="6" t="s">
        <v>281</v>
      </c>
    </row>
    <row r="172" spans="2:60">
      <c r="B172" s="6" t="s">
        <v>575</v>
      </c>
      <c r="AJ172" s="6" t="s">
        <v>575</v>
      </c>
      <c r="BH172" s="6" t="s">
        <v>575</v>
      </c>
    </row>
    <row r="173" spans="2:60">
      <c r="B173" s="6" t="s">
        <v>584</v>
      </c>
      <c r="AJ173" s="6" t="s">
        <v>584</v>
      </c>
      <c r="BH173" s="6" t="s">
        <v>584</v>
      </c>
    </row>
    <row r="174" spans="2:60">
      <c r="B174" s="6" t="s">
        <v>727</v>
      </c>
      <c r="AJ174" s="6" t="s">
        <v>727</v>
      </c>
      <c r="BH174" s="6" t="s">
        <v>727</v>
      </c>
    </row>
    <row r="175" spans="2:60">
      <c r="B175" s="6" t="s">
        <v>378</v>
      </c>
      <c r="AJ175" s="6" t="s">
        <v>378</v>
      </c>
      <c r="BH175" s="6" t="s">
        <v>378</v>
      </c>
    </row>
    <row r="176" spans="2:60">
      <c r="B176" s="6" t="s">
        <v>341</v>
      </c>
      <c r="AJ176" s="6" t="s">
        <v>341</v>
      </c>
      <c r="BH176" s="6" t="s">
        <v>341</v>
      </c>
    </row>
    <row r="177" spans="2:60">
      <c r="B177" s="6" t="s">
        <v>544</v>
      </c>
      <c r="C177" s="6" t="s">
        <v>589</v>
      </c>
      <c r="AJ177" s="6" t="s">
        <v>544</v>
      </c>
      <c r="AK177" s="6" t="s">
        <v>589</v>
      </c>
      <c r="BH177" s="6" t="s">
        <v>544</v>
      </c>
    </row>
    <row r="178" spans="2:60">
      <c r="B178" s="6" t="s">
        <v>500</v>
      </c>
      <c r="AJ178" s="6" t="s">
        <v>500</v>
      </c>
      <c r="BH178" s="6" t="s">
        <v>500</v>
      </c>
    </row>
    <row r="179" spans="2:60">
      <c r="B179" s="6" t="s">
        <v>517</v>
      </c>
      <c r="AJ179" s="6" t="s">
        <v>517</v>
      </c>
      <c r="BH179" s="6" t="s">
        <v>517</v>
      </c>
    </row>
    <row r="180" spans="2:60">
      <c r="B180" s="6" t="s">
        <v>407</v>
      </c>
      <c r="AJ180" s="6" t="s">
        <v>407</v>
      </c>
      <c r="BH180" s="6" t="s">
        <v>407</v>
      </c>
    </row>
    <row r="181" spans="2:60">
      <c r="BH181" s="6" t="s">
        <v>614</v>
      </c>
    </row>
    <row r="182" spans="2:60">
      <c r="BH182" s="6" t="s">
        <v>556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ColWidth="10.7109375" defaultRowHeight="15" x14ac:dyDescent="0"/>
  <cols>
    <col min="1" max="1" width="10.7109375" style="2"/>
    <col min="2" max="6" width="11.140625" style="2" bestFit="1" customWidth="1"/>
    <col min="7" max="16384" width="10.7109375" style="2"/>
  </cols>
  <sheetData>
    <row r="1" spans="1:8">
      <c r="A1" s="2" t="s">
        <v>1006</v>
      </c>
      <c r="B1" s="2" t="s">
        <v>1010</v>
      </c>
      <c r="C1" s="2" t="s">
        <v>595</v>
      </c>
      <c r="D1" s="2" t="s">
        <v>1007</v>
      </c>
      <c r="E1" s="2" t="s">
        <v>912</v>
      </c>
      <c r="F1" s="2" t="s">
        <v>1009</v>
      </c>
      <c r="G1" s="2" t="s">
        <v>1016</v>
      </c>
      <c r="H1" s="2" t="s">
        <v>1008</v>
      </c>
    </row>
    <row r="2" spans="1:8">
      <c r="A2" s="2">
        <v>1990</v>
      </c>
      <c r="B2" s="2" t="s">
        <v>421</v>
      </c>
      <c r="C2" s="28">
        <v>38.5</v>
      </c>
      <c r="D2" s="28">
        <v>47.955357142857146</v>
      </c>
      <c r="E2" s="28">
        <v>59.5</v>
      </c>
      <c r="F2" s="28">
        <v>4.5447182845270353</v>
      </c>
      <c r="G2" s="28">
        <v>0.60731352643239922</v>
      </c>
      <c r="H2" s="2">
        <v>56</v>
      </c>
    </row>
    <row r="3" spans="1:8">
      <c r="A3" s="2">
        <v>1991</v>
      </c>
      <c r="B3" s="2" t="s">
        <v>421</v>
      </c>
      <c r="C3" s="28">
        <v>39</v>
      </c>
      <c r="D3" s="28">
        <v>50.535714285714285</v>
      </c>
      <c r="E3" s="28">
        <v>63</v>
      </c>
      <c r="F3" s="28">
        <v>7.5239390674638704</v>
      </c>
      <c r="G3" s="28">
        <v>1.0054286496219011</v>
      </c>
      <c r="H3" s="2">
        <v>56</v>
      </c>
    </row>
    <row r="4" spans="1:8">
      <c r="A4" s="2">
        <v>1992</v>
      </c>
      <c r="B4" s="2" t="s">
        <v>421</v>
      </c>
      <c r="C4" s="28">
        <v>39</v>
      </c>
      <c r="D4" s="28">
        <v>49.427272727272729</v>
      </c>
      <c r="E4" s="28">
        <v>62</v>
      </c>
      <c r="F4" s="28">
        <v>6.7882283299583497</v>
      </c>
      <c r="G4" s="28">
        <v>0.89912280701754388</v>
      </c>
      <c r="H4" s="2">
        <v>57</v>
      </c>
    </row>
    <row r="5" spans="1:8">
      <c r="A5" s="2">
        <v>1993</v>
      </c>
      <c r="B5" s="2" t="s">
        <v>421</v>
      </c>
      <c r="C5" s="28">
        <v>31</v>
      </c>
      <c r="D5" s="28">
        <v>44.464285714285715</v>
      </c>
      <c r="E5" s="28">
        <v>58</v>
      </c>
      <c r="F5" s="28">
        <v>7.048247576824255</v>
      </c>
      <c r="G5" s="28">
        <v>0.94186170034414307</v>
      </c>
      <c r="H5" s="2">
        <v>56</v>
      </c>
    </row>
    <row r="6" spans="1:8">
      <c r="A6" s="2">
        <v>1994</v>
      </c>
      <c r="B6" s="2" t="s">
        <v>421</v>
      </c>
      <c r="C6" s="28">
        <v>41.5</v>
      </c>
      <c r="D6" s="28">
        <v>50.401818181818179</v>
      </c>
      <c r="E6" s="28">
        <v>62.5</v>
      </c>
      <c r="F6" s="28">
        <v>5.6321288533622429</v>
      </c>
      <c r="G6" s="28">
        <v>0.75943609966241632</v>
      </c>
      <c r="H6" s="2">
        <v>55</v>
      </c>
    </row>
    <row r="7" spans="1:8">
      <c r="A7" s="2">
        <v>1995</v>
      </c>
      <c r="B7" s="2" t="s">
        <v>421</v>
      </c>
      <c r="C7" s="28">
        <v>40</v>
      </c>
      <c r="D7" s="28">
        <v>50.196428571428569</v>
      </c>
      <c r="E7" s="28">
        <v>60</v>
      </c>
      <c r="F7" s="28">
        <v>4.718126141352549</v>
      </c>
      <c r="G7" s="28">
        <v>0.63048612601867848</v>
      </c>
      <c r="H7" s="2">
        <v>56</v>
      </c>
    </row>
    <row r="8" spans="1:8">
      <c r="A8" s="2">
        <v>1996</v>
      </c>
      <c r="B8" s="2" t="s">
        <v>421</v>
      </c>
      <c r="C8" s="28">
        <v>44</v>
      </c>
      <c r="D8" s="28">
        <v>52.824561403508774</v>
      </c>
      <c r="E8" s="28">
        <v>66</v>
      </c>
      <c r="F8" s="28">
        <v>5.7428569881259168</v>
      </c>
      <c r="G8" s="28">
        <v>0.76065999027698783</v>
      </c>
      <c r="H8" s="2">
        <v>57</v>
      </c>
    </row>
    <row r="9" spans="1:8">
      <c r="A9" s="2">
        <v>1997</v>
      </c>
      <c r="B9" s="2" t="s">
        <v>421</v>
      </c>
      <c r="C9" s="28">
        <v>12</v>
      </c>
      <c r="D9" s="28">
        <v>49.877192982456137</v>
      </c>
      <c r="E9" s="28">
        <v>63</v>
      </c>
      <c r="F9" s="28">
        <v>7.8787013420418912</v>
      </c>
      <c r="G9" s="28">
        <v>1.043559485918627</v>
      </c>
      <c r="H9" s="2">
        <v>57</v>
      </c>
    </row>
    <row r="10" spans="1:8">
      <c r="A10" s="2">
        <v>1998</v>
      </c>
      <c r="B10" s="2" t="s">
        <v>421</v>
      </c>
      <c r="C10" s="28">
        <v>46</v>
      </c>
      <c r="D10" s="28">
        <v>56.892857142857146</v>
      </c>
      <c r="E10" s="28">
        <v>95</v>
      </c>
      <c r="F10" s="28">
        <v>8.9558078087067763</v>
      </c>
      <c r="G10" s="28">
        <v>1.1967701586419806</v>
      </c>
      <c r="H10" s="2">
        <v>56</v>
      </c>
    </row>
    <row r="11" spans="1:8">
      <c r="A11" s="2">
        <v>1999</v>
      </c>
      <c r="B11" s="2" t="s">
        <v>421</v>
      </c>
      <c r="C11" s="28">
        <v>40</v>
      </c>
      <c r="D11" s="28">
        <v>50.4</v>
      </c>
      <c r="E11" s="28">
        <v>88</v>
      </c>
      <c r="F11" s="28">
        <v>8.4032621531649863</v>
      </c>
      <c r="G11" s="28">
        <v>1.1330956375812802</v>
      </c>
      <c r="H11" s="2">
        <v>55</v>
      </c>
    </row>
    <row r="12" spans="1:8">
      <c r="A12" s="2">
        <v>2000</v>
      </c>
      <c r="B12" s="2" t="s">
        <v>421</v>
      </c>
      <c r="C12" s="28">
        <v>35</v>
      </c>
      <c r="D12" s="28">
        <v>52.7</v>
      </c>
      <c r="E12" s="28">
        <v>199</v>
      </c>
      <c r="F12" s="28">
        <v>23.169384333002249</v>
      </c>
      <c r="G12" s="28">
        <v>3.1241591461336222</v>
      </c>
      <c r="H12" s="2">
        <v>55</v>
      </c>
    </row>
    <row r="13" spans="1:8">
      <c r="A13" s="2">
        <v>2001</v>
      </c>
      <c r="B13" s="2" t="s">
        <v>421</v>
      </c>
      <c r="C13" s="28">
        <v>40</v>
      </c>
      <c r="D13" s="28">
        <v>52.176470588235297</v>
      </c>
      <c r="E13" s="28">
        <v>152</v>
      </c>
      <c r="F13" s="28">
        <v>17.638827492044857</v>
      </c>
      <c r="G13" s="28">
        <v>2.4699298842716142</v>
      </c>
      <c r="H13" s="2">
        <v>51</v>
      </c>
    </row>
    <row r="14" spans="1:8">
      <c r="A14" s="2">
        <v>2002</v>
      </c>
      <c r="B14" s="2" t="s">
        <v>421</v>
      </c>
      <c r="C14" s="28">
        <v>36</v>
      </c>
      <c r="D14" s="28">
        <v>55.26</v>
      </c>
      <c r="E14" s="28">
        <v>164</v>
      </c>
      <c r="F14" s="28">
        <v>28.586645947550618</v>
      </c>
      <c r="G14" s="28">
        <v>4.042762240178396</v>
      </c>
      <c r="H14" s="2">
        <v>50</v>
      </c>
    </row>
    <row r="15" spans="1:8">
      <c r="A15" s="2">
        <v>2003</v>
      </c>
      <c r="B15" s="2" t="s">
        <v>421</v>
      </c>
      <c r="C15" s="28">
        <v>35</v>
      </c>
      <c r="D15" s="28">
        <v>54.697916666666664</v>
      </c>
      <c r="E15" s="28">
        <v>170</v>
      </c>
      <c r="F15" s="28">
        <v>25.604549874793346</v>
      </c>
      <c r="G15" s="28">
        <v>3.6956984406727846</v>
      </c>
      <c r="H15" s="2">
        <v>48</v>
      </c>
    </row>
    <row r="16" spans="1:8">
      <c r="A16" s="2">
        <v>2004</v>
      </c>
      <c r="B16" s="2" t="s">
        <v>421</v>
      </c>
      <c r="C16" s="28">
        <v>40</v>
      </c>
      <c r="D16" s="28">
        <v>55.020408163265309</v>
      </c>
      <c r="E16" s="28">
        <v>152</v>
      </c>
      <c r="F16" s="28">
        <v>24.147541106634417</v>
      </c>
      <c r="G16" s="28">
        <v>3.4496487295192027</v>
      </c>
      <c r="H16" s="2">
        <v>49</v>
      </c>
    </row>
    <row r="17" spans="1:8">
      <c r="A17" s="2">
        <v>2005</v>
      </c>
      <c r="B17" s="2" t="s">
        <v>421</v>
      </c>
      <c r="C17" s="28">
        <v>45</v>
      </c>
      <c r="D17" s="28">
        <v>61.470588235294116</v>
      </c>
      <c r="E17" s="28">
        <v>173</v>
      </c>
      <c r="F17" s="28">
        <v>27.119994794377433</v>
      </c>
      <c r="G17" s="28">
        <v>3.7975588589510019</v>
      </c>
      <c r="H17" s="2">
        <v>51</v>
      </c>
    </row>
    <row r="18" spans="1:8">
      <c r="A18" s="2">
        <v>2006</v>
      </c>
      <c r="B18" s="2" t="s">
        <v>421</v>
      </c>
      <c r="C18" s="28">
        <v>45</v>
      </c>
      <c r="D18" s="28">
        <v>54.989583333333336</v>
      </c>
      <c r="E18" s="28">
        <v>93</v>
      </c>
      <c r="F18" s="28">
        <v>8.7631297135148198</v>
      </c>
      <c r="G18" s="28">
        <v>1.2648488247603473</v>
      </c>
      <c r="H18" s="2">
        <v>48</v>
      </c>
    </row>
    <row r="19" spans="1:8">
      <c r="A19" s="2">
        <v>2007</v>
      </c>
      <c r="B19" s="2" t="s">
        <v>421</v>
      </c>
      <c r="C19" s="28">
        <v>47</v>
      </c>
      <c r="D19" s="28">
        <v>59.288888888888891</v>
      </c>
      <c r="E19" s="28">
        <v>176</v>
      </c>
      <c r="F19" s="28">
        <v>19.42189746163081</v>
      </c>
      <c r="G19" s="28">
        <v>2.8952455317491399</v>
      </c>
      <c r="H19" s="2">
        <v>45</v>
      </c>
    </row>
    <row r="20" spans="1:8">
      <c r="A20" s="2">
        <v>2008</v>
      </c>
      <c r="B20" s="2" t="s">
        <v>421</v>
      </c>
      <c r="C20" s="28">
        <v>40</v>
      </c>
      <c r="D20" s="28">
        <v>56.467391304347828</v>
      </c>
      <c r="E20" s="28">
        <v>140</v>
      </c>
      <c r="F20" s="28">
        <v>25.176797557785232</v>
      </c>
      <c r="G20" s="28">
        <v>3.7121162816356912</v>
      </c>
      <c r="H20" s="2">
        <v>46</v>
      </c>
    </row>
    <row r="21" spans="1:8">
      <c r="A21" s="2">
        <v>2009</v>
      </c>
      <c r="B21" s="2" t="s">
        <v>421</v>
      </c>
      <c r="C21" s="28">
        <v>31</v>
      </c>
      <c r="D21" s="28">
        <v>58.822222222222223</v>
      </c>
      <c r="E21" s="28">
        <v>176</v>
      </c>
      <c r="F21" s="28">
        <v>33.530202727533499</v>
      </c>
      <c r="G21" s="28">
        <v>4.9983875065409169</v>
      </c>
      <c r="H21" s="2">
        <v>45</v>
      </c>
    </row>
    <row r="22" spans="1:8">
      <c r="A22" s="2">
        <v>2010</v>
      </c>
      <c r="B22" s="2" t="s">
        <v>421</v>
      </c>
      <c r="C22" s="28">
        <v>38</v>
      </c>
      <c r="D22" s="28">
        <v>62.2</v>
      </c>
      <c r="E22" s="28">
        <v>182</v>
      </c>
      <c r="F22" s="28">
        <v>30.391835027909003</v>
      </c>
      <c r="G22" s="28">
        <v>4.5305472722242497</v>
      </c>
      <c r="H22" s="2">
        <v>45</v>
      </c>
    </row>
    <row r="23" spans="1:8">
      <c r="A23" s="2">
        <v>2011</v>
      </c>
      <c r="B23" s="2" t="s">
        <v>421</v>
      </c>
      <c r="C23" s="28">
        <v>38</v>
      </c>
      <c r="D23" s="28">
        <v>60.75</v>
      </c>
      <c r="E23" s="28">
        <v>115</v>
      </c>
      <c r="F23" s="28">
        <v>16.964895882606893</v>
      </c>
      <c r="G23" s="28">
        <v>2.6823855628325148</v>
      </c>
      <c r="H23" s="2">
        <v>40</v>
      </c>
    </row>
    <row r="24" spans="1:8">
      <c r="A24" s="2">
        <v>2012</v>
      </c>
      <c r="B24" s="2" t="s">
        <v>421</v>
      </c>
      <c r="C24" s="28">
        <v>44</v>
      </c>
      <c r="D24" s="28">
        <v>62.225000000000001</v>
      </c>
      <c r="E24" s="28">
        <v>116</v>
      </c>
      <c r="F24" s="28">
        <v>16.983381771904458</v>
      </c>
      <c r="G24" s="28">
        <v>2.6853084385702166</v>
      </c>
      <c r="H24" s="2">
        <v>40</v>
      </c>
    </row>
    <row r="25" spans="1:8">
      <c r="A25" s="2">
        <v>2013</v>
      </c>
      <c r="B25" s="2" t="s">
        <v>421</v>
      </c>
      <c r="C25" s="28">
        <v>42</v>
      </c>
      <c r="D25" s="28">
        <v>58.763888888888886</v>
      </c>
      <c r="E25" s="28">
        <v>118</v>
      </c>
      <c r="F25" s="28">
        <v>14.790192750174075</v>
      </c>
      <c r="G25" s="28">
        <v>2.4650321250290124</v>
      </c>
      <c r="H25" s="2">
        <v>36</v>
      </c>
    </row>
    <row r="26" spans="1:8">
      <c r="A26" s="2">
        <v>2014</v>
      </c>
      <c r="B26" s="2" t="s">
        <v>421</v>
      </c>
      <c r="C26" s="28">
        <v>38</v>
      </c>
      <c r="D26" s="28">
        <v>65.2</v>
      </c>
      <c r="E26" s="28">
        <v>135</v>
      </c>
      <c r="F26" s="28">
        <v>21.847020567855644</v>
      </c>
      <c r="G26" s="28">
        <v>3.4543172541484499</v>
      </c>
      <c r="H26" s="2">
        <v>40</v>
      </c>
    </row>
    <row r="27" spans="1:8">
      <c r="A27" s="2">
        <v>1990</v>
      </c>
      <c r="B27" s="2" t="s">
        <v>439</v>
      </c>
      <c r="C27" s="28">
        <v>46.5</v>
      </c>
      <c r="D27" s="28">
        <v>89.755319148936167</v>
      </c>
      <c r="E27" s="28">
        <v>210</v>
      </c>
      <c r="F27" s="28">
        <v>42.377889549436027</v>
      </c>
      <c r="G27" s="28">
        <v>6.1814504988272008</v>
      </c>
      <c r="H27" s="2">
        <v>47</v>
      </c>
    </row>
    <row r="28" spans="1:8">
      <c r="A28" s="2">
        <v>1991</v>
      </c>
      <c r="B28" s="2" t="s">
        <v>439</v>
      </c>
      <c r="C28" s="28">
        <v>49</v>
      </c>
      <c r="D28" s="28">
        <v>98.106382978723403</v>
      </c>
      <c r="E28" s="28">
        <v>300</v>
      </c>
      <c r="F28" s="28">
        <v>55.78539392854713</v>
      </c>
      <c r="G28" s="28">
        <v>8.1371360110942259</v>
      </c>
      <c r="H28" s="2">
        <v>47</v>
      </c>
    </row>
    <row r="29" spans="1:8">
      <c r="A29" s="2">
        <v>1992</v>
      </c>
      <c r="B29" s="2" t="s">
        <v>439</v>
      </c>
      <c r="C29" s="28">
        <v>53</v>
      </c>
      <c r="D29" s="28">
        <v>91.928571428571431</v>
      </c>
      <c r="E29" s="28">
        <v>178.5</v>
      </c>
      <c r="F29" s="28">
        <v>37.5037512641738</v>
      </c>
      <c r="G29" s="28">
        <v>5.5296264495364813</v>
      </c>
      <c r="H29" s="2">
        <v>46</v>
      </c>
    </row>
    <row r="30" spans="1:8">
      <c r="A30" s="2">
        <v>1993</v>
      </c>
      <c r="B30" s="2" t="s">
        <v>439</v>
      </c>
      <c r="C30" s="28">
        <v>42</v>
      </c>
      <c r="D30" s="28">
        <v>66.41935483870968</v>
      </c>
      <c r="E30" s="28">
        <v>120</v>
      </c>
      <c r="F30" s="28">
        <v>18.7594850560961</v>
      </c>
      <c r="G30" s="28">
        <v>3.3693029793669105</v>
      </c>
      <c r="H30" s="2">
        <v>31</v>
      </c>
    </row>
    <row r="31" spans="1:8">
      <c r="A31" s="2">
        <v>1994</v>
      </c>
      <c r="B31" s="2" t="s">
        <v>439</v>
      </c>
      <c r="C31" s="28">
        <v>53</v>
      </c>
      <c r="D31" s="28">
        <v>92.5</v>
      </c>
      <c r="E31" s="28">
        <v>220</v>
      </c>
      <c r="F31" s="28">
        <v>41.911924019305054</v>
      </c>
      <c r="G31" s="28">
        <v>7.2959294898739335</v>
      </c>
      <c r="H31" s="2">
        <v>33</v>
      </c>
    </row>
    <row r="32" spans="1:8">
      <c r="A32" s="2">
        <v>1995</v>
      </c>
      <c r="B32" s="2" t="s">
        <v>439</v>
      </c>
      <c r="C32" s="28">
        <v>52</v>
      </c>
      <c r="D32" s="28">
        <v>83</v>
      </c>
      <c r="E32" s="28">
        <v>185</v>
      </c>
      <c r="F32" s="28">
        <v>32.92837344567414</v>
      </c>
      <c r="G32" s="28">
        <v>5.4133912480814477</v>
      </c>
      <c r="H32" s="2">
        <v>37</v>
      </c>
    </row>
    <row r="33" spans="1:8">
      <c r="A33" s="2">
        <v>1996</v>
      </c>
      <c r="B33" s="2" t="s">
        <v>439</v>
      </c>
      <c r="C33" s="28">
        <v>43</v>
      </c>
      <c r="D33" s="28">
        <v>74.400000000000006</v>
      </c>
      <c r="E33" s="28">
        <v>148</v>
      </c>
      <c r="F33" s="28">
        <v>25.655179502278237</v>
      </c>
      <c r="G33" s="28">
        <v>4.3365168224348558</v>
      </c>
      <c r="H33" s="2">
        <v>35</v>
      </c>
    </row>
    <row r="34" spans="1:8">
      <c r="A34" s="2">
        <v>1997</v>
      </c>
      <c r="B34" s="2" t="s">
        <v>439</v>
      </c>
      <c r="C34" s="28">
        <v>37</v>
      </c>
      <c r="D34" s="28">
        <v>81.692307692307693</v>
      </c>
      <c r="E34" s="28">
        <v>186</v>
      </c>
      <c r="F34" s="28">
        <v>34.682130880745341</v>
      </c>
      <c r="G34" s="28">
        <v>5.5535855879601517</v>
      </c>
      <c r="H34" s="2">
        <v>39</v>
      </c>
    </row>
    <row r="35" spans="1:8">
      <c r="A35" s="2">
        <v>1998</v>
      </c>
      <c r="B35" s="2" t="s">
        <v>439</v>
      </c>
      <c r="C35" s="28">
        <v>37</v>
      </c>
      <c r="D35" s="28">
        <v>88.741935483870961</v>
      </c>
      <c r="E35" s="28">
        <v>182</v>
      </c>
      <c r="F35" s="28">
        <v>34.775439361648601</v>
      </c>
      <c r="G35" s="28">
        <v>6.2458532896626933</v>
      </c>
      <c r="H35" s="2">
        <v>31</v>
      </c>
    </row>
    <row r="36" spans="1:8">
      <c r="A36" s="2">
        <v>1999</v>
      </c>
      <c r="B36" s="2" t="s">
        <v>439</v>
      </c>
      <c r="C36" s="28">
        <v>27</v>
      </c>
      <c r="D36" s="28">
        <v>65.657142857142858</v>
      </c>
      <c r="E36" s="28">
        <v>151</v>
      </c>
      <c r="F36" s="28">
        <v>29.847596077349994</v>
      </c>
      <c r="G36" s="28">
        <v>5.0451645636381057</v>
      </c>
      <c r="H36" s="2">
        <v>35</v>
      </c>
    </row>
    <row r="37" spans="1:8">
      <c r="A37" s="2">
        <v>2000</v>
      </c>
      <c r="B37" s="2" t="s">
        <v>439</v>
      </c>
      <c r="C37" s="28">
        <v>30</v>
      </c>
      <c r="D37" s="28">
        <v>76.542857142857144</v>
      </c>
      <c r="E37" s="28">
        <v>154</v>
      </c>
      <c r="F37" s="28">
        <v>31.650985355113029</v>
      </c>
      <c r="G37" s="28">
        <v>5.3499929878447485</v>
      </c>
      <c r="H37" s="2">
        <v>35</v>
      </c>
    </row>
    <row r="38" spans="1:8">
      <c r="A38" s="2">
        <v>2001</v>
      </c>
      <c r="B38" s="2" t="s">
        <v>439</v>
      </c>
      <c r="C38" s="28">
        <v>38</v>
      </c>
      <c r="D38" s="28">
        <v>81.046875</v>
      </c>
      <c r="E38" s="28">
        <v>165</v>
      </c>
      <c r="F38" s="28">
        <v>35.549456548407271</v>
      </c>
      <c r="G38" s="28">
        <v>6.2843154482188242</v>
      </c>
      <c r="H38" s="2">
        <v>32</v>
      </c>
    </row>
    <row r="39" spans="1:8">
      <c r="A39" s="2">
        <v>2002</v>
      </c>
      <c r="B39" s="2" t="s">
        <v>439</v>
      </c>
      <c r="C39" s="28">
        <v>29</v>
      </c>
      <c r="D39" s="28">
        <v>68.2</v>
      </c>
      <c r="E39" s="28">
        <v>175</v>
      </c>
      <c r="F39" s="28">
        <v>33.090828656539728</v>
      </c>
      <c r="G39" s="28">
        <v>5.5933709263133746</v>
      </c>
      <c r="H39" s="2">
        <v>35</v>
      </c>
    </row>
    <row r="40" spans="1:8">
      <c r="A40" s="2">
        <v>2003</v>
      </c>
      <c r="B40" s="2" t="s">
        <v>439</v>
      </c>
      <c r="C40" s="28">
        <v>46</v>
      </c>
      <c r="D40" s="28">
        <v>87.545454545454547</v>
      </c>
      <c r="E40" s="28">
        <v>182</v>
      </c>
      <c r="F40" s="28">
        <v>39.2556452222885</v>
      </c>
      <c r="G40" s="28">
        <v>6.8335307033244712</v>
      </c>
      <c r="H40" s="2">
        <v>33</v>
      </c>
    </row>
    <row r="41" spans="1:8">
      <c r="A41" s="2">
        <v>2004</v>
      </c>
      <c r="B41" s="2" t="s">
        <v>439</v>
      </c>
      <c r="C41" s="28">
        <v>43</v>
      </c>
      <c r="D41" s="28">
        <v>89.41935483870968</v>
      </c>
      <c r="E41" s="28">
        <v>178</v>
      </c>
      <c r="F41" s="28">
        <v>45.113763009787007</v>
      </c>
      <c r="G41" s="28">
        <v>8.1026710309371417</v>
      </c>
      <c r="H41" s="2">
        <v>31</v>
      </c>
    </row>
    <row r="42" spans="1:8">
      <c r="A42" s="2">
        <v>2005</v>
      </c>
      <c r="B42" s="2" t="s">
        <v>439</v>
      </c>
      <c r="C42" s="28">
        <v>49</v>
      </c>
      <c r="D42" s="28">
        <v>89.5</v>
      </c>
      <c r="E42" s="28">
        <v>171</v>
      </c>
      <c r="F42" s="28">
        <v>40.912573980103225</v>
      </c>
      <c r="G42" s="28">
        <v>7.2323896242818222</v>
      </c>
      <c r="H42" s="2">
        <v>32</v>
      </c>
    </row>
    <row r="43" spans="1:8">
      <c r="A43" s="2">
        <v>2006</v>
      </c>
      <c r="B43" s="2" t="s">
        <v>439</v>
      </c>
      <c r="C43" s="28">
        <v>33</v>
      </c>
      <c r="D43" s="28">
        <v>77.916666666666671</v>
      </c>
      <c r="E43" s="28">
        <v>179</v>
      </c>
      <c r="F43" s="28">
        <v>31.77627863765629</v>
      </c>
      <c r="G43" s="28">
        <v>6.486305715563276</v>
      </c>
      <c r="H43" s="2">
        <v>24</v>
      </c>
    </row>
    <row r="44" spans="1:8">
      <c r="A44" s="2">
        <v>2007</v>
      </c>
      <c r="B44" s="2" t="s">
        <v>439</v>
      </c>
      <c r="C44" s="28">
        <v>52</v>
      </c>
      <c r="D44" s="28">
        <v>90.11666666666666</v>
      </c>
      <c r="E44" s="28">
        <v>186</v>
      </c>
      <c r="F44" s="28">
        <v>40.406273696333209</v>
      </c>
      <c r="G44" s="28">
        <v>7.3771425227364489</v>
      </c>
      <c r="H44" s="2">
        <v>30</v>
      </c>
    </row>
    <row r="45" spans="1:8">
      <c r="A45" s="2">
        <v>2008</v>
      </c>
      <c r="B45" s="2" t="s">
        <v>439</v>
      </c>
      <c r="C45" s="28">
        <v>43</v>
      </c>
      <c r="D45" s="28">
        <v>92.566666666666663</v>
      </c>
      <c r="E45" s="28">
        <v>190</v>
      </c>
      <c r="F45" s="28">
        <v>46.168867950341728</v>
      </c>
      <c r="G45" s="28">
        <v>8.4292434769598223</v>
      </c>
      <c r="H45" s="2">
        <v>30</v>
      </c>
    </row>
    <row r="46" spans="1:8">
      <c r="A46" s="2">
        <v>2009</v>
      </c>
      <c r="B46" s="2" t="s">
        <v>439</v>
      </c>
      <c r="C46" s="28">
        <v>32</v>
      </c>
      <c r="D46" s="28">
        <v>85.1</v>
      </c>
      <c r="E46" s="28">
        <v>194</v>
      </c>
      <c r="F46" s="28">
        <v>50.574185864550202</v>
      </c>
      <c r="G46" s="28">
        <v>9.2335408084910195</v>
      </c>
      <c r="H46" s="2">
        <v>30</v>
      </c>
    </row>
    <row r="47" spans="1:8">
      <c r="A47" s="2">
        <v>2010</v>
      </c>
      <c r="B47" s="2" t="s">
        <v>439</v>
      </c>
      <c r="C47" s="28">
        <v>48</v>
      </c>
      <c r="D47" s="28">
        <v>97.166666666666671</v>
      </c>
      <c r="E47" s="28">
        <v>195</v>
      </c>
      <c r="F47" s="28">
        <v>46.833404916704005</v>
      </c>
      <c r="G47" s="28">
        <v>8.5505707725507136</v>
      </c>
      <c r="H47" s="2">
        <v>30</v>
      </c>
    </row>
    <row r="48" spans="1:8">
      <c r="A48" s="2">
        <v>2011</v>
      </c>
      <c r="B48" s="2" t="s">
        <v>439</v>
      </c>
      <c r="C48" s="28">
        <v>50</v>
      </c>
      <c r="D48" s="28">
        <v>93.16</v>
      </c>
      <c r="E48" s="28">
        <v>195</v>
      </c>
      <c r="F48" s="28">
        <v>41.078867235274792</v>
      </c>
      <c r="G48" s="28">
        <v>8.2157734470549588</v>
      </c>
      <c r="H48" s="2">
        <v>25</v>
      </c>
    </row>
    <row r="49" spans="1:8">
      <c r="A49" s="2">
        <v>2012</v>
      </c>
      <c r="B49" s="2" t="s">
        <v>439</v>
      </c>
      <c r="C49" s="28">
        <v>45</v>
      </c>
      <c r="D49" s="28">
        <v>94.65789473684211</v>
      </c>
      <c r="E49" s="28">
        <v>195</v>
      </c>
      <c r="F49" s="28">
        <v>49.624157600344809</v>
      </c>
      <c r="G49" s="28">
        <v>11.384562533591518</v>
      </c>
      <c r="H49" s="2">
        <v>19</v>
      </c>
    </row>
    <row r="50" spans="1:8">
      <c r="A50" s="2">
        <v>2013</v>
      </c>
      <c r="B50" s="2" t="s">
        <v>439</v>
      </c>
      <c r="C50" s="28">
        <v>40</v>
      </c>
      <c r="D50" s="28">
        <v>76.48</v>
      </c>
      <c r="E50" s="28">
        <v>183</v>
      </c>
      <c r="F50" s="28">
        <v>34.786395808323306</v>
      </c>
      <c r="G50" s="28">
        <v>6.957279161664661</v>
      </c>
      <c r="H50" s="2">
        <v>25</v>
      </c>
    </row>
    <row r="51" spans="1:8">
      <c r="A51" s="2">
        <v>2014</v>
      </c>
      <c r="B51" s="2" t="s">
        <v>439</v>
      </c>
      <c r="C51" s="28">
        <v>45</v>
      </c>
      <c r="D51" s="28">
        <v>88.5</v>
      </c>
      <c r="E51" s="28">
        <v>190</v>
      </c>
      <c r="F51" s="28">
        <v>45.060346010752021</v>
      </c>
      <c r="G51" s="28">
        <v>9.1979046132998317</v>
      </c>
      <c r="H51" s="2">
        <v>24</v>
      </c>
    </row>
    <row r="52" spans="1:8">
      <c r="A52" s="2">
        <v>1990</v>
      </c>
      <c r="B52" s="2" t="s">
        <v>1011</v>
      </c>
      <c r="C52" s="28">
        <v>21</v>
      </c>
      <c r="D52" s="28">
        <v>66.821428571428569</v>
      </c>
      <c r="E52" s="28">
        <v>201</v>
      </c>
      <c r="F52" s="28">
        <v>51.112717323984839</v>
      </c>
      <c r="G52" s="28">
        <v>7.8868635087563099</v>
      </c>
      <c r="H52" s="2">
        <v>42</v>
      </c>
    </row>
    <row r="53" spans="1:8">
      <c r="A53" s="2">
        <v>1991</v>
      </c>
      <c r="B53" s="2" t="s">
        <v>1011</v>
      </c>
      <c r="C53" s="28">
        <v>28</v>
      </c>
      <c r="D53" s="28">
        <v>65.166666666666671</v>
      </c>
      <c r="E53" s="28">
        <v>212</v>
      </c>
      <c r="F53" s="28">
        <v>49.584575033984244</v>
      </c>
      <c r="G53" s="28">
        <v>7.6510660341904764</v>
      </c>
      <c r="H53" s="2">
        <v>42</v>
      </c>
    </row>
    <row r="54" spans="1:8">
      <c r="A54" s="2">
        <v>1992</v>
      </c>
      <c r="B54" s="2" t="s">
        <v>1011</v>
      </c>
      <c r="C54" s="28">
        <v>36.5</v>
      </c>
      <c r="D54" s="28">
        <v>55.85526315789474</v>
      </c>
      <c r="E54" s="28">
        <v>176</v>
      </c>
      <c r="F54" s="28">
        <v>36.282941270554744</v>
      </c>
      <c r="G54" s="28">
        <v>5.5330966712214575</v>
      </c>
      <c r="H54" s="2">
        <v>43</v>
      </c>
    </row>
    <row r="55" spans="1:8">
      <c r="A55" s="2">
        <v>1993</v>
      </c>
      <c r="B55" s="2" t="s">
        <v>1011</v>
      </c>
      <c r="C55" s="28">
        <v>31</v>
      </c>
      <c r="D55" s="28">
        <v>49.121212121212125</v>
      </c>
      <c r="E55" s="28">
        <v>133</v>
      </c>
      <c r="F55" s="28">
        <v>19.066917645095351</v>
      </c>
      <c r="G55" s="28">
        <v>3.0531503212627582</v>
      </c>
      <c r="H55" s="2">
        <v>39</v>
      </c>
    </row>
    <row r="56" spans="1:8">
      <c r="A56" s="2">
        <v>1994</v>
      </c>
      <c r="B56" s="2" t="s">
        <v>1011</v>
      </c>
      <c r="C56" s="28">
        <v>34.5</v>
      </c>
      <c r="D56" s="28">
        <v>55.680555555555557</v>
      </c>
      <c r="E56" s="28">
        <v>180</v>
      </c>
      <c r="F56" s="28">
        <v>28.375832971481152</v>
      </c>
      <c r="G56" s="28">
        <v>4.7293054952468587</v>
      </c>
      <c r="H56" s="2">
        <v>36</v>
      </c>
    </row>
    <row r="57" spans="1:8">
      <c r="A57" s="2">
        <v>1995</v>
      </c>
      <c r="B57" s="2" t="s">
        <v>1011</v>
      </c>
      <c r="C57" s="28">
        <v>36</v>
      </c>
      <c r="D57" s="28">
        <v>53.1</v>
      </c>
      <c r="E57" s="28">
        <v>129</v>
      </c>
      <c r="F57" s="28">
        <v>18.656649973542784</v>
      </c>
      <c r="G57" s="28">
        <v>3.1535494208240702</v>
      </c>
      <c r="H57" s="2">
        <v>35</v>
      </c>
    </row>
    <row r="58" spans="1:8">
      <c r="A58" s="2">
        <v>1996</v>
      </c>
      <c r="B58" s="2" t="s">
        <v>1011</v>
      </c>
      <c r="C58" s="28">
        <v>39</v>
      </c>
      <c r="D58" s="28">
        <v>55.361111111111114</v>
      </c>
      <c r="E58" s="28">
        <v>163</v>
      </c>
      <c r="F58" s="28">
        <v>22.477278500309769</v>
      </c>
      <c r="G58" s="28">
        <v>3.5103611404112622</v>
      </c>
      <c r="H58" s="2">
        <v>41</v>
      </c>
    </row>
    <row r="59" spans="1:8">
      <c r="A59" s="2">
        <v>1997</v>
      </c>
      <c r="B59" s="2" t="s">
        <v>1011</v>
      </c>
      <c r="C59" s="28">
        <v>33</v>
      </c>
      <c r="D59" s="28">
        <v>55</v>
      </c>
      <c r="E59" s="28">
        <v>170</v>
      </c>
      <c r="F59" s="28">
        <v>27.965284601754778</v>
      </c>
      <c r="G59" s="28">
        <v>4.6608807669591297</v>
      </c>
      <c r="H59" s="2">
        <v>36</v>
      </c>
    </row>
    <row r="60" spans="1:8">
      <c r="A60" s="2">
        <v>1998</v>
      </c>
      <c r="B60" s="2" t="s">
        <v>1011</v>
      </c>
      <c r="C60" s="28">
        <v>15</v>
      </c>
      <c r="D60" s="28">
        <v>57.666666666666664</v>
      </c>
      <c r="E60" s="28">
        <v>129</v>
      </c>
      <c r="F60" s="28">
        <v>21.958402231752395</v>
      </c>
      <c r="G60" s="28">
        <v>3.6597337052920658</v>
      </c>
      <c r="H60" s="2">
        <v>36</v>
      </c>
    </row>
    <row r="61" spans="1:8">
      <c r="A61" s="2">
        <v>1999</v>
      </c>
      <c r="B61" s="2" t="s">
        <v>1011</v>
      </c>
      <c r="C61" s="28">
        <v>36</v>
      </c>
      <c r="D61" s="28">
        <v>52.857142857142854</v>
      </c>
      <c r="E61" s="28">
        <v>145</v>
      </c>
      <c r="F61" s="28">
        <v>20.570027963524208</v>
      </c>
      <c r="G61" s="28">
        <v>3.4769693306514093</v>
      </c>
      <c r="H61" s="2">
        <v>35</v>
      </c>
    </row>
    <row r="62" spans="1:8">
      <c r="A62" s="2">
        <v>2000</v>
      </c>
      <c r="B62" s="2" t="s">
        <v>1011</v>
      </c>
      <c r="C62" s="28">
        <v>35</v>
      </c>
      <c r="D62" s="28">
        <v>48.590909090909093</v>
      </c>
      <c r="E62" s="28">
        <v>84</v>
      </c>
      <c r="F62" s="28">
        <v>11.430123677052995</v>
      </c>
      <c r="G62" s="28">
        <v>1.9897291369851071</v>
      </c>
      <c r="H62" s="2">
        <v>33</v>
      </c>
    </row>
    <row r="63" spans="1:8">
      <c r="A63" s="2">
        <v>2001</v>
      </c>
      <c r="B63" s="2" t="s">
        <v>1011</v>
      </c>
      <c r="C63" s="28">
        <v>37</v>
      </c>
      <c r="D63" s="28">
        <v>54.7</v>
      </c>
      <c r="E63" s="28">
        <v>145</v>
      </c>
      <c r="F63" s="28">
        <v>21.402377547970751</v>
      </c>
      <c r="G63" s="28">
        <v>3.6176620891947113</v>
      </c>
      <c r="H63" s="2">
        <v>35</v>
      </c>
    </row>
    <row r="64" spans="1:8">
      <c r="A64" s="2">
        <v>2002</v>
      </c>
      <c r="B64" s="2" t="s">
        <v>1011</v>
      </c>
      <c r="C64" s="28">
        <v>37</v>
      </c>
      <c r="D64" s="28">
        <v>53.4</v>
      </c>
      <c r="E64" s="28">
        <v>130</v>
      </c>
      <c r="F64" s="28">
        <v>19.518769247603096</v>
      </c>
      <c r="G64" s="28">
        <v>3.2992741753351766</v>
      </c>
      <c r="H64" s="2">
        <v>35</v>
      </c>
    </row>
    <row r="65" spans="1:8">
      <c r="A65" s="2">
        <v>2003</v>
      </c>
      <c r="B65" s="2" t="s">
        <v>1011</v>
      </c>
      <c r="C65" s="28">
        <v>35</v>
      </c>
      <c r="D65" s="28">
        <v>55</v>
      </c>
      <c r="E65" s="28">
        <v>126</v>
      </c>
      <c r="F65" s="28">
        <v>20.117303058634405</v>
      </c>
      <c r="G65" s="28">
        <v>3.4004448547335735</v>
      </c>
      <c r="H65" s="2">
        <v>35</v>
      </c>
    </row>
    <row r="66" spans="1:8">
      <c r="A66" s="2">
        <v>2004</v>
      </c>
      <c r="B66" s="2" t="s">
        <v>1011</v>
      </c>
      <c r="C66" s="28">
        <v>33</v>
      </c>
      <c r="D66" s="28">
        <v>53.857142857142854</v>
      </c>
      <c r="E66" s="28">
        <v>130</v>
      </c>
      <c r="F66" s="28">
        <v>23.856362891693443</v>
      </c>
      <c r="G66" s="28">
        <v>4.032461320052442</v>
      </c>
      <c r="H66" s="2">
        <v>35</v>
      </c>
    </row>
    <row r="67" spans="1:8">
      <c r="A67" s="2">
        <v>2005</v>
      </c>
      <c r="B67" s="2" t="s">
        <v>1011</v>
      </c>
      <c r="C67" s="28">
        <v>35</v>
      </c>
      <c r="D67" s="28">
        <v>58.842857142857142</v>
      </c>
      <c r="E67" s="28">
        <v>153</v>
      </c>
      <c r="F67" s="28">
        <v>25.78838413515901</v>
      </c>
      <c r="G67" s="28">
        <v>4.3590325148806031</v>
      </c>
      <c r="H67" s="2">
        <v>35</v>
      </c>
    </row>
    <row r="68" spans="1:8">
      <c r="A68" s="2">
        <v>2006</v>
      </c>
      <c r="B68" s="2" t="s">
        <v>1011</v>
      </c>
      <c r="C68" s="28">
        <v>40</v>
      </c>
      <c r="D68" s="28">
        <v>58.602941176470587</v>
      </c>
      <c r="E68" s="28">
        <v>120</v>
      </c>
      <c r="F68" s="28">
        <v>19.801201146519361</v>
      </c>
      <c r="G68" s="28">
        <v>3.3958779807502939</v>
      </c>
      <c r="H68" s="2">
        <v>34</v>
      </c>
    </row>
    <row r="69" spans="1:8">
      <c r="A69" s="2">
        <v>2007</v>
      </c>
      <c r="B69" s="2" t="s">
        <v>1011</v>
      </c>
      <c r="C69" s="28">
        <v>40.5</v>
      </c>
      <c r="D69" s="28">
        <v>60.108823529411765</v>
      </c>
      <c r="E69" s="28">
        <v>124</v>
      </c>
      <c r="F69" s="28">
        <v>20.255330277104367</v>
      </c>
      <c r="G69" s="28">
        <v>3.4737604841176202</v>
      </c>
      <c r="H69" s="2">
        <v>34</v>
      </c>
    </row>
    <row r="70" spans="1:8">
      <c r="A70" s="2">
        <v>2008</v>
      </c>
      <c r="B70" s="2" t="s">
        <v>1011</v>
      </c>
      <c r="C70" s="28">
        <v>34</v>
      </c>
      <c r="D70" s="28">
        <v>52.771428571428572</v>
      </c>
      <c r="E70" s="28">
        <v>125</v>
      </c>
      <c r="F70" s="28">
        <v>18.25487157266393</v>
      </c>
      <c r="G70" s="28">
        <v>3.0856364758319135</v>
      </c>
      <c r="H70" s="2">
        <v>35</v>
      </c>
    </row>
    <row r="71" spans="1:8">
      <c r="A71" s="2">
        <v>2009</v>
      </c>
      <c r="B71" s="2" t="s">
        <v>1011</v>
      </c>
      <c r="C71" s="28">
        <v>35.5</v>
      </c>
      <c r="D71" s="28">
        <v>52.657142857142858</v>
      </c>
      <c r="E71" s="28">
        <v>114</v>
      </c>
      <c r="F71" s="28">
        <v>18.381885036061771</v>
      </c>
      <c r="G71" s="28">
        <v>3.1071056696316113</v>
      </c>
      <c r="H71" s="2">
        <v>35</v>
      </c>
    </row>
    <row r="72" spans="1:8">
      <c r="A72" s="2">
        <v>2010</v>
      </c>
      <c r="B72" s="2" t="s">
        <v>1011</v>
      </c>
      <c r="C72" s="28">
        <v>38</v>
      </c>
      <c r="D72" s="28">
        <v>63.414285714285711</v>
      </c>
      <c r="E72" s="28">
        <v>160</v>
      </c>
      <c r="F72" s="28">
        <v>28.734199165466087</v>
      </c>
      <c r="G72" s="28">
        <v>4.8569661361820504</v>
      </c>
      <c r="H72" s="2">
        <v>35</v>
      </c>
    </row>
    <row r="73" spans="1:8">
      <c r="A73" s="2">
        <v>2011</v>
      </c>
      <c r="B73" s="2" t="s">
        <v>1011</v>
      </c>
      <c r="C73" s="28">
        <v>40</v>
      </c>
      <c r="D73" s="28">
        <v>64.316438356164383</v>
      </c>
      <c r="E73" s="28">
        <v>180</v>
      </c>
      <c r="F73" s="28">
        <v>27.567039566697058</v>
      </c>
      <c r="G73" s="28">
        <v>3.2264779356873459</v>
      </c>
      <c r="H73" s="2">
        <v>73</v>
      </c>
    </row>
    <row r="74" spans="1:8">
      <c r="A74" s="2">
        <v>2012</v>
      </c>
      <c r="B74" s="2" t="s">
        <v>1011</v>
      </c>
      <c r="C74" s="28">
        <v>40</v>
      </c>
      <c r="D74" s="28">
        <v>65.273972602739732</v>
      </c>
      <c r="E74" s="28">
        <v>145</v>
      </c>
      <c r="F74" s="28">
        <v>25.674382105500403</v>
      </c>
      <c r="G74" s="28">
        <v>3.0049591351795732</v>
      </c>
      <c r="H74" s="2">
        <v>73</v>
      </c>
    </row>
    <row r="75" spans="1:8">
      <c r="A75" s="2">
        <v>2013</v>
      </c>
      <c r="B75" s="2" t="s">
        <v>1011</v>
      </c>
      <c r="C75" s="28">
        <v>39.5</v>
      </c>
      <c r="D75" s="28">
        <v>63.958904109589042</v>
      </c>
      <c r="E75" s="28">
        <v>180</v>
      </c>
      <c r="F75" s="28">
        <v>26.805854644588152</v>
      </c>
      <c r="G75" s="28">
        <v>3.1373879791753225</v>
      </c>
      <c r="H75" s="2">
        <v>73</v>
      </c>
    </row>
    <row r="76" spans="1:8">
      <c r="A76" s="2">
        <v>2014</v>
      </c>
      <c r="B76" s="2" t="s">
        <v>1011</v>
      </c>
      <c r="C76" s="28">
        <v>42</v>
      </c>
      <c r="D76" s="28">
        <v>69.405405405405403</v>
      </c>
      <c r="E76" s="28">
        <v>168</v>
      </c>
      <c r="F76" s="28">
        <v>29.548158470731757</v>
      </c>
      <c r="G76" s="28">
        <v>3.4349036514507487</v>
      </c>
      <c r="H76" s="2">
        <v>74</v>
      </c>
    </row>
    <row r="77" spans="1:8">
      <c r="A77" s="2">
        <v>1990</v>
      </c>
      <c r="B77" s="2" t="s">
        <v>1012</v>
      </c>
      <c r="C77" s="28">
        <v>27</v>
      </c>
      <c r="D77" s="28">
        <v>56.405405405405403</v>
      </c>
      <c r="E77" s="28">
        <v>180</v>
      </c>
      <c r="F77" s="28">
        <v>26.078349839096997</v>
      </c>
      <c r="G77" s="28">
        <v>4.2872543041423734</v>
      </c>
      <c r="H77" s="2">
        <v>37</v>
      </c>
    </row>
    <row r="78" spans="1:8">
      <c r="A78" s="2">
        <v>1991</v>
      </c>
      <c r="B78" s="2" t="s">
        <v>1012</v>
      </c>
      <c r="C78" s="28">
        <v>31</v>
      </c>
      <c r="D78" s="28">
        <v>55.189189189189186</v>
      </c>
      <c r="E78" s="28">
        <v>107</v>
      </c>
      <c r="F78" s="28">
        <v>21.034648950159742</v>
      </c>
      <c r="G78" s="28">
        <v>3.4580749857299584</v>
      </c>
      <c r="H78" s="2">
        <v>37</v>
      </c>
    </row>
    <row r="79" spans="1:8">
      <c r="A79" s="2">
        <v>1992</v>
      </c>
      <c r="B79" s="2" t="s">
        <v>1012</v>
      </c>
      <c r="C79" s="28">
        <v>26</v>
      </c>
      <c r="D79" s="28">
        <v>52.714285714285715</v>
      </c>
      <c r="E79" s="28">
        <v>140</v>
      </c>
      <c r="F79" s="28">
        <v>19.892069888386292</v>
      </c>
      <c r="G79" s="28">
        <v>3.3153449813977152</v>
      </c>
      <c r="H79" s="2">
        <v>36</v>
      </c>
    </row>
    <row r="80" spans="1:8">
      <c r="A80" s="2">
        <v>1993</v>
      </c>
      <c r="B80" s="2" t="s">
        <v>1012</v>
      </c>
      <c r="C80" s="28">
        <v>28</v>
      </c>
      <c r="D80" s="28">
        <v>55.617647058823529</v>
      </c>
      <c r="E80" s="28">
        <v>165</v>
      </c>
      <c r="F80" s="28">
        <v>23.542372767162217</v>
      </c>
      <c r="G80" s="28">
        <v>3.9793873021143815</v>
      </c>
      <c r="H80" s="2">
        <v>35</v>
      </c>
    </row>
    <row r="81" spans="1:8">
      <c r="A81" s="2">
        <v>1994</v>
      </c>
      <c r="B81" s="2" t="s">
        <v>1012</v>
      </c>
      <c r="C81" s="28">
        <v>32.5</v>
      </c>
      <c r="D81" s="28">
        <v>64.564516129032256</v>
      </c>
      <c r="E81" s="28">
        <v>164</v>
      </c>
      <c r="F81" s="28">
        <v>26.912432670757667</v>
      </c>
      <c r="G81" s="28">
        <v>4.7574909099297837</v>
      </c>
      <c r="H81" s="2">
        <v>32</v>
      </c>
    </row>
    <row r="82" spans="1:8">
      <c r="A82" s="2">
        <v>1995</v>
      </c>
      <c r="B82" s="2" t="s">
        <v>1012</v>
      </c>
      <c r="C82" s="28">
        <v>30</v>
      </c>
      <c r="D82" s="28">
        <v>54.3125</v>
      </c>
      <c r="E82" s="28">
        <v>97</v>
      </c>
      <c r="F82" s="28">
        <v>15.493364864957828</v>
      </c>
      <c r="G82" s="28">
        <v>2.7388658398522692</v>
      </c>
      <c r="H82" s="2">
        <v>32</v>
      </c>
    </row>
    <row r="83" spans="1:8">
      <c r="A83" s="2">
        <v>1996</v>
      </c>
      <c r="B83" s="2" t="s">
        <v>1012</v>
      </c>
      <c r="C83" s="28">
        <v>30</v>
      </c>
      <c r="D83" s="28">
        <v>53.096774193548384</v>
      </c>
      <c r="E83" s="28">
        <v>79</v>
      </c>
      <c r="F83" s="28">
        <v>11.665775695625429</v>
      </c>
      <c r="G83" s="28">
        <v>2.0952351671894154</v>
      </c>
      <c r="H83" s="2">
        <v>31</v>
      </c>
    </row>
    <row r="84" spans="1:8">
      <c r="A84" s="2">
        <v>1997</v>
      </c>
      <c r="B84" s="2" t="s">
        <v>1012</v>
      </c>
      <c r="C84" s="28">
        <v>28</v>
      </c>
      <c r="D84" s="28">
        <v>49.483870967741936</v>
      </c>
      <c r="E84" s="28">
        <v>82</v>
      </c>
      <c r="F84" s="28">
        <v>11.61284050162271</v>
      </c>
      <c r="G84" s="28">
        <v>2.0857277256827111</v>
      </c>
      <c r="H84" s="2">
        <v>31</v>
      </c>
    </row>
    <row r="85" spans="1:8">
      <c r="A85" s="2">
        <v>1998</v>
      </c>
      <c r="B85" s="2" t="s">
        <v>1012</v>
      </c>
      <c r="C85" s="28">
        <v>21</v>
      </c>
      <c r="D85" s="28">
        <v>55</v>
      </c>
      <c r="E85" s="28">
        <v>80</v>
      </c>
      <c r="F85" s="28">
        <v>14.160979250508538</v>
      </c>
      <c r="G85" s="28">
        <v>2.5433869552824784</v>
      </c>
      <c r="H85" s="2">
        <v>31</v>
      </c>
    </row>
    <row r="86" spans="1:8">
      <c r="A86" s="2">
        <v>1999</v>
      </c>
      <c r="B86" s="2" t="s">
        <v>1012</v>
      </c>
      <c r="C86" s="28">
        <v>21</v>
      </c>
      <c r="D86" s="28">
        <v>49.58064516129032</v>
      </c>
      <c r="E86" s="28">
        <v>80</v>
      </c>
      <c r="F86" s="28">
        <v>14.160979250508538</v>
      </c>
      <c r="G86" s="28">
        <v>2.5433869552824784</v>
      </c>
      <c r="H86" s="2">
        <v>31</v>
      </c>
    </row>
    <row r="87" spans="1:8">
      <c r="A87" s="2">
        <v>2000</v>
      </c>
      <c r="B87" s="2" t="s">
        <v>1012</v>
      </c>
      <c r="C87" s="28">
        <v>34</v>
      </c>
      <c r="D87" s="28">
        <v>49.677419354838712</v>
      </c>
      <c r="E87" s="28">
        <v>68</v>
      </c>
      <c r="F87" s="28">
        <v>9.1824985472306189</v>
      </c>
      <c r="G87" s="28">
        <v>1.6492254249357772</v>
      </c>
      <c r="H87" s="2">
        <v>31</v>
      </c>
    </row>
    <row r="88" spans="1:8">
      <c r="A88" s="2">
        <v>2001</v>
      </c>
      <c r="B88" s="2" t="s">
        <v>1012</v>
      </c>
      <c r="C88" s="28">
        <v>32</v>
      </c>
      <c r="D88" s="28">
        <v>60.3</v>
      </c>
      <c r="E88" s="28">
        <v>80</v>
      </c>
      <c r="F88" s="28">
        <v>11.451745417982352</v>
      </c>
      <c r="G88" s="28">
        <v>2.0567941945304562</v>
      </c>
      <c r="H88" s="2">
        <v>31</v>
      </c>
    </row>
    <row r="89" spans="1:8">
      <c r="A89" s="2">
        <v>2002</v>
      </c>
      <c r="B89" s="2" t="s">
        <v>1012</v>
      </c>
      <c r="C89" s="28">
        <v>32</v>
      </c>
      <c r="D89" s="28">
        <v>49.388888888888886</v>
      </c>
      <c r="E89" s="28">
        <v>200</v>
      </c>
      <c r="F89" s="28">
        <v>29.289459090142028</v>
      </c>
      <c r="G89" s="28">
        <v>5.3474991469318427</v>
      </c>
      <c r="H89" s="2">
        <v>30</v>
      </c>
    </row>
    <row r="90" spans="1:8">
      <c r="A90" s="2">
        <v>2003</v>
      </c>
      <c r="B90" s="2" t="s">
        <v>1012</v>
      </c>
      <c r="C90" s="28">
        <v>22</v>
      </c>
      <c r="D90" s="28">
        <v>52.379310344827587</v>
      </c>
      <c r="E90" s="28">
        <v>75</v>
      </c>
      <c r="F90" s="28">
        <v>14.072841638946699</v>
      </c>
      <c r="G90" s="28">
        <v>2.7083196361696169</v>
      </c>
      <c r="H90" s="2">
        <v>27</v>
      </c>
    </row>
    <row r="91" spans="1:8">
      <c r="A91" s="2">
        <v>2004</v>
      </c>
      <c r="B91" s="2" t="s">
        <v>1012</v>
      </c>
      <c r="C91" s="28">
        <v>27</v>
      </c>
      <c r="D91" s="28">
        <v>50.551724137931032</v>
      </c>
      <c r="E91" s="28">
        <v>110</v>
      </c>
      <c r="F91" s="28">
        <v>17.554840181360341</v>
      </c>
      <c r="G91" s="28">
        <v>3.259851984121807</v>
      </c>
      <c r="H91" s="2">
        <v>29</v>
      </c>
    </row>
    <row r="92" spans="1:8">
      <c r="A92" s="2">
        <v>2005</v>
      </c>
      <c r="B92" s="2" t="s">
        <v>1012</v>
      </c>
      <c r="C92" s="28">
        <v>29</v>
      </c>
      <c r="D92" s="28">
        <v>52.446428571428569</v>
      </c>
      <c r="E92" s="28">
        <v>90</v>
      </c>
      <c r="F92" s="28">
        <v>15.891566062574897</v>
      </c>
      <c r="G92" s="28">
        <v>2.9509897341528064</v>
      </c>
      <c r="H92" s="2">
        <v>29</v>
      </c>
    </row>
    <row r="93" spans="1:8">
      <c r="A93" s="2">
        <v>2006</v>
      </c>
      <c r="B93" s="2" t="s">
        <v>1012</v>
      </c>
      <c r="C93" s="28">
        <v>38.5</v>
      </c>
      <c r="D93" s="28">
        <v>57.517241379310342</v>
      </c>
      <c r="E93" s="28">
        <v>66</v>
      </c>
      <c r="F93" s="28">
        <v>7.6210469846903068</v>
      </c>
      <c r="G93" s="28">
        <v>1.440242503673516</v>
      </c>
      <c r="H93" s="2">
        <v>28</v>
      </c>
    </row>
    <row r="94" spans="1:8">
      <c r="A94" s="2">
        <v>2007</v>
      </c>
      <c r="B94" s="2" t="s">
        <v>1012</v>
      </c>
      <c r="C94" s="28">
        <v>39</v>
      </c>
      <c r="D94" s="28">
        <v>54.041666666666664</v>
      </c>
      <c r="E94" s="28">
        <v>112</v>
      </c>
      <c r="F94" s="28">
        <v>16.648939669487266</v>
      </c>
      <c r="G94" s="28">
        <v>3.091630482214772</v>
      </c>
      <c r="H94" s="2">
        <v>29</v>
      </c>
    </row>
    <row r="95" spans="1:8">
      <c r="A95" s="2">
        <v>2008</v>
      </c>
      <c r="B95" s="2" t="s">
        <v>1012</v>
      </c>
      <c r="C95" s="28">
        <v>35</v>
      </c>
      <c r="D95" s="28">
        <v>47.8</v>
      </c>
      <c r="E95" s="28">
        <v>88</v>
      </c>
      <c r="F95" s="28">
        <v>14.057271572320527</v>
      </c>
      <c r="G95" s="28">
        <v>2.8694285439930578</v>
      </c>
      <c r="H95" s="2">
        <v>24</v>
      </c>
    </row>
    <row r="96" spans="1:8">
      <c r="A96" s="2">
        <v>2009</v>
      </c>
      <c r="B96" s="2" t="s">
        <v>1012</v>
      </c>
      <c r="C96" s="28">
        <v>30</v>
      </c>
      <c r="D96" s="28">
        <v>48.74</v>
      </c>
      <c r="E96" s="28">
        <v>78</v>
      </c>
      <c r="F96" s="28">
        <v>14.344714473747233</v>
      </c>
      <c r="G96" s="28">
        <v>2.8689428947494466</v>
      </c>
      <c r="H96" s="2">
        <v>25</v>
      </c>
    </row>
    <row r="97" spans="1:8">
      <c r="A97" s="2">
        <v>2010</v>
      </c>
      <c r="B97" s="2" t="s">
        <v>1012</v>
      </c>
      <c r="C97" s="28">
        <v>29</v>
      </c>
      <c r="D97" s="28">
        <v>58.92</v>
      </c>
      <c r="E97" s="28">
        <v>88</v>
      </c>
      <c r="F97" s="28">
        <v>16.437457224278941</v>
      </c>
      <c r="G97" s="28">
        <v>3.2874914448557879</v>
      </c>
      <c r="H97" s="2">
        <v>25</v>
      </c>
    </row>
    <row r="98" spans="1:8">
      <c r="A98" s="2">
        <v>2011</v>
      </c>
      <c r="B98" s="2" t="s">
        <v>1012</v>
      </c>
      <c r="C98" s="28">
        <v>31</v>
      </c>
      <c r="D98" s="28">
        <v>53.467391304347828</v>
      </c>
      <c r="E98" s="28">
        <v>110</v>
      </c>
      <c r="F98" s="28">
        <v>15.390979383288492</v>
      </c>
      <c r="G98" s="28">
        <v>2.2692761074117476</v>
      </c>
      <c r="H98" s="2">
        <v>46</v>
      </c>
    </row>
    <row r="99" spans="1:8">
      <c r="A99" s="2">
        <v>2012</v>
      </c>
      <c r="B99" s="2" t="s">
        <v>1012</v>
      </c>
      <c r="C99" s="28">
        <v>20</v>
      </c>
      <c r="D99" s="28">
        <v>60.31111111111111</v>
      </c>
      <c r="E99" s="28">
        <v>165</v>
      </c>
      <c r="F99" s="28">
        <v>26.569653077269653</v>
      </c>
      <c r="G99" s="28">
        <v>3.9607700279574276</v>
      </c>
      <c r="H99" s="2">
        <v>45</v>
      </c>
    </row>
    <row r="100" spans="1:8">
      <c r="A100" s="2">
        <v>2013</v>
      </c>
      <c r="B100" s="2" t="s">
        <v>1012</v>
      </c>
      <c r="C100" s="28">
        <v>36</v>
      </c>
      <c r="D100" s="28">
        <v>52.53846153846154</v>
      </c>
      <c r="E100" s="28">
        <v>78</v>
      </c>
      <c r="F100" s="28">
        <v>9.7321933316459823</v>
      </c>
      <c r="G100" s="28">
        <v>1.5583981506706512</v>
      </c>
      <c r="H100" s="2">
        <v>39</v>
      </c>
    </row>
    <row r="101" spans="1:8">
      <c r="A101" s="2">
        <v>2014</v>
      </c>
      <c r="B101" s="2" t="s">
        <v>1012</v>
      </c>
      <c r="C101" s="28">
        <v>37</v>
      </c>
      <c r="D101" s="28">
        <v>70.107142857142861</v>
      </c>
      <c r="E101" s="28">
        <v>168</v>
      </c>
      <c r="F101" s="28">
        <v>29.866789788578426</v>
      </c>
      <c r="G101" s="28">
        <v>5.644292731458707</v>
      </c>
      <c r="H101" s="2">
        <v>28</v>
      </c>
    </row>
    <row r="102" spans="1:8">
      <c r="A102" s="2">
        <v>1990</v>
      </c>
      <c r="B102" s="2" t="s">
        <v>1013</v>
      </c>
      <c r="C102" s="28">
        <v>35</v>
      </c>
      <c r="D102" s="28">
        <v>107.69736842105263</v>
      </c>
      <c r="E102" s="28">
        <v>210</v>
      </c>
      <c r="F102" s="28">
        <v>47.283194967300901</v>
      </c>
      <c r="G102" s="28">
        <v>5.423754436584094</v>
      </c>
      <c r="H102" s="2">
        <v>76</v>
      </c>
    </row>
    <row r="103" spans="1:8">
      <c r="A103" s="2">
        <v>1991</v>
      </c>
      <c r="B103" s="2" t="s">
        <v>1013</v>
      </c>
      <c r="C103" s="28">
        <v>31</v>
      </c>
      <c r="D103" s="28">
        <v>89.209677419354833</v>
      </c>
      <c r="E103" s="28">
        <v>181</v>
      </c>
      <c r="F103" s="28">
        <v>40.726250082666276</v>
      </c>
      <c r="G103" s="28">
        <v>5.1722389327401359</v>
      </c>
      <c r="H103" s="2">
        <v>62</v>
      </c>
    </row>
    <row r="104" spans="1:8">
      <c r="A104" s="2">
        <v>1992</v>
      </c>
      <c r="B104" s="2" t="s">
        <v>1013</v>
      </c>
      <c r="C104" s="28">
        <v>36.5</v>
      </c>
      <c r="D104" s="28">
        <v>65.033333333333331</v>
      </c>
      <c r="E104" s="28">
        <v>160</v>
      </c>
      <c r="F104" s="28">
        <v>30.950163871588153</v>
      </c>
      <c r="G104" s="28">
        <v>5.6507009703167519</v>
      </c>
      <c r="H104" s="2">
        <v>30</v>
      </c>
    </row>
    <row r="105" spans="1:8">
      <c r="A105" s="2">
        <v>1993</v>
      </c>
      <c r="B105" s="2" t="s">
        <v>1013</v>
      </c>
      <c r="C105" s="28">
        <v>31</v>
      </c>
      <c r="D105" s="28">
        <v>63.083333333333336</v>
      </c>
      <c r="E105" s="28">
        <v>120</v>
      </c>
      <c r="F105" s="28">
        <v>25.334143770408147</v>
      </c>
      <c r="G105" s="28">
        <v>5.1713104423174263</v>
      </c>
      <c r="H105" s="2">
        <v>24</v>
      </c>
    </row>
    <row r="106" spans="1:8">
      <c r="A106" s="2">
        <v>1994</v>
      </c>
      <c r="B106" s="2" t="s">
        <v>1013</v>
      </c>
      <c r="C106" s="28">
        <v>41</v>
      </c>
      <c r="D106" s="28">
        <v>90.277777777777771</v>
      </c>
      <c r="E106" s="28">
        <v>200</v>
      </c>
      <c r="F106" s="28">
        <v>40.086045273149921</v>
      </c>
      <c r="G106" s="28">
        <v>7.7145630097335438</v>
      </c>
      <c r="H106" s="2">
        <v>27</v>
      </c>
    </row>
    <row r="107" spans="1:8">
      <c r="A107" s="2">
        <v>1995</v>
      </c>
      <c r="B107" s="2" t="s">
        <v>1013</v>
      </c>
      <c r="C107" s="28">
        <v>29.5</v>
      </c>
      <c r="D107" s="28">
        <v>70.074074074074076</v>
      </c>
      <c r="E107" s="28">
        <v>112.5</v>
      </c>
      <c r="F107" s="28">
        <v>24.10821105880402</v>
      </c>
      <c r="G107" s="28">
        <v>4.018035176467337</v>
      </c>
      <c r="H107" s="2">
        <v>36</v>
      </c>
    </row>
    <row r="108" spans="1:8">
      <c r="A108" s="2">
        <v>1996</v>
      </c>
      <c r="B108" s="2" t="s">
        <v>1013</v>
      </c>
      <c r="C108" s="28">
        <v>28</v>
      </c>
      <c r="D108" s="28">
        <v>63.153846153846153</v>
      </c>
      <c r="E108" s="28">
        <v>120</v>
      </c>
      <c r="F108" s="28">
        <v>29.669706738956972</v>
      </c>
      <c r="G108" s="28">
        <v>4.7509553640475319</v>
      </c>
      <c r="H108" s="2">
        <v>39</v>
      </c>
    </row>
    <row r="109" spans="1:8">
      <c r="A109" s="2">
        <v>1997</v>
      </c>
      <c r="B109" s="2" t="s">
        <v>1013</v>
      </c>
      <c r="C109" s="28">
        <v>37</v>
      </c>
      <c r="D109" s="28">
        <v>85.62222222222222</v>
      </c>
      <c r="E109" s="28">
        <v>200</v>
      </c>
      <c r="F109" s="28">
        <v>43.228930174599562</v>
      </c>
      <c r="G109" s="28">
        <v>6.4441884309997643</v>
      </c>
      <c r="H109" s="2">
        <v>45</v>
      </c>
    </row>
    <row r="110" spans="1:8">
      <c r="A110" s="2">
        <v>1998</v>
      </c>
      <c r="B110" s="2" t="s">
        <v>1013</v>
      </c>
      <c r="C110" s="28">
        <v>32</v>
      </c>
      <c r="D110" s="28">
        <v>106.62857142857143</v>
      </c>
      <c r="E110" s="28">
        <v>189</v>
      </c>
      <c r="F110" s="28">
        <v>45.198311859603606</v>
      </c>
      <c r="G110" s="28">
        <v>7.6399091149380718</v>
      </c>
      <c r="H110" s="2">
        <v>35</v>
      </c>
    </row>
    <row r="111" spans="1:8">
      <c r="A111" s="2">
        <v>1999</v>
      </c>
      <c r="B111" s="2" t="s">
        <v>1013</v>
      </c>
      <c r="C111" s="28">
        <v>29</v>
      </c>
      <c r="D111" s="28">
        <v>82.807692307692307</v>
      </c>
      <c r="E111" s="28">
        <v>188</v>
      </c>
      <c r="F111" s="28">
        <v>51.582182373970362</v>
      </c>
      <c r="G111" s="28">
        <v>10.116098249176027</v>
      </c>
      <c r="H111" s="2">
        <v>26</v>
      </c>
    </row>
    <row r="112" spans="1:8">
      <c r="A112" s="2">
        <v>2000</v>
      </c>
      <c r="B112" s="2" t="s">
        <v>1013</v>
      </c>
      <c r="C112" s="28">
        <v>35</v>
      </c>
      <c r="D112" s="28">
        <v>82.3125</v>
      </c>
      <c r="E112" s="28">
        <v>152</v>
      </c>
      <c r="F112" s="28">
        <v>44.792437977855144</v>
      </c>
      <c r="G112" s="28">
        <v>11.198109494463786</v>
      </c>
      <c r="H112" s="2">
        <v>16</v>
      </c>
    </row>
    <row r="113" spans="1:8">
      <c r="A113" s="2">
        <v>2001</v>
      </c>
      <c r="B113" s="2" t="s">
        <v>1013</v>
      </c>
      <c r="C113" s="28">
        <v>32</v>
      </c>
      <c r="D113" s="28">
        <v>97.291666666666671</v>
      </c>
      <c r="E113" s="28">
        <v>180</v>
      </c>
      <c r="F113" s="28">
        <v>40.970539963826894</v>
      </c>
      <c r="G113" s="28">
        <v>8.3630764498068562</v>
      </c>
      <c r="H113" s="2">
        <v>24</v>
      </c>
    </row>
    <row r="114" spans="1:8">
      <c r="A114" s="2">
        <v>2002</v>
      </c>
      <c r="B114" s="2" t="s">
        <v>1013</v>
      </c>
      <c r="C114" s="28">
        <v>33</v>
      </c>
      <c r="D114" s="28">
        <v>81.590909090909093</v>
      </c>
      <c r="E114" s="28">
        <v>197</v>
      </c>
      <c r="F114" s="28">
        <v>40.555557532269809</v>
      </c>
      <c r="G114" s="28">
        <v>8.6464739180810959</v>
      </c>
      <c r="H114" s="2">
        <v>22</v>
      </c>
    </row>
    <row r="115" spans="1:8">
      <c r="A115" s="2">
        <v>2003</v>
      </c>
      <c r="B115" s="2" t="s">
        <v>1013</v>
      </c>
      <c r="C115" s="28">
        <v>37</v>
      </c>
      <c r="D115" s="28">
        <v>84.15789473684211</v>
      </c>
      <c r="E115" s="28">
        <v>170</v>
      </c>
      <c r="F115" s="28">
        <v>33.862898671447901</v>
      </c>
      <c r="G115" s="28">
        <v>7.7686817496946903</v>
      </c>
      <c r="H115" s="2">
        <v>19</v>
      </c>
    </row>
    <row r="116" spans="1:8">
      <c r="A116" s="2">
        <v>2004</v>
      </c>
      <c r="B116" s="2" t="s">
        <v>1013</v>
      </c>
      <c r="C116" s="28">
        <v>44</v>
      </c>
      <c r="D116" s="28">
        <v>95.466666666666669</v>
      </c>
      <c r="E116" s="28">
        <v>153</v>
      </c>
      <c r="F116" s="28">
        <v>41.164941162989429</v>
      </c>
      <c r="G116" s="28">
        <v>9.9839647345495131</v>
      </c>
      <c r="H116" s="2">
        <v>17</v>
      </c>
    </row>
    <row r="117" spans="1:8">
      <c r="A117" s="2">
        <v>2005</v>
      </c>
      <c r="B117" s="2" t="s">
        <v>1013</v>
      </c>
      <c r="C117" s="28">
        <v>51</v>
      </c>
      <c r="D117" s="28">
        <v>103.23529411764706</v>
      </c>
      <c r="E117" s="28">
        <v>190</v>
      </c>
      <c r="F117" s="28">
        <v>38.913814082798247</v>
      </c>
      <c r="G117" s="28">
        <v>9.4379862211191288</v>
      </c>
      <c r="H117" s="2">
        <v>17</v>
      </c>
    </row>
    <row r="118" spans="1:8">
      <c r="A118" s="2">
        <v>2006</v>
      </c>
      <c r="B118" s="2" t="s">
        <v>1013</v>
      </c>
      <c r="C118" s="28">
        <v>66</v>
      </c>
      <c r="D118" s="28">
        <v>121.5</v>
      </c>
      <c r="E118" s="28">
        <v>194</v>
      </c>
      <c r="F118" s="28">
        <v>43.526237298132415</v>
      </c>
      <c r="G118" s="28">
        <v>10.881559324533104</v>
      </c>
      <c r="H118" s="2">
        <v>16</v>
      </c>
    </row>
    <row r="119" spans="1:8">
      <c r="A119" s="2">
        <v>2007</v>
      </c>
      <c r="B119" s="2" t="s">
        <v>1013</v>
      </c>
      <c r="C119" s="28">
        <v>67</v>
      </c>
      <c r="D119" s="28">
        <v>118.75</v>
      </c>
      <c r="E119" s="28">
        <v>178</v>
      </c>
      <c r="F119" s="28">
        <v>39.966747542061874</v>
      </c>
      <c r="G119" s="28">
        <v>9.9916868855154686</v>
      </c>
      <c r="H119" s="2">
        <v>16</v>
      </c>
    </row>
    <row r="120" spans="1:8">
      <c r="A120" s="2">
        <v>2008</v>
      </c>
      <c r="B120" s="2" t="s">
        <v>1013</v>
      </c>
      <c r="C120" s="28">
        <v>40</v>
      </c>
      <c r="D120" s="28">
        <v>107.03333333333333</v>
      </c>
      <c r="E120" s="28">
        <v>160</v>
      </c>
      <c r="F120" s="28">
        <v>37.478787651277145</v>
      </c>
      <c r="G120" s="28">
        <v>9.6769813606293713</v>
      </c>
      <c r="H120" s="2">
        <v>15</v>
      </c>
    </row>
    <row r="121" spans="1:8">
      <c r="A121" s="2">
        <v>2009</v>
      </c>
      <c r="B121" s="2" t="s">
        <v>1013</v>
      </c>
      <c r="C121" s="28">
        <v>42</v>
      </c>
      <c r="D121" s="28">
        <v>102.66666666666667</v>
      </c>
      <c r="E121" s="28">
        <v>192.5</v>
      </c>
      <c r="F121" s="28">
        <v>55.900022361355099</v>
      </c>
      <c r="G121" s="28">
        <v>17.677139191622608</v>
      </c>
      <c r="H121" s="2">
        <v>10</v>
      </c>
    </row>
    <row r="122" spans="1:8">
      <c r="A122" s="2">
        <v>2010</v>
      </c>
      <c r="B122" s="2" t="s">
        <v>1013</v>
      </c>
      <c r="C122" s="28">
        <v>31</v>
      </c>
      <c r="D122" s="28">
        <v>89.833333333333329</v>
      </c>
      <c r="E122" s="28">
        <v>186</v>
      </c>
      <c r="F122" s="28">
        <v>43.609492989346705</v>
      </c>
      <c r="G122" s="28">
        <v>11.259922672285926</v>
      </c>
      <c r="H122" s="2">
        <v>15</v>
      </c>
    </row>
    <row r="123" spans="1:8">
      <c r="A123" s="2">
        <v>2011</v>
      </c>
      <c r="B123" s="2" t="s">
        <v>1013</v>
      </c>
      <c r="C123" s="28">
        <v>50</v>
      </c>
      <c r="D123" s="28">
        <v>94.575000000000003</v>
      </c>
      <c r="E123" s="28">
        <v>177</v>
      </c>
      <c r="F123" s="28">
        <v>26.420550956036351</v>
      </c>
      <c r="G123" s="28">
        <v>4.1774559028807028</v>
      </c>
      <c r="H123" s="2">
        <v>40</v>
      </c>
    </row>
    <row r="124" spans="1:8">
      <c r="A124" s="2">
        <v>2012</v>
      </c>
      <c r="B124" s="2" t="s">
        <v>1013</v>
      </c>
      <c r="C124" s="28">
        <v>41</v>
      </c>
      <c r="D124" s="28">
        <v>102.04651162790698</v>
      </c>
      <c r="E124" s="28">
        <v>182</v>
      </c>
      <c r="F124" s="28">
        <v>33.654373159808273</v>
      </c>
      <c r="G124" s="28">
        <v>5.1322437923107449</v>
      </c>
      <c r="H124" s="2">
        <v>43</v>
      </c>
    </row>
    <row r="125" spans="1:8">
      <c r="A125" s="2">
        <v>2013</v>
      </c>
      <c r="B125" s="2" t="s">
        <v>1013</v>
      </c>
      <c r="C125" s="28">
        <v>44</v>
      </c>
      <c r="D125" s="28">
        <v>93.6875</v>
      </c>
      <c r="E125" s="28">
        <v>177</v>
      </c>
      <c r="F125" s="28">
        <v>41.345466264696562</v>
      </c>
      <c r="G125" s="28">
        <v>7.3089148917716429</v>
      </c>
      <c r="H125" s="2">
        <v>32</v>
      </c>
    </row>
    <row r="126" spans="1:8">
      <c r="A126" s="2">
        <v>2014</v>
      </c>
      <c r="B126" s="2" t="s">
        <v>1013</v>
      </c>
      <c r="C126" s="28">
        <v>43</v>
      </c>
      <c r="D126" s="28">
        <v>107.2439024390244</v>
      </c>
      <c r="E126" s="28">
        <v>176</v>
      </c>
      <c r="F126" s="28">
        <v>42.480454616096608</v>
      </c>
      <c r="G126" s="28">
        <v>6.6343324041340086</v>
      </c>
      <c r="H126" s="2">
        <v>41</v>
      </c>
    </row>
    <row r="127" spans="1:8">
      <c r="A127" s="2">
        <v>2015</v>
      </c>
      <c r="B127" s="2" t="s">
        <v>1013</v>
      </c>
      <c r="C127" s="28">
        <v>52</v>
      </c>
      <c r="D127" s="28">
        <v>109.70588235294117</v>
      </c>
      <c r="E127" s="28">
        <v>190</v>
      </c>
      <c r="F127" s="28">
        <v>43.144071127332026</v>
      </c>
      <c r="G127" s="28">
        <v>7.399147155625208</v>
      </c>
      <c r="H127" s="2">
        <v>34</v>
      </c>
    </row>
    <row r="128" spans="1:8">
      <c r="A128" s="2">
        <v>1994</v>
      </c>
      <c r="B128" s="2" t="s">
        <v>1014</v>
      </c>
      <c r="C128" s="28">
        <v>43</v>
      </c>
      <c r="D128" s="28">
        <v>51.321428571428569</v>
      </c>
      <c r="E128" s="28">
        <v>64</v>
      </c>
      <c r="F128" s="28">
        <v>5.4229113060206986</v>
      </c>
      <c r="G128" s="28">
        <v>1.4493340104280192</v>
      </c>
      <c r="H128" s="2">
        <v>14</v>
      </c>
    </row>
    <row r="129" spans="1:8">
      <c r="A129" s="2">
        <v>1995</v>
      </c>
      <c r="B129" s="2" t="s">
        <v>1014</v>
      </c>
      <c r="C129" s="28">
        <v>34</v>
      </c>
      <c r="D129" s="28">
        <v>47.949367088607595</v>
      </c>
      <c r="E129" s="28">
        <v>108</v>
      </c>
      <c r="F129" s="28">
        <v>13.644665280611635</v>
      </c>
      <c r="G129" s="28">
        <v>1.5351447819401542</v>
      </c>
      <c r="H129" s="2">
        <v>79</v>
      </c>
    </row>
    <row r="130" spans="1:8">
      <c r="A130" s="2">
        <v>1996</v>
      </c>
      <c r="B130" s="2" t="s">
        <v>1014</v>
      </c>
      <c r="C130" s="28">
        <v>36</v>
      </c>
      <c r="D130" s="28">
        <v>55.28846153846154</v>
      </c>
      <c r="E130" s="28">
        <v>160</v>
      </c>
      <c r="F130" s="28">
        <v>19.827915391468384</v>
      </c>
      <c r="G130" s="28">
        <v>2.2450693232721801</v>
      </c>
      <c r="H130" s="2">
        <v>78</v>
      </c>
    </row>
    <row r="131" spans="1:8">
      <c r="A131" s="2">
        <v>1997</v>
      </c>
      <c r="B131" s="2" t="s">
        <v>1014</v>
      </c>
      <c r="C131" s="28">
        <v>37</v>
      </c>
      <c r="D131" s="28">
        <v>51.625</v>
      </c>
      <c r="E131" s="28">
        <v>120</v>
      </c>
      <c r="F131" s="28">
        <v>12.976487988139516</v>
      </c>
      <c r="G131" s="28">
        <v>1.450815462534472</v>
      </c>
      <c r="H131" s="2">
        <v>80</v>
      </c>
    </row>
    <row r="132" spans="1:8">
      <c r="A132" s="2">
        <v>1998</v>
      </c>
      <c r="B132" s="2" t="s">
        <v>1014</v>
      </c>
      <c r="C132" s="28">
        <v>37</v>
      </c>
      <c r="D132" s="28">
        <v>59.512195121951223</v>
      </c>
      <c r="E132" s="28">
        <v>178</v>
      </c>
      <c r="F132" s="28">
        <v>25.14611321728998</v>
      </c>
      <c r="G132" s="28">
        <v>2.7769236574362015</v>
      </c>
      <c r="H132" s="2">
        <v>82</v>
      </c>
    </row>
    <row r="133" spans="1:8">
      <c r="A133" s="2">
        <v>1999</v>
      </c>
      <c r="B133" s="2" t="s">
        <v>1014</v>
      </c>
      <c r="C133" s="28">
        <v>32</v>
      </c>
      <c r="D133" s="28">
        <v>49.833333333333336</v>
      </c>
      <c r="E133" s="28">
        <v>125</v>
      </c>
      <c r="F133" s="28">
        <v>13.83710114024495</v>
      </c>
      <c r="G133" s="28">
        <v>1.5667431840235355</v>
      </c>
      <c r="H133" s="2">
        <v>78</v>
      </c>
    </row>
    <row r="134" spans="1:8">
      <c r="A134" s="2">
        <v>2000</v>
      </c>
      <c r="B134" s="2" t="s">
        <v>1014</v>
      </c>
      <c r="C134" s="28">
        <v>35.5</v>
      </c>
      <c r="D134" s="28">
        <v>52.886419753086422</v>
      </c>
      <c r="E134" s="28">
        <v>155</v>
      </c>
      <c r="F134" s="28">
        <v>19.233822768020008</v>
      </c>
      <c r="G134" s="28">
        <v>2.1370914186688896</v>
      </c>
      <c r="H134" s="2">
        <v>81</v>
      </c>
    </row>
    <row r="135" spans="1:8">
      <c r="A135" s="2">
        <v>2001</v>
      </c>
      <c r="B135" s="2" t="s">
        <v>1014</v>
      </c>
      <c r="C135" s="28">
        <v>34</v>
      </c>
      <c r="D135" s="28">
        <v>55.790123456790127</v>
      </c>
      <c r="E135" s="28">
        <v>170</v>
      </c>
      <c r="F135" s="28">
        <v>27.164989439250068</v>
      </c>
      <c r="G135" s="28">
        <v>2.9639433418580818</v>
      </c>
      <c r="H135" s="2">
        <v>84</v>
      </c>
    </row>
    <row r="136" spans="1:8">
      <c r="A136" s="2">
        <v>2006</v>
      </c>
      <c r="B136" s="2" t="s">
        <v>1014</v>
      </c>
      <c r="C136" s="28">
        <v>32</v>
      </c>
      <c r="D136" s="28">
        <v>56</v>
      </c>
      <c r="E136" s="28">
        <v>127</v>
      </c>
      <c r="F136" s="28">
        <v>17.524342044783424</v>
      </c>
      <c r="G136" s="28">
        <v>1.9716425206275048</v>
      </c>
      <c r="H136" s="2">
        <v>79</v>
      </c>
    </row>
    <row r="137" spans="1:8">
      <c r="A137" s="2">
        <v>2007</v>
      </c>
      <c r="B137" s="2" t="s">
        <v>1014</v>
      </c>
      <c r="C137" s="28">
        <v>34</v>
      </c>
      <c r="D137" s="28">
        <v>52.96153846153846</v>
      </c>
      <c r="E137" s="28">
        <v>125</v>
      </c>
      <c r="F137" s="28">
        <v>13.823509344208174</v>
      </c>
      <c r="G137" s="28">
        <v>1.5652042161730135</v>
      </c>
      <c r="H137" s="2">
        <v>78</v>
      </c>
    </row>
    <row r="138" spans="1:8">
      <c r="A138" s="2">
        <v>2008</v>
      </c>
      <c r="B138" s="2" t="s">
        <v>1014</v>
      </c>
      <c r="C138" s="28">
        <v>24</v>
      </c>
      <c r="D138" s="28">
        <v>53.025316455696199</v>
      </c>
      <c r="E138" s="28">
        <v>190</v>
      </c>
      <c r="F138" s="28">
        <v>25.478988167499853</v>
      </c>
      <c r="G138" s="28">
        <v>2.866610131509141</v>
      </c>
      <c r="H138" s="2">
        <v>79</v>
      </c>
    </row>
    <row r="139" spans="1:8">
      <c r="A139" s="2">
        <v>2009</v>
      </c>
      <c r="B139" s="2" t="s">
        <v>1014</v>
      </c>
      <c r="C139" s="28">
        <v>26.5</v>
      </c>
      <c r="D139" s="28">
        <v>46.42307692307692</v>
      </c>
      <c r="E139" s="28">
        <v>161</v>
      </c>
      <c r="F139" s="28">
        <v>20.507692082860878</v>
      </c>
      <c r="G139" s="28">
        <v>2.3220388768732318</v>
      </c>
      <c r="H139" s="2">
        <v>78</v>
      </c>
    </row>
    <row r="140" spans="1:8">
      <c r="A140" s="2">
        <v>2010</v>
      </c>
      <c r="B140" s="2" t="s">
        <v>1014</v>
      </c>
      <c r="C140" s="28">
        <v>37</v>
      </c>
      <c r="D140" s="28">
        <v>58.245454545454542</v>
      </c>
      <c r="E140" s="28">
        <v>155</v>
      </c>
      <c r="F140" s="28">
        <v>22.412628873346261</v>
      </c>
      <c r="G140" s="28">
        <v>2.5541561063824654</v>
      </c>
      <c r="H140" s="2">
        <v>77</v>
      </c>
    </row>
    <row r="141" spans="1:8">
      <c r="A141" s="2">
        <v>2011</v>
      </c>
      <c r="B141" s="2" t="s">
        <v>1014</v>
      </c>
      <c r="C141" s="28">
        <v>38</v>
      </c>
      <c r="D141" s="28">
        <v>61.409090909090907</v>
      </c>
      <c r="E141" s="28">
        <v>167</v>
      </c>
      <c r="F141" s="28">
        <v>23.93600669008811</v>
      </c>
      <c r="G141" s="28">
        <v>2.7277611205441912</v>
      </c>
      <c r="H141" s="2">
        <v>77</v>
      </c>
    </row>
    <row r="142" spans="1:8">
      <c r="A142" s="2">
        <v>2012</v>
      </c>
      <c r="B142" s="2" t="s">
        <v>1014</v>
      </c>
      <c r="C142" s="28">
        <v>39</v>
      </c>
      <c r="D142" s="28">
        <v>64.5</v>
      </c>
      <c r="E142" s="28">
        <v>143</v>
      </c>
      <c r="F142" s="28">
        <v>22.774350762021275</v>
      </c>
      <c r="G142" s="28">
        <v>2.595378141333939</v>
      </c>
      <c r="H142" s="2">
        <v>77</v>
      </c>
    </row>
    <row r="143" spans="1:8">
      <c r="A143" s="2">
        <v>2013</v>
      </c>
      <c r="B143" s="2" t="s">
        <v>1014</v>
      </c>
      <c r="C143" s="28">
        <v>36</v>
      </c>
      <c r="D143" s="28">
        <v>58.19736842105263</v>
      </c>
      <c r="E143" s="28">
        <v>143</v>
      </c>
      <c r="F143" s="28">
        <v>18.125135208207126</v>
      </c>
      <c r="G143" s="28">
        <v>2.0790955976469974</v>
      </c>
      <c r="H143" s="2">
        <v>76</v>
      </c>
    </row>
    <row r="144" spans="1:8">
      <c r="A144" s="2">
        <v>2014</v>
      </c>
      <c r="B144" s="2" t="s">
        <v>1014</v>
      </c>
      <c r="C144" s="28">
        <v>26</v>
      </c>
      <c r="D144" s="28">
        <v>61.641025641025642</v>
      </c>
      <c r="E144" s="28">
        <v>176</v>
      </c>
      <c r="F144" s="28">
        <v>26.467315967411846</v>
      </c>
      <c r="G144" s="28">
        <v>2.9968334025348984</v>
      </c>
      <c r="H144" s="2">
        <v>78</v>
      </c>
    </row>
    <row r="145" spans="1:8">
      <c r="A145" s="2">
        <v>2015</v>
      </c>
      <c r="B145" s="2" t="s">
        <v>1014</v>
      </c>
      <c r="C145" s="28">
        <v>40</v>
      </c>
      <c r="D145" s="28">
        <v>68.588607594936704</v>
      </c>
      <c r="E145" s="28">
        <v>170</v>
      </c>
      <c r="F145" s="28">
        <v>28.434107306064</v>
      </c>
      <c r="G145" s="28">
        <v>3.1990870103684865</v>
      </c>
      <c r="H145" s="2">
        <v>79</v>
      </c>
    </row>
    <row r="146" spans="1:8">
      <c r="A146" s="2">
        <v>2006</v>
      </c>
      <c r="B146" s="2" t="s">
        <v>1015</v>
      </c>
      <c r="C146" s="28">
        <v>40</v>
      </c>
      <c r="D146" s="28">
        <v>53.797297297297298</v>
      </c>
      <c r="E146" s="28">
        <v>94</v>
      </c>
      <c r="F146" s="28">
        <v>12.051659325275196</v>
      </c>
      <c r="G146" s="28">
        <f>F146/SQRT(H146)</f>
        <v>1.8821529738281273</v>
      </c>
      <c r="H146" s="2">
        <v>41</v>
      </c>
    </row>
    <row r="147" spans="1:8">
      <c r="A147" s="2">
        <v>2007</v>
      </c>
      <c r="B147" s="2" t="s">
        <v>1015</v>
      </c>
      <c r="C147" s="28">
        <v>42</v>
      </c>
      <c r="D147" s="28">
        <v>58.361111111111114</v>
      </c>
      <c r="E147" s="28">
        <v>152</v>
      </c>
      <c r="F147" s="28">
        <v>20.230320635518193</v>
      </c>
      <c r="G147" s="28">
        <f t="shared" ref="G147:G154" si="0">F147/SQRT(H147)</f>
        <v>3.2817913634247526</v>
      </c>
      <c r="H147" s="2">
        <v>38</v>
      </c>
    </row>
    <row r="148" spans="1:8">
      <c r="A148" s="2">
        <v>2008</v>
      </c>
      <c r="B148" s="2" t="s">
        <v>1015</v>
      </c>
      <c r="C148" s="28">
        <v>32</v>
      </c>
      <c r="D148" s="28">
        <v>54.125</v>
      </c>
      <c r="E148" s="28">
        <v>134</v>
      </c>
      <c r="F148" s="28">
        <v>21.005568989471069</v>
      </c>
      <c r="G148" s="28">
        <f t="shared" si="0"/>
        <v>3.4532942696418614</v>
      </c>
      <c r="H148" s="2">
        <v>37</v>
      </c>
    </row>
    <row r="149" spans="1:8">
      <c r="A149" s="2">
        <v>2009</v>
      </c>
      <c r="B149" s="2" t="s">
        <v>1015</v>
      </c>
      <c r="C149" s="28">
        <v>33</v>
      </c>
      <c r="D149" s="28">
        <v>56.1</v>
      </c>
      <c r="E149" s="28">
        <v>152</v>
      </c>
      <c r="F149" s="28">
        <v>27.608555792383932</v>
      </c>
      <c r="G149" s="28">
        <f t="shared" si="0"/>
        <v>4.4209070682591838</v>
      </c>
      <c r="H149" s="2">
        <v>39</v>
      </c>
    </row>
    <row r="150" spans="1:8">
      <c r="A150" s="2">
        <v>2010</v>
      </c>
      <c r="B150" s="2" t="s">
        <v>1015</v>
      </c>
      <c r="C150" s="28">
        <v>26</v>
      </c>
      <c r="D150" s="28">
        <v>57.24285714285714</v>
      </c>
      <c r="E150" s="28">
        <v>148</v>
      </c>
      <c r="F150" s="28">
        <v>22.963965195039634</v>
      </c>
      <c r="G150" s="28">
        <f t="shared" si="0"/>
        <v>3.6771773507259744</v>
      </c>
      <c r="H150" s="2">
        <v>39</v>
      </c>
    </row>
    <row r="151" spans="1:8">
      <c r="A151" s="2">
        <v>2011</v>
      </c>
      <c r="B151" s="2" t="s">
        <v>1015</v>
      </c>
      <c r="C151" s="28">
        <v>36</v>
      </c>
      <c r="D151" s="28">
        <v>53.421052631578945</v>
      </c>
      <c r="E151" s="28">
        <v>143</v>
      </c>
      <c r="F151" s="28">
        <v>16.476116229713774</v>
      </c>
      <c r="G151" s="28">
        <f t="shared" si="0"/>
        <v>1.8420857947413769</v>
      </c>
      <c r="H151" s="2">
        <v>80</v>
      </c>
    </row>
    <row r="152" spans="1:8">
      <c r="A152" s="2">
        <v>2012</v>
      </c>
      <c r="B152" s="2" t="s">
        <v>1015</v>
      </c>
      <c r="C152" s="28">
        <v>35</v>
      </c>
      <c r="D152" s="28">
        <v>56.629310344827587</v>
      </c>
      <c r="E152" s="28">
        <v>123</v>
      </c>
      <c r="F152" s="28">
        <v>14.504252354331705</v>
      </c>
      <c r="G152" s="28">
        <f t="shared" si="0"/>
        <v>1.8420418910429386</v>
      </c>
      <c r="H152" s="2">
        <v>62</v>
      </c>
    </row>
    <row r="153" spans="1:8">
      <c r="A153" s="2">
        <v>2013</v>
      </c>
      <c r="B153" s="2" t="s">
        <v>1015</v>
      </c>
      <c r="C153" s="28">
        <v>36</v>
      </c>
      <c r="D153" s="28">
        <v>56.362068965517238</v>
      </c>
      <c r="E153" s="28">
        <v>117</v>
      </c>
      <c r="F153" s="28">
        <v>16.769540344433459</v>
      </c>
      <c r="G153" s="28">
        <f t="shared" si="0"/>
        <v>1.8748916080789224</v>
      </c>
      <c r="H153" s="2">
        <v>80</v>
      </c>
    </row>
    <row r="154" spans="1:8">
      <c r="A154" s="2">
        <v>2014</v>
      </c>
      <c r="B154" s="2" t="s">
        <v>1015</v>
      </c>
      <c r="C154" s="28">
        <v>19</v>
      </c>
      <c r="D154" s="28">
        <v>59.408163265306122</v>
      </c>
      <c r="E154" s="28">
        <v>155</v>
      </c>
      <c r="F154" s="28">
        <v>27.057745631139632</v>
      </c>
      <c r="G154" s="28">
        <f t="shared" si="0"/>
        <v>3.6484656766159458</v>
      </c>
      <c r="H154" s="2">
        <v>55</v>
      </c>
    </row>
    <row r="155" spans="1:8">
      <c r="A155" s="2">
        <v>2010</v>
      </c>
      <c r="B155" s="2" t="s">
        <v>677</v>
      </c>
      <c r="C155" s="28">
        <v>34</v>
      </c>
      <c r="D155" s="28">
        <v>66.08536585365853</v>
      </c>
      <c r="E155" s="28">
        <v>158</v>
      </c>
      <c r="F155" s="28">
        <v>30.375644594442878</v>
      </c>
      <c r="G155" s="28">
        <v>2.3719393430527229</v>
      </c>
      <c r="H155" s="2">
        <v>164</v>
      </c>
    </row>
    <row r="156" spans="1:8">
      <c r="A156" s="2">
        <v>2011</v>
      </c>
      <c r="B156" s="2" t="s">
        <v>677</v>
      </c>
      <c r="C156" s="28">
        <v>25</v>
      </c>
      <c r="D156" s="28">
        <v>72.607086614173227</v>
      </c>
      <c r="E156" s="28">
        <v>185</v>
      </c>
      <c r="F156" s="28">
        <v>34.644366403420392</v>
      </c>
      <c r="G156" s="28">
        <v>2.1322133573156594</v>
      </c>
      <c r="H156" s="2">
        <v>264</v>
      </c>
    </row>
    <row r="157" spans="1:8">
      <c r="A157" s="2">
        <v>2012</v>
      </c>
      <c r="B157" s="2" t="s">
        <v>677</v>
      </c>
      <c r="C157" s="28">
        <v>38</v>
      </c>
      <c r="D157" s="28">
        <v>70.466269841269835</v>
      </c>
      <c r="E157" s="28">
        <v>181</v>
      </c>
      <c r="F157" s="28">
        <v>29.753533607390217</v>
      </c>
      <c r="G157" s="28">
        <v>1.8277450403574667</v>
      </c>
      <c r="H157" s="2">
        <v>265</v>
      </c>
    </row>
    <row r="158" spans="1:8">
      <c r="A158" s="2">
        <v>2013</v>
      </c>
      <c r="B158" s="2" t="s">
        <v>677</v>
      </c>
      <c r="C158" s="28">
        <v>4</v>
      </c>
      <c r="D158" s="28">
        <v>66.527976190476181</v>
      </c>
      <c r="E158" s="28">
        <v>181</v>
      </c>
      <c r="F158" s="28">
        <v>32.618512407293629</v>
      </c>
      <c r="G158" s="28">
        <v>2.0075306628708183</v>
      </c>
      <c r="H158" s="2">
        <v>264</v>
      </c>
    </row>
    <row r="159" spans="1:8">
      <c r="A159" s="2">
        <v>2014</v>
      </c>
      <c r="B159" s="2" t="s">
        <v>677</v>
      </c>
      <c r="C159" s="28">
        <v>22</v>
      </c>
      <c r="D159" s="28">
        <v>70.136546184738961</v>
      </c>
      <c r="E159" s="28">
        <v>186</v>
      </c>
      <c r="F159" s="28">
        <v>34.379133618310398</v>
      </c>
      <c r="G159" s="28">
        <v>2.1656818534264159</v>
      </c>
      <c r="H159" s="2">
        <v>252</v>
      </c>
    </row>
  </sheetData>
  <sortState ref="B132:H153">
    <sortCondition ref="H132:H1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M72" workbookViewId="0">
      <selection activeCell="Z92" sqref="Z92:AY97"/>
    </sheetView>
  </sheetViews>
  <sheetFormatPr baseColWidth="10" defaultRowHeight="15" x14ac:dyDescent="0"/>
  <cols>
    <col min="1" max="1" width="7.42578125" style="3" customWidth="1"/>
    <col min="2" max="13" width="6.28515625" style="3" customWidth="1"/>
    <col min="14" max="14" width="5.42578125" style="3" customWidth="1"/>
    <col min="15" max="15" width="6.28515625" style="3" customWidth="1"/>
    <col min="16" max="18" width="8.140625" style="3" customWidth="1"/>
    <col min="19" max="19" width="8" style="3" customWidth="1"/>
    <col min="20" max="22" width="8.140625" style="3" customWidth="1"/>
    <col min="23" max="23" width="8.140625" style="3" bestFit="1" customWidth="1"/>
    <col min="24" max="24" width="4" style="38" customWidth="1"/>
    <col min="25" max="30" width="10.7109375" style="3"/>
    <col min="31" max="31" width="10.7109375" style="4"/>
    <col min="32" max="51" width="10.7109375" style="3"/>
    <col min="52" max="16384" width="10.7109375" style="33"/>
  </cols>
  <sheetData>
    <row r="1" spans="1:51">
      <c r="A1" s="3" t="s">
        <v>528</v>
      </c>
      <c r="Y1" s="3" t="s">
        <v>553</v>
      </c>
    </row>
    <row r="2" spans="1:51">
      <c r="A2" s="3" t="s">
        <v>611</v>
      </c>
      <c r="Y2" s="3" t="s">
        <v>586</v>
      </c>
      <c r="AG2" s="3" t="s">
        <v>445</v>
      </c>
    </row>
    <row r="3" spans="1:51">
      <c r="AA3" s="3" t="s">
        <v>824</v>
      </c>
      <c r="AC3" s="3" t="s">
        <v>445</v>
      </c>
    </row>
    <row r="4" spans="1:51">
      <c r="A4" s="4" t="s">
        <v>697</v>
      </c>
      <c r="B4" s="4">
        <v>940823</v>
      </c>
      <c r="C4" s="4">
        <v>950726</v>
      </c>
      <c r="D4" s="4">
        <v>960823</v>
      </c>
      <c r="E4" s="4">
        <v>970810</v>
      </c>
      <c r="F4" s="4">
        <v>980827</v>
      </c>
      <c r="G4" s="4">
        <v>990813</v>
      </c>
      <c r="H4" s="4" t="s">
        <v>109</v>
      </c>
      <c r="I4" s="4" t="s">
        <v>111</v>
      </c>
      <c r="J4" s="4">
        <v>2002</v>
      </c>
      <c r="K4" s="4">
        <v>2003</v>
      </c>
      <c r="L4" s="4">
        <v>2004</v>
      </c>
      <c r="M4" s="4">
        <v>2005</v>
      </c>
      <c r="N4" s="4">
        <v>60814</v>
      </c>
      <c r="O4" s="4" t="s">
        <v>131</v>
      </c>
      <c r="P4" s="4" t="s">
        <v>176</v>
      </c>
      <c r="Q4" s="4">
        <v>20090726</v>
      </c>
      <c r="R4" s="4">
        <v>20100818</v>
      </c>
      <c r="S4" s="4">
        <v>20110815</v>
      </c>
      <c r="T4" s="4">
        <v>20120822</v>
      </c>
      <c r="U4" s="4">
        <v>20130817</v>
      </c>
      <c r="V4" s="4">
        <v>20140819</v>
      </c>
      <c r="W4" s="4">
        <v>20150817</v>
      </c>
      <c r="Y4" s="4" t="s">
        <v>700</v>
      </c>
      <c r="Z4" s="4">
        <v>900825</v>
      </c>
      <c r="AA4" s="4">
        <v>910826</v>
      </c>
      <c r="AB4" s="4">
        <v>920810</v>
      </c>
      <c r="AC4" s="4">
        <v>930806</v>
      </c>
      <c r="AD4" s="4">
        <v>940824</v>
      </c>
      <c r="AE4" s="4">
        <v>950726</v>
      </c>
      <c r="AF4" s="4">
        <v>960813</v>
      </c>
      <c r="AG4" s="4">
        <v>970810</v>
      </c>
      <c r="AH4" s="4">
        <v>980827</v>
      </c>
      <c r="AI4" s="4">
        <v>990813</v>
      </c>
      <c r="AJ4" s="4" t="s">
        <v>109</v>
      </c>
      <c r="AK4" s="4" t="s">
        <v>111</v>
      </c>
      <c r="AL4" s="4">
        <v>20801</v>
      </c>
      <c r="AM4" s="4" t="s">
        <v>117</v>
      </c>
      <c r="AN4" s="4" t="s">
        <v>122</v>
      </c>
      <c r="AO4" s="4" t="s">
        <v>126</v>
      </c>
      <c r="AP4" s="4" t="s">
        <v>129</v>
      </c>
      <c r="AQ4" s="4" t="s">
        <v>169</v>
      </c>
      <c r="AR4" s="4" t="s">
        <v>172</v>
      </c>
      <c r="AS4" s="4">
        <v>20090727</v>
      </c>
      <c r="AT4" s="4">
        <v>20100816</v>
      </c>
      <c r="AU4" s="4">
        <v>20110815</v>
      </c>
      <c r="AV4" s="20">
        <v>20120820</v>
      </c>
      <c r="AW4" s="21">
        <v>20130817</v>
      </c>
      <c r="AX4" s="4">
        <v>20140820</v>
      </c>
      <c r="AY4" s="4">
        <v>20150817</v>
      </c>
    </row>
    <row r="5" spans="1:51">
      <c r="A5" s="3">
        <v>1</v>
      </c>
      <c r="B5" s="4"/>
      <c r="C5" s="4">
        <v>43</v>
      </c>
      <c r="D5" s="4">
        <v>49</v>
      </c>
      <c r="E5" s="4">
        <v>47</v>
      </c>
      <c r="F5" s="4">
        <v>54</v>
      </c>
      <c r="G5" s="4">
        <v>42</v>
      </c>
      <c r="H5" s="4">
        <v>47</v>
      </c>
      <c r="I5" s="4">
        <v>46</v>
      </c>
      <c r="J5" s="4"/>
      <c r="K5" s="4"/>
      <c r="L5" s="4"/>
      <c r="M5" s="4"/>
      <c r="N5" s="4">
        <v>64</v>
      </c>
      <c r="O5" s="4">
        <v>53</v>
      </c>
      <c r="P5" s="4">
        <v>50</v>
      </c>
      <c r="Q5" s="4">
        <v>50</v>
      </c>
      <c r="R5" s="4">
        <v>53</v>
      </c>
      <c r="S5" s="4">
        <v>59.5</v>
      </c>
      <c r="T5" s="4">
        <v>59</v>
      </c>
      <c r="U5" s="4">
        <v>58</v>
      </c>
      <c r="V5" s="4">
        <v>60</v>
      </c>
      <c r="W5" s="4">
        <v>65</v>
      </c>
      <c r="Y5" s="3" t="s">
        <v>547</v>
      </c>
      <c r="Z5" s="4"/>
      <c r="AA5" s="4"/>
      <c r="AB5" s="4"/>
      <c r="AC5" s="4"/>
      <c r="AD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20"/>
      <c r="AW5" s="21"/>
      <c r="AX5" s="4">
        <v>164</v>
      </c>
      <c r="AY5" s="39"/>
    </row>
    <row r="6" spans="1:51">
      <c r="A6" s="3">
        <v>2</v>
      </c>
      <c r="B6" s="4"/>
      <c r="C6" s="4">
        <v>46</v>
      </c>
      <c r="D6" s="4">
        <v>51</v>
      </c>
      <c r="E6" s="4">
        <v>51</v>
      </c>
      <c r="F6" s="4">
        <v>52</v>
      </c>
      <c r="G6" s="4">
        <v>50</v>
      </c>
      <c r="H6" s="4">
        <v>51</v>
      </c>
      <c r="I6" s="4">
        <v>51</v>
      </c>
      <c r="J6" s="4"/>
      <c r="K6" s="4"/>
      <c r="L6" s="4"/>
      <c r="M6" s="4"/>
      <c r="N6" s="4">
        <v>62</v>
      </c>
      <c r="O6" s="4">
        <v>55</v>
      </c>
      <c r="P6" s="4">
        <v>53</v>
      </c>
      <c r="Q6" s="4">
        <v>51.5</v>
      </c>
      <c r="R6" s="4">
        <v>53</v>
      </c>
      <c r="S6" s="4">
        <v>59</v>
      </c>
      <c r="T6" s="4">
        <v>59.5</v>
      </c>
      <c r="U6" s="4">
        <v>58.5</v>
      </c>
      <c r="V6" s="4">
        <v>61</v>
      </c>
      <c r="W6" s="4">
        <v>61</v>
      </c>
      <c r="Y6" s="3" t="s">
        <v>144</v>
      </c>
      <c r="Z6" s="4">
        <v>177</v>
      </c>
      <c r="AA6" s="37"/>
      <c r="AB6" s="4"/>
      <c r="AC6" s="4"/>
      <c r="AD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>
        <v>115</v>
      </c>
      <c r="AV6" s="20">
        <v>102</v>
      </c>
      <c r="AW6" s="40"/>
      <c r="AX6" s="4"/>
      <c r="AY6" s="4">
        <v>190</v>
      </c>
    </row>
    <row r="7" spans="1:51">
      <c r="A7" s="3">
        <v>3</v>
      </c>
      <c r="B7" s="4"/>
      <c r="C7" s="4">
        <v>40</v>
      </c>
      <c r="D7" s="4">
        <v>53</v>
      </c>
      <c r="E7" s="4">
        <v>50</v>
      </c>
      <c r="F7" s="4">
        <v>50</v>
      </c>
      <c r="G7" s="4">
        <v>49</v>
      </c>
      <c r="H7" s="4">
        <v>52.5</v>
      </c>
      <c r="I7" s="4">
        <v>51</v>
      </c>
      <c r="J7" s="4"/>
      <c r="K7" s="4"/>
      <c r="L7" s="4"/>
      <c r="M7" s="4"/>
      <c r="N7" s="4">
        <v>61</v>
      </c>
      <c r="O7" s="4">
        <v>51</v>
      </c>
      <c r="P7" s="4">
        <v>57</v>
      </c>
      <c r="Q7" s="4">
        <v>36.5</v>
      </c>
      <c r="R7" s="4">
        <v>58</v>
      </c>
      <c r="S7" s="4">
        <v>62</v>
      </c>
      <c r="T7" s="4">
        <v>63</v>
      </c>
      <c r="U7" s="4">
        <v>62</v>
      </c>
      <c r="V7" s="4">
        <v>66</v>
      </c>
      <c r="W7" s="4">
        <v>69</v>
      </c>
      <c r="Y7" s="3" t="s">
        <v>204</v>
      </c>
      <c r="Z7" s="4">
        <v>96</v>
      </c>
      <c r="AA7" s="4">
        <v>165</v>
      </c>
      <c r="AB7" s="4"/>
      <c r="AC7" s="4"/>
      <c r="AD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>
        <v>91</v>
      </c>
      <c r="AV7" s="20">
        <v>182</v>
      </c>
      <c r="AW7" s="21">
        <v>126</v>
      </c>
      <c r="AX7" s="4">
        <v>157</v>
      </c>
      <c r="AY7" s="4">
        <v>178</v>
      </c>
    </row>
    <row r="8" spans="1:51">
      <c r="A8" s="3">
        <v>4</v>
      </c>
      <c r="B8" s="4"/>
      <c r="C8" s="4">
        <v>48</v>
      </c>
      <c r="D8" s="4">
        <v>63</v>
      </c>
      <c r="E8" s="4">
        <v>48</v>
      </c>
      <c r="F8" s="4">
        <v>65</v>
      </c>
      <c r="G8" s="4">
        <v>52</v>
      </c>
      <c r="H8" s="4">
        <v>49</v>
      </c>
      <c r="I8" s="4">
        <v>49</v>
      </c>
      <c r="J8" s="4"/>
      <c r="K8" s="4"/>
      <c r="L8" s="4"/>
      <c r="M8" s="4"/>
      <c r="N8" s="4">
        <v>60</v>
      </c>
      <c r="O8" s="4">
        <v>52</v>
      </c>
      <c r="P8" s="4">
        <v>60</v>
      </c>
      <c r="Q8" s="4">
        <v>41.5</v>
      </c>
      <c r="R8" s="4">
        <v>58</v>
      </c>
      <c r="S8" s="4">
        <v>69</v>
      </c>
      <c r="T8" s="4">
        <v>67</v>
      </c>
      <c r="U8" s="4">
        <v>62</v>
      </c>
      <c r="V8" s="4">
        <v>75</v>
      </c>
      <c r="W8" s="4">
        <v>75</v>
      </c>
      <c r="Y8" s="3" t="s">
        <v>139</v>
      </c>
      <c r="Z8" s="4">
        <v>102</v>
      </c>
      <c r="AA8" s="4"/>
      <c r="AB8" s="4"/>
      <c r="AC8" s="4"/>
      <c r="AD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>
        <v>81</v>
      </c>
      <c r="AV8" s="20">
        <v>98</v>
      </c>
      <c r="AW8" s="40"/>
      <c r="AX8" s="4"/>
      <c r="AY8" s="4">
        <v>95</v>
      </c>
    </row>
    <row r="9" spans="1:51">
      <c r="A9" s="3">
        <v>5</v>
      </c>
      <c r="B9" s="4"/>
      <c r="C9" s="4">
        <v>45</v>
      </c>
      <c r="D9" s="4">
        <v>54</v>
      </c>
      <c r="E9" s="4">
        <v>56</v>
      </c>
      <c r="F9" s="4">
        <v>51</v>
      </c>
      <c r="G9" s="4">
        <v>51</v>
      </c>
      <c r="H9" s="4">
        <v>53.5</v>
      </c>
      <c r="I9" s="4">
        <v>47</v>
      </c>
      <c r="J9" s="4"/>
      <c r="K9" s="4"/>
      <c r="L9" s="4"/>
      <c r="M9" s="4"/>
      <c r="N9" s="4">
        <v>52</v>
      </c>
      <c r="O9" s="4">
        <v>47</v>
      </c>
      <c r="P9" s="4">
        <v>40</v>
      </c>
      <c r="Q9" s="4">
        <v>30</v>
      </c>
      <c r="R9" s="4">
        <v>47</v>
      </c>
      <c r="S9" s="4">
        <v>51.5</v>
      </c>
      <c r="T9" s="4">
        <v>53</v>
      </c>
      <c r="U9" s="4">
        <v>50</v>
      </c>
      <c r="V9" s="4">
        <v>47</v>
      </c>
      <c r="W9" s="4">
        <v>76</v>
      </c>
      <c r="Y9" s="3" t="s">
        <v>104</v>
      </c>
      <c r="Z9" s="4">
        <v>61</v>
      </c>
      <c r="AA9" s="4">
        <v>72</v>
      </c>
      <c r="AB9" s="4"/>
      <c r="AC9" s="4"/>
      <c r="AD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103</v>
      </c>
      <c r="AV9" s="20">
        <v>63</v>
      </c>
      <c r="AW9" s="21">
        <v>110</v>
      </c>
      <c r="AX9" s="4">
        <v>167</v>
      </c>
      <c r="AY9" s="37">
        <v>56.5</v>
      </c>
    </row>
    <row r="10" spans="1:51">
      <c r="A10" s="3">
        <v>6</v>
      </c>
      <c r="B10" s="4"/>
      <c r="C10" s="4">
        <v>42</v>
      </c>
      <c r="D10" s="4">
        <v>51</v>
      </c>
      <c r="E10" s="4">
        <v>47</v>
      </c>
      <c r="F10" s="4">
        <v>46</v>
      </c>
      <c r="G10" s="4">
        <v>46</v>
      </c>
      <c r="H10" s="4">
        <v>39</v>
      </c>
      <c r="I10" s="4">
        <v>36</v>
      </c>
      <c r="J10" s="4"/>
      <c r="K10" s="4"/>
      <c r="L10" s="4"/>
      <c r="M10" s="4"/>
      <c r="N10" s="4">
        <v>61</v>
      </c>
      <c r="O10" s="4">
        <v>40</v>
      </c>
      <c r="P10" s="4">
        <v>37</v>
      </c>
      <c r="Q10" s="4">
        <v>28.5</v>
      </c>
      <c r="R10" s="4">
        <v>46</v>
      </c>
      <c r="S10" s="4">
        <v>86</v>
      </c>
      <c r="T10" s="4">
        <v>71</v>
      </c>
      <c r="U10" s="36">
        <v>51</v>
      </c>
      <c r="V10" s="4">
        <v>96</v>
      </c>
      <c r="W10" s="4">
        <v>101</v>
      </c>
      <c r="Y10" s="3" t="s">
        <v>99</v>
      </c>
      <c r="Z10" s="4">
        <v>65</v>
      </c>
      <c r="AA10" s="4">
        <v>78</v>
      </c>
      <c r="AB10" s="4"/>
      <c r="AC10" s="4"/>
      <c r="AD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37"/>
      <c r="AV10" s="20">
        <v>145</v>
      </c>
      <c r="AW10" s="21">
        <v>66</v>
      </c>
      <c r="AX10" s="4">
        <v>158</v>
      </c>
      <c r="AY10" s="37"/>
    </row>
    <row r="11" spans="1:51">
      <c r="A11" s="3">
        <v>7</v>
      </c>
      <c r="B11" s="4"/>
      <c r="C11" s="4">
        <v>63</v>
      </c>
      <c r="D11" s="4">
        <v>74</v>
      </c>
      <c r="E11" s="4">
        <v>38</v>
      </c>
      <c r="F11" s="4">
        <v>81</v>
      </c>
      <c r="G11" s="4">
        <v>53</v>
      </c>
      <c r="H11" s="4">
        <v>62.5</v>
      </c>
      <c r="I11" s="4">
        <v>75</v>
      </c>
      <c r="J11" s="4"/>
      <c r="K11" s="4"/>
      <c r="L11" s="4"/>
      <c r="M11" s="4"/>
      <c r="N11" s="36">
        <v>115</v>
      </c>
      <c r="O11" s="4">
        <v>51.5</v>
      </c>
      <c r="P11" s="4">
        <v>74</v>
      </c>
      <c r="Q11" s="4">
        <v>37</v>
      </c>
      <c r="R11" s="4">
        <v>75</v>
      </c>
      <c r="S11" s="4"/>
      <c r="T11" s="4">
        <v>97</v>
      </c>
      <c r="U11" s="36">
        <v>54</v>
      </c>
      <c r="V11" s="4">
        <v>176</v>
      </c>
      <c r="W11" s="4">
        <v>140</v>
      </c>
      <c r="Y11" s="3" t="s">
        <v>97</v>
      </c>
      <c r="Z11" s="4">
        <v>88.5</v>
      </c>
      <c r="AA11" s="4">
        <v>88</v>
      </c>
      <c r="AB11" s="4">
        <v>152</v>
      </c>
      <c r="AC11" s="4"/>
      <c r="AD11" s="4"/>
      <c r="AF11" s="4"/>
      <c r="AG11" s="4">
        <v>77</v>
      </c>
      <c r="AH11" s="37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72</v>
      </c>
      <c r="AV11" s="20">
        <v>72</v>
      </c>
      <c r="AW11" s="21">
        <v>125</v>
      </c>
      <c r="AX11" s="4">
        <v>130</v>
      </c>
      <c r="AY11" s="4">
        <v>172</v>
      </c>
    </row>
    <row r="12" spans="1:51">
      <c r="A12" s="3">
        <v>8</v>
      </c>
      <c r="B12" s="4"/>
      <c r="C12" s="4">
        <v>108</v>
      </c>
      <c r="D12" s="37">
        <v>160</v>
      </c>
      <c r="E12" s="4">
        <v>89</v>
      </c>
      <c r="F12" s="4">
        <v>90</v>
      </c>
      <c r="G12" s="4">
        <v>82</v>
      </c>
      <c r="H12" s="4">
        <v>119</v>
      </c>
      <c r="I12" s="4">
        <v>165</v>
      </c>
      <c r="J12" s="4"/>
      <c r="K12" s="4"/>
      <c r="L12" s="4"/>
      <c r="M12" s="4"/>
      <c r="N12" s="4">
        <v>100</v>
      </c>
      <c r="O12" s="37"/>
      <c r="P12" s="4">
        <v>127</v>
      </c>
      <c r="Q12" s="4">
        <v>29</v>
      </c>
      <c r="R12" s="4">
        <v>92</v>
      </c>
      <c r="S12" s="4">
        <v>167</v>
      </c>
      <c r="T12" s="4">
        <v>143</v>
      </c>
      <c r="U12" s="4"/>
      <c r="V12" s="4">
        <v>127</v>
      </c>
      <c r="W12" s="4">
        <v>129</v>
      </c>
      <c r="Y12" s="3">
        <v>0.25</v>
      </c>
      <c r="Z12" s="4">
        <v>125</v>
      </c>
      <c r="AA12" s="4">
        <v>68</v>
      </c>
      <c r="AB12" s="4">
        <v>98</v>
      </c>
      <c r="AC12" s="4"/>
      <c r="AD12" s="4"/>
      <c r="AF12" s="4"/>
      <c r="AG12" s="4">
        <v>138</v>
      </c>
      <c r="AH12" s="3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139</v>
      </c>
      <c r="AV12" s="20">
        <v>155</v>
      </c>
      <c r="AW12" s="40"/>
      <c r="AX12" s="4">
        <v>143</v>
      </c>
      <c r="AY12" s="4">
        <v>176</v>
      </c>
    </row>
    <row r="13" spans="1:51">
      <c r="A13" s="3">
        <v>9</v>
      </c>
      <c r="B13" s="4"/>
      <c r="C13" s="4">
        <v>97</v>
      </c>
      <c r="D13" s="4"/>
      <c r="E13" s="4">
        <v>92</v>
      </c>
      <c r="F13" s="4">
        <v>129</v>
      </c>
      <c r="G13" s="4">
        <v>94</v>
      </c>
      <c r="H13" s="4">
        <v>155</v>
      </c>
      <c r="I13" s="4">
        <v>130</v>
      </c>
      <c r="J13" s="4"/>
      <c r="K13" s="4"/>
      <c r="L13" s="4"/>
      <c r="M13" s="4"/>
      <c r="N13" s="4">
        <v>106</v>
      </c>
      <c r="O13" s="4">
        <v>94</v>
      </c>
      <c r="P13" s="4">
        <v>190</v>
      </c>
      <c r="Q13" s="4"/>
      <c r="R13" s="4">
        <v>140</v>
      </c>
      <c r="S13" s="4">
        <v>158</v>
      </c>
      <c r="T13" s="4">
        <v>140</v>
      </c>
      <c r="U13" s="4">
        <v>138</v>
      </c>
      <c r="V13" s="4">
        <v>135</v>
      </c>
      <c r="W13" s="4">
        <v>147</v>
      </c>
      <c r="Y13" s="3">
        <v>0.5</v>
      </c>
      <c r="Z13" s="4">
        <v>122</v>
      </c>
      <c r="AA13" s="4">
        <v>86</v>
      </c>
      <c r="AB13" s="37"/>
      <c r="AC13" s="4"/>
      <c r="AD13" s="4"/>
      <c r="AF13" s="4"/>
      <c r="AG13" s="37">
        <v>79</v>
      </c>
      <c r="AH13" s="37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>
        <v>87</v>
      </c>
      <c r="AV13" s="20">
        <v>118</v>
      </c>
      <c r="AW13" s="40"/>
      <c r="AX13" s="4">
        <v>163</v>
      </c>
      <c r="AY13" s="4">
        <v>104</v>
      </c>
    </row>
    <row r="14" spans="1:51">
      <c r="A14" s="3">
        <v>10</v>
      </c>
      <c r="B14" s="4"/>
      <c r="C14" s="4">
        <v>90</v>
      </c>
      <c r="D14" s="4"/>
      <c r="E14" s="4">
        <v>67</v>
      </c>
      <c r="F14" s="4">
        <v>162</v>
      </c>
      <c r="G14" s="4">
        <v>86</v>
      </c>
      <c r="H14" s="37"/>
      <c r="I14" s="4">
        <v>148</v>
      </c>
      <c r="J14" s="4"/>
      <c r="K14" s="4"/>
      <c r="L14" s="4"/>
      <c r="M14" s="4"/>
      <c r="N14" s="4"/>
      <c r="O14" s="4">
        <v>42</v>
      </c>
      <c r="P14" s="37"/>
      <c r="Q14" s="4">
        <v>35</v>
      </c>
      <c r="R14" s="4">
        <v>155</v>
      </c>
      <c r="S14" s="37"/>
      <c r="T14" s="4"/>
      <c r="U14" s="4"/>
      <c r="V14" s="4">
        <v>154</v>
      </c>
      <c r="W14" s="4">
        <v>158</v>
      </c>
      <c r="Y14" s="3">
        <v>1</v>
      </c>
      <c r="Z14" s="4">
        <v>88</v>
      </c>
      <c r="AA14" s="4">
        <v>102</v>
      </c>
      <c r="AB14" s="4">
        <v>45.5</v>
      </c>
      <c r="AC14" s="37"/>
      <c r="AD14" s="4"/>
      <c r="AE14" s="4">
        <v>89.5</v>
      </c>
      <c r="AF14" s="4"/>
      <c r="AG14" s="4">
        <v>105</v>
      </c>
      <c r="AH14" s="37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37"/>
      <c r="AV14" s="20">
        <v>151</v>
      </c>
      <c r="AW14" s="21">
        <v>159</v>
      </c>
      <c r="AX14" s="4">
        <v>167</v>
      </c>
      <c r="AY14" s="37"/>
    </row>
    <row r="15" spans="1:51">
      <c r="A15" s="3">
        <v>11</v>
      </c>
      <c r="B15" s="4"/>
      <c r="C15" s="4"/>
      <c r="D15" s="4"/>
      <c r="E15" s="4"/>
      <c r="F15" s="4">
        <v>178</v>
      </c>
      <c r="G15" s="4"/>
      <c r="H15" s="4"/>
      <c r="I15" s="4">
        <v>170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87</v>
      </c>
      <c r="W15" s="4"/>
      <c r="Y15" s="3">
        <v>5</v>
      </c>
      <c r="Z15" s="4">
        <v>56.5</v>
      </c>
      <c r="AA15" s="4">
        <v>54</v>
      </c>
      <c r="AB15" s="4">
        <v>53.5</v>
      </c>
      <c r="AC15" s="4">
        <v>116</v>
      </c>
      <c r="AD15" s="4">
        <v>110</v>
      </c>
      <c r="AE15" s="4">
        <v>105</v>
      </c>
      <c r="AF15" s="4">
        <v>120</v>
      </c>
      <c r="AG15" s="4">
        <v>113</v>
      </c>
      <c r="AH15" s="4">
        <v>89</v>
      </c>
      <c r="AI15" s="37">
        <v>147</v>
      </c>
      <c r="AJ15" s="37"/>
      <c r="AK15" s="4">
        <v>127</v>
      </c>
      <c r="AL15" s="4">
        <v>74</v>
      </c>
      <c r="AM15" s="4">
        <v>106</v>
      </c>
      <c r="AN15" s="4">
        <v>153</v>
      </c>
      <c r="AO15" s="4">
        <v>130</v>
      </c>
      <c r="AP15" s="4">
        <v>155</v>
      </c>
      <c r="AQ15" s="4">
        <v>149</v>
      </c>
      <c r="AR15" s="4">
        <v>147</v>
      </c>
      <c r="AS15" s="4">
        <v>142</v>
      </c>
      <c r="AT15" s="43">
        <v>145</v>
      </c>
      <c r="AU15" s="4"/>
      <c r="AV15" s="20"/>
      <c r="AW15" s="40"/>
      <c r="AX15" s="4"/>
      <c r="AY15" s="4"/>
    </row>
    <row r="16" spans="1:51">
      <c r="A16" s="3">
        <v>12</v>
      </c>
      <c r="B16" s="4"/>
      <c r="C16" s="4"/>
      <c r="D16" s="4"/>
      <c r="E16" s="4">
        <v>61</v>
      </c>
      <c r="F16" s="4">
        <v>56</v>
      </c>
      <c r="G16" s="4"/>
      <c r="H16" s="4">
        <v>78.5</v>
      </c>
      <c r="I16" s="4" t="s">
        <v>0</v>
      </c>
      <c r="J16" s="4"/>
      <c r="K16" s="4"/>
      <c r="L16" s="4"/>
      <c r="M16" s="4"/>
      <c r="N16" s="4">
        <v>86</v>
      </c>
      <c r="O16" s="4"/>
      <c r="P16" s="4">
        <v>116</v>
      </c>
      <c r="Q16" s="4"/>
      <c r="R16" s="4"/>
      <c r="S16" s="4"/>
      <c r="T16" s="4"/>
      <c r="U16" s="4"/>
      <c r="V16" s="4">
        <v>72</v>
      </c>
      <c r="W16" s="4"/>
      <c r="Y16" s="3">
        <v>10</v>
      </c>
      <c r="Z16" s="4">
        <v>50</v>
      </c>
      <c r="AA16" s="4">
        <v>51</v>
      </c>
      <c r="AB16" s="4">
        <v>49</v>
      </c>
      <c r="AC16" s="4">
        <v>52</v>
      </c>
      <c r="AD16" s="4">
        <v>60</v>
      </c>
      <c r="AE16" s="4">
        <v>55.5</v>
      </c>
      <c r="AF16" s="4">
        <v>36</v>
      </c>
      <c r="AG16" s="4">
        <v>57</v>
      </c>
      <c r="AH16" s="4">
        <v>64</v>
      </c>
      <c r="AI16" s="4">
        <v>47</v>
      </c>
      <c r="AJ16" s="4">
        <v>44</v>
      </c>
      <c r="AK16" s="4">
        <v>122</v>
      </c>
      <c r="AL16" s="4">
        <v>47</v>
      </c>
      <c r="AM16" s="4">
        <v>94</v>
      </c>
      <c r="AN16" s="4">
        <v>125</v>
      </c>
      <c r="AO16" s="4">
        <v>90</v>
      </c>
      <c r="AP16" s="4">
        <v>107</v>
      </c>
      <c r="AQ16" s="4">
        <v>93.5</v>
      </c>
      <c r="AR16" s="4">
        <v>108</v>
      </c>
      <c r="AS16" s="4">
        <v>179.5</v>
      </c>
      <c r="AT16" s="43">
        <v>107</v>
      </c>
      <c r="AU16" s="4"/>
      <c r="AV16" s="20"/>
      <c r="AW16" s="21"/>
      <c r="AX16" s="4"/>
      <c r="AY16" s="4"/>
    </row>
    <row r="17" spans="1:51">
      <c r="A17" s="3">
        <v>13</v>
      </c>
      <c r="B17" s="4"/>
      <c r="C17" s="4">
        <v>60</v>
      </c>
      <c r="D17" s="4">
        <v>104</v>
      </c>
      <c r="E17" s="4">
        <v>95</v>
      </c>
      <c r="F17" s="4">
        <v>111</v>
      </c>
      <c r="G17" s="4"/>
      <c r="H17" s="4">
        <v>110</v>
      </c>
      <c r="I17" s="4">
        <v>78</v>
      </c>
      <c r="J17" s="4"/>
      <c r="K17" s="4"/>
      <c r="L17" s="4"/>
      <c r="M17" s="4"/>
      <c r="N17" s="4">
        <v>37</v>
      </c>
      <c r="O17" s="4">
        <v>81</v>
      </c>
      <c r="P17" s="4">
        <v>90</v>
      </c>
      <c r="Q17" s="4">
        <v>96</v>
      </c>
      <c r="R17" s="4">
        <v>100</v>
      </c>
      <c r="S17" s="4">
        <v>100</v>
      </c>
      <c r="T17" s="4">
        <v>104</v>
      </c>
      <c r="U17" s="4">
        <v>99</v>
      </c>
      <c r="V17" s="4">
        <v>114</v>
      </c>
      <c r="W17" s="4">
        <v>92.5</v>
      </c>
      <c r="Y17" s="3">
        <v>15</v>
      </c>
      <c r="Z17" s="4">
        <v>50.5</v>
      </c>
      <c r="AA17" s="4">
        <v>47</v>
      </c>
      <c r="AB17" s="4">
        <v>43.5</v>
      </c>
      <c r="AC17" s="4">
        <v>49</v>
      </c>
      <c r="AD17" s="4">
        <v>51</v>
      </c>
      <c r="AE17" s="4">
        <v>50.5</v>
      </c>
      <c r="AF17" s="4">
        <v>46</v>
      </c>
      <c r="AG17" s="4">
        <v>42</v>
      </c>
      <c r="AH17" s="4">
        <v>63</v>
      </c>
      <c r="AI17" s="4">
        <v>52</v>
      </c>
      <c r="AJ17" s="4">
        <v>48</v>
      </c>
      <c r="AK17" s="4">
        <v>58</v>
      </c>
      <c r="AL17" s="4">
        <v>65.5</v>
      </c>
      <c r="AM17" s="4">
        <v>61</v>
      </c>
      <c r="AN17" s="4">
        <v>80</v>
      </c>
      <c r="AO17" s="4">
        <v>88</v>
      </c>
      <c r="AP17" s="4">
        <v>96</v>
      </c>
      <c r="AQ17" s="4">
        <v>90.5</v>
      </c>
      <c r="AR17" s="4">
        <v>42.5</v>
      </c>
      <c r="AS17" s="4">
        <v>42</v>
      </c>
      <c r="AT17" s="4">
        <v>51</v>
      </c>
      <c r="AU17" s="4">
        <v>132</v>
      </c>
      <c r="AV17" s="20">
        <v>130</v>
      </c>
      <c r="AW17" s="21"/>
      <c r="AX17" s="4">
        <v>135</v>
      </c>
      <c r="AY17" s="4">
        <v>138</v>
      </c>
    </row>
    <row r="18" spans="1:51">
      <c r="A18" s="3">
        <v>14</v>
      </c>
      <c r="B18" s="4"/>
      <c r="C18" s="4">
        <v>52</v>
      </c>
      <c r="D18" s="4">
        <v>78</v>
      </c>
      <c r="E18" s="4">
        <v>54</v>
      </c>
      <c r="F18" s="4">
        <v>56</v>
      </c>
      <c r="G18" s="4">
        <v>46</v>
      </c>
      <c r="H18" s="4">
        <v>47</v>
      </c>
      <c r="I18" s="4">
        <v>35</v>
      </c>
      <c r="J18" s="4"/>
      <c r="K18" s="4"/>
      <c r="L18" s="4"/>
      <c r="M18" s="4"/>
      <c r="N18" s="4">
        <v>35</v>
      </c>
      <c r="O18" s="4">
        <v>40</v>
      </c>
      <c r="P18" s="4">
        <v>42</v>
      </c>
      <c r="Q18" s="4">
        <v>161</v>
      </c>
      <c r="R18" s="4"/>
      <c r="S18" s="4">
        <v>57.5</v>
      </c>
      <c r="T18" s="4">
        <v>96</v>
      </c>
      <c r="U18" s="36">
        <v>57.5</v>
      </c>
      <c r="V18" s="36"/>
      <c r="W18" s="36">
        <v>110</v>
      </c>
      <c r="Y18" s="3">
        <v>20</v>
      </c>
      <c r="Z18" s="4">
        <v>44</v>
      </c>
      <c r="AA18" s="4">
        <v>46</v>
      </c>
      <c r="AB18" s="4">
        <v>48.5</v>
      </c>
      <c r="AC18" s="4">
        <v>49</v>
      </c>
      <c r="AD18" s="4">
        <v>51</v>
      </c>
      <c r="AE18" s="4">
        <v>47.5</v>
      </c>
      <c r="AF18" s="4">
        <v>45</v>
      </c>
      <c r="AG18" s="4">
        <v>63</v>
      </c>
      <c r="AH18" s="4">
        <v>61</v>
      </c>
      <c r="AI18" s="4">
        <v>89</v>
      </c>
      <c r="AJ18" s="4">
        <v>80</v>
      </c>
      <c r="AK18" s="4">
        <v>101</v>
      </c>
      <c r="AL18" s="4">
        <v>80</v>
      </c>
      <c r="AM18" s="4">
        <v>90</v>
      </c>
      <c r="AN18" s="4">
        <v>93</v>
      </c>
      <c r="AO18" s="4">
        <v>79</v>
      </c>
      <c r="AP18" s="4">
        <v>86</v>
      </c>
      <c r="AQ18" s="4">
        <v>85</v>
      </c>
      <c r="AR18" s="4">
        <v>76</v>
      </c>
      <c r="AS18" s="4">
        <v>86</v>
      </c>
      <c r="AT18" s="4">
        <v>73</v>
      </c>
      <c r="AU18" s="37"/>
      <c r="AV18" s="20"/>
      <c r="AW18" s="40"/>
      <c r="AX18" s="4">
        <v>130</v>
      </c>
      <c r="AY18" s="39"/>
    </row>
    <row r="19" spans="1:51">
      <c r="A19" s="3">
        <v>15</v>
      </c>
      <c r="B19" s="4"/>
      <c r="C19" s="4">
        <v>45</v>
      </c>
      <c r="D19" s="4">
        <v>51.5</v>
      </c>
      <c r="E19" s="4">
        <v>46</v>
      </c>
      <c r="F19" s="4">
        <v>49</v>
      </c>
      <c r="G19" s="4">
        <v>32</v>
      </c>
      <c r="H19" s="4">
        <v>35.5</v>
      </c>
      <c r="I19" s="4">
        <v>42</v>
      </c>
      <c r="J19" s="4"/>
      <c r="K19" s="4"/>
      <c r="L19" s="4"/>
      <c r="M19" s="4"/>
      <c r="N19" s="4">
        <v>38</v>
      </c>
      <c r="O19" s="4">
        <v>44</v>
      </c>
      <c r="P19" s="4">
        <v>32</v>
      </c>
      <c r="Q19" s="4">
        <v>29</v>
      </c>
      <c r="R19" s="4">
        <v>41</v>
      </c>
      <c r="S19" s="4">
        <v>39</v>
      </c>
      <c r="T19" s="4">
        <v>39</v>
      </c>
      <c r="U19" s="4">
        <v>40</v>
      </c>
      <c r="V19" s="4">
        <v>26</v>
      </c>
      <c r="W19" s="4">
        <v>54</v>
      </c>
      <c r="Y19" s="3">
        <v>25</v>
      </c>
      <c r="Z19" s="4">
        <v>58</v>
      </c>
      <c r="AA19" s="4">
        <v>59</v>
      </c>
      <c r="AB19" s="4">
        <v>49.5</v>
      </c>
      <c r="AC19" s="4">
        <v>58</v>
      </c>
      <c r="AD19" s="4">
        <v>72</v>
      </c>
      <c r="AE19" s="4">
        <v>75</v>
      </c>
      <c r="AF19" s="4">
        <v>46</v>
      </c>
      <c r="AG19" s="4">
        <v>58</v>
      </c>
      <c r="AH19" s="4">
        <v>69</v>
      </c>
      <c r="AI19" s="4">
        <v>47</v>
      </c>
      <c r="AJ19" s="4">
        <v>45</v>
      </c>
      <c r="AK19" s="4">
        <v>57</v>
      </c>
      <c r="AL19" s="4">
        <v>58</v>
      </c>
      <c r="AM19" s="4">
        <v>51</v>
      </c>
      <c r="AN19" s="4">
        <v>55</v>
      </c>
      <c r="AO19" s="4">
        <v>57.5</v>
      </c>
      <c r="AP19" s="4">
        <v>76</v>
      </c>
      <c r="AQ19" s="4">
        <v>88</v>
      </c>
      <c r="AR19" s="4">
        <v>40</v>
      </c>
      <c r="AS19" s="4">
        <v>58</v>
      </c>
      <c r="AT19" s="4">
        <v>57</v>
      </c>
      <c r="AU19" s="4">
        <v>177</v>
      </c>
      <c r="AV19" s="20">
        <v>160</v>
      </c>
      <c r="AW19" s="40"/>
      <c r="AX19" s="4">
        <v>160</v>
      </c>
      <c r="AY19" s="4">
        <v>164.5</v>
      </c>
    </row>
    <row r="20" spans="1:51">
      <c r="A20" s="3">
        <v>16</v>
      </c>
      <c r="B20" s="4"/>
      <c r="C20" s="4">
        <v>46</v>
      </c>
      <c r="D20" s="4">
        <v>47.5</v>
      </c>
      <c r="E20" s="4">
        <v>47</v>
      </c>
      <c r="F20" s="4">
        <v>51</v>
      </c>
      <c r="G20" s="4">
        <v>47</v>
      </c>
      <c r="H20" s="4">
        <v>37.5</v>
      </c>
      <c r="I20" s="4">
        <v>46</v>
      </c>
      <c r="J20" s="4"/>
      <c r="K20" s="4"/>
      <c r="L20" s="4"/>
      <c r="M20" s="4"/>
      <c r="N20" s="4">
        <v>49</v>
      </c>
      <c r="O20" s="4">
        <v>41</v>
      </c>
      <c r="P20" s="4">
        <v>34</v>
      </c>
      <c r="Q20" s="4">
        <v>30</v>
      </c>
      <c r="R20" s="4">
        <v>49</v>
      </c>
      <c r="S20" s="4">
        <v>39</v>
      </c>
      <c r="T20" s="4">
        <v>44</v>
      </c>
      <c r="U20" s="4">
        <v>45</v>
      </c>
      <c r="V20" s="4">
        <v>35</v>
      </c>
      <c r="W20" s="4">
        <v>41</v>
      </c>
      <c r="Y20" s="3">
        <v>30</v>
      </c>
      <c r="Z20" s="4">
        <v>69</v>
      </c>
      <c r="AA20" s="4">
        <v>55</v>
      </c>
      <c r="AB20" s="4">
        <v>59.5</v>
      </c>
      <c r="AC20" s="4">
        <v>60</v>
      </c>
      <c r="AD20" s="4">
        <v>86.5</v>
      </c>
      <c r="AE20" s="4">
        <v>54</v>
      </c>
      <c r="AF20" s="4">
        <v>46</v>
      </c>
      <c r="AG20" s="4">
        <v>57</v>
      </c>
      <c r="AH20" s="4">
        <v>86</v>
      </c>
      <c r="AI20" s="4">
        <v>48</v>
      </c>
      <c r="AJ20" s="4">
        <v>83</v>
      </c>
      <c r="AK20" s="4">
        <v>99</v>
      </c>
      <c r="AL20" s="4">
        <v>109</v>
      </c>
      <c r="AM20" s="4">
        <v>92</v>
      </c>
      <c r="AN20" s="4">
        <v>95</v>
      </c>
      <c r="AO20" s="4">
        <v>105</v>
      </c>
      <c r="AP20" s="4">
        <v>143</v>
      </c>
      <c r="AQ20" s="4">
        <v>158</v>
      </c>
      <c r="AR20" s="4">
        <v>91</v>
      </c>
      <c r="AS20" s="4">
        <v>85</v>
      </c>
      <c r="AT20" s="4">
        <v>31</v>
      </c>
      <c r="AU20" s="4">
        <v>116</v>
      </c>
      <c r="AV20" s="20">
        <v>127</v>
      </c>
      <c r="AW20" s="40"/>
      <c r="AX20" s="4">
        <v>104</v>
      </c>
      <c r="AY20" s="39"/>
    </row>
    <row r="21" spans="1:51">
      <c r="A21" s="3">
        <v>17</v>
      </c>
      <c r="B21" s="4"/>
      <c r="C21" s="4">
        <v>64</v>
      </c>
      <c r="D21" s="4">
        <v>58</v>
      </c>
      <c r="E21" s="4">
        <v>54</v>
      </c>
      <c r="F21" s="4">
        <v>60</v>
      </c>
      <c r="G21" s="4">
        <v>46</v>
      </c>
      <c r="H21" s="4">
        <v>50</v>
      </c>
      <c r="I21" s="4">
        <v>34</v>
      </c>
      <c r="J21" s="4"/>
      <c r="K21" s="4"/>
      <c r="L21" s="4"/>
      <c r="M21" s="4"/>
      <c r="N21" s="4">
        <v>32</v>
      </c>
      <c r="O21" s="4">
        <v>36.5</v>
      </c>
      <c r="P21" s="4">
        <v>24</v>
      </c>
      <c r="Q21" s="4">
        <v>28</v>
      </c>
      <c r="R21" s="4">
        <v>43</v>
      </c>
      <c r="S21" s="4">
        <v>47.5</v>
      </c>
      <c r="T21" s="4">
        <v>41</v>
      </c>
      <c r="U21" s="4">
        <v>36</v>
      </c>
      <c r="V21" s="4">
        <v>36</v>
      </c>
      <c r="W21" s="4">
        <v>43</v>
      </c>
      <c r="Y21" s="3">
        <v>35</v>
      </c>
      <c r="Z21" s="4">
        <v>53.5</v>
      </c>
      <c r="AA21" s="4">
        <v>56</v>
      </c>
      <c r="AB21" s="4">
        <v>50</v>
      </c>
      <c r="AC21" s="4">
        <v>52</v>
      </c>
      <c r="AD21" s="4">
        <v>63</v>
      </c>
      <c r="AE21" s="4">
        <v>87.5</v>
      </c>
      <c r="AF21" s="4">
        <v>61</v>
      </c>
      <c r="AG21" s="4">
        <v>65</v>
      </c>
      <c r="AH21" s="4">
        <v>96</v>
      </c>
      <c r="AI21" s="4">
        <v>50</v>
      </c>
      <c r="AJ21" s="37"/>
      <c r="AK21" s="4">
        <v>65</v>
      </c>
      <c r="AL21" s="4">
        <v>45</v>
      </c>
      <c r="AM21" s="4">
        <v>47</v>
      </c>
      <c r="AN21" s="4">
        <v>48</v>
      </c>
      <c r="AO21" s="4">
        <v>140</v>
      </c>
      <c r="AP21" s="4">
        <v>85</v>
      </c>
      <c r="AQ21" s="4">
        <v>178</v>
      </c>
      <c r="AR21" s="4">
        <v>159.5</v>
      </c>
      <c r="AS21" s="4">
        <v>192.5</v>
      </c>
      <c r="AT21" s="43">
        <v>116</v>
      </c>
      <c r="AU21" s="4">
        <v>131</v>
      </c>
      <c r="AV21" s="20">
        <v>123</v>
      </c>
      <c r="AW21" s="21">
        <v>103</v>
      </c>
      <c r="AX21" s="4">
        <v>176</v>
      </c>
      <c r="AY21" s="4">
        <v>120</v>
      </c>
    </row>
    <row r="22" spans="1:51">
      <c r="A22" s="3">
        <v>18</v>
      </c>
      <c r="B22" s="4"/>
      <c r="C22" s="4">
        <v>37</v>
      </c>
      <c r="D22" s="4">
        <v>44</v>
      </c>
      <c r="E22" s="4">
        <v>37</v>
      </c>
      <c r="F22" s="4">
        <v>40</v>
      </c>
      <c r="G22" s="4">
        <v>36</v>
      </c>
      <c r="H22" s="4">
        <v>39</v>
      </c>
      <c r="I22" s="4">
        <v>41</v>
      </c>
      <c r="J22" s="4"/>
      <c r="K22" s="4"/>
      <c r="L22" s="4"/>
      <c r="M22" s="4"/>
      <c r="N22" s="4">
        <v>47</v>
      </c>
      <c r="O22" s="4">
        <v>40</v>
      </c>
      <c r="P22" s="4">
        <v>34</v>
      </c>
      <c r="Q22" s="4">
        <v>26.5</v>
      </c>
      <c r="R22" s="4">
        <v>38</v>
      </c>
      <c r="S22" s="4">
        <v>48.5</v>
      </c>
      <c r="T22" s="4">
        <v>39</v>
      </c>
      <c r="U22" s="4">
        <v>45</v>
      </c>
      <c r="V22" s="4">
        <v>38</v>
      </c>
      <c r="W22" s="4">
        <v>43</v>
      </c>
      <c r="Y22" s="3">
        <v>40</v>
      </c>
      <c r="Z22" s="4">
        <v>86</v>
      </c>
      <c r="AA22" s="4">
        <v>47</v>
      </c>
      <c r="AB22" s="4">
        <v>70.5</v>
      </c>
      <c r="AC22" s="37"/>
      <c r="AD22" s="4">
        <v>92</v>
      </c>
      <c r="AE22" s="4">
        <v>93</v>
      </c>
      <c r="AF22" s="4">
        <v>41</v>
      </c>
      <c r="AG22" s="4">
        <v>52</v>
      </c>
      <c r="AH22" s="4">
        <v>171</v>
      </c>
      <c r="AI22" s="4">
        <v>36</v>
      </c>
      <c r="AJ22" s="37"/>
      <c r="AK22" s="4">
        <v>94</v>
      </c>
      <c r="AL22" s="4">
        <v>45</v>
      </c>
      <c r="AM22" s="4">
        <v>46</v>
      </c>
      <c r="AN22" s="4">
        <v>96</v>
      </c>
      <c r="AO22" s="4">
        <v>124</v>
      </c>
      <c r="AP22" s="4">
        <v>124</v>
      </c>
      <c r="AQ22" s="4">
        <v>104</v>
      </c>
      <c r="AR22" s="37"/>
      <c r="AS22" s="4">
        <v>92</v>
      </c>
      <c r="AT22" s="4">
        <v>94</v>
      </c>
      <c r="AU22" s="4">
        <v>74</v>
      </c>
      <c r="AV22" s="20">
        <v>80</v>
      </c>
      <c r="AW22" s="21">
        <v>49</v>
      </c>
      <c r="AX22" s="4">
        <v>50</v>
      </c>
      <c r="AY22" s="4">
        <v>98</v>
      </c>
    </row>
    <row r="23" spans="1:51">
      <c r="A23" s="3">
        <v>19</v>
      </c>
      <c r="B23" s="4"/>
      <c r="C23" s="4">
        <v>44</v>
      </c>
      <c r="D23" s="4">
        <v>44.5</v>
      </c>
      <c r="E23" s="4">
        <v>42</v>
      </c>
      <c r="F23" s="4">
        <v>53</v>
      </c>
      <c r="G23" s="4">
        <v>45</v>
      </c>
      <c r="H23" s="4">
        <v>42</v>
      </c>
      <c r="I23" s="4">
        <v>67</v>
      </c>
      <c r="J23" s="4"/>
      <c r="K23" s="4"/>
      <c r="L23" s="4"/>
      <c r="M23" s="4"/>
      <c r="N23" s="4">
        <v>69</v>
      </c>
      <c r="O23" s="4">
        <v>50</v>
      </c>
      <c r="P23" s="4">
        <v>37</v>
      </c>
      <c r="Q23" s="4">
        <v>46</v>
      </c>
      <c r="R23" s="4">
        <v>48</v>
      </c>
      <c r="S23" s="4">
        <v>46</v>
      </c>
      <c r="T23" s="4">
        <v>53</v>
      </c>
      <c r="U23" s="4">
        <v>52</v>
      </c>
      <c r="V23" s="4">
        <v>48</v>
      </c>
      <c r="W23" s="4">
        <v>54</v>
      </c>
      <c r="Y23" s="3">
        <v>45</v>
      </c>
      <c r="Z23" s="4">
        <v>47</v>
      </c>
      <c r="AA23" s="4">
        <v>42</v>
      </c>
      <c r="AB23" s="4">
        <v>39.5</v>
      </c>
      <c r="AC23" s="4">
        <v>42</v>
      </c>
      <c r="AD23" s="4">
        <v>51</v>
      </c>
      <c r="AE23" s="4">
        <v>37.5</v>
      </c>
      <c r="AF23" s="4">
        <v>37</v>
      </c>
      <c r="AG23" s="4">
        <v>44</v>
      </c>
      <c r="AH23" s="4">
        <v>54</v>
      </c>
      <c r="AI23" s="4">
        <v>40</v>
      </c>
      <c r="AJ23" s="4">
        <v>40</v>
      </c>
      <c r="AK23" s="4">
        <v>44</v>
      </c>
      <c r="AL23" s="4">
        <v>39</v>
      </c>
      <c r="AM23" s="4">
        <v>45</v>
      </c>
      <c r="AN23" s="4">
        <v>45</v>
      </c>
      <c r="AO23" s="4">
        <v>51</v>
      </c>
      <c r="AP23" s="4">
        <v>66</v>
      </c>
      <c r="AQ23" s="4">
        <v>153</v>
      </c>
      <c r="AR23" s="4">
        <v>139.5</v>
      </c>
      <c r="AS23" s="37"/>
      <c r="AT23" s="43">
        <v>186</v>
      </c>
      <c r="AU23" s="4">
        <v>87</v>
      </c>
      <c r="AV23" s="20">
        <v>82</v>
      </c>
      <c r="AW23" s="21">
        <v>58</v>
      </c>
      <c r="AX23" s="4">
        <v>80</v>
      </c>
      <c r="AY23" s="4">
        <v>63</v>
      </c>
    </row>
    <row r="24" spans="1:51">
      <c r="A24" s="3">
        <v>20</v>
      </c>
      <c r="B24" s="4"/>
      <c r="C24" s="4">
        <v>57</v>
      </c>
      <c r="D24" s="4">
        <v>63</v>
      </c>
      <c r="E24" s="4">
        <v>57</v>
      </c>
      <c r="F24" s="4">
        <v>54</v>
      </c>
      <c r="G24" s="4">
        <v>64</v>
      </c>
      <c r="H24" s="4">
        <v>61</v>
      </c>
      <c r="I24" s="4">
        <v>53</v>
      </c>
      <c r="J24" s="4"/>
      <c r="K24" s="4"/>
      <c r="L24" s="4"/>
      <c r="M24" s="4"/>
      <c r="N24" s="4">
        <v>56</v>
      </c>
      <c r="O24" s="4">
        <v>72.5</v>
      </c>
      <c r="P24" s="4">
        <v>79</v>
      </c>
      <c r="Q24" s="4">
        <v>40.5</v>
      </c>
      <c r="R24" s="4">
        <v>76</v>
      </c>
      <c r="S24" s="4">
        <v>82</v>
      </c>
      <c r="T24" s="4">
        <v>80</v>
      </c>
      <c r="U24" s="4">
        <v>78</v>
      </c>
      <c r="V24" s="4">
        <v>83</v>
      </c>
      <c r="W24" s="4">
        <v>88</v>
      </c>
      <c r="Y24" s="3">
        <v>50</v>
      </c>
      <c r="Z24" s="4">
        <v>35</v>
      </c>
      <c r="AA24" s="4">
        <v>31</v>
      </c>
      <c r="AB24" s="4">
        <v>44</v>
      </c>
      <c r="AC24" s="4">
        <v>31</v>
      </c>
      <c r="AD24" s="4">
        <v>48</v>
      </c>
      <c r="AE24" s="4">
        <v>29.5</v>
      </c>
      <c r="AF24" s="4">
        <v>28</v>
      </c>
      <c r="AG24" s="4">
        <v>37</v>
      </c>
      <c r="AH24" s="4">
        <v>32</v>
      </c>
      <c r="AI24" s="4">
        <v>29</v>
      </c>
      <c r="AJ24" s="4">
        <v>35</v>
      </c>
      <c r="AK24" s="4">
        <v>32</v>
      </c>
      <c r="AL24" s="4">
        <v>33</v>
      </c>
      <c r="AM24" s="4">
        <v>37</v>
      </c>
      <c r="AN24" s="4">
        <v>44</v>
      </c>
      <c r="AO24" s="4"/>
      <c r="AP24" s="4"/>
      <c r="AQ24" s="4"/>
      <c r="AR24" s="4"/>
      <c r="AS24" s="4"/>
      <c r="AT24" s="4"/>
      <c r="AU24" s="4">
        <v>89</v>
      </c>
      <c r="AV24" s="20">
        <v>82</v>
      </c>
      <c r="AW24" s="21">
        <v>80</v>
      </c>
      <c r="AX24" s="4">
        <v>50</v>
      </c>
      <c r="AY24" s="4">
        <v>70</v>
      </c>
    </row>
    <row r="25" spans="1:51">
      <c r="A25" s="3">
        <v>21</v>
      </c>
      <c r="B25" s="4"/>
      <c r="C25" s="4">
        <v>51</v>
      </c>
      <c r="D25" s="4">
        <v>57</v>
      </c>
      <c r="E25" s="4">
        <v>55</v>
      </c>
      <c r="F25" s="4">
        <v>60</v>
      </c>
      <c r="G25" s="4">
        <v>57</v>
      </c>
      <c r="H25" s="4">
        <v>56</v>
      </c>
      <c r="I25" s="4">
        <v>48</v>
      </c>
      <c r="J25" s="4"/>
      <c r="K25" s="4"/>
      <c r="L25" s="4"/>
      <c r="M25" s="4"/>
      <c r="N25" s="4">
        <v>52</v>
      </c>
      <c r="O25" s="4">
        <v>54.5</v>
      </c>
      <c r="P25" s="4">
        <v>41</v>
      </c>
      <c r="Q25" s="4">
        <v>46.5</v>
      </c>
      <c r="R25" s="4">
        <v>56.5</v>
      </c>
      <c r="S25" s="4">
        <v>66.5</v>
      </c>
      <c r="T25" s="4">
        <v>73.5</v>
      </c>
      <c r="U25" s="4">
        <v>79.5</v>
      </c>
      <c r="V25" s="4">
        <v>54</v>
      </c>
      <c r="W25" s="4">
        <v>82</v>
      </c>
      <c r="Y25" s="3">
        <v>55</v>
      </c>
      <c r="Z25" s="4">
        <v>44</v>
      </c>
      <c r="AA25" s="4">
        <v>42</v>
      </c>
      <c r="AB25" s="4">
        <v>42</v>
      </c>
      <c r="AC25" s="4">
        <v>45</v>
      </c>
      <c r="AD25" s="4">
        <v>41</v>
      </c>
      <c r="AE25" s="4">
        <v>37</v>
      </c>
      <c r="AF25" s="4">
        <v>35</v>
      </c>
      <c r="AG25" s="4">
        <v>42</v>
      </c>
      <c r="AH25" s="4">
        <v>43</v>
      </c>
      <c r="AI25" s="4">
        <v>37</v>
      </c>
      <c r="AJ25" s="4">
        <v>38</v>
      </c>
      <c r="AK25" s="4">
        <v>76</v>
      </c>
      <c r="AL25" s="4">
        <v>197</v>
      </c>
      <c r="AM25" s="4">
        <v>170</v>
      </c>
      <c r="AN25" s="37"/>
      <c r="AO25" s="4"/>
      <c r="AP25" s="4"/>
      <c r="AQ25" s="4"/>
      <c r="AR25" s="4"/>
      <c r="AS25" s="4"/>
      <c r="AT25" s="4"/>
      <c r="AU25" s="4">
        <v>112</v>
      </c>
      <c r="AV25" s="20">
        <v>128</v>
      </c>
      <c r="AW25" s="21">
        <v>60</v>
      </c>
      <c r="AX25" s="4">
        <v>52</v>
      </c>
      <c r="AY25" s="4">
        <v>137</v>
      </c>
    </row>
    <row r="26" spans="1:51">
      <c r="A26" s="3">
        <v>22</v>
      </c>
      <c r="B26" s="4"/>
      <c r="C26" s="4">
        <v>47</v>
      </c>
      <c r="D26" s="4">
        <v>51</v>
      </c>
      <c r="E26" s="4">
        <v>47</v>
      </c>
      <c r="F26" s="4">
        <v>51</v>
      </c>
      <c r="G26" s="4">
        <v>48</v>
      </c>
      <c r="H26" s="4">
        <v>46</v>
      </c>
      <c r="I26" s="4">
        <v>47</v>
      </c>
      <c r="J26" s="4"/>
      <c r="K26" s="4"/>
      <c r="L26" s="4"/>
      <c r="M26" s="4"/>
      <c r="N26" s="4">
        <v>50</v>
      </c>
      <c r="O26" s="4">
        <v>55.5</v>
      </c>
      <c r="P26" s="4">
        <v>40</v>
      </c>
      <c r="Q26" s="4">
        <v>47.5</v>
      </c>
      <c r="R26" s="4">
        <v>52.5</v>
      </c>
      <c r="S26" s="4">
        <v>60</v>
      </c>
      <c r="T26" s="4">
        <v>60</v>
      </c>
      <c r="U26" s="4">
        <v>57.5</v>
      </c>
      <c r="V26" s="4">
        <v>50</v>
      </c>
      <c r="W26" s="4">
        <v>55</v>
      </c>
      <c r="Y26" s="3">
        <v>57.9</v>
      </c>
      <c r="Z26" s="4">
        <v>70</v>
      </c>
      <c r="AA26" s="4">
        <v>56</v>
      </c>
      <c r="AB26" s="4">
        <v>43.5</v>
      </c>
      <c r="AC26" s="4">
        <v>50</v>
      </c>
      <c r="AD26" s="4">
        <v>60</v>
      </c>
      <c r="AE26" s="37"/>
      <c r="AF26" s="4">
        <v>100</v>
      </c>
      <c r="AG26" s="4">
        <v>138</v>
      </c>
      <c r="AH26" s="37"/>
      <c r="AI26" s="37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>
        <v>101</v>
      </c>
      <c r="AV26" s="20">
        <v>139</v>
      </c>
      <c r="AW26" s="21">
        <v>54</v>
      </c>
      <c r="AX26" s="4">
        <v>50</v>
      </c>
      <c r="AY26" s="4">
        <v>111</v>
      </c>
    </row>
    <row r="27" spans="1:51">
      <c r="A27" s="3">
        <v>23</v>
      </c>
      <c r="B27" s="4"/>
      <c r="C27" s="4">
        <v>47</v>
      </c>
      <c r="D27" s="4">
        <v>53</v>
      </c>
      <c r="E27" s="4">
        <v>52</v>
      </c>
      <c r="F27" s="4">
        <v>52</v>
      </c>
      <c r="G27" s="4">
        <v>51</v>
      </c>
      <c r="H27" s="4">
        <v>49</v>
      </c>
      <c r="I27" s="4">
        <v>49.5</v>
      </c>
      <c r="J27" s="4"/>
      <c r="K27" s="4"/>
      <c r="L27" s="4"/>
      <c r="M27" s="4"/>
      <c r="N27" s="4">
        <v>52</v>
      </c>
      <c r="O27" s="4">
        <v>52.5</v>
      </c>
      <c r="P27" s="4">
        <v>45</v>
      </c>
      <c r="Q27" s="4">
        <v>46.5</v>
      </c>
      <c r="R27" s="4">
        <v>56.5</v>
      </c>
      <c r="S27" s="4">
        <v>57</v>
      </c>
      <c r="T27" s="4">
        <v>55</v>
      </c>
      <c r="U27" s="4">
        <v>57</v>
      </c>
      <c r="V27" s="4">
        <v>52</v>
      </c>
      <c r="W27" s="4">
        <v>55</v>
      </c>
      <c r="Y27" s="3">
        <v>58.4</v>
      </c>
      <c r="Z27" s="4">
        <v>210</v>
      </c>
      <c r="AA27" s="37"/>
      <c r="AB27" s="4">
        <v>160</v>
      </c>
      <c r="AC27" s="37"/>
      <c r="AD27" s="4"/>
      <c r="AE27" s="37"/>
      <c r="AF27" s="4">
        <v>120</v>
      </c>
      <c r="AG27" s="4">
        <v>86</v>
      </c>
      <c r="AH27" s="37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>
        <v>91</v>
      </c>
      <c r="AV27" s="20">
        <v>95</v>
      </c>
      <c r="AW27" s="21">
        <v>50</v>
      </c>
      <c r="AX27" s="4">
        <v>68</v>
      </c>
      <c r="AY27" s="4">
        <v>82</v>
      </c>
    </row>
    <row r="28" spans="1:51">
      <c r="A28" s="3">
        <v>24</v>
      </c>
      <c r="B28" s="4"/>
      <c r="C28" s="4">
        <v>35</v>
      </c>
      <c r="D28" s="4">
        <v>53</v>
      </c>
      <c r="E28" s="4">
        <v>49</v>
      </c>
      <c r="F28" s="4">
        <v>50</v>
      </c>
      <c r="G28" s="4">
        <v>46</v>
      </c>
      <c r="H28" s="4">
        <v>50</v>
      </c>
      <c r="I28" s="4">
        <v>47</v>
      </c>
      <c r="J28" s="4"/>
      <c r="K28" s="4"/>
      <c r="L28" s="4"/>
      <c r="M28" s="4"/>
      <c r="N28" s="4">
        <v>51</v>
      </c>
      <c r="O28" s="4">
        <v>54</v>
      </c>
      <c r="P28" s="4">
        <v>50</v>
      </c>
      <c r="Q28" s="4">
        <v>42</v>
      </c>
      <c r="R28" s="4">
        <v>58</v>
      </c>
      <c r="S28" s="4">
        <v>59</v>
      </c>
      <c r="T28" s="4">
        <v>62</v>
      </c>
      <c r="U28" s="4">
        <v>61</v>
      </c>
      <c r="V28" s="4">
        <v>60</v>
      </c>
      <c r="W28" s="4">
        <v>66</v>
      </c>
      <c r="Y28" s="3">
        <v>58.65</v>
      </c>
      <c r="Z28" s="4">
        <v>210</v>
      </c>
      <c r="AA28" s="37"/>
      <c r="AB28" s="37"/>
      <c r="AC28" s="4"/>
      <c r="AD28" s="4"/>
      <c r="AE28" s="37"/>
      <c r="AF28" s="4">
        <v>82</v>
      </c>
      <c r="AG28" s="4">
        <v>89</v>
      </c>
      <c r="AH28" s="37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>
        <v>159</v>
      </c>
      <c r="AV28" s="42"/>
      <c r="AW28" s="21">
        <v>87</v>
      </c>
      <c r="AX28" s="4">
        <v>97</v>
      </c>
      <c r="AY28" s="39"/>
    </row>
    <row r="29" spans="1:51">
      <c r="A29" s="3">
        <v>25</v>
      </c>
      <c r="B29" s="4"/>
      <c r="C29" s="4">
        <v>53</v>
      </c>
      <c r="D29" s="4">
        <v>55</v>
      </c>
      <c r="E29" s="4">
        <v>53</v>
      </c>
      <c r="F29" s="4">
        <v>59</v>
      </c>
      <c r="G29" s="4">
        <v>51</v>
      </c>
      <c r="H29" s="4">
        <v>55</v>
      </c>
      <c r="I29" s="4">
        <v>51</v>
      </c>
      <c r="J29" s="4"/>
      <c r="K29" s="4"/>
      <c r="L29" s="4"/>
      <c r="M29" s="4"/>
      <c r="N29" s="4">
        <v>58</v>
      </c>
      <c r="O29" s="4">
        <v>58</v>
      </c>
      <c r="P29" s="4">
        <v>47</v>
      </c>
      <c r="Q29" s="4">
        <v>53</v>
      </c>
      <c r="R29" s="4">
        <v>57</v>
      </c>
      <c r="S29" s="4">
        <v>58</v>
      </c>
      <c r="T29" s="4">
        <v>55</v>
      </c>
      <c r="U29" s="4">
        <v>55.5</v>
      </c>
      <c r="V29" s="4">
        <v>52</v>
      </c>
      <c r="W29" s="4">
        <v>59</v>
      </c>
      <c r="Y29" s="3">
        <v>58.9</v>
      </c>
      <c r="Z29" s="4">
        <v>210</v>
      </c>
      <c r="AA29" s="4">
        <v>134</v>
      </c>
      <c r="AB29" s="37"/>
      <c r="AC29" s="4"/>
      <c r="AD29" s="4"/>
      <c r="AE29" s="37"/>
      <c r="AF29" s="4">
        <v>77</v>
      </c>
      <c r="AG29" s="4">
        <v>118</v>
      </c>
      <c r="AH29" s="37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37"/>
      <c r="AV29" s="42"/>
      <c r="AW29" s="40"/>
      <c r="AX29" s="4"/>
      <c r="AY29" s="4"/>
    </row>
    <row r="30" spans="1:51">
      <c r="A30" s="3">
        <v>26</v>
      </c>
      <c r="B30" s="4"/>
      <c r="C30" s="4">
        <v>56</v>
      </c>
      <c r="D30" s="4">
        <v>56</v>
      </c>
      <c r="E30" s="4">
        <v>55</v>
      </c>
      <c r="F30" s="4">
        <v>60</v>
      </c>
      <c r="G30" s="4">
        <v>55</v>
      </c>
      <c r="H30" s="4">
        <v>59.5</v>
      </c>
      <c r="I30" s="4">
        <v>56</v>
      </c>
      <c r="J30" s="4"/>
      <c r="K30" s="4"/>
      <c r="L30" s="4"/>
      <c r="M30" s="4"/>
      <c r="N30" s="4">
        <v>65</v>
      </c>
      <c r="O30" s="4">
        <v>64</v>
      </c>
      <c r="P30" s="4">
        <v>58</v>
      </c>
      <c r="Q30" s="4">
        <v>67</v>
      </c>
      <c r="R30" s="4">
        <v>66.5</v>
      </c>
      <c r="S30" s="4">
        <v>69</v>
      </c>
      <c r="T30" s="4">
        <v>72</v>
      </c>
      <c r="U30" s="4">
        <v>69</v>
      </c>
      <c r="V30" s="4">
        <v>69</v>
      </c>
      <c r="W30" s="4">
        <v>73</v>
      </c>
      <c r="Y30" s="3" t="s">
        <v>630</v>
      </c>
      <c r="Z30" s="4">
        <v>151.5</v>
      </c>
      <c r="AA30" s="4">
        <v>148</v>
      </c>
      <c r="AB30" s="37"/>
      <c r="AC30" s="4"/>
      <c r="AD30" s="4"/>
      <c r="AF30" s="37"/>
      <c r="AG30" s="3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37"/>
      <c r="AV30" s="42"/>
      <c r="AW30" s="40"/>
      <c r="AX30" s="4"/>
      <c r="AY30" s="4"/>
    </row>
    <row r="31" spans="1:51">
      <c r="A31" s="3">
        <v>27</v>
      </c>
      <c r="B31" s="4"/>
      <c r="C31" s="4">
        <v>45</v>
      </c>
      <c r="D31" s="4">
        <v>54</v>
      </c>
      <c r="E31" s="4">
        <v>52</v>
      </c>
      <c r="F31" s="4">
        <v>60</v>
      </c>
      <c r="G31" s="4">
        <v>55</v>
      </c>
      <c r="H31" s="4">
        <v>55</v>
      </c>
      <c r="I31" s="4">
        <v>53</v>
      </c>
      <c r="J31" s="4"/>
      <c r="K31" s="4"/>
      <c r="L31" s="4"/>
      <c r="M31" s="4"/>
      <c r="N31" s="4">
        <v>57</v>
      </c>
      <c r="O31" s="4">
        <v>51.5</v>
      </c>
      <c r="P31" s="4">
        <v>38</v>
      </c>
      <c r="Q31" s="4">
        <v>38.5</v>
      </c>
      <c r="R31" s="4">
        <v>53</v>
      </c>
      <c r="S31" s="4">
        <v>60</v>
      </c>
      <c r="T31" s="4">
        <v>68</v>
      </c>
      <c r="U31" s="4">
        <v>53.5</v>
      </c>
      <c r="V31" s="4">
        <v>53</v>
      </c>
      <c r="W31" s="4">
        <v>72</v>
      </c>
      <c r="Y31" s="3" t="s">
        <v>103</v>
      </c>
      <c r="Z31" s="4">
        <v>210</v>
      </c>
      <c r="AA31" s="4">
        <v>104</v>
      </c>
      <c r="AB31" s="37"/>
      <c r="AC31" s="4"/>
      <c r="AD31" s="4"/>
      <c r="AF31" s="37"/>
      <c r="AG31" s="3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37"/>
      <c r="AV31" s="42"/>
      <c r="AW31" s="40"/>
      <c r="AX31" s="4"/>
      <c r="AY31" s="4"/>
    </row>
    <row r="32" spans="1:51">
      <c r="A32" s="3">
        <v>28</v>
      </c>
      <c r="B32" s="4"/>
      <c r="C32" s="4">
        <v>45</v>
      </c>
      <c r="D32" s="4">
        <v>51</v>
      </c>
      <c r="E32" s="4">
        <v>54</v>
      </c>
      <c r="F32" s="4">
        <v>60</v>
      </c>
      <c r="G32" s="4">
        <v>49</v>
      </c>
      <c r="H32" s="4">
        <v>55</v>
      </c>
      <c r="I32" s="4">
        <v>55</v>
      </c>
      <c r="J32" s="4"/>
      <c r="K32" s="4"/>
      <c r="L32" s="4"/>
      <c r="M32" s="4"/>
      <c r="N32" s="4">
        <v>45</v>
      </c>
      <c r="O32" s="4">
        <v>54</v>
      </c>
      <c r="P32" s="4">
        <v>47</v>
      </c>
      <c r="Q32" s="4">
        <v>38</v>
      </c>
      <c r="R32" s="4">
        <v>56.5</v>
      </c>
      <c r="S32" s="4">
        <v>58.5</v>
      </c>
      <c r="T32" s="4">
        <v>61</v>
      </c>
      <c r="U32" s="4">
        <v>52</v>
      </c>
      <c r="V32" s="4">
        <v>52</v>
      </c>
      <c r="W32" s="4">
        <v>63</v>
      </c>
      <c r="Y32" s="3" t="s">
        <v>138</v>
      </c>
      <c r="Z32" s="4">
        <v>162</v>
      </c>
      <c r="AA32" s="37"/>
      <c r="AB32" s="37"/>
      <c r="AC32" s="4"/>
      <c r="AD32" s="4"/>
      <c r="AF32" s="4"/>
      <c r="AG32" s="3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37"/>
      <c r="AV32" s="42"/>
      <c r="AW32" s="40"/>
      <c r="AX32" s="4"/>
      <c r="AY32" s="4"/>
    </row>
    <row r="33" spans="1:51">
      <c r="A33" s="3">
        <v>29</v>
      </c>
      <c r="B33" s="4"/>
      <c r="C33" s="4">
        <v>57</v>
      </c>
      <c r="D33" s="4">
        <v>58</v>
      </c>
      <c r="E33" s="4">
        <v>56</v>
      </c>
      <c r="F33" s="4">
        <v>60</v>
      </c>
      <c r="G33" s="4">
        <v>52</v>
      </c>
      <c r="H33" s="4">
        <v>54.5</v>
      </c>
      <c r="I33" s="4">
        <v>49</v>
      </c>
      <c r="J33" s="4"/>
      <c r="K33" s="4"/>
      <c r="L33" s="4"/>
      <c r="M33" s="4"/>
      <c r="N33" s="4">
        <v>53</v>
      </c>
      <c r="O33" s="4">
        <v>57</v>
      </c>
      <c r="P33" s="4">
        <v>53</v>
      </c>
      <c r="Q33" s="4">
        <v>39.5</v>
      </c>
      <c r="R33" s="4">
        <v>58.5</v>
      </c>
      <c r="S33" s="4">
        <v>61</v>
      </c>
      <c r="T33" s="4">
        <v>65</v>
      </c>
      <c r="U33" s="4">
        <v>66</v>
      </c>
      <c r="V33" s="4">
        <v>65</v>
      </c>
      <c r="W33" s="4">
        <v>67</v>
      </c>
      <c r="Y33" s="3" t="s">
        <v>203</v>
      </c>
      <c r="Z33" s="4">
        <v>169.5</v>
      </c>
      <c r="AA33" s="4"/>
      <c r="AB33" s="37"/>
      <c r="AC33" s="4"/>
      <c r="AD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37"/>
      <c r="AV33" s="42"/>
      <c r="AW33" s="40"/>
      <c r="AX33" s="4"/>
      <c r="AY33" s="4"/>
    </row>
    <row r="34" spans="1:51">
      <c r="A34" s="3">
        <v>30</v>
      </c>
      <c r="B34" s="4"/>
      <c r="C34" s="4">
        <v>36</v>
      </c>
      <c r="D34" s="4">
        <v>52</v>
      </c>
      <c r="E34" s="4">
        <v>48</v>
      </c>
      <c r="F34" s="4">
        <v>51</v>
      </c>
      <c r="G34" s="4">
        <v>50</v>
      </c>
      <c r="H34" s="4">
        <v>53</v>
      </c>
      <c r="I34" s="4">
        <v>47</v>
      </c>
      <c r="J34" s="4"/>
      <c r="K34" s="4"/>
      <c r="L34" s="4"/>
      <c r="M34" s="4"/>
      <c r="N34" s="4">
        <v>52</v>
      </c>
      <c r="O34" s="4">
        <v>56.5</v>
      </c>
      <c r="P34" s="4">
        <v>47</v>
      </c>
      <c r="Q34" s="4">
        <v>48.5</v>
      </c>
      <c r="R34" s="4">
        <v>55.9</v>
      </c>
      <c r="S34" s="4">
        <v>60</v>
      </c>
      <c r="T34" s="4">
        <v>63</v>
      </c>
      <c r="U34" s="4">
        <v>63</v>
      </c>
      <c r="V34" s="4">
        <v>59</v>
      </c>
      <c r="W34" s="4">
        <v>65</v>
      </c>
      <c r="Y34" s="3">
        <v>-10</v>
      </c>
      <c r="Z34" s="4"/>
      <c r="AA34" s="37"/>
      <c r="AB34" s="4"/>
      <c r="AC34" s="4"/>
      <c r="AD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37"/>
      <c r="AV34" s="42"/>
      <c r="AW34" s="40"/>
      <c r="AX34" s="4"/>
      <c r="AY34" s="4"/>
    </row>
    <row r="35" spans="1:51">
      <c r="A35" s="3">
        <v>31</v>
      </c>
      <c r="B35" s="4"/>
      <c r="C35" s="4">
        <v>43</v>
      </c>
      <c r="D35" s="4">
        <v>49.5</v>
      </c>
      <c r="E35" s="4">
        <v>44</v>
      </c>
      <c r="F35" s="4">
        <v>50</v>
      </c>
      <c r="G35" s="4">
        <v>47</v>
      </c>
      <c r="H35" s="4">
        <v>46</v>
      </c>
      <c r="I35" s="4">
        <v>44</v>
      </c>
      <c r="J35" s="4"/>
      <c r="K35" s="4"/>
      <c r="L35" s="4"/>
      <c r="M35" s="4"/>
      <c r="N35" s="4">
        <v>36</v>
      </c>
      <c r="O35" s="4">
        <v>44</v>
      </c>
      <c r="P35" s="4">
        <v>36</v>
      </c>
      <c r="Q35" s="4">
        <v>36</v>
      </c>
      <c r="R35" s="4">
        <v>41</v>
      </c>
      <c r="S35" s="4">
        <v>42</v>
      </c>
      <c r="T35" s="4">
        <v>41</v>
      </c>
      <c r="U35" s="4">
        <v>42.5</v>
      </c>
      <c r="V35" s="4">
        <v>39</v>
      </c>
      <c r="W35" s="4">
        <v>44</v>
      </c>
      <c r="Y35" s="3" t="s">
        <v>549</v>
      </c>
      <c r="Z35" s="4"/>
      <c r="AA35" s="4"/>
      <c r="AB35" s="4"/>
      <c r="AC35" s="4"/>
      <c r="AD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  <c r="AW35" s="40"/>
      <c r="AX35" s="4"/>
      <c r="AY35" s="4"/>
    </row>
    <row r="36" spans="1:51">
      <c r="A36" s="3">
        <v>32</v>
      </c>
      <c r="B36" s="4"/>
      <c r="C36" s="4">
        <v>47</v>
      </c>
      <c r="D36" s="4">
        <v>48</v>
      </c>
      <c r="E36" s="4">
        <v>45</v>
      </c>
      <c r="F36" s="4">
        <v>48</v>
      </c>
      <c r="G36" s="4">
        <v>41</v>
      </c>
      <c r="H36" s="4">
        <v>44</v>
      </c>
      <c r="I36" s="4">
        <v>43</v>
      </c>
      <c r="J36" s="4"/>
      <c r="K36" s="4"/>
      <c r="L36" s="4"/>
      <c r="M36" s="4"/>
      <c r="N36" s="4">
        <v>47</v>
      </c>
      <c r="O36" s="4">
        <v>53</v>
      </c>
      <c r="P36" s="4">
        <v>41</v>
      </c>
      <c r="Q36" s="4">
        <v>43.5</v>
      </c>
      <c r="R36" s="4">
        <v>50</v>
      </c>
      <c r="S36" s="4">
        <v>51</v>
      </c>
      <c r="T36" s="4">
        <v>54</v>
      </c>
      <c r="U36" s="4">
        <v>53</v>
      </c>
      <c r="V36" s="4">
        <v>51</v>
      </c>
      <c r="W36" s="4">
        <v>56</v>
      </c>
      <c r="Y36" s="3" t="s">
        <v>144</v>
      </c>
      <c r="Z36" s="4">
        <v>135</v>
      </c>
      <c r="AA36" s="4"/>
      <c r="AB36" s="4"/>
      <c r="AC36" s="4"/>
      <c r="AD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0">
        <v>58</v>
      </c>
      <c r="AW36" s="21"/>
      <c r="AX36" s="4"/>
      <c r="AY36" s="4">
        <v>56</v>
      </c>
    </row>
    <row r="37" spans="1:51">
      <c r="A37" s="3">
        <v>33</v>
      </c>
      <c r="B37" s="4"/>
      <c r="C37" s="4">
        <v>34</v>
      </c>
      <c r="D37" s="4">
        <v>41.5</v>
      </c>
      <c r="E37" s="4">
        <v>58</v>
      </c>
      <c r="F37" s="4">
        <v>41</v>
      </c>
      <c r="G37" s="4">
        <v>40</v>
      </c>
      <c r="H37" s="4">
        <v>38</v>
      </c>
      <c r="I37" s="4">
        <v>42</v>
      </c>
      <c r="J37" s="4"/>
      <c r="K37" s="4"/>
      <c r="L37" s="4"/>
      <c r="M37" s="4"/>
      <c r="N37" s="4">
        <v>42</v>
      </c>
      <c r="O37" s="4">
        <v>44</v>
      </c>
      <c r="P37" s="4">
        <v>34</v>
      </c>
      <c r="Q37" s="4">
        <v>36</v>
      </c>
      <c r="R37" s="4">
        <v>38</v>
      </c>
      <c r="S37" s="4">
        <v>57</v>
      </c>
      <c r="T37" s="4">
        <v>46</v>
      </c>
      <c r="U37" s="4">
        <v>49</v>
      </c>
      <c r="V37" s="4">
        <v>41</v>
      </c>
      <c r="W37" s="4">
        <v>44</v>
      </c>
      <c r="Y37" s="3" t="s">
        <v>204</v>
      </c>
      <c r="Z37" s="4">
        <v>113</v>
      </c>
      <c r="AA37" s="4">
        <v>42</v>
      </c>
      <c r="AB37" s="4"/>
      <c r="AC37" s="4"/>
      <c r="AD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>
        <v>103</v>
      </c>
      <c r="AV37" s="20">
        <v>89</v>
      </c>
      <c r="AW37" s="21">
        <v>49</v>
      </c>
      <c r="AX37" s="4">
        <v>92</v>
      </c>
      <c r="AY37" s="4">
        <v>143</v>
      </c>
    </row>
    <row r="38" spans="1:51">
      <c r="A38" s="3">
        <v>34</v>
      </c>
      <c r="B38" s="4"/>
      <c r="C38" s="4">
        <v>50</v>
      </c>
      <c r="D38" s="4">
        <v>44.5</v>
      </c>
      <c r="E38" s="4">
        <v>41</v>
      </c>
      <c r="F38" s="4">
        <v>45</v>
      </c>
      <c r="G38" s="4">
        <v>43</v>
      </c>
      <c r="H38" s="4">
        <v>43.5</v>
      </c>
      <c r="I38" s="4">
        <v>42</v>
      </c>
      <c r="J38" s="4"/>
      <c r="K38" s="4"/>
      <c r="L38" s="4"/>
      <c r="M38" s="4"/>
      <c r="N38" s="4">
        <v>45</v>
      </c>
      <c r="O38" s="4">
        <v>46.5</v>
      </c>
      <c r="P38" s="4">
        <v>38</v>
      </c>
      <c r="Q38" s="4">
        <v>41.5</v>
      </c>
      <c r="R38" s="4">
        <v>43</v>
      </c>
      <c r="S38" s="4">
        <v>49.5</v>
      </c>
      <c r="T38" s="4">
        <v>42</v>
      </c>
      <c r="U38" s="4">
        <v>45</v>
      </c>
      <c r="V38" s="4">
        <v>44</v>
      </c>
      <c r="W38" s="4">
        <v>46</v>
      </c>
      <c r="Y38" s="3" t="s">
        <v>139</v>
      </c>
      <c r="Z38" s="4">
        <v>121</v>
      </c>
      <c r="AA38" s="4">
        <v>102</v>
      </c>
      <c r="AB38" s="4"/>
      <c r="AC38" s="4"/>
      <c r="AD38" s="4"/>
      <c r="AE38" s="37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37"/>
      <c r="AV38" s="42"/>
      <c r="AW38" s="21">
        <v>132</v>
      </c>
      <c r="AX38" s="4">
        <v>107</v>
      </c>
      <c r="AY38" s="4">
        <v>150</v>
      </c>
    </row>
    <row r="39" spans="1:51">
      <c r="A39" s="3">
        <v>35</v>
      </c>
      <c r="B39" s="4"/>
      <c r="C39" s="4">
        <v>34</v>
      </c>
      <c r="D39" s="4">
        <v>38</v>
      </c>
      <c r="E39" s="4">
        <v>45</v>
      </c>
      <c r="F39" s="4">
        <v>39</v>
      </c>
      <c r="G39" s="4">
        <v>34</v>
      </c>
      <c r="H39" s="4">
        <v>36</v>
      </c>
      <c r="I39" s="4">
        <v>35</v>
      </c>
      <c r="J39" s="4"/>
      <c r="K39" s="4"/>
      <c r="L39" s="4"/>
      <c r="M39" s="4"/>
      <c r="N39" s="4">
        <v>38</v>
      </c>
      <c r="O39" s="4">
        <v>38</v>
      </c>
      <c r="P39" s="4">
        <v>28</v>
      </c>
      <c r="Q39" s="4">
        <v>35</v>
      </c>
      <c r="R39" s="4">
        <v>37</v>
      </c>
      <c r="S39" s="4">
        <v>39</v>
      </c>
      <c r="T39" s="4">
        <v>39</v>
      </c>
      <c r="U39" s="4">
        <v>39</v>
      </c>
      <c r="V39" s="4">
        <v>37</v>
      </c>
      <c r="W39" s="4">
        <v>40</v>
      </c>
      <c r="Y39" s="3" t="s">
        <v>104</v>
      </c>
      <c r="Z39" s="4">
        <v>61</v>
      </c>
      <c r="AA39" s="4">
        <v>76</v>
      </c>
      <c r="AB39" s="4"/>
      <c r="AC39" s="4"/>
      <c r="AD39" s="4"/>
      <c r="AE39" s="37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>
        <v>91</v>
      </c>
      <c r="AV39" s="20">
        <v>130</v>
      </c>
      <c r="AW39" s="21">
        <v>56</v>
      </c>
      <c r="AX39" s="4">
        <v>132</v>
      </c>
      <c r="AY39" s="4">
        <v>120</v>
      </c>
    </row>
    <row r="40" spans="1:51">
      <c r="A40" s="3">
        <v>36</v>
      </c>
      <c r="B40" s="4"/>
      <c r="C40" s="4">
        <v>34</v>
      </c>
      <c r="D40" s="4">
        <v>45</v>
      </c>
      <c r="E40" s="4">
        <v>42</v>
      </c>
      <c r="F40" s="4">
        <v>47</v>
      </c>
      <c r="G40" s="4">
        <v>45</v>
      </c>
      <c r="H40" s="4">
        <v>44</v>
      </c>
      <c r="I40" s="4">
        <v>44</v>
      </c>
      <c r="J40" s="4"/>
      <c r="K40" s="4"/>
      <c r="L40" s="4"/>
      <c r="M40" s="4"/>
      <c r="N40" s="4">
        <v>58</v>
      </c>
      <c r="O40" s="4">
        <v>47.5</v>
      </c>
      <c r="P40" s="4">
        <v>34</v>
      </c>
      <c r="Q40" s="4">
        <v>40.5</v>
      </c>
      <c r="R40" s="4">
        <v>48.5</v>
      </c>
      <c r="S40" s="4">
        <v>48.5</v>
      </c>
      <c r="T40" s="4">
        <v>42</v>
      </c>
      <c r="U40" s="4">
        <v>48</v>
      </c>
      <c r="V40" s="4">
        <v>43</v>
      </c>
      <c r="W40" s="4">
        <v>46</v>
      </c>
      <c r="Y40" s="3" t="s">
        <v>99</v>
      </c>
      <c r="Z40" s="4">
        <v>168</v>
      </c>
      <c r="AA40" s="4">
        <v>106</v>
      </c>
      <c r="AB40" s="4"/>
      <c r="AC40" s="4"/>
      <c r="AD40" s="4"/>
      <c r="AE40" s="37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v>84</v>
      </c>
      <c r="AV40" s="20">
        <v>77</v>
      </c>
      <c r="AW40" s="21">
        <v>175</v>
      </c>
      <c r="AX40" s="4">
        <v>161</v>
      </c>
      <c r="AY40" s="39"/>
    </row>
    <row r="41" spans="1:51">
      <c r="A41" s="3">
        <v>37</v>
      </c>
      <c r="B41" s="4"/>
      <c r="C41" s="4">
        <v>41</v>
      </c>
      <c r="D41" s="4">
        <v>44</v>
      </c>
      <c r="E41" s="4">
        <v>43</v>
      </c>
      <c r="F41" s="4">
        <v>48</v>
      </c>
      <c r="G41" s="4">
        <v>42</v>
      </c>
      <c r="H41" s="4">
        <v>46</v>
      </c>
      <c r="I41" s="4">
        <v>43</v>
      </c>
      <c r="J41" s="4"/>
      <c r="K41" s="4"/>
      <c r="L41" s="4"/>
      <c r="M41" s="4"/>
      <c r="N41" s="4">
        <v>46</v>
      </c>
      <c r="O41" s="4">
        <v>46.5</v>
      </c>
      <c r="P41" s="4">
        <v>45</v>
      </c>
      <c r="Q41" s="4">
        <v>44</v>
      </c>
      <c r="R41" s="4">
        <v>46</v>
      </c>
      <c r="S41" s="4">
        <v>47</v>
      </c>
      <c r="T41" s="4">
        <v>48</v>
      </c>
      <c r="U41" s="4">
        <v>52.5</v>
      </c>
      <c r="V41" s="4">
        <v>50</v>
      </c>
      <c r="W41" s="4">
        <v>48</v>
      </c>
      <c r="Y41" s="3" t="s">
        <v>97</v>
      </c>
      <c r="Z41" s="4">
        <v>135</v>
      </c>
      <c r="AA41" s="4">
        <v>84</v>
      </c>
      <c r="AB41" s="37"/>
      <c r="AC41" s="4"/>
      <c r="AD41" s="4"/>
      <c r="AE41" s="37"/>
      <c r="AF41" s="4"/>
      <c r="AG41" s="4"/>
      <c r="AH41" s="37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v>73</v>
      </c>
      <c r="AV41" s="20">
        <v>78</v>
      </c>
      <c r="AW41" s="40"/>
      <c r="AX41" s="4">
        <v>81</v>
      </c>
      <c r="AY41" s="4">
        <v>168</v>
      </c>
    </row>
    <row r="42" spans="1:51">
      <c r="A42" s="3">
        <v>38</v>
      </c>
      <c r="B42" s="4"/>
      <c r="C42" s="4">
        <v>40</v>
      </c>
      <c r="D42" s="4">
        <v>45</v>
      </c>
      <c r="E42" s="4">
        <v>42</v>
      </c>
      <c r="F42" s="4">
        <v>43</v>
      </c>
      <c r="G42" s="4">
        <v>44</v>
      </c>
      <c r="H42" s="4">
        <v>40</v>
      </c>
      <c r="I42" s="4">
        <v>39</v>
      </c>
      <c r="J42" s="4"/>
      <c r="K42" s="4"/>
      <c r="L42" s="4"/>
      <c r="M42" s="4"/>
      <c r="N42" s="4">
        <v>37</v>
      </c>
      <c r="O42" s="4">
        <v>34</v>
      </c>
      <c r="P42" s="4">
        <v>39</v>
      </c>
      <c r="Q42" s="4">
        <v>36</v>
      </c>
      <c r="R42" s="4">
        <v>41</v>
      </c>
      <c r="S42" s="4">
        <v>43</v>
      </c>
      <c r="T42" s="4">
        <v>43</v>
      </c>
      <c r="U42" s="4">
        <v>48</v>
      </c>
      <c r="V42" s="4">
        <v>35</v>
      </c>
      <c r="W42" s="4">
        <v>42</v>
      </c>
      <c r="Y42" s="3">
        <v>0.25</v>
      </c>
      <c r="Z42" s="4">
        <v>135</v>
      </c>
      <c r="AA42" s="4">
        <v>104</v>
      </c>
      <c r="AB42" s="37"/>
      <c r="AC42" s="4"/>
      <c r="AD42" s="4"/>
      <c r="AE42" s="37"/>
      <c r="AF42" s="4"/>
      <c r="AG42" s="4"/>
      <c r="AH42" s="37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>
        <v>81</v>
      </c>
      <c r="AV42" s="20">
        <v>143</v>
      </c>
      <c r="AW42" s="40"/>
      <c r="AX42" s="4">
        <v>101</v>
      </c>
      <c r="AY42" s="39"/>
    </row>
    <row r="43" spans="1:51">
      <c r="A43" s="3">
        <v>39</v>
      </c>
      <c r="B43" s="4"/>
      <c r="C43" s="4">
        <v>43</v>
      </c>
      <c r="D43" s="4">
        <v>48</v>
      </c>
      <c r="E43" s="4">
        <v>46</v>
      </c>
      <c r="F43" s="4">
        <v>50</v>
      </c>
      <c r="G43" s="4">
        <v>47</v>
      </c>
      <c r="H43" s="4">
        <v>40</v>
      </c>
      <c r="I43" s="4">
        <v>36</v>
      </c>
      <c r="J43" s="4"/>
      <c r="K43" s="4"/>
      <c r="L43" s="4"/>
      <c r="M43" s="4"/>
      <c r="N43" s="4">
        <v>40</v>
      </c>
      <c r="O43" s="4">
        <v>44</v>
      </c>
      <c r="P43" s="4">
        <v>39</v>
      </c>
      <c r="Q43" s="4">
        <v>31.5</v>
      </c>
      <c r="R43" s="4">
        <v>38</v>
      </c>
      <c r="S43" s="4">
        <v>38</v>
      </c>
      <c r="T43" s="4">
        <v>45</v>
      </c>
      <c r="U43" s="4">
        <v>43</v>
      </c>
      <c r="V43" s="4">
        <v>40</v>
      </c>
      <c r="W43" s="4">
        <v>42</v>
      </c>
      <c r="Y43" s="3">
        <v>0.5</v>
      </c>
      <c r="Z43" s="4">
        <v>135</v>
      </c>
      <c r="AA43" s="37"/>
      <c r="AB43" s="37"/>
      <c r="AC43" s="4"/>
      <c r="AD43" s="4"/>
      <c r="AE43" s="37"/>
      <c r="AF43" s="4"/>
      <c r="AG43" s="4"/>
      <c r="AH43" s="37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v>102</v>
      </c>
      <c r="AV43" s="20">
        <v>84</v>
      </c>
      <c r="AW43" s="21">
        <v>113</v>
      </c>
      <c r="AX43" s="4">
        <v>102</v>
      </c>
      <c r="AY43" s="4">
        <v>175</v>
      </c>
    </row>
    <row r="44" spans="1:51">
      <c r="A44" s="3">
        <v>40</v>
      </c>
      <c r="B44" s="4"/>
      <c r="C44" s="4">
        <v>41</v>
      </c>
      <c r="D44" s="4">
        <v>43</v>
      </c>
      <c r="E44" s="4">
        <v>42</v>
      </c>
      <c r="F44" s="4">
        <v>42</v>
      </c>
      <c r="G44" s="4">
        <v>41</v>
      </c>
      <c r="H44" s="4">
        <v>43</v>
      </c>
      <c r="I44" s="4">
        <v>40</v>
      </c>
      <c r="J44" s="4"/>
      <c r="K44" s="4"/>
      <c r="L44" s="4"/>
      <c r="M44" s="4"/>
      <c r="N44" s="4">
        <v>46</v>
      </c>
      <c r="O44" s="4">
        <v>45</v>
      </c>
      <c r="P44" s="4">
        <v>46</v>
      </c>
      <c r="Q44" s="4">
        <v>46</v>
      </c>
      <c r="R44" s="4">
        <v>48.5</v>
      </c>
      <c r="S44" s="4">
        <v>49</v>
      </c>
      <c r="T44" s="4">
        <v>52</v>
      </c>
      <c r="U44" s="4">
        <v>52.5</v>
      </c>
      <c r="V44" s="4">
        <v>54</v>
      </c>
      <c r="W44" s="4">
        <v>53</v>
      </c>
      <c r="Y44" s="3">
        <v>1</v>
      </c>
      <c r="Z44" s="4">
        <v>48</v>
      </c>
      <c r="AA44" s="4">
        <v>149</v>
      </c>
      <c r="AB44" s="37"/>
      <c r="AC44" s="4">
        <v>120</v>
      </c>
      <c r="AD44" s="4"/>
      <c r="AE44" s="37"/>
      <c r="AF44" s="4"/>
      <c r="AG44" s="4"/>
      <c r="AH44" s="4">
        <v>179</v>
      </c>
      <c r="AI44" s="4">
        <v>186</v>
      </c>
      <c r="AJ44" s="37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v>100</v>
      </c>
      <c r="AV44" s="20">
        <v>86</v>
      </c>
      <c r="AW44" s="21">
        <v>128</v>
      </c>
      <c r="AX44" s="4"/>
      <c r="AY44" s="39"/>
    </row>
    <row r="45" spans="1:51">
      <c r="A45" s="3">
        <v>41</v>
      </c>
      <c r="B45" s="4"/>
      <c r="C45" s="4">
        <v>36</v>
      </c>
      <c r="D45" s="4">
        <v>40</v>
      </c>
      <c r="E45" s="4">
        <v>37</v>
      </c>
      <c r="F45" s="4">
        <v>41</v>
      </c>
      <c r="G45" s="4">
        <v>34</v>
      </c>
      <c r="H45" s="4">
        <v>38</v>
      </c>
      <c r="I45" s="4">
        <v>39</v>
      </c>
      <c r="J45" s="4"/>
      <c r="K45" s="4"/>
      <c r="L45" s="4"/>
      <c r="M45" s="4"/>
      <c r="N45" s="4">
        <v>43</v>
      </c>
      <c r="O45" s="4">
        <v>42</v>
      </c>
      <c r="P45" s="4">
        <v>44</v>
      </c>
      <c r="Q45" s="4">
        <v>42.5</v>
      </c>
      <c r="R45" s="4">
        <v>42.5</v>
      </c>
      <c r="S45" s="4">
        <v>46</v>
      </c>
      <c r="T45" s="4">
        <v>49</v>
      </c>
      <c r="U45" s="4">
        <v>48</v>
      </c>
      <c r="V45" s="4">
        <v>47</v>
      </c>
      <c r="W45" s="4">
        <v>50</v>
      </c>
      <c r="Y45" s="3">
        <v>5</v>
      </c>
      <c r="Z45" s="4">
        <v>48</v>
      </c>
      <c r="AA45" s="4">
        <v>52</v>
      </c>
      <c r="AB45" s="4">
        <v>49.5</v>
      </c>
      <c r="AC45" s="4">
        <v>47</v>
      </c>
      <c r="AD45" s="4">
        <v>171</v>
      </c>
      <c r="AE45" s="4">
        <v>52.5</v>
      </c>
      <c r="AF45" s="4">
        <v>43</v>
      </c>
      <c r="AG45" s="4">
        <v>54</v>
      </c>
      <c r="AH45" s="4">
        <v>59</v>
      </c>
      <c r="AI45" s="4">
        <v>87</v>
      </c>
      <c r="AJ45" s="4">
        <v>147</v>
      </c>
      <c r="AK45" s="4">
        <v>71</v>
      </c>
      <c r="AL45" s="4">
        <v>78</v>
      </c>
      <c r="AM45" s="4">
        <v>91</v>
      </c>
      <c r="AN45" s="4">
        <v>116</v>
      </c>
      <c r="AO45" s="4">
        <v>96</v>
      </c>
      <c r="AP45" s="4">
        <v>86</v>
      </c>
      <c r="AQ45" s="4" t="s">
        <v>522</v>
      </c>
      <c r="AR45" s="4">
        <v>105</v>
      </c>
      <c r="AS45" s="4"/>
      <c r="AT45" s="4">
        <v>81</v>
      </c>
      <c r="AU45" s="4">
        <v>109</v>
      </c>
      <c r="AV45" s="20">
        <v>108</v>
      </c>
      <c r="AW45" s="21">
        <v>172</v>
      </c>
      <c r="AX45" s="4"/>
      <c r="AY45" s="37"/>
    </row>
    <row r="46" spans="1:51">
      <c r="A46" s="3">
        <v>42</v>
      </c>
      <c r="B46" s="4"/>
      <c r="C46" s="4">
        <v>44</v>
      </c>
      <c r="D46" s="4">
        <v>49</v>
      </c>
      <c r="E46" s="4">
        <v>47</v>
      </c>
      <c r="F46" s="4">
        <v>51</v>
      </c>
      <c r="G46" s="4">
        <v>47</v>
      </c>
      <c r="H46" s="4">
        <v>49.5</v>
      </c>
      <c r="I46" s="4">
        <v>48</v>
      </c>
      <c r="J46" s="4"/>
      <c r="K46" s="4"/>
      <c r="L46" s="4"/>
      <c r="M46" s="4"/>
      <c r="N46" s="4">
        <v>54</v>
      </c>
      <c r="O46" s="4">
        <v>49</v>
      </c>
      <c r="P46" s="4">
        <v>50</v>
      </c>
      <c r="Q46" s="4">
        <v>43.5</v>
      </c>
      <c r="R46" s="4">
        <v>52</v>
      </c>
      <c r="S46" s="4">
        <v>55</v>
      </c>
      <c r="T46" s="4">
        <v>55</v>
      </c>
      <c r="U46" s="4">
        <v>46</v>
      </c>
      <c r="V46" s="4">
        <v>57</v>
      </c>
      <c r="W46" s="4">
        <v>61</v>
      </c>
      <c r="Y46" s="3">
        <v>10</v>
      </c>
      <c r="Z46" s="4">
        <v>52</v>
      </c>
      <c r="AA46" s="4">
        <v>51</v>
      </c>
      <c r="AB46" s="4">
        <v>40.5</v>
      </c>
      <c r="AC46" s="4">
        <v>41</v>
      </c>
      <c r="AD46" s="4">
        <v>138</v>
      </c>
      <c r="AE46" s="4">
        <v>65</v>
      </c>
      <c r="AF46" s="4">
        <v>67</v>
      </c>
      <c r="AG46" s="4">
        <v>46</v>
      </c>
      <c r="AH46" s="4">
        <v>73</v>
      </c>
      <c r="AI46" s="4">
        <v>44</v>
      </c>
      <c r="AJ46" s="4">
        <v>44</v>
      </c>
      <c r="AK46" s="4">
        <v>98</v>
      </c>
      <c r="AL46" s="4">
        <v>134.5</v>
      </c>
      <c r="AM46" s="4">
        <v>89</v>
      </c>
      <c r="AN46" s="4">
        <v>138</v>
      </c>
      <c r="AO46" s="4">
        <v>125</v>
      </c>
      <c r="AP46" s="4">
        <v>156</v>
      </c>
      <c r="AQ46" s="4" t="s">
        <v>522</v>
      </c>
      <c r="AR46" s="4">
        <v>99</v>
      </c>
      <c r="AS46" s="4"/>
      <c r="AT46" s="4">
        <v>81</v>
      </c>
      <c r="AU46" s="4">
        <v>109</v>
      </c>
      <c r="AV46" s="20">
        <v>110</v>
      </c>
      <c r="AW46" s="21">
        <v>126</v>
      </c>
      <c r="AX46" s="4"/>
      <c r="AY46" s="39"/>
    </row>
    <row r="47" spans="1:51">
      <c r="A47" s="3">
        <v>43</v>
      </c>
      <c r="B47" s="4"/>
      <c r="C47" s="4">
        <v>52</v>
      </c>
      <c r="D47" s="4">
        <v>57</v>
      </c>
      <c r="E47" s="4">
        <v>56</v>
      </c>
      <c r="F47" s="4">
        <v>57</v>
      </c>
      <c r="G47" s="4">
        <v>55</v>
      </c>
      <c r="H47" s="4">
        <v>56</v>
      </c>
      <c r="I47" s="4">
        <v>53</v>
      </c>
      <c r="J47" s="4"/>
      <c r="K47" s="4"/>
      <c r="L47" s="4"/>
      <c r="M47" s="4"/>
      <c r="N47" s="4">
        <v>58</v>
      </c>
      <c r="O47" s="4">
        <v>55</v>
      </c>
      <c r="P47" s="4">
        <v>55</v>
      </c>
      <c r="Q47" s="4">
        <v>40.5</v>
      </c>
      <c r="R47" s="4">
        <v>58.5</v>
      </c>
      <c r="S47" s="4">
        <v>62</v>
      </c>
      <c r="T47" s="4">
        <v>64</v>
      </c>
      <c r="U47" s="4">
        <v>62</v>
      </c>
      <c r="V47" s="4">
        <v>61</v>
      </c>
      <c r="W47" s="4">
        <v>65</v>
      </c>
      <c r="Y47" s="3">
        <v>15</v>
      </c>
      <c r="Z47" s="4">
        <v>71.5</v>
      </c>
      <c r="AA47" s="4">
        <v>53</v>
      </c>
      <c r="AB47" s="4">
        <v>71.5</v>
      </c>
      <c r="AC47" s="4">
        <v>70</v>
      </c>
      <c r="AD47" s="4">
        <v>77</v>
      </c>
      <c r="AE47" s="4">
        <v>74.5</v>
      </c>
      <c r="AF47" s="4">
        <v>42</v>
      </c>
      <c r="AG47" s="4">
        <v>49</v>
      </c>
      <c r="AH47" s="4">
        <v>110</v>
      </c>
      <c r="AI47" s="4">
        <v>62</v>
      </c>
      <c r="AJ47" s="4">
        <v>123</v>
      </c>
      <c r="AK47" s="4">
        <v>72</v>
      </c>
      <c r="AL47" s="4">
        <v>71</v>
      </c>
      <c r="AM47" s="4">
        <v>102</v>
      </c>
      <c r="AN47" s="4">
        <v>147</v>
      </c>
      <c r="AO47" s="4">
        <v>166</v>
      </c>
      <c r="AP47" s="4">
        <v>192</v>
      </c>
      <c r="AQ47" s="4" t="s">
        <v>522</v>
      </c>
      <c r="AR47" s="4">
        <v>90</v>
      </c>
      <c r="AS47" s="4"/>
      <c r="AT47" s="41" t="s">
        <v>847</v>
      </c>
      <c r="AU47" s="4"/>
      <c r="AV47" s="20">
        <v>87</v>
      </c>
      <c r="AW47" s="21">
        <v>110</v>
      </c>
      <c r="AX47" s="4">
        <v>160</v>
      </c>
      <c r="AY47" s="4">
        <v>136</v>
      </c>
    </row>
    <row r="48" spans="1:51">
      <c r="A48" s="3">
        <v>44</v>
      </c>
      <c r="B48" s="4"/>
      <c r="C48" s="4">
        <v>45</v>
      </c>
      <c r="D48" s="4">
        <v>54</v>
      </c>
      <c r="E48" s="4">
        <v>55</v>
      </c>
      <c r="F48" s="4">
        <v>53</v>
      </c>
      <c r="G48" s="4">
        <v>53</v>
      </c>
      <c r="H48" s="4">
        <v>54.5</v>
      </c>
      <c r="I48" s="4">
        <v>54</v>
      </c>
      <c r="J48" s="4"/>
      <c r="K48" s="4"/>
      <c r="L48" s="4"/>
      <c r="M48" s="4"/>
      <c r="N48" s="4">
        <v>59</v>
      </c>
      <c r="O48" s="4">
        <v>56</v>
      </c>
      <c r="P48" s="4">
        <v>52</v>
      </c>
      <c r="Q48" s="4">
        <v>49</v>
      </c>
      <c r="R48" s="4">
        <v>58</v>
      </c>
      <c r="S48" s="4">
        <v>61</v>
      </c>
      <c r="T48" s="4">
        <v>55</v>
      </c>
      <c r="U48" s="4">
        <v>59.5</v>
      </c>
      <c r="V48" s="4">
        <v>55</v>
      </c>
      <c r="W48" s="4">
        <v>60</v>
      </c>
      <c r="Y48" s="3">
        <v>20</v>
      </c>
      <c r="Z48" s="4">
        <v>61</v>
      </c>
      <c r="AA48" s="4">
        <v>42</v>
      </c>
      <c r="AB48" s="4">
        <v>74</v>
      </c>
      <c r="AC48" s="4">
        <v>94</v>
      </c>
      <c r="AD48" s="4">
        <v>200</v>
      </c>
      <c r="AE48" s="4">
        <v>112.5</v>
      </c>
      <c r="AF48" s="4">
        <v>38</v>
      </c>
      <c r="AG48" s="4">
        <v>43</v>
      </c>
      <c r="AH48" s="4">
        <v>143</v>
      </c>
      <c r="AI48" s="4">
        <v>109</v>
      </c>
      <c r="AJ48" s="4">
        <v>142</v>
      </c>
      <c r="AK48" s="4">
        <v>71</v>
      </c>
      <c r="AL48" s="4">
        <v>82</v>
      </c>
      <c r="AM48" s="4">
        <v>109</v>
      </c>
      <c r="AN48" s="4" t="s">
        <v>37</v>
      </c>
      <c r="AO48" s="4">
        <v>190</v>
      </c>
      <c r="AP48" s="4">
        <v>194</v>
      </c>
      <c r="AQ48" s="4">
        <v>173</v>
      </c>
      <c r="AR48" s="4">
        <v>140</v>
      </c>
      <c r="AS48" s="4" t="s">
        <v>43</v>
      </c>
      <c r="AT48" s="41" t="s">
        <v>840</v>
      </c>
      <c r="AU48" s="4"/>
      <c r="AV48" s="20"/>
      <c r="AW48" s="21">
        <v>177</v>
      </c>
      <c r="AX48" s="4"/>
      <c r="AY48" s="4"/>
    </row>
    <row r="49" spans="1:51">
      <c r="A49" s="3">
        <v>45</v>
      </c>
      <c r="B49" s="4"/>
      <c r="C49" s="4">
        <v>44</v>
      </c>
      <c r="D49" s="4">
        <v>50</v>
      </c>
      <c r="E49" s="4"/>
      <c r="F49" s="4">
        <v>62</v>
      </c>
      <c r="G49" s="4">
        <v>48</v>
      </c>
      <c r="H49" s="4">
        <v>52</v>
      </c>
      <c r="I49" s="4">
        <v>50</v>
      </c>
      <c r="J49" s="4"/>
      <c r="K49" s="4"/>
      <c r="L49" s="4"/>
      <c r="M49" s="4"/>
      <c r="N49" s="4">
        <v>57</v>
      </c>
      <c r="O49" s="4">
        <v>50</v>
      </c>
      <c r="P49" s="4">
        <v>48</v>
      </c>
      <c r="Q49" s="4">
        <v>35.5</v>
      </c>
      <c r="R49" s="4">
        <v>52</v>
      </c>
      <c r="S49" s="4">
        <v>54</v>
      </c>
      <c r="T49" s="4">
        <v>57</v>
      </c>
      <c r="U49" s="4">
        <v>55</v>
      </c>
      <c r="V49" s="4">
        <v>55</v>
      </c>
      <c r="W49" s="4">
        <v>55</v>
      </c>
      <c r="Y49" s="3">
        <v>25</v>
      </c>
      <c r="Z49" s="4">
        <v>91</v>
      </c>
      <c r="AA49" s="4">
        <v>95</v>
      </c>
      <c r="AB49" s="4">
        <v>84</v>
      </c>
      <c r="AC49" s="4">
        <v>94</v>
      </c>
      <c r="AD49" s="4">
        <v>137</v>
      </c>
      <c r="AE49" s="4">
        <v>89</v>
      </c>
      <c r="AF49" s="4">
        <v>40</v>
      </c>
      <c r="AG49" s="4">
        <v>46</v>
      </c>
      <c r="AH49" s="4">
        <v>140</v>
      </c>
      <c r="AI49" s="4">
        <v>100</v>
      </c>
      <c r="AJ49" s="4">
        <v>152</v>
      </c>
      <c r="AK49" s="4">
        <v>107</v>
      </c>
      <c r="AL49" s="4">
        <v>137</v>
      </c>
      <c r="AM49" s="4">
        <v>125</v>
      </c>
      <c r="AN49" s="4" t="s">
        <v>32</v>
      </c>
      <c r="AO49" s="4">
        <v>103</v>
      </c>
      <c r="AP49" s="4">
        <v>167</v>
      </c>
      <c r="AQ49" s="4" t="s">
        <v>522</v>
      </c>
      <c r="AR49" s="4">
        <v>160</v>
      </c>
      <c r="AS49" s="4"/>
      <c r="AT49" s="41" t="s">
        <v>841</v>
      </c>
      <c r="AU49" s="4"/>
      <c r="AV49" s="20"/>
      <c r="AW49" s="21"/>
      <c r="AX49" s="4"/>
      <c r="AY49" s="4"/>
    </row>
    <row r="50" spans="1:51">
      <c r="A50" s="3">
        <v>46</v>
      </c>
      <c r="B50" s="4"/>
      <c r="C50" s="4">
        <v>47</v>
      </c>
      <c r="D50" s="4">
        <v>60</v>
      </c>
      <c r="E50" s="4">
        <v>55</v>
      </c>
      <c r="F50" s="4">
        <v>50</v>
      </c>
      <c r="G50" s="4">
        <v>49</v>
      </c>
      <c r="H50" s="4">
        <v>65.5</v>
      </c>
      <c r="I50" s="4">
        <v>65</v>
      </c>
      <c r="J50" s="4"/>
      <c r="K50" s="4"/>
      <c r="L50" s="4"/>
      <c r="M50" s="4"/>
      <c r="N50" s="4">
        <v>78</v>
      </c>
      <c r="O50" s="4">
        <v>77</v>
      </c>
      <c r="P50" s="4">
        <v>83</v>
      </c>
      <c r="Q50" s="4">
        <v>42</v>
      </c>
      <c r="R50" s="4">
        <v>56</v>
      </c>
      <c r="S50" s="4">
        <v>88</v>
      </c>
      <c r="T50" s="4">
        <v>81.5</v>
      </c>
      <c r="U50" s="36">
        <v>53.5</v>
      </c>
      <c r="V50" s="4">
        <v>90</v>
      </c>
      <c r="W50" s="4">
        <v>95</v>
      </c>
      <c r="Y50" s="3">
        <v>30</v>
      </c>
      <c r="Z50" s="4">
        <v>81</v>
      </c>
      <c r="AA50" s="4">
        <v>38</v>
      </c>
      <c r="AB50" s="4">
        <v>36.5</v>
      </c>
      <c r="AC50" s="4">
        <v>37</v>
      </c>
      <c r="AD50" s="4">
        <v>69</v>
      </c>
      <c r="AE50" s="4">
        <v>98</v>
      </c>
      <c r="AF50" s="4">
        <v>38</v>
      </c>
      <c r="AG50" s="4">
        <v>43</v>
      </c>
      <c r="AH50" s="4">
        <v>138</v>
      </c>
      <c r="AI50" s="4">
        <v>40</v>
      </c>
      <c r="AJ50" s="37"/>
      <c r="AK50" s="4">
        <v>147</v>
      </c>
      <c r="AL50" s="4">
        <v>106</v>
      </c>
      <c r="AM50" s="4"/>
      <c r="AN50" s="4"/>
      <c r="AO50" s="4"/>
      <c r="AP50" s="4"/>
      <c r="AQ50" s="4"/>
      <c r="AR50" s="4"/>
      <c r="AS50" s="4"/>
      <c r="AT50" s="4"/>
      <c r="AU50" s="4"/>
      <c r="AV50" s="20"/>
      <c r="AW50" s="21"/>
      <c r="AX50" s="4">
        <v>80</v>
      </c>
      <c r="AY50" s="4"/>
    </row>
    <row r="51" spans="1:51">
      <c r="A51" s="3">
        <v>47</v>
      </c>
      <c r="B51" s="4"/>
      <c r="C51" s="4">
        <v>52</v>
      </c>
      <c r="D51" s="4">
        <v>52</v>
      </c>
      <c r="E51" s="4">
        <v>42</v>
      </c>
      <c r="F51" s="4">
        <v>50</v>
      </c>
      <c r="G51" s="4">
        <v>40</v>
      </c>
      <c r="H51" s="4">
        <v>41</v>
      </c>
      <c r="I51" s="4">
        <v>40</v>
      </c>
      <c r="J51" s="4"/>
      <c r="K51" s="4"/>
      <c r="L51" s="4"/>
      <c r="M51" s="4"/>
      <c r="N51" s="4">
        <v>47</v>
      </c>
      <c r="O51" s="4">
        <v>48</v>
      </c>
      <c r="P51" s="4">
        <v>37</v>
      </c>
      <c r="Q51" s="4">
        <v>31</v>
      </c>
      <c r="R51" s="4">
        <v>48</v>
      </c>
      <c r="S51" s="4">
        <v>49</v>
      </c>
      <c r="T51" s="4">
        <v>61</v>
      </c>
      <c r="U51" s="4">
        <v>47</v>
      </c>
      <c r="V51" s="4">
        <v>46</v>
      </c>
      <c r="W51" s="4">
        <v>55</v>
      </c>
      <c r="Y51" s="3">
        <v>35</v>
      </c>
      <c r="Z51" s="4">
        <v>64</v>
      </c>
      <c r="AA51" s="4">
        <v>42</v>
      </c>
      <c r="AB51" s="4">
        <v>39.5</v>
      </c>
      <c r="AC51" s="4">
        <v>42</v>
      </c>
      <c r="AD51" s="4">
        <v>94</v>
      </c>
      <c r="AE51" s="37"/>
      <c r="AF51" s="4">
        <v>61</v>
      </c>
      <c r="AG51" s="4">
        <v>135</v>
      </c>
      <c r="AH51" s="4">
        <v>179</v>
      </c>
      <c r="AI51" s="4">
        <v>149</v>
      </c>
      <c r="AJ51" s="37"/>
      <c r="AK51" s="4">
        <v>178</v>
      </c>
      <c r="AL51" s="4">
        <v>98</v>
      </c>
      <c r="AM51" s="4"/>
      <c r="AN51" s="4"/>
      <c r="AO51" s="4"/>
      <c r="AP51" s="4"/>
      <c r="AQ51" s="4"/>
      <c r="AR51" s="4"/>
      <c r="AS51" s="4"/>
      <c r="AT51" s="4"/>
      <c r="AU51" s="4"/>
      <c r="AV51" s="20"/>
      <c r="AW51" s="21"/>
      <c r="AX51" s="4">
        <v>127</v>
      </c>
      <c r="AY51" s="4"/>
    </row>
    <row r="52" spans="1:51">
      <c r="A52" s="3">
        <v>48</v>
      </c>
      <c r="B52" s="4">
        <v>52.5</v>
      </c>
      <c r="C52" s="4">
        <v>45</v>
      </c>
      <c r="D52" s="4">
        <v>49</v>
      </c>
      <c r="E52" s="4">
        <v>49</v>
      </c>
      <c r="F52" s="4">
        <v>58</v>
      </c>
      <c r="G52" s="4">
        <v>53</v>
      </c>
      <c r="H52" s="4">
        <v>53</v>
      </c>
      <c r="I52" s="4">
        <v>52</v>
      </c>
      <c r="J52" s="4"/>
      <c r="K52" s="4"/>
      <c r="L52" s="4"/>
      <c r="M52" s="4"/>
      <c r="N52" s="4">
        <v>54.5</v>
      </c>
      <c r="O52" s="4">
        <v>58</v>
      </c>
      <c r="P52" s="4">
        <v>58</v>
      </c>
      <c r="Q52" s="4">
        <v>37.5</v>
      </c>
      <c r="R52" s="4">
        <v>55.5</v>
      </c>
      <c r="S52" s="4">
        <v>56</v>
      </c>
      <c r="T52" s="4">
        <v>60</v>
      </c>
      <c r="U52" s="4">
        <v>56</v>
      </c>
      <c r="V52" s="4">
        <v>57</v>
      </c>
      <c r="W52" s="4">
        <v>62</v>
      </c>
      <c r="Y52" s="3">
        <v>39.5</v>
      </c>
      <c r="Z52" s="4">
        <v>81</v>
      </c>
      <c r="AA52" s="37"/>
      <c r="AB52" s="37"/>
      <c r="AC52" s="4"/>
      <c r="AD52" s="4">
        <v>88</v>
      </c>
      <c r="AE52" s="37"/>
      <c r="AF52" s="4">
        <v>75</v>
      </c>
      <c r="AG52" s="4">
        <v>150</v>
      </c>
      <c r="AH52" s="37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>
        <v>82</v>
      </c>
      <c r="AV52" s="20">
        <v>82</v>
      </c>
      <c r="AW52" s="21"/>
      <c r="AX52" s="4">
        <v>43</v>
      </c>
      <c r="AY52" s="4">
        <v>81</v>
      </c>
    </row>
    <row r="53" spans="1:51">
      <c r="A53" s="3">
        <v>49</v>
      </c>
      <c r="B53" s="4">
        <v>54</v>
      </c>
      <c r="C53" s="4"/>
      <c r="D53" s="4">
        <v>57</v>
      </c>
      <c r="E53" s="4">
        <v>53</v>
      </c>
      <c r="F53" s="4">
        <v>87</v>
      </c>
      <c r="G53" s="4">
        <v>40</v>
      </c>
      <c r="H53" s="4">
        <v>55</v>
      </c>
      <c r="I53" s="4">
        <v>57</v>
      </c>
      <c r="J53" s="4"/>
      <c r="K53" s="4"/>
      <c r="L53" s="4"/>
      <c r="M53" s="4"/>
      <c r="N53" s="4">
        <v>60</v>
      </c>
      <c r="O53" s="4">
        <v>57</v>
      </c>
      <c r="P53" s="4">
        <v>62</v>
      </c>
      <c r="Q53" s="4">
        <v>36.5</v>
      </c>
      <c r="R53" s="4">
        <v>67</v>
      </c>
      <c r="S53" s="4">
        <v>64</v>
      </c>
      <c r="T53" s="4">
        <v>73</v>
      </c>
      <c r="U53" s="4">
        <v>70</v>
      </c>
      <c r="V53" s="4">
        <v>67</v>
      </c>
      <c r="W53" s="4">
        <v>69</v>
      </c>
      <c r="Y53" s="3">
        <v>40</v>
      </c>
      <c r="Z53" s="4">
        <v>95</v>
      </c>
      <c r="AA53" s="4">
        <v>129</v>
      </c>
      <c r="AB53" s="37"/>
      <c r="AC53" s="37"/>
      <c r="AD53" s="4"/>
      <c r="AE53" s="37"/>
      <c r="AF53" s="4">
        <v>47</v>
      </c>
      <c r="AG53" s="37">
        <v>100</v>
      </c>
      <c r="AH53" s="37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>
        <v>58</v>
      </c>
      <c r="AV53" s="20">
        <v>133</v>
      </c>
      <c r="AW53" s="21">
        <v>76</v>
      </c>
      <c r="AX53" s="4">
        <v>80</v>
      </c>
      <c r="AY53" s="4">
        <v>100</v>
      </c>
    </row>
    <row r="54" spans="1:51">
      <c r="A54" s="3">
        <v>50</v>
      </c>
      <c r="B54" s="4">
        <v>56</v>
      </c>
      <c r="C54" s="4">
        <v>89</v>
      </c>
      <c r="D54" s="4">
        <v>80</v>
      </c>
      <c r="E54" s="4">
        <v>73</v>
      </c>
      <c r="F54" s="4">
        <v>52</v>
      </c>
      <c r="G54" s="4">
        <v>86</v>
      </c>
      <c r="H54" s="4">
        <v>85</v>
      </c>
      <c r="I54" s="4">
        <v>103</v>
      </c>
      <c r="J54" s="4"/>
      <c r="K54" s="4"/>
      <c r="L54" s="4"/>
      <c r="M54" s="4"/>
      <c r="N54" s="4">
        <v>107</v>
      </c>
      <c r="O54" s="4">
        <v>100.5</v>
      </c>
      <c r="P54" s="4">
        <v>108</v>
      </c>
      <c r="Q54" s="4">
        <v>108</v>
      </c>
      <c r="R54" s="4">
        <v>114</v>
      </c>
      <c r="S54" s="4">
        <v>119</v>
      </c>
      <c r="T54" s="4">
        <v>110</v>
      </c>
      <c r="U54" s="4">
        <v>119</v>
      </c>
      <c r="V54" s="4">
        <v>116</v>
      </c>
      <c r="W54" s="4">
        <v>121</v>
      </c>
      <c r="Y54" s="3">
        <v>40.25</v>
      </c>
      <c r="Z54" s="4">
        <v>122</v>
      </c>
      <c r="AA54" s="4">
        <v>125</v>
      </c>
      <c r="AB54" s="37"/>
      <c r="AC54" s="4"/>
      <c r="AD54" s="4"/>
      <c r="AE54" s="37"/>
      <c r="AF54" s="4">
        <v>120</v>
      </c>
      <c r="AG54" s="37">
        <v>123</v>
      </c>
      <c r="AH54" s="37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50</v>
      </c>
      <c r="AV54" s="20">
        <v>41</v>
      </c>
      <c r="AW54" s="21">
        <v>50</v>
      </c>
      <c r="AX54" s="4">
        <v>52</v>
      </c>
      <c r="AY54" s="4">
        <v>52</v>
      </c>
    </row>
    <row r="55" spans="1:51">
      <c r="A55" s="3">
        <v>51</v>
      </c>
      <c r="B55" s="4">
        <v>51.5</v>
      </c>
      <c r="C55" s="4">
        <v>49</v>
      </c>
      <c r="D55" s="4">
        <v>50</v>
      </c>
      <c r="E55" s="4">
        <v>52</v>
      </c>
      <c r="F55" s="4">
        <v>53</v>
      </c>
      <c r="G55" s="4">
        <v>40</v>
      </c>
      <c r="H55" s="4">
        <v>47</v>
      </c>
      <c r="I55" s="4">
        <v>50</v>
      </c>
      <c r="J55" s="4"/>
      <c r="K55" s="4"/>
      <c r="L55" s="4"/>
      <c r="M55" s="4"/>
      <c r="N55" s="4">
        <v>53.5</v>
      </c>
      <c r="O55" s="4">
        <v>55</v>
      </c>
      <c r="P55" s="4">
        <v>51</v>
      </c>
      <c r="Q55" s="4">
        <v>53</v>
      </c>
      <c r="R55" s="4">
        <v>53.5</v>
      </c>
      <c r="S55" s="4">
        <v>55</v>
      </c>
      <c r="T55" s="4">
        <v>56</v>
      </c>
      <c r="U55" s="4">
        <v>57</v>
      </c>
      <c r="V55" s="4">
        <v>57</v>
      </c>
      <c r="W55" s="4">
        <v>61</v>
      </c>
      <c r="Y55" s="3">
        <v>40.5</v>
      </c>
      <c r="Z55" s="4">
        <v>119</v>
      </c>
      <c r="AA55" s="4">
        <v>125</v>
      </c>
      <c r="AB55" s="37"/>
      <c r="AC55" s="4"/>
      <c r="AD55" s="4"/>
      <c r="AE55" s="37"/>
      <c r="AF55" s="4">
        <v>120</v>
      </c>
      <c r="AG55" s="37">
        <v>126</v>
      </c>
      <c r="AH55" s="37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>
        <v>74</v>
      </c>
      <c r="AV55" s="20">
        <v>78</v>
      </c>
      <c r="AW55" s="21">
        <v>44</v>
      </c>
      <c r="AX55" s="4">
        <v>61</v>
      </c>
      <c r="AY55" s="4">
        <v>89</v>
      </c>
    </row>
    <row r="56" spans="1:51">
      <c r="A56" s="3">
        <v>52</v>
      </c>
      <c r="B56" s="4">
        <v>48.5</v>
      </c>
      <c r="C56" s="4">
        <v>45</v>
      </c>
      <c r="D56" s="4">
        <v>50</v>
      </c>
      <c r="E56" s="4">
        <v>50</v>
      </c>
      <c r="F56" s="4">
        <v>52</v>
      </c>
      <c r="G56" s="4">
        <v>49</v>
      </c>
      <c r="H56" s="4">
        <v>50</v>
      </c>
      <c r="I56" s="4">
        <v>50</v>
      </c>
      <c r="J56" s="4"/>
      <c r="K56" s="4"/>
      <c r="L56" s="4"/>
      <c r="M56" s="4"/>
      <c r="N56" s="4">
        <v>60</v>
      </c>
      <c r="O56" s="4">
        <v>54</v>
      </c>
      <c r="P56" s="4">
        <v>52</v>
      </c>
      <c r="Q56" s="4">
        <v>42</v>
      </c>
      <c r="R56" s="4">
        <v>54</v>
      </c>
      <c r="S56" s="4">
        <v>61</v>
      </c>
      <c r="T56" s="4">
        <v>65</v>
      </c>
      <c r="U56" s="4">
        <v>63</v>
      </c>
      <c r="V56" s="4">
        <v>62</v>
      </c>
      <c r="W56" s="4">
        <v>65</v>
      </c>
      <c r="Y56" s="3" t="s">
        <v>630</v>
      </c>
      <c r="Z56" s="4">
        <v>119</v>
      </c>
      <c r="AA56" s="4">
        <v>126</v>
      </c>
      <c r="AB56" s="4"/>
      <c r="AC56" s="4"/>
      <c r="AD56" s="4"/>
      <c r="AF56" s="4">
        <v>95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>
        <v>59</v>
      </c>
      <c r="AV56" s="20">
        <v>55</v>
      </c>
      <c r="AW56" s="21">
        <v>78</v>
      </c>
      <c r="AX56" s="4">
        <v>56</v>
      </c>
      <c r="AY56" s="4">
        <v>64</v>
      </c>
    </row>
    <row r="57" spans="1:51">
      <c r="A57" s="3">
        <v>53</v>
      </c>
      <c r="B57" s="4">
        <v>45</v>
      </c>
      <c r="C57" s="4">
        <v>50</v>
      </c>
      <c r="D57" s="4">
        <v>53</v>
      </c>
      <c r="E57" s="4">
        <v>53</v>
      </c>
      <c r="F57" s="4">
        <v>48</v>
      </c>
      <c r="G57" s="4">
        <v>52</v>
      </c>
      <c r="H57" s="4">
        <v>52.5</v>
      </c>
      <c r="I57" s="4">
        <v>49.5</v>
      </c>
      <c r="J57" s="4"/>
      <c r="K57" s="4"/>
      <c r="L57" s="4"/>
      <c r="M57" s="4"/>
      <c r="N57" s="4">
        <v>55</v>
      </c>
      <c r="O57" s="4">
        <v>48</v>
      </c>
      <c r="P57" s="4">
        <v>49</v>
      </c>
      <c r="Q57" s="4">
        <v>53</v>
      </c>
      <c r="R57" s="4">
        <v>54.5</v>
      </c>
      <c r="S57" s="4">
        <v>57</v>
      </c>
      <c r="T57" s="4">
        <v>60</v>
      </c>
      <c r="U57" s="4">
        <v>52</v>
      </c>
      <c r="V57" s="4">
        <v>55</v>
      </c>
      <c r="W57" s="4">
        <v>65</v>
      </c>
      <c r="Y57" s="3" t="s">
        <v>103</v>
      </c>
      <c r="Z57" s="4">
        <v>147</v>
      </c>
      <c r="AA57" s="4">
        <v>181</v>
      </c>
      <c r="AB57" s="4"/>
      <c r="AC57" s="4"/>
      <c r="AD57" s="4"/>
      <c r="AF57" s="4">
        <v>120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>
        <v>64</v>
      </c>
      <c r="AV57" s="20">
        <v>82</v>
      </c>
      <c r="AW57" s="21">
        <v>55</v>
      </c>
      <c r="AX57" s="4">
        <v>61</v>
      </c>
      <c r="AY57" s="4">
        <v>72</v>
      </c>
    </row>
    <row r="58" spans="1:51">
      <c r="A58" s="3">
        <v>54</v>
      </c>
      <c r="B58" s="4">
        <v>54</v>
      </c>
      <c r="C58" s="4">
        <v>40</v>
      </c>
      <c r="D58" s="4">
        <v>47</v>
      </c>
      <c r="E58" s="4">
        <v>47</v>
      </c>
      <c r="F58" s="4">
        <v>51</v>
      </c>
      <c r="G58" s="4">
        <v>44</v>
      </c>
      <c r="H58" s="4">
        <v>45</v>
      </c>
      <c r="I58" s="4">
        <v>43</v>
      </c>
      <c r="J58" s="4"/>
      <c r="K58" s="4"/>
      <c r="L58" s="4"/>
      <c r="M58" s="4"/>
      <c r="N58" s="4">
        <v>50</v>
      </c>
      <c r="O58" s="4">
        <v>47</v>
      </c>
      <c r="P58" s="4">
        <v>49</v>
      </c>
      <c r="Q58" s="4">
        <v>47</v>
      </c>
      <c r="R58" s="4">
        <v>51.5</v>
      </c>
      <c r="S58" s="4">
        <v>54</v>
      </c>
      <c r="T58" s="4">
        <v>57</v>
      </c>
      <c r="U58" s="4">
        <v>55</v>
      </c>
      <c r="V58" s="4">
        <v>53</v>
      </c>
      <c r="W58" s="4">
        <v>59</v>
      </c>
      <c r="Y58" s="3" t="s">
        <v>140</v>
      </c>
      <c r="Z58" s="4">
        <v>210</v>
      </c>
      <c r="AA58" s="4">
        <v>168</v>
      </c>
      <c r="AB58" s="4"/>
      <c r="AC58" s="4"/>
      <c r="AD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76</v>
      </c>
      <c r="AV58" s="20">
        <v>88</v>
      </c>
      <c r="AW58" s="21">
        <v>70</v>
      </c>
      <c r="AX58" s="4">
        <v>137</v>
      </c>
      <c r="AY58" s="4">
        <v>69</v>
      </c>
    </row>
    <row r="59" spans="1:51">
      <c r="A59" s="3">
        <v>55</v>
      </c>
      <c r="B59" s="4">
        <v>64</v>
      </c>
      <c r="C59" s="4">
        <v>43</v>
      </c>
      <c r="D59" s="4">
        <v>50</v>
      </c>
      <c r="E59" s="4">
        <v>48</v>
      </c>
      <c r="F59" s="4">
        <v>49</v>
      </c>
      <c r="G59" s="4">
        <v>45</v>
      </c>
      <c r="H59" s="4">
        <v>50</v>
      </c>
      <c r="I59" s="4">
        <v>45</v>
      </c>
      <c r="J59" s="4"/>
      <c r="K59" s="4"/>
      <c r="L59" s="4"/>
      <c r="M59" s="4"/>
      <c r="N59" s="4">
        <v>51</v>
      </c>
      <c r="O59" s="4">
        <v>48</v>
      </c>
      <c r="P59" s="4">
        <v>46</v>
      </c>
      <c r="Q59" s="4">
        <v>45.5</v>
      </c>
      <c r="R59" s="4">
        <v>51</v>
      </c>
      <c r="S59" s="4">
        <v>54</v>
      </c>
      <c r="T59" s="4">
        <v>64</v>
      </c>
      <c r="U59" s="4">
        <v>54</v>
      </c>
      <c r="V59" s="4">
        <v>54</v>
      </c>
      <c r="W59" s="4">
        <v>58</v>
      </c>
      <c r="Y59" s="3" t="s">
        <v>203</v>
      </c>
      <c r="Z59" s="4">
        <v>195</v>
      </c>
      <c r="AA59" s="4"/>
      <c r="AB59" s="4"/>
      <c r="AC59" s="4"/>
      <c r="AD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>
        <v>94</v>
      </c>
      <c r="AV59" s="20">
        <v>72</v>
      </c>
      <c r="AW59" s="21">
        <v>71</v>
      </c>
      <c r="AX59" s="4">
        <v>67</v>
      </c>
      <c r="AY59" s="4">
        <v>67</v>
      </c>
    </row>
    <row r="60" spans="1:51">
      <c r="A60" s="3">
        <v>56</v>
      </c>
      <c r="B60" s="4">
        <v>51</v>
      </c>
      <c r="C60" s="4">
        <v>41</v>
      </c>
      <c r="D60" s="4">
        <v>46</v>
      </c>
      <c r="E60" s="4">
        <v>48</v>
      </c>
      <c r="F60" s="4">
        <v>45</v>
      </c>
      <c r="G60" s="4">
        <v>43</v>
      </c>
      <c r="H60" s="4">
        <v>45</v>
      </c>
      <c r="I60" s="4">
        <v>43</v>
      </c>
      <c r="J60" s="4"/>
      <c r="K60" s="4"/>
      <c r="L60" s="4"/>
      <c r="M60" s="4"/>
      <c r="N60" s="4">
        <v>47</v>
      </c>
      <c r="O60" s="4">
        <v>45</v>
      </c>
      <c r="P60" s="4">
        <v>44</v>
      </c>
      <c r="Q60" s="4">
        <v>45</v>
      </c>
      <c r="R60" s="4">
        <v>46</v>
      </c>
      <c r="S60" s="4">
        <v>49</v>
      </c>
      <c r="T60" s="4">
        <v>51</v>
      </c>
      <c r="U60" s="4">
        <v>51</v>
      </c>
      <c r="V60" s="4">
        <v>52</v>
      </c>
      <c r="W60" s="4">
        <v>53</v>
      </c>
      <c r="Y60" s="3" t="s">
        <v>143</v>
      </c>
      <c r="Z60" s="4">
        <v>135</v>
      </c>
      <c r="AA60" s="4"/>
      <c r="AB60" s="4"/>
      <c r="AC60" s="4"/>
      <c r="AD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>
        <v>82</v>
      </c>
      <c r="AV60" s="20">
        <v>65</v>
      </c>
      <c r="AW60" s="21">
        <v>59</v>
      </c>
      <c r="AX60" s="4">
        <v>132</v>
      </c>
      <c r="AY60" s="4">
        <v>65</v>
      </c>
    </row>
    <row r="61" spans="1:51">
      <c r="A61" s="3">
        <v>57</v>
      </c>
      <c r="B61" s="4">
        <v>52</v>
      </c>
      <c r="C61" s="4">
        <v>46</v>
      </c>
      <c r="D61" s="4">
        <v>45</v>
      </c>
      <c r="E61" s="4">
        <v>49</v>
      </c>
      <c r="F61" s="4">
        <v>49</v>
      </c>
      <c r="G61" s="4">
        <v>43</v>
      </c>
      <c r="H61" s="4">
        <v>43</v>
      </c>
      <c r="I61" s="4">
        <v>44</v>
      </c>
      <c r="J61" s="4"/>
      <c r="K61" s="4"/>
      <c r="L61" s="4"/>
      <c r="M61" s="4"/>
      <c r="N61" s="4">
        <v>47.5</v>
      </c>
      <c r="O61" s="4">
        <v>46</v>
      </c>
      <c r="P61" s="4">
        <v>43</v>
      </c>
      <c r="Q61" s="4">
        <v>41</v>
      </c>
      <c r="R61" s="4">
        <v>50</v>
      </c>
      <c r="S61" s="4">
        <v>52</v>
      </c>
      <c r="T61" s="4">
        <v>49.5</v>
      </c>
      <c r="U61" s="4">
        <v>54</v>
      </c>
      <c r="V61" s="4">
        <v>49</v>
      </c>
      <c r="W61" s="4">
        <v>48</v>
      </c>
      <c r="Z61" s="4"/>
      <c r="AA61" s="4"/>
      <c r="AB61" s="4"/>
      <c r="AC61" s="4"/>
      <c r="AD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>
        <v>70</v>
      </c>
      <c r="AV61" s="20">
        <v>66</v>
      </c>
      <c r="AW61" s="40"/>
      <c r="AX61" s="4">
        <v>91</v>
      </c>
      <c r="AY61" s="4">
        <v>67</v>
      </c>
    </row>
    <row r="62" spans="1:51">
      <c r="A62" s="3">
        <v>58</v>
      </c>
      <c r="B62" s="4">
        <v>49</v>
      </c>
      <c r="C62" s="4">
        <v>40</v>
      </c>
      <c r="D62" s="4">
        <v>44</v>
      </c>
      <c r="E62" s="4">
        <v>46</v>
      </c>
      <c r="F62" s="4">
        <v>37</v>
      </c>
      <c r="G62" s="4">
        <v>34</v>
      </c>
      <c r="H62" s="4">
        <v>46</v>
      </c>
      <c r="I62" s="4">
        <v>37</v>
      </c>
      <c r="J62" s="4"/>
      <c r="K62" s="4"/>
      <c r="L62" s="4"/>
      <c r="M62" s="4"/>
      <c r="N62" s="4">
        <v>48</v>
      </c>
      <c r="O62" s="4">
        <v>48</v>
      </c>
      <c r="P62" s="4">
        <v>50</v>
      </c>
      <c r="Q62" s="4">
        <v>48.5</v>
      </c>
      <c r="R62" s="4">
        <v>50</v>
      </c>
      <c r="S62" s="4">
        <v>54</v>
      </c>
      <c r="T62" s="4">
        <v>58</v>
      </c>
      <c r="U62" s="4">
        <v>54</v>
      </c>
      <c r="V62" s="4">
        <v>59</v>
      </c>
      <c r="W62" s="4">
        <v>60</v>
      </c>
      <c r="Y62" s="3" t="s">
        <v>548</v>
      </c>
      <c r="Z62" s="4"/>
      <c r="AA62" s="4"/>
      <c r="AB62" s="4"/>
      <c r="AC62" s="4"/>
      <c r="AD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>
        <v>86</v>
      </c>
      <c r="AV62" s="20">
        <v>155</v>
      </c>
      <c r="AW62" s="21">
        <v>130</v>
      </c>
      <c r="AX62" s="4">
        <v>73</v>
      </c>
      <c r="AY62" s="4">
        <v>101</v>
      </c>
    </row>
    <row r="63" spans="1:51">
      <c r="A63" s="3">
        <v>59</v>
      </c>
      <c r="B63" s="4">
        <v>54</v>
      </c>
      <c r="C63" s="4">
        <v>39</v>
      </c>
      <c r="D63" s="4">
        <v>36</v>
      </c>
      <c r="E63" s="4">
        <v>37</v>
      </c>
      <c r="F63" s="4">
        <v>60</v>
      </c>
      <c r="G63" s="4">
        <v>39</v>
      </c>
      <c r="H63" s="4">
        <v>36.5</v>
      </c>
      <c r="I63" s="4">
        <v>42</v>
      </c>
      <c r="J63" s="4"/>
      <c r="K63" s="4"/>
      <c r="L63" s="4"/>
      <c r="M63" s="4"/>
      <c r="N63" s="4">
        <v>41.5</v>
      </c>
      <c r="O63" s="4">
        <v>43</v>
      </c>
      <c r="P63" s="4">
        <v>38</v>
      </c>
      <c r="Q63" s="4">
        <v>37</v>
      </c>
      <c r="R63" s="4">
        <v>42</v>
      </c>
      <c r="S63" s="4">
        <v>44</v>
      </c>
      <c r="T63" s="4">
        <v>45</v>
      </c>
      <c r="U63" s="4">
        <v>43.5</v>
      </c>
      <c r="V63" s="4">
        <v>47</v>
      </c>
      <c r="W63" s="4">
        <v>45</v>
      </c>
      <c r="Y63" s="3" t="s">
        <v>144</v>
      </c>
      <c r="Z63" s="4">
        <v>114</v>
      </c>
      <c r="AA63" s="4"/>
      <c r="AB63" s="4"/>
      <c r="AC63" s="4"/>
      <c r="AD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>
        <v>77</v>
      </c>
      <c r="AV63" s="20">
        <v>70</v>
      </c>
      <c r="AW63" s="40"/>
      <c r="AX63" s="4"/>
      <c r="AY63" s="4"/>
    </row>
    <row r="64" spans="1:51">
      <c r="A64" s="3">
        <v>60</v>
      </c>
      <c r="B64" s="4">
        <v>43</v>
      </c>
      <c r="C64" s="4">
        <v>40</v>
      </c>
      <c r="D64" s="4">
        <v>42</v>
      </c>
      <c r="E64" s="4">
        <v>40</v>
      </c>
      <c r="F64" s="4">
        <v>42</v>
      </c>
      <c r="G64" s="4"/>
      <c r="H64" s="4">
        <v>42</v>
      </c>
      <c r="I64" s="4" t="s">
        <v>0</v>
      </c>
      <c r="J64" s="4"/>
      <c r="K64" s="4"/>
      <c r="L64" s="4"/>
      <c r="M64" s="4"/>
      <c r="N64" s="4">
        <v>48</v>
      </c>
      <c r="O64" s="4">
        <v>44</v>
      </c>
      <c r="P64" s="4">
        <v>39</v>
      </c>
      <c r="Q64" s="4">
        <v>43.5</v>
      </c>
      <c r="R64" s="4">
        <v>42</v>
      </c>
      <c r="S64" s="4">
        <v>44</v>
      </c>
      <c r="T64" s="4">
        <v>45</v>
      </c>
      <c r="U64" s="4">
        <v>41</v>
      </c>
      <c r="V64" s="4">
        <v>46</v>
      </c>
      <c r="W64" s="4">
        <v>45</v>
      </c>
      <c r="Y64" s="3" t="s">
        <v>204</v>
      </c>
      <c r="Z64" s="4">
        <v>148</v>
      </c>
      <c r="AA64" s="4">
        <v>140</v>
      </c>
      <c r="AB64" s="4"/>
      <c r="AC64" s="4"/>
      <c r="AD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>
        <v>102</v>
      </c>
      <c r="AV64" s="20">
        <v>119</v>
      </c>
      <c r="AW64" s="40"/>
      <c r="AX64" s="4"/>
      <c r="AY64" s="4"/>
    </row>
    <row r="65" spans="1:51">
      <c r="A65" s="3">
        <v>61</v>
      </c>
      <c r="B65" s="4">
        <v>44</v>
      </c>
      <c r="C65" s="4">
        <v>45</v>
      </c>
      <c r="D65" s="4">
        <v>87</v>
      </c>
      <c r="E65" s="4">
        <v>54</v>
      </c>
      <c r="F65" s="4">
        <v>71</v>
      </c>
      <c r="G65" s="4">
        <v>62</v>
      </c>
      <c r="H65" s="37">
        <v>71</v>
      </c>
      <c r="I65" s="4" t="s">
        <v>0</v>
      </c>
      <c r="J65" s="4"/>
      <c r="K65" s="4"/>
      <c r="L65" s="4"/>
      <c r="M65" s="4"/>
      <c r="N65" s="4">
        <v>88</v>
      </c>
      <c r="O65" s="4"/>
      <c r="P65" s="4"/>
      <c r="Q65" s="4"/>
      <c r="R65" s="4"/>
      <c r="S65" s="4">
        <v>66</v>
      </c>
      <c r="T65" s="4">
        <v>74</v>
      </c>
      <c r="U65" s="4">
        <v>65</v>
      </c>
      <c r="V65" s="4">
        <v>106</v>
      </c>
      <c r="W65" s="4">
        <v>90</v>
      </c>
      <c r="Y65" s="3" t="s">
        <v>139</v>
      </c>
      <c r="Z65" s="4">
        <v>135</v>
      </c>
      <c r="AA65" s="4">
        <v>63</v>
      </c>
      <c r="AB65" s="4"/>
      <c r="AC65" s="4"/>
      <c r="AD65" s="4"/>
      <c r="AE65" s="4" t="s">
        <v>20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0"/>
      <c r="AX65" s="4"/>
      <c r="AY65" s="4"/>
    </row>
    <row r="66" spans="1:51">
      <c r="B66" s="4"/>
      <c r="C66" s="4"/>
      <c r="D66" s="4"/>
      <c r="E66" s="4"/>
      <c r="F66" s="4"/>
      <c r="G66" s="4"/>
      <c r="H66" s="4">
        <v>41</v>
      </c>
      <c r="I66" s="4">
        <v>103</v>
      </c>
      <c r="J66" s="4"/>
      <c r="K66" s="4"/>
      <c r="L66" s="4"/>
      <c r="M66" s="4"/>
      <c r="N66" s="4"/>
      <c r="O66" s="4">
        <v>69</v>
      </c>
      <c r="P66" s="4">
        <v>72</v>
      </c>
      <c r="Q66" s="4">
        <v>71.5</v>
      </c>
      <c r="R66" s="4">
        <v>95</v>
      </c>
      <c r="S66" s="4"/>
      <c r="T66" s="4"/>
      <c r="U66" s="4"/>
      <c r="V66" s="4"/>
      <c r="W66" s="4"/>
      <c r="Y66" s="3" t="s">
        <v>104</v>
      </c>
      <c r="Z66" s="4">
        <v>107</v>
      </c>
      <c r="AA66" s="4">
        <v>83</v>
      </c>
      <c r="AB66" s="4"/>
      <c r="AC66" s="4"/>
      <c r="AD66" s="4"/>
      <c r="AE66" s="4" t="s">
        <v>20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>
      <c r="A67" s="3">
        <v>62</v>
      </c>
      <c r="B67" s="4"/>
      <c r="C67" s="4">
        <v>41</v>
      </c>
      <c r="D67" s="4">
        <v>44</v>
      </c>
      <c r="E67" s="4">
        <v>40</v>
      </c>
      <c r="F67" s="4">
        <v>41</v>
      </c>
      <c r="G67" s="4">
        <v>40</v>
      </c>
      <c r="H67" s="4">
        <v>48</v>
      </c>
      <c r="I67" s="4">
        <v>42</v>
      </c>
      <c r="J67" s="4"/>
      <c r="K67" s="4"/>
      <c r="L67" s="4"/>
      <c r="M67" s="4"/>
      <c r="N67" s="4">
        <v>45.5</v>
      </c>
      <c r="O67" s="4">
        <v>44</v>
      </c>
      <c r="P67" s="4">
        <v>41</v>
      </c>
      <c r="Q67" s="4">
        <v>39.5</v>
      </c>
      <c r="R67" s="4">
        <v>47</v>
      </c>
      <c r="S67" s="4">
        <v>54</v>
      </c>
      <c r="T67" s="4">
        <v>60</v>
      </c>
      <c r="U67" s="4">
        <v>63</v>
      </c>
      <c r="V67" s="4">
        <v>57</v>
      </c>
      <c r="W67" s="4">
        <v>60</v>
      </c>
      <c r="Y67" s="3" t="s">
        <v>99</v>
      </c>
      <c r="Z67" s="4">
        <v>210</v>
      </c>
      <c r="AA67" s="4">
        <v>93</v>
      </c>
      <c r="AB67" s="37"/>
      <c r="AC67" s="4"/>
      <c r="AD67" s="4"/>
      <c r="AE67" s="4" t="s">
        <v>20</v>
      </c>
      <c r="AF67" s="4"/>
      <c r="AG67" s="4"/>
      <c r="AH67" s="4">
        <v>115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>
      <c r="A68" s="3">
        <v>63</v>
      </c>
      <c r="B68" s="4"/>
      <c r="C68" s="4">
        <v>40</v>
      </c>
      <c r="D68" s="4">
        <v>48</v>
      </c>
      <c r="E68" s="4">
        <v>44</v>
      </c>
      <c r="F68" s="4">
        <v>49</v>
      </c>
      <c r="G68" s="4">
        <v>46</v>
      </c>
      <c r="H68" s="4">
        <v>50</v>
      </c>
      <c r="I68" s="4">
        <v>44</v>
      </c>
      <c r="J68" s="4"/>
      <c r="K68" s="4"/>
      <c r="L68" s="4"/>
      <c r="M68" s="4"/>
      <c r="N68" s="4">
        <v>49</v>
      </c>
      <c r="O68" s="4">
        <v>48</v>
      </c>
      <c r="P68" s="4">
        <v>44</v>
      </c>
      <c r="Q68" s="4">
        <v>39.5</v>
      </c>
      <c r="R68" s="4">
        <v>46</v>
      </c>
      <c r="S68" s="4">
        <v>45</v>
      </c>
      <c r="T68" s="4">
        <v>45</v>
      </c>
      <c r="U68" s="4">
        <v>49.5</v>
      </c>
      <c r="V68" s="4">
        <v>47</v>
      </c>
      <c r="W68" s="4">
        <v>49</v>
      </c>
      <c r="Y68" s="3" t="s">
        <v>97</v>
      </c>
      <c r="Z68" s="4">
        <v>98</v>
      </c>
      <c r="AA68" s="4">
        <v>78</v>
      </c>
      <c r="AB68" s="37"/>
      <c r="AC68" s="4"/>
      <c r="AD68" s="4"/>
      <c r="AE68" s="4" t="s">
        <v>20</v>
      </c>
      <c r="AF68" s="4"/>
      <c r="AG68" s="4">
        <v>80</v>
      </c>
      <c r="AH68" s="4">
        <v>61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>
      <c r="A69" s="3">
        <v>64</v>
      </c>
      <c r="B69" s="4"/>
      <c r="C69" s="4">
        <v>41</v>
      </c>
      <c r="D69" s="4">
        <v>49</v>
      </c>
      <c r="E69" s="4">
        <v>47</v>
      </c>
      <c r="F69" s="4">
        <v>49</v>
      </c>
      <c r="G69" s="4">
        <v>48</v>
      </c>
      <c r="H69" s="4">
        <v>48</v>
      </c>
      <c r="I69" s="4">
        <v>50</v>
      </c>
      <c r="J69" s="4"/>
      <c r="K69" s="4"/>
      <c r="L69" s="4"/>
      <c r="M69" s="4"/>
      <c r="N69" s="4">
        <v>54</v>
      </c>
      <c r="O69" s="4">
        <v>54</v>
      </c>
      <c r="P69" s="4">
        <v>49</v>
      </c>
      <c r="Q69" s="4">
        <v>47</v>
      </c>
      <c r="R69" s="4">
        <v>58</v>
      </c>
      <c r="S69" s="4">
        <v>58</v>
      </c>
      <c r="T69" s="4">
        <v>58</v>
      </c>
      <c r="U69" s="4">
        <v>60.5</v>
      </c>
      <c r="V69" s="4">
        <v>69</v>
      </c>
      <c r="W69" s="4">
        <v>59</v>
      </c>
      <c r="Y69" s="3">
        <v>0.25</v>
      </c>
      <c r="Z69" s="4">
        <v>135</v>
      </c>
      <c r="AA69" s="4">
        <v>79</v>
      </c>
      <c r="AB69" s="37"/>
      <c r="AC69" s="4"/>
      <c r="AD69" s="4"/>
      <c r="AE69" s="4">
        <v>81</v>
      </c>
      <c r="AF69" s="4"/>
      <c r="AG69" s="4">
        <v>83</v>
      </c>
      <c r="AH69" s="4">
        <v>89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>
      <c r="A70" s="3">
        <v>65</v>
      </c>
      <c r="B70" s="4"/>
      <c r="C70" s="4">
        <v>46</v>
      </c>
      <c r="D70" s="4">
        <v>49</v>
      </c>
      <c r="E70" s="4">
        <v>47</v>
      </c>
      <c r="F70" s="4">
        <v>50</v>
      </c>
      <c r="G70" s="4">
        <v>47</v>
      </c>
      <c r="H70" s="4">
        <v>48.5</v>
      </c>
      <c r="I70" s="4">
        <v>48</v>
      </c>
      <c r="J70" s="4"/>
      <c r="K70" s="4"/>
      <c r="L70" s="4"/>
      <c r="M70" s="4"/>
      <c r="N70" s="4">
        <v>50</v>
      </c>
      <c r="O70" s="4">
        <v>47</v>
      </c>
      <c r="P70" s="4">
        <v>42</v>
      </c>
      <c r="Q70" s="4">
        <v>43.5</v>
      </c>
      <c r="R70" s="4">
        <v>52</v>
      </c>
      <c r="S70" s="4">
        <v>54</v>
      </c>
      <c r="T70" s="4">
        <v>53</v>
      </c>
      <c r="U70" s="4">
        <v>56</v>
      </c>
      <c r="V70" s="4">
        <v>53</v>
      </c>
      <c r="W70" s="4">
        <v>57</v>
      </c>
      <c r="Y70" s="3">
        <v>0.5</v>
      </c>
      <c r="Z70" s="4">
        <v>108</v>
      </c>
      <c r="AA70" s="4">
        <v>60</v>
      </c>
      <c r="AB70" s="37"/>
      <c r="AC70" s="4"/>
      <c r="AD70" s="4"/>
      <c r="AE70" s="4">
        <v>81</v>
      </c>
      <c r="AF70" s="4"/>
      <c r="AG70" s="4">
        <v>134</v>
      </c>
      <c r="AH70" s="4">
        <v>76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>
      <c r="A71" s="3">
        <v>66</v>
      </c>
      <c r="B71" s="4"/>
      <c r="C71" s="4">
        <v>43</v>
      </c>
      <c r="D71" s="4">
        <v>49</v>
      </c>
      <c r="E71" s="4">
        <v>48</v>
      </c>
      <c r="F71" s="4">
        <v>54</v>
      </c>
      <c r="G71" s="4">
        <v>48</v>
      </c>
      <c r="H71" s="4">
        <v>43</v>
      </c>
      <c r="I71" s="4">
        <v>48</v>
      </c>
      <c r="J71" s="4"/>
      <c r="K71" s="4"/>
      <c r="L71" s="4"/>
      <c r="M71" s="4"/>
      <c r="N71" s="4">
        <v>52</v>
      </c>
      <c r="O71" s="4">
        <v>48</v>
      </c>
      <c r="P71" s="4">
        <v>42</v>
      </c>
      <c r="Q71" s="4">
        <v>39.5</v>
      </c>
      <c r="R71" s="4">
        <v>52</v>
      </c>
      <c r="S71" s="4">
        <v>53</v>
      </c>
      <c r="T71" s="4">
        <v>59</v>
      </c>
      <c r="U71" s="4">
        <v>55</v>
      </c>
      <c r="V71" s="4">
        <v>54</v>
      </c>
      <c r="W71" s="4">
        <v>67</v>
      </c>
      <c r="Y71" s="3">
        <v>1</v>
      </c>
      <c r="Z71" s="4">
        <v>125</v>
      </c>
      <c r="AA71" s="4">
        <v>125</v>
      </c>
      <c r="AB71" s="37"/>
      <c r="AC71" s="37"/>
      <c r="AD71" s="4">
        <v>158</v>
      </c>
      <c r="AE71" s="4">
        <v>91.5</v>
      </c>
      <c r="AF71" s="4"/>
      <c r="AG71" s="4">
        <v>158</v>
      </c>
      <c r="AH71" s="4">
        <v>141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>
      <c r="A72" s="3">
        <v>67</v>
      </c>
      <c r="B72" s="4"/>
      <c r="C72" s="4">
        <v>40</v>
      </c>
      <c r="D72" s="4">
        <v>45</v>
      </c>
      <c r="E72" s="4">
        <v>42</v>
      </c>
      <c r="F72" s="4">
        <v>49</v>
      </c>
      <c r="G72" s="4">
        <v>40</v>
      </c>
      <c r="H72" s="4">
        <v>46</v>
      </c>
      <c r="I72" s="4">
        <v>40</v>
      </c>
      <c r="J72" s="4"/>
      <c r="K72" s="4"/>
      <c r="L72" s="4"/>
      <c r="M72" s="4"/>
      <c r="N72" s="4">
        <v>47.5</v>
      </c>
      <c r="O72" s="4">
        <v>45</v>
      </c>
      <c r="P72" s="4">
        <v>39</v>
      </c>
      <c r="Q72" s="4">
        <v>45</v>
      </c>
      <c r="R72" s="4">
        <v>44</v>
      </c>
      <c r="S72" s="4">
        <v>50.5</v>
      </c>
      <c r="T72" s="4">
        <v>57</v>
      </c>
      <c r="U72" s="4">
        <v>54</v>
      </c>
      <c r="V72" s="4">
        <v>49</v>
      </c>
      <c r="W72" s="4">
        <v>56</v>
      </c>
      <c r="Y72" s="3">
        <v>5</v>
      </c>
      <c r="Z72" s="4">
        <v>74.5</v>
      </c>
      <c r="AA72" s="4">
        <v>61</v>
      </c>
      <c r="AB72" s="4">
        <v>62</v>
      </c>
      <c r="AC72" s="4">
        <v>87</v>
      </c>
      <c r="AD72" s="4">
        <v>93</v>
      </c>
      <c r="AE72" s="4">
        <v>81.5</v>
      </c>
      <c r="AF72" s="4"/>
      <c r="AG72" s="4">
        <v>200</v>
      </c>
      <c r="AH72" s="4">
        <v>169</v>
      </c>
      <c r="AI72" s="4">
        <v>170</v>
      </c>
      <c r="AJ72" s="37"/>
      <c r="AK72" s="37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>
      <c r="A73" s="3">
        <v>68</v>
      </c>
      <c r="B73" s="4"/>
      <c r="C73" s="4">
        <v>44</v>
      </c>
      <c r="D73" s="4">
        <v>50</v>
      </c>
      <c r="E73" s="4">
        <v>47</v>
      </c>
      <c r="F73" s="4">
        <v>51</v>
      </c>
      <c r="G73" s="4">
        <v>45</v>
      </c>
      <c r="H73" s="4">
        <v>43</v>
      </c>
      <c r="I73" s="4">
        <v>44</v>
      </c>
      <c r="J73" s="4"/>
      <c r="K73" s="4"/>
      <c r="L73" s="4"/>
      <c r="M73" s="4"/>
      <c r="N73" s="4">
        <v>52.5</v>
      </c>
      <c r="O73" s="4">
        <v>50</v>
      </c>
      <c r="P73" s="4">
        <v>43</v>
      </c>
      <c r="Q73" s="4">
        <v>45</v>
      </c>
      <c r="R73" s="4">
        <v>52.5</v>
      </c>
      <c r="S73" s="4">
        <v>51.5</v>
      </c>
      <c r="T73" s="4">
        <v>60</v>
      </c>
      <c r="U73" s="4">
        <v>53</v>
      </c>
      <c r="V73" s="4">
        <v>50</v>
      </c>
      <c r="W73" s="4">
        <v>58</v>
      </c>
      <c r="Y73" s="3">
        <v>10</v>
      </c>
      <c r="Z73" s="4">
        <v>104</v>
      </c>
      <c r="AA73" s="4">
        <v>77</v>
      </c>
      <c r="AB73" s="4">
        <v>94</v>
      </c>
      <c r="AC73" s="4">
        <v>93</v>
      </c>
      <c r="AD73" s="4">
        <v>61</v>
      </c>
      <c r="AE73" s="4">
        <v>46</v>
      </c>
      <c r="AF73" s="4"/>
      <c r="AG73" s="4">
        <v>46</v>
      </c>
      <c r="AH73" s="4">
        <v>100</v>
      </c>
      <c r="AI73" s="4">
        <v>43</v>
      </c>
      <c r="AJ73" s="37"/>
      <c r="AK73" s="4">
        <v>97.5</v>
      </c>
      <c r="AL73" s="4">
        <v>64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>
      <c r="A74" s="3">
        <v>69</v>
      </c>
      <c r="B74" s="4"/>
      <c r="C74" s="4">
        <v>50</v>
      </c>
      <c r="D74" s="4">
        <v>52</v>
      </c>
      <c r="E74" s="4">
        <v>50</v>
      </c>
      <c r="F74" s="4">
        <v>51</v>
      </c>
      <c r="G74" s="4">
        <v>49</v>
      </c>
      <c r="H74" s="4">
        <v>56</v>
      </c>
      <c r="I74" s="4">
        <v>43</v>
      </c>
      <c r="J74" s="4"/>
      <c r="K74" s="4"/>
      <c r="L74" s="4"/>
      <c r="M74" s="4"/>
      <c r="N74" s="4">
        <v>53</v>
      </c>
      <c r="O74" s="4">
        <v>45</v>
      </c>
      <c r="P74" s="4">
        <v>37</v>
      </c>
      <c r="Q74" s="4">
        <v>35.5</v>
      </c>
      <c r="R74" s="4">
        <v>52</v>
      </c>
      <c r="S74" s="4">
        <v>53</v>
      </c>
      <c r="T74" s="4">
        <v>65</v>
      </c>
      <c r="U74" s="4">
        <v>55</v>
      </c>
      <c r="V74" s="4">
        <v>49</v>
      </c>
      <c r="W74" s="4">
        <v>53</v>
      </c>
      <c r="Y74" s="3">
        <v>15</v>
      </c>
      <c r="Z74" s="4">
        <v>79.5</v>
      </c>
      <c r="AA74" s="4">
        <v>65</v>
      </c>
      <c r="AB74" s="4">
        <v>58</v>
      </c>
      <c r="AC74" s="4">
        <v>80</v>
      </c>
      <c r="AD74" s="4">
        <v>74</v>
      </c>
      <c r="AE74" s="4">
        <v>65.5</v>
      </c>
      <c r="AF74" s="4">
        <v>48</v>
      </c>
      <c r="AG74" s="4">
        <v>59</v>
      </c>
      <c r="AH74" s="4">
        <v>99</v>
      </c>
      <c r="AI74" s="4">
        <v>46</v>
      </c>
      <c r="AJ74" s="4">
        <v>56</v>
      </c>
      <c r="AK74" s="4">
        <v>68.5</v>
      </c>
      <c r="AL74" s="4">
        <v>50</v>
      </c>
      <c r="AM74" s="4">
        <v>48</v>
      </c>
      <c r="AN74" s="4">
        <v>47</v>
      </c>
      <c r="AO74" s="4">
        <v>53.5</v>
      </c>
      <c r="AP74" s="4">
        <v>144</v>
      </c>
      <c r="AQ74" s="4">
        <v>67</v>
      </c>
      <c r="AR74" s="4">
        <v>96.5</v>
      </c>
      <c r="AS74" s="4">
        <v>47</v>
      </c>
      <c r="AT74" s="4">
        <v>56</v>
      </c>
      <c r="AU74" s="4"/>
      <c r="AV74" s="4"/>
      <c r="AW74" s="4"/>
      <c r="AX74" s="4"/>
      <c r="AY74" s="4"/>
    </row>
    <row r="75" spans="1:51">
      <c r="A75" s="3">
        <v>70</v>
      </c>
      <c r="B75" s="4"/>
      <c r="C75" s="4">
        <v>37</v>
      </c>
      <c r="D75" s="4">
        <v>51</v>
      </c>
      <c r="E75" s="4">
        <v>54</v>
      </c>
      <c r="F75" s="4">
        <v>58</v>
      </c>
      <c r="G75" s="4">
        <v>52</v>
      </c>
      <c r="H75" s="4">
        <v>50</v>
      </c>
      <c r="I75" s="4">
        <v>49</v>
      </c>
      <c r="J75" s="4"/>
      <c r="K75" s="4"/>
      <c r="L75" s="4"/>
      <c r="M75" s="4"/>
      <c r="N75" s="4">
        <v>53</v>
      </c>
      <c r="O75" s="4">
        <v>54</v>
      </c>
      <c r="P75" s="4">
        <v>44</v>
      </c>
      <c r="Q75" s="4">
        <v>51</v>
      </c>
      <c r="R75" s="4">
        <v>59</v>
      </c>
      <c r="S75" s="4">
        <v>58</v>
      </c>
      <c r="T75" s="4">
        <v>60</v>
      </c>
      <c r="U75" s="4">
        <v>57</v>
      </c>
      <c r="V75" s="4">
        <v>51</v>
      </c>
      <c r="W75" s="4">
        <v>54</v>
      </c>
      <c r="Y75" s="3">
        <v>20</v>
      </c>
      <c r="Z75" s="4">
        <v>83</v>
      </c>
      <c r="AA75" s="4">
        <v>57</v>
      </c>
      <c r="AB75" s="4">
        <v>58</v>
      </c>
      <c r="AC75" s="4">
        <v>64</v>
      </c>
      <c r="AD75" s="4">
        <v>93</v>
      </c>
      <c r="AE75" s="4">
        <v>48</v>
      </c>
      <c r="AF75" s="4">
        <v>49</v>
      </c>
      <c r="AG75" s="4">
        <v>58</v>
      </c>
      <c r="AH75" s="4">
        <v>178</v>
      </c>
      <c r="AI75" s="4">
        <v>49</v>
      </c>
      <c r="AJ75" s="4">
        <v>100</v>
      </c>
      <c r="AK75" s="4">
        <v>92</v>
      </c>
      <c r="AL75" s="4">
        <v>51</v>
      </c>
      <c r="AM75" s="4">
        <v>96</v>
      </c>
      <c r="AN75" s="37"/>
      <c r="AO75" s="4">
        <v>68</v>
      </c>
      <c r="AP75" s="4">
        <v>67</v>
      </c>
      <c r="AQ75" s="4">
        <v>86</v>
      </c>
      <c r="AR75" s="4">
        <v>111.5</v>
      </c>
      <c r="AS75" s="37"/>
      <c r="AT75" s="43"/>
      <c r="AU75" s="4"/>
      <c r="AV75" s="4"/>
      <c r="AW75" s="4"/>
      <c r="AX75" s="4"/>
      <c r="AY75" s="4"/>
    </row>
    <row r="76" spans="1:51">
      <c r="A76" s="3">
        <v>71</v>
      </c>
      <c r="B76" s="4"/>
      <c r="C76" s="4">
        <v>35</v>
      </c>
      <c r="D76" s="4">
        <v>52</v>
      </c>
      <c r="E76" s="4">
        <v>55</v>
      </c>
      <c r="F76" s="4">
        <v>59</v>
      </c>
      <c r="G76" s="4">
        <v>47</v>
      </c>
      <c r="H76" s="4">
        <v>48.5</v>
      </c>
      <c r="I76" s="4">
        <v>52</v>
      </c>
      <c r="J76" s="4"/>
      <c r="K76" s="4"/>
      <c r="L76" s="4"/>
      <c r="M76" s="4"/>
      <c r="N76" s="4">
        <v>57.5</v>
      </c>
      <c r="O76" s="4">
        <v>53</v>
      </c>
      <c r="P76" s="4">
        <v>53</v>
      </c>
      <c r="Q76" s="4">
        <v>31.5</v>
      </c>
      <c r="R76" s="4">
        <v>48</v>
      </c>
      <c r="S76" s="4">
        <v>58</v>
      </c>
      <c r="T76" s="4">
        <v>65.5</v>
      </c>
      <c r="U76" s="4">
        <v>63</v>
      </c>
      <c r="V76" s="4">
        <v>59</v>
      </c>
      <c r="W76" s="4">
        <v>64</v>
      </c>
      <c r="Y76" s="3">
        <v>25</v>
      </c>
      <c r="Z76" s="4">
        <v>70</v>
      </c>
      <c r="AA76" s="4">
        <v>94</v>
      </c>
      <c r="AB76" s="4">
        <v>100</v>
      </c>
      <c r="AC76" s="37"/>
      <c r="AD76" s="4">
        <v>105</v>
      </c>
      <c r="AE76" s="4">
        <v>106</v>
      </c>
      <c r="AF76" s="4">
        <v>35</v>
      </c>
      <c r="AG76" s="4">
        <v>200</v>
      </c>
      <c r="AH76" s="4">
        <v>62</v>
      </c>
      <c r="AI76" s="4">
        <v>110</v>
      </c>
      <c r="AJ76" s="4">
        <v>140</v>
      </c>
      <c r="AK76" s="4">
        <v>178</v>
      </c>
      <c r="AL76" s="37"/>
      <c r="AM76" s="4">
        <v>100</v>
      </c>
      <c r="AN76" s="4">
        <v>150</v>
      </c>
      <c r="AO76" s="4">
        <v>89</v>
      </c>
      <c r="AP76" s="37"/>
      <c r="AQ76" s="4"/>
      <c r="AR76" s="4"/>
      <c r="AS76" s="4"/>
      <c r="AT76" s="43"/>
      <c r="AU76" s="4"/>
      <c r="AV76" s="4"/>
      <c r="AW76" s="4"/>
      <c r="AX76" s="4"/>
      <c r="AY76" s="4"/>
    </row>
    <row r="77" spans="1:51">
      <c r="A77" s="3">
        <v>72</v>
      </c>
      <c r="B77" s="4"/>
      <c r="C77" s="4">
        <v>41</v>
      </c>
      <c r="D77" s="4">
        <v>50</v>
      </c>
      <c r="E77" s="4">
        <v>48</v>
      </c>
      <c r="F77" s="4">
        <v>59</v>
      </c>
      <c r="G77" s="4">
        <v>49</v>
      </c>
      <c r="H77" s="4">
        <v>43.5</v>
      </c>
      <c r="I77" s="4">
        <v>45</v>
      </c>
      <c r="J77" s="4"/>
      <c r="K77" s="4"/>
      <c r="L77" s="4"/>
      <c r="M77" s="4"/>
      <c r="N77" s="4">
        <v>54</v>
      </c>
      <c r="O77" s="4">
        <v>49</v>
      </c>
      <c r="P77" s="4">
        <v>45</v>
      </c>
      <c r="Q77" s="4">
        <v>49.5</v>
      </c>
      <c r="R77" s="4">
        <v>106</v>
      </c>
      <c r="S77" s="4">
        <v>113</v>
      </c>
      <c r="T77" s="36">
        <v>117</v>
      </c>
      <c r="U77" s="4">
        <v>57</v>
      </c>
      <c r="V77" s="4">
        <v>50</v>
      </c>
      <c r="W77" s="4">
        <v>59</v>
      </c>
      <c r="Y77" s="3">
        <v>30</v>
      </c>
      <c r="Z77" s="4">
        <v>94</v>
      </c>
      <c r="AA77" s="4">
        <v>84</v>
      </c>
      <c r="AB77" s="4">
        <v>90</v>
      </c>
      <c r="AC77" s="37"/>
      <c r="AD77" s="4">
        <v>94</v>
      </c>
      <c r="AE77" s="4" t="s">
        <v>21</v>
      </c>
      <c r="AF77" s="4">
        <v>35</v>
      </c>
      <c r="AG77" s="4">
        <v>60</v>
      </c>
      <c r="AH77" s="4">
        <v>94</v>
      </c>
      <c r="AI77" s="4">
        <v>148</v>
      </c>
      <c r="AJ77" s="37"/>
      <c r="AK77" s="4">
        <v>100</v>
      </c>
      <c r="AL77" s="4">
        <v>131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>
      <c r="A78" s="3">
        <v>73</v>
      </c>
      <c r="B78" s="4"/>
      <c r="C78" s="4">
        <v>39</v>
      </c>
      <c r="D78" s="4">
        <f>155</f>
        <v>155</v>
      </c>
      <c r="E78" s="4">
        <v>42</v>
      </c>
      <c r="F78" s="4">
        <v>129</v>
      </c>
      <c r="G78" s="4">
        <v>125</v>
      </c>
      <c r="H78" s="4">
        <v>120</v>
      </c>
      <c r="I78" s="4">
        <v>127</v>
      </c>
      <c r="J78" s="4"/>
      <c r="K78" s="4"/>
      <c r="L78" s="4"/>
      <c r="M78" s="4"/>
      <c r="N78" s="4">
        <v>127</v>
      </c>
      <c r="O78" s="4">
        <v>125</v>
      </c>
      <c r="P78" s="4">
        <v>134</v>
      </c>
      <c r="Q78" s="4">
        <v>128</v>
      </c>
      <c r="R78" s="4">
        <v>130</v>
      </c>
      <c r="S78" s="4">
        <v>140</v>
      </c>
      <c r="T78" s="4">
        <v>140</v>
      </c>
      <c r="U78" s="4">
        <v>143</v>
      </c>
      <c r="V78" s="4"/>
      <c r="W78" s="4">
        <v>148</v>
      </c>
      <c r="Y78" s="3">
        <v>35</v>
      </c>
      <c r="Z78" s="3">
        <v>99</v>
      </c>
      <c r="AA78" s="3">
        <v>82</v>
      </c>
      <c r="AB78" s="3">
        <v>45</v>
      </c>
      <c r="AC78" s="3">
        <v>41</v>
      </c>
      <c r="AD78" s="34"/>
      <c r="AE78" s="4">
        <v>38.5</v>
      </c>
      <c r="AF78" s="3">
        <v>35</v>
      </c>
      <c r="AG78" s="3">
        <v>45</v>
      </c>
      <c r="AH78" s="3">
        <v>109</v>
      </c>
      <c r="AI78" s="3">
        <v>188</v>
      </c>
      <c r="AJ78" s="34"/>
      <c r="AK78" s="3">
        <v>180</v>
      </c>
      <c r="AL78" s="34"/>
    </row>
    <row r="79" spans="1:51">
      <c r="A79" s="3">
        <v>74</v>
      </c>
      <c r="B79" s="4"/>
      <c r="C79" s="4">
        <v>55</v>
      </c>
      <c r="D79" s="4">
        <v>57</v>
      </c>
      <c r="E79" s="4">
        <v>58</v>
      </c>
      <c r="F79" s="4">
        <v>60</v>
      </c>
      <c r="G79" s="4">
        <v>59</v>
      </c>
      <c r="H79" s="4">
        <v>57</v>
      </c>
      <c r="I79" s="4">
        <v>56</v>
      </c>
      <c r="J79" s="4"/>
      <c r="K79" s="4"/>
      <c r="L79" s="4"/>
      <c r="M79" s="4"/>
      <c r="N79" s="4">
        <v>58</v>
      </c>
      <c r="O79" s="4">
        <v>57</v>
      </c>
      <c r="P79" s="4">
        <v>61</v>
      </c>
      <c r="Q79" s="4">
        <v>58.5</v>
      </c>
      <c r="R79" s="4">
        <v>60</v>
      </c>
      <c r="S79" s="4">
        <v>56</v>
      </c>
      <c r="T79" s="36">
        <v>103</v>
      </c>
      <c r="U79" s="4">
        <v>56</v>
      </c>
      <c r="V79" s="4">
        <v>49</v>
      </c>
      <c r="W79" s="36">
        <v>170</v>
      </c>
      <c r="Y79" s="3">
        <v>38.700000000000003</v>
      </c>
      <c r="Z79" s="3">
        <v>87.5</v>
      </c>
      <c r="AA79" s="3">
        <v>159</v>
      </c>
      <c r="AB79" s="34"/>
      <c r="AC79" s="34"/>
      <c r="AE79" s="4" t="s">
        <v>21</v>
      </c>
      <c r="AF79" s="3">
        <v>45</v>
      </c>
      <c r="AG79" s="3">
        <v>86</v>
      </c>
      <c r="AH79" s="3">
        <v>91</v>
      </c>
      <c r="AI79" s="34"/>
    </row>
    <row r="80" spans="1:51">
      <c r="A80" s="3">
        <v>75</v>
      </c>
      <c r="B80" s="4"/>
      <c r="C80" s="4">
        <v>38</v>
      </c>
      <c r="D80" s="4">
        <v>59</v>
      </c>
      <c r="E80" s="4">
        <v>57</v>
      </c>
      <c r="F80" s="4">
        <v>61</v>
      </c>
      <c r="G80" s="4">
        <v>52</v>
      </c>
      <c r="H80" s="4">
        <v>50</v>
      </c>
      <c r="I80" s="4">
        <v>54</v>
      </c>
      <c r="J80" s="4"/>
      <c r="K80" s="4"/>
      <c r="L80" s="4"/>
      <c r="M80" s="4"/>
      <c r="N80" s="4">
        <v>59</v>
      </c>
      <c r="O80" s="4">
        <v>58</v>
      </c>
      <c r="P80" s="4">
        <v>58</v>
      </c>
      <c r="Q80" s="4">
        <v>52</v>
      </c>
      <c r="R80" s="4">
        <v>60</v>
      </c>
      <c r="S80" s="4">
        <v>60</v>
      </c>
      <c r="T80" s="4">
        <v>82</v>
      </c>
      <c r="U80" s="4">
        <v>65</v>
      </c>
      <c r="V80" s="4">
        <v>60</v>
      </c>
      <c r="W80" s="4">
        <v>60</v>
      </c>
      <c r="Y80" s="3">
        <v>39.200000000000003</v>
      </c>
      <c r="Z80" s="3">
        <v>105</v>
      </c>
      <c r="AA80" s="3">
        <v>127</v>
      </c>
      <c r="AB80" s="34"/>
      <c r="AE80" s="4" t="s">
        <v>21</v>
      </c>
      <c r="AF80" s="3">
        <v>48</v>
      </c>
      <c r="AG80" s="3">
        <v>64</v>
      </c>
      <c r="AH80" s="3">
        <v>158</v>
      </c>
      <c r="AI80" s="34"/>
    </row>
    <row r="81" spans="1:51">
      <c r="A81" s="3">
        <v>76</v>
      </c>
      <c r="B81" s="4"/>
      <c r="C81" s="4">
        <v>44</v>
      </c>
      <c r="D81" s="4">
        <v>45</v>
      </c>
      <c r="E81" s="4">
        <v>45</v>
      </c>
      <c r="F81" s="4">
        <v>49</v>
      </c>
      <c r="G81" s="4">
        <v>46</v>
      </c>
      <c r="H81" s="4">
        <v>42.5</v>
      </c>
      <c r="I81" s="4">
        <v>45</v>
      </c>
      <c r="J81" s="4"/>
      <c r="K81" s="4"/>
      <c r="L81" s="4"/>
      <c r="M81" s="4"/>
      <c r="N81" s="4">
        <v>49</v>
      </c>
      <c r="O81" s="4">
        <v>49</v>
      </c>
      <c r="P81" s="4">
        <v>47</v>
      </c>
      <c r="Q81" s="4">
        <v>43</v>
      </c>
      <c r="R81" s="4">
        <v>47.5</v>
      </c>
      <c r="S81" s="4">
        <v>53</v>
      </c>
      <c r="T81" s="4">
        <v>52</v>
      </c>
      <c r="U81" s="4">
        <v>52</v>
      </c>
      <c r="V81" s="4">
        <v>48</v>
      </c>
      <c r="W81" s="4">
        <v>54</v>
      </c>
      <c r="Y81" s="3">
        <v>39.450000000000003</v>
      </c>
      <c r="Z81" s="3">
        <v>135</v>
      </c>
      <c r="AA81" s="3">
        <v>154</v>
      </c>
      <c r="AB81" s="34"/>
      <c r="AE81" s="4" t="s">
        <v>21</v>
      </c>
      <c r="AF81" s="3">
        <v>106</v>
      </c>
      <c r="AG81" s="3">
        <v>141</v>
      </c>
      <c r="AH81" s="3">
        <v>152</v>
      </c>
    </row>
    <row r="82" spans="1:51">
      <c r="A82" s="3">
        <v>77</v>
      </c>
      <c r="B82" s="4"/>
      <c r="C82" s="4">
        <v>56</v>
      </c>
      <c r="D82" s="4">
        <v>55.5</v>
      </c>
      <c r="E82" s="4">
        <v>54</v>
      </c>
      <c r="F82" s="4">
        <v>60</v>
      </c>
      <c r="G82" s="4">
        <v>52</v>
      </c>
      <c r="H82" s="4">
        <v>54</v>
      </c>
      <c r="I82" s="4">
        <v>52</v>
      </c>
      <c r="J82" s="4"/>
      <c r="K82" s="4"/>
      <c r="L82" s="4"/>
      <c r="M82" s="4"/>
      <c r="N82" s="4">
        <v>58</v>
      </c>
      <c r="O82" s="4">
        <v>61</v>
      </c>
      <c r="P82" s="4">
        <v>67</v>
      </c>
      <c r="Q82" s="4">
        <v>48.5</v>
      </c>
      <c r="R82" s="4"/>
      <c r="S82" s="4">
        <v>77</v>
      </c>
      <c r="T82" s="4">
        <v>95</v>
      </c>
      <c r="U82" s="4"/>
      <c r="V82" s="4"/>
      <c r="W82" s="4">
        <v>75</v>
      </c>
      <c r="Y82" s="3">
        <v>39.700000000000003</v>
      </c>
      <c r="Z82" s="3">
        <v>64</v>
      </c>
      <c r="AA82" s="3">
        <v>174</v>
      </c>
      <c r="AB82" s="34"/>
      <c r="AE82" s="4" t="s">
        <v>23</v>
      </c>
      <c r="AF82" s="3">
        <v>67</v>
      </c>
      <c r="AG82" s="3">
        <v>64</v>
      </c>
      <c r="AH82" s="3">
        <v>189</v>
      </c>
    </row>
    <row r="83" spans="1:51">
      <c r="A83" s="3">
        <v>78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Y83" s="3" t="s">
        <v>630</v>
      </c>
      <c r="Z83" s="3">
        <v>161</v>
      </c>
      <c r="AA83" s="34"/>
      <c r="AF83" s="3">
        <v>82</v>
      </c>
    </row>
    <row r="84" spans="1:51">
      <c r="A84" s="3">
        <v>79</v>
      </c>
      <c r="B84" s="4"/>
      <c r="C84" s="4"/>
      <c r="D84" s="4"/>
      <c r="E84" s="4"/>
      <c r="F84" s="4"/>
      <c r="G84" s="4"/>
      <c r="H84" s="4"/>
      <c r="I84" s="4">
        <v>86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Y84" s="3" t="s">
        <v>103</v>
      </c>
      <c r="Z84" s="3">
        <v>90</v>
      </c>
      <c r="AA84" s="3">
        <v>155</v>
      </c>
      <c r="AF84" s="3">
        <v>87</v>
      </c>
    </row>
    <row r="85" spans="1:51">
      <c r="A85" s="3">
        <v>80</v>
      </c>
      <c r="B85" s="4"/>
      <c r="C85" s="4">
        <v>82</v>
      </c>
      <c r="D85" s="4">
        <v>77</v>
      </c>
      <c r="E85" s="4">
        <v>120</v>
      </c>
      <c r="F85" s="4">
        <v>129</v>
      </c>
      <c r="G85" s="4">
        <v>40</v>
      </c>
      <c r="H85" s="4">
        <v>54</v>
      </c>
      <c r="I85" s="4">
        <v>66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Y85" s="3" t="s">
        <v>138</v>
      </c>
      <c r="Z85" s="3">
        <v>105</v>
      </c>
      <c r="AA85" s="34"/>
    </row>
    <row r="86" spans="1:51">
      <c r="A86" s="3">
        <v>81</v>
      </c>
      <c r="B86" s="4"/>
      <c r="C86" s="4">
        <v>42</v>
      </c>
      <c r="D86" s="4">
        <v>49</v>
      </c>
      <c r="E86" s="4">
        <v>45</v>
      </c>
      <c r="F86" s="4">
        <v>48</v>
      </c>
      <c r="G86" s="4">
        <v>45</v>
      </c>
      <c r="H86" s="4">
        <v>40.5</v>
      </c>
      <c r="I86" s="4">
        <v>47</v>
      </c>
      <c r="J86" s="4"/>
      <c r="K86" s="4"/>
      <c r="L86" s="4"/>
      <c r="M86" s="4"/>
      <c r="N86" s="4">
        <v>50</v>
      </c>
      <c r="O86" s="4">
        <v>59</v>
      </c>
      <c r="P86" s="4">
        <v>52</v>
      </c>
      <c r="Q86" s="4">
        <v>47</v>
      </c>
      <c r="R86" s="4">
        <v>54</v>
      </c>
      <c r="S86" s="4">
        <v>51</v>
      </c>
      <c r="T86" s="4">
        <v>63</v>
      </c>
      <c r="U86" s="4">
        <v>47.5</v>
      </c>
      <c r="V86" s="4">
        <v>80</v>
      </c>
      <c r="W86" s="36">
        <v>109</v>
      </c>
    </row>
    <row r="87" spans="1:51">
      <c r="A87" s="3">
        <v>82</v>
      </c>
      <c r="B87" s="4"/>
      <c r="C87" s="4">
        <v>44</v>
      </c>
      <c r="D87" s="4">
        <v>48</v>
      </c>
      <c r="E87" s="4">
        <v>50</v>
      </c>
      <c r="F87" s="4">
        <v>51</v>
      </c>
      <c r="G87" s="4">
        <v>43</v>
      </c>
      <c r="H87" s="4">
        <v>42</v>
      </c>
      <c r="I87" s="4">
        <v>42</v>
      </c>
      <c r="J87" s="4"/>
      <c r="K87" s="4"/>
      <c r="L87" s="4"/>
      <c r="M87" s="4"/>
      <c r="N87" s="4">
        <v>44</v>
      </c>
      <c r="O87" s="4">
        <v>44</v>
      </c>
      <c r="P87" s="4">
        <v>41</v>
      </c>
      <c r="Q87" s="4">
        <v>37.5</v>
      </c>
      <c r="R87" s="4">
        <v>43</v>
      </c>
      <c r="S87" s="4">
        <v>46</v>
      </c>
      <c r="T87" s="4">
        <v>47</v>
      </c>
      <c r="U87" s="4">
        <v>53</v>
      </c>
      <c r="V87" s="4">
        <v>47</v>
      </c>
      <c r="W87" s="4">
        <v>48</v>
      </c>
      <c r="Z87" s="33"/>
      <c r="AA87" s="33"/>
      <c r="AB87" s="33"/>
      <c r="AC87" s="33"/>
      <c r="AD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>
      <c r="A88" s="3">
        <v>83</v>
      </c>
      <c r="B88" s="4"/>
      <c r="C88" s="4">
        <v>48</v>
      </c>
      <c r="D88" s="4">
        <v>50</v>
      </c>
      <c r="E88" s="4">
        <v>52</v>
      </c>
      <c r="F88" s="4">
        <v>52</v>
      </c>
      <c r="G88" s="4">
        <v>51</v>
      </c>
      <c r="H88" s="4">
        <v>46</v>
      </c>
      <c r="I88" s="4">
        <v>47</v>
      </c>
      <c r="J88" s="4"/>
      <c r="K88" s="4"/>
      <c r="L88" s="4"/>
      <c r="M88" s="4"/>
      <c r="N88" s="4">
        <v>46</v>
      </c>
      <c r="O88" s="4">
        <v>53</v>
      </c>
      <c r="P88" s="4">
        <v>42</v>
      </c>
      <c r="Q88" s="4">
        <v>44.5</v>
      </c>
      <c r="R88" s="4">
        <v>51</v>
      </c>
      <c r="S88" s="4">
        <v>51</v>
      </c>
      <c r="T88" s="4"/>
      <c r="U88" s="4">
        <v>50</v>
      </c>
      <c r="V88" s="4">
        <v>50</v>
      </c>
      <c r="W88" s="4">
        <v>53</v>
      </c>
      <c r="Z88" s="33"/>
      <c r="AA88" s="33"/>
      <c r="AB88" s="33"/>
      <c r="AC88" s="33"/>
      <c r="AD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>
      <c r="A89" s="3">
        <v>84</v>
      </c>
      <c r="C89" s="4">
        <v>44</v>
      </c>
      <c r="D89" s="4">
        <v>48</v>
      </c>
      <c r="E89" s="4">
        <v>47</v>
      </c>
      <c r="F89" s="4">
        <v>49</v>
      </c>
      <c r="G89" s="4">
        <v>48</v>
      </c>
      <c r="H89" s="4">
        <v>52.300000000000004</v>
      </c>
      <c r="I89" s="4">
        <v>50</v>
      </c>
      <c r="J89" s="4"/>
      <c r="K89" s="4"/>
      <c r="L89" s="4"/>
      <c r="M89" s="4"/>
      <c r="N89" s="4">
        <v>58</v>
      </c>
      <c r="O89" s="4">
        <v>58</v>
      </c>
      <c r="P89" s="4">
        <v>56</v>
      </c>
      <c r="Q89" s="4">
        <v>49.5</v>
      </c>
      <c r="R89" s="4">
        <v>56</v>
      </c>
      <c r="S89" s="4">
        <v>58</v>
      </c>
      <c r="T89" s="4">
        <v>60</v>
      </c>
      <c r="U89" s="4">
        <v>55.5</v>
      </c>
      <c r="V89" s="4">
        <v>59</v>
      </c>
      <c r="W89" s="4">
        <v>59</v>
      </c>
      <c r="Z89" s="33"/>
      <c r="AA89" s="33"/>
      <c r="AB89" s="33"/>
      <c r="AC89" s="33"/>
      <c r="AD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>
      <c r="Z90" s="33"/>
      <c r="AA90" s="33"/>
      <c r="AB90" s="33"/>
      <c r="AC90" s="33"/>
      <c r="AD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>
      <c r="A91" s="3" t="s">
        <v>1006</v>
      </c>
      <c r="B91" s="3">
        <v>1994</v>
      </c>
      <c r="C91" s="3">
        <v>1995</v>
      </c>
      <c r="D91" s="3">
        <v>1996</v>
      </c>
      <c r="E91" s="3">
        <v>1997</v>
      </c>
      <c r="F91" s="3">
        <v>1998</v>
      </c>
      <c r="G91" s="3">
        <v>1999</v>
      </c>
      <c r="H91" s="3">
        <v>2000</v>
      </c>
      <c r="I91" s="3">
        <v>2001</v>
      </c>
      <c r="N91" s="3">
        <v>2006</v>
      </c>
      <c r="O91" s="3">
        <v>2007</v>
      </c>
      <c r="P91" s="3">
        <v>2008</v>
      </c>
      <c r="Q91" s="3">
        <v>2009</v>
      </c>
      <c r="R91" s="3">
        <v>2010</v>
      </c>
      <c r="S91" s="3">
        <v>2011</v>
      </c>
      <c r="T91" s="3">
        <v>2012</v>
      </c>
      <c r="U91" s="3">
        <v>2013</v>
      </c>
      <c r="V91" s="3">
        <v>2014</v>
      </c>
      <c r="W91" s="3">
        <v>2015</v>
      </c>
      <c r="Y91" s="3" t="s">
        <v>1006</v>
      </c>
      <c r="Z91" s="3">
        <v>1990</v>
      </c>
      <c r="AA91" s="3">
        <v>1991</v>
      </c>
      <c r="AB91" s="3">
        <v>1992</v>
      </c>
      <c r="AC91" s="3">
        <v>1993</v>
      </c>
      <c r="AD91" s="3">
        <v>1994</v>
      </c>
      <c r="AE91" s="3">
        <v>1995</v>
      </c>
      <c r="AF91" s="3">
        <v>1996</v>
      </c>
      <c r="AG91" s="3">
        <v>1997</v>
      </c>
      <c r="AH91" s="3">
        <v>1998</v>
      </c>
      <c r="AI91" s="3">
        <v>1999</v>
      </c>
      <c r="AJ91" s="3">
        <v>2000</v>
      </c>
      <c r="AK91" s="3">
        <v>2001</v>
      </c>
      <c r="AL91" s="3">
        <v>2002</v>
      </c>
      <c r="AM91" s="3">
        <v>2003</v>
      </c>
      <c r="AN91" s="3">
        <v>2004</v>
      </c>
      <c r="AO91" s="3">
        <v>2005</v>
      </c>
      <c r="AP91" s="3">
        <v>2006</v>
      </c>
      <c r="AQ91" s="3">
        <v>2007</v>
      </c>
      <c r="AR91" s="3">
        <v>2008</v>
      </c>
      <c r="AS91" s="3">
        <v>2009</v>
      </c>
      <c r="AT91" s="3">
        <v>2010</v>
      </c>
      <c r="AU91" s="3">
        <v>2011</v>
      </c>
      <c r="AV91" s="3">
        <v>2012</v>
      </c>
      <c r="AW91" s="3">
        <v>2013</v>
      </c>
      <c r="AX91" s="3">
        <v>2014</v>
      </c>
      <c r="AY91" s="3">
        <v>2015</v>
      </c>
    </row>
    <row r="92" spans="1:51">
      <c r="A92" s="3" t="s">
        <v>595</v>
      </c>
      <c r="B92" s="5">
        <f>MIN(B5:B89)</f>
        <v>43</v>
      </c>
      <c r="C92" s="5">
        <f t="shared" ref="C92:W92" si="0">MIN(C5:C89)</f>
        <v>34</v>
      </c>
      <c r="D92" s="5">
        <f t="shared" si="0"/>
        <v>36</v>
      </c>
      <c r="E92" s="5">
        <f t="shared" si="0"/>
        <v>37</v>
      </c>
      <c r="F92" s="5">
        <f t="shared" si="0"/>
        <v>37</v>
      </c>
      <c r="G92" s="5">
        <f t="shared" si="0"/>
        <v>32</v>
      </c>
      <c r="H92" s="5">
        <f t="shared" si="0"/>
        <v>35.5</v>
      </c>
      <c r="I92" s="5">
        <f t="shared" si="0"/>
        <v>34</v>
      </c>
      <c r="J92" s="5"/>
      <c r="K92" s="5"/>
      <c r="L92" s="5"/>
      <c r="M92" s="5"/>
      <c r="N92" s="5">
        <f t="shared" si="0"/>
        <v>32</v>
      </c>
      <c r="O92" s="5">
        <f t="shared" si="0"/>
        <v>34</v>
      </c>
      <c r="P92" s="5">
        <f t="shared" si="0"/>
        <v>24</v>
      </c>
      <c r="Q92" s="5">
        <f t="shared" si="0"/>
        <v>26.5</v>
      </c>
      <c r="R92" s="5">
        <f t="shared" si="0"/>
        <v>37</v>
      </c>
      <c r="S92" s="5">
        <f t="shared" si="0"/>
        <v>38</v>
      </c>
      <c r="T92" s="5">
        <f t="shared" si="0"/>
        <v>39</v>
      </c>
      <c r="U92" s="5">
        <f t="shared" si="0"/>
        <v>36</v>
      </c>
      <c r="V92" s="5">
        <f t="shared" si="0"/>
        <v>26</v>
      </c>
      <c r="W92" s="5">
        <f t="shared" si="0"/>
        <v>40</v>
      </c>
      <c r="Y92" s="3" t="s">
        <v>595</v>
      </c>
      <c r="Z92" s="5">
        <f>MIN(Z5:Z89)</f>
        <v>35</v>
      </c>
      <c r="AA92" s="5">
        <f t="shared" ref="AA92:AD92" si="1">MIN(AA5:AA89)</f>
        <v>31</v>
      </c>
      <c r="AB92" s="5">
        <f t="shared" si="1"/>
        <v>36.5</v>
      </c>
      <c r="AC92" s="5">
        <f t="shared" si="1"/>
        <v>31</v>
      </c>
      <c r="AD92" s="5">
        <f t="shared" si="1"/>
        <v>41</v>
      </c>
      <c r="AE92" s="5">
        <f t="shared" ref="AE92:AH92" si="2">MIN(AE5:AE89)</f>
        <v>29.5</v>
      </c>
      <c r="AF92" s="5">
        <f t="shared" si="2"/>
        <v>28</v>
      </c>
      <c r="AG92" s="5">
        <f t="shared" si="2"/>
        <v>37</v>
      </c>
      <c r="AH92" s="5">
        <f t="shared" si="2"/>
        <v>32</v>
      </c>
      <c r="AI92" s="5">
        <f t="shared" ref="AI92:AM92" si="3">MIN(AI5:AI89)</f>
        <v>29</v>
      </c>
      <c r="AJ92" s="5">
        <f t="shared" si="3"/>
        <v>35</v>
      </c>
      <c r="AK92" s="5">
        <f t="shared" si="3"/>
        <v>32</v>
      </c>
      <c r="AL92" s="5">
        <f t="shared" si="3"/>
        <v>33</v>
      </c>
      <c r="AM92" s="5">
        <f t="shared" si="3"/>
        <v>37</v>
      </c>
      <c r="AN92" s="5">
        <f t="shared" ref="AN92:AT92" si="4">MIN(AN5:AN89)</f>
        <v>44</v>
      </c>
      <c r="AO92" s="5">
        <f t="shared" si="4"/>
        <v>51</v>
      </c>
      <c r="AP92" s="5">
        <f t="shared" si="4"/>
        <v>66</v>
      </c>
      <c r="AQ92" s="5">
        <f t="shared" si="4"/>
        <v>67</v>
      </c>
      <c r="AR92" s="5">
        <f t="shared" si="4"/>
        <v>40</v>
      </c>
      <c r="AS92" s="5">
        <f t="shared" si="4"/>
        <v>42</v>
      </c>
      <c r="AT92" s="5">
        <f t="shared" si="4"/>
        <v>31</v>
      </c>
      <c r="AU92" s="5">
        <f t="shared" ref="AU92" si="5">MIN(AU5:AU89)</f>
        <v>50</v>
      </c>
      <c r="AV92" s="5">
        <f t="shared" ref="AV92:AY92" si="6">MIN(AV5:AV89)</f>
        <v>41</v>
      </c>
      <c r="AW92" s="5">
        <f t="shared" si="6"/>
        <v>44</v>
      </c>
      <c r="AX92" s="5">
        <f t="shared" si="6"/>
        <v>43</v>
      </c>
      <c r="AY92" s="5">
        <f t="shared" si="6"/>
        <v>52</v>
      </c>
    </row>
    <row r="93" spans="1:51">
      <c r="A93" s="3" t="s">
        <v>1007</v>
      </c>
      <c r="B93" s="5">
        <f>AVERAGE(B5:B89)</f>
        <v>51.321428571428569</v>
      </c>
      <c r="C93" s="5">
        <f t="shared" ref="C93:W93" si="7">AVERAGE(C5:C89)</f>
        <v>47.949367088607595</v>
      </c>
      <c r="D93" s="5">
        <f t="shared" si="7"/>
        <v>55.28846153846154</v>
      </c>
      <c r="E93" s="5">
        <f t="shared" si="7"/>
        <v>51.625</v>
      </c>
      <c r="F93" s="5">
        <f t="shared" si="7"/>
        <v>59.512195121951223</v>
      </c>
      <c r="G93" s="5">
        <f t="shared" si="7"/>
        <v>49.833333333333336</v>
      </c>
      <c r="H93" s="5">
        <f t="shared" si="7"/>
        <v>52.886419753086422</v>
      </c>
      <c r="I93" s="5">
        <f t="shared" si="7"/>
        <v>55.790123456790127</v>
      </c>
      <c r="J93" s="5"/>
      <c r="K93" s="5"/>
      <c r="L93" s="5"/>
      <c r="M93" s="5"/>
      <c r="N93" s="5">
        <f t="shared" si="7"/>
        <v>56</v>
      </c>
      <c r="O93" s="5">
        <f t="shared" si="7"/>
        <v>52.96153846153846</v>
      </c>
      <c r="P93" s="5">
        <f t="shared" si="7"/>
        <v>53.025316455696199</v>
      </c>
      <c r="Q93" s="5">
        <f t="shared" si="7"/>
        <v>46.42307692307692</v>
      </c>
      <c r="R93" s="5">
        <f t="shared" si="7"/>
        <v>58.245454545454542</v>
      </c>
      <c r="S93" s="5">
        <f t="shared" si="7"/>
        <v>61.409090909090907</v>
      </c>
      <c r="T93" s="5">
        <f t="shared" si="7"/>
        <v>64.5</v>
      </c>
      <c r="U93" s="5">
        <f t="shared" si="7"/>
        <v>58.19736842105263</v>
      </c>
      <c r="V93" s="5">
        <f t="shared" si="7"/>
        <v>61.641025641025642</v>
      </c>
      <c r="W93" s="5">
        <f t="shared" si="7"/>
        <v>68.588607594936704</v>
      </c>
      <c r="Y93" s="3" t="s">
        <v>1007</v>
      </c>
      <c r="Z93" s="5">
        <f>AVERAGE(Z5:Z89)</f>
        <v>107.69736842105263</v>
      </c>
      <c r="AA93" s="5">
        <f t="shared" ref="AA93:AD93" si="8">AVERAGE(AA5:AA89)</f>
        <v>89.209677419354833</v>
      </c>
      <c r="AB93" s="5">
        <f t="shared" si="8"/>
        <v>65.033333333333331</v>
      </c>
      <c r="AC93" s="5">
        <f t="shared" si="8"/>
        <v>63.083333333333336</v>
      </c>
      <c r="AD93" s="5">
        <f t="shared" si="8"/>
        <v>90.277777777777771</v>
      </c>
      <c r="AE93" s="5">
        <f t="shared" ref="AE93:AH93" si="9">AVERAGE(AE5:AE89)</f>
        <v>70.074074074074076</v>
      </c>
      <c r="AF93" s="5">
        <f t="shared" si="9"/>
        <v>63.153846153846153</v>
      </c>
      <c r="AG93" s="5">
        <f t="shared" si="9"/>
        <v>85.62222222222222</v>
      </c>
      <c r="AH93" s="5">
        <f t="shared" si="9"/>
        <v>106.62857142857143</v>
      </c>
      <c r="AI93" s="5">
        <f t="shared" ref="AI93:AM93" si="10">AVERAGE(AI5:AI89)</f>
        <v>82.807692307692307</v>
      </c>
      <c r="AJ93" s="5">
        <f t="shared" si="10"/>
        <v>82.3125</v>
      </c>
      <c r="AK93" s="5">
        <f t="shared" si="10"/>
        <v>97.291666666666671</v>
      </c>
      <c r="AL93" s="5">
        <f t="shared" si="10"/>
        <v>81.590909090909093</v>
      </c>
      <c r="AM93" s="5">
        <f t="shared" si="10"/>
        <v>84.15789473684211</v>
      </c>
      <c r="AN93" s="5">
        <f t="shared" ref="AN93:AT93" si="11">AVERAGE(AN5:AN89)</f>
        <v>95.466666666666669</v>
      </c>
      <c r="AO93" s="5">
        <f t="shared" si="11"/>
        <v>103.23529411764706</v>
      </c>
      <c r="AP93" s="5">
        <f t="shared" si="11"/>
        <v>121.5</v>
      </c>
      <c r="AQ93" s="5">
        <f t="shared" si="11"/>
        <v>118.75</v>
      </c>
      <c r="AR93" s="5">
        <f t="shared" si="11"/>
        <v>107.03333333333333</v>
      </c>
      <c r="AS93" s="5">
        <f t="shared" si="11"/>
        <v>102.66666666666667</v>
      </c>
      <c r="AT93" s="5">
        <f t="shared" si="11"/>
        <v>89.833333333333329</v>
      </c>
      <c r="AU93" s="5">
        <f t="shared" ref="AU93" si="12">AVERAGE(AU5:AU89)</f>
        <v>94.575000000000003</v>
      </c>
      <c r="AV93" s="5">
        <f t="shared" ref="AV93:AY93" si="13">AVERAGE(AV5:AV89)</f>
        <v>102.04651162790698</v>
      </c>
      <c r="AW93" s="5">
        <f t="shared" si="13"/>
        <v>93.6875</v>
      </c>
      <c r="AX93" s="5">
        <f t="shared" si="13"/>
        <v>107.2439024390244</v>
      </c>
      <c r="AY93" s="5">
        <f t="shared" si="13"/>
        <v>109.70588235294117</v>
      </c>
    </row>
    <row r="94" spans="1:51">
      <c r="A94" s="3" t="s">
        <v>912</v>
      </c>
      <c r="B94" s="5">
        <f>MAX(B5:B89)</f>
        <v>64</v>
      </c>
      <c r="C94" s="5">
        <f t="shared" ref="C94:W94" si="14">MAX(C5:C89)</f>
        <v>108</v>
      </c>
      <c r="D94" s="5">
        <f t="shared" si="14"/>
        <v>160</v>
      </c>
      <c r="E94" s="5">
        <f t="shared" si="14"/>
        <v>120</v>
      </c>
      <c r="F94" s="5">
        <f t="shared" si="14"/>
        <v>178</v>
      </c>
      <c r="G94" s="5">
        <f t="shared" si="14"/>
        <v>125</v>
      </c>
      <c r="H94" s="5">
        <f t="shared" si="14"/>
        <v>155</v>
      </c>
      <c r="I94" s="5">
        <f t="shared" si="14"/>
        <v>170</v>
      </c>
      <c r="J94" s="5"/>
      <c r="K94" s="5"/>
      <c r="L94" s="5"/>
      <c r="M94" s="5"/>
      <c r="N94" s="5">
        <f t="shared" si="14"/>
        <v>127</v>
      </c>
      <c r="O94" s="5">
        <f t="shared" si="14"/>
        <v>125</v>
      </c>
      <c r="P94" s="5">
        <f t="shared" si="14"/>
        <v>190</v>
      </c>
      <c r="Q94" s="5">
        <f t="shared" si="14"/>
        <v>161</v>
      </c>
      <c r="R94" s="5">
        <f t="shared" si="14"/>
        <v>155</v>
      </c>
      <c r="S94" s="5">
        <f t="shared" si="14"/>
        <v>167</v>
      </c>
      <c r="T94" s="5">
        <f t="shared" si="14"/>
        <v>143</v>
      </c>
      <c r="U94" s="5">
        <f t="shared" si="14"/>
        <v>143</v>
      </c>
      <c r="V94" s="5">
        <f t="shared" si="14"/>
        <v>176</v>
      </c>
      <c r="W94" s="5">
        <f t="shared" si="14"/>
        <v>170</v>
      </c>
      <c r="Y94" s="3" t="s">
        <v>912</v>
      </c>
      <c r="Z94" s="5">
        <f>MAX(Z5:Z89)</f>
        <v>210</v>
      </c>
      <c r="AA94" s="5">
        <f t="shared" ref="AA94:AD94" si="15">MAX(AA5:AA89)</f>
        <v>181</v>
      </c>
      <c r="AB94" s="5">
        <f t="shared" si="15"/>
        <v>160</v>
      </c>
      <c r="AC94" s="5">
        <f t="shared" si="15"/>
        <v>120</v>
      </c>
      <c r="AD94" s="5">
        <f t="shared" si="15"/>
        <v>200</v>
      </c>
      <c r="AE94" s="5">
        <f t="shared" ref="AE94:AH94" si="16">MAX(AE5:AE89)</f>
        <v>112.5</v>
      </c>
      <c r="AF94" s="5">
        <f t="shared" si="16"/>
        <v>120</v>
      </c>
      <c r="AG94" s="5">
        <f t="shared" si="16"/>
        <v>200</v>
      </c>
      <c r="AH94" s="5">
        <f t="shared" si="16"/>
        <v>189</v>
      </c>
      <c r="AI94" s="5">
        <f t="shared" ref="AI94:AM94" si="17">MAX(AI5:AI89)</f>
        <v>188</v>
      </c>
      <c r="AJ94" s="5">
        <f t="shared" si="17"/>
        <v>152</v>
      </c>
      <c r="AK94" s="5">
        <f t="shared" si="17"/>
        <v>180</v>
      </c>
      <c r="AL94" s="5">
        <f t="shared" si="17"/>
        <v>197</v>
      </c>
      <c r="AM94" s="5">
        <f t="shared" si="17"/>
        <v>170</v>
      </c>
      <c r="AN94" s="5">
        <f t="shared" ref="AN94:AT94" si="18">MAX(AN5:AN89)</f>
        <v>153</v>
      </c>
      <c r="AO94" s="5">
        <f t="shared" si="18"/>
        <v>190</v>
      </c>
      <c r="AP94" s="5">
        <f t="shared" si="18"/>
        <v>194</v>
      </c>
      <c r="AQ94" s="5">
        <f t="shared" si="18"/>
        <v>178</v>
      </c>
      <c r="AR94" s="5">
        <f t="shared" si="18"/>
        <v>160</v>
      </c>
      <c r="AS94" s="5">
        <f t="shared" si="18"/>
        <v>192.5</v>
      </c>
      <c r="AT94" s="5">
        <f t="shared" si="18"/>
        <v>186</v>
      </c>
      <c r="AU94" s="5">
        <f t="shared" ref="AU94" si="19">MAX(AU5:AU89)</f>
        <v>177</v>
      </c>
      <c r="AV94" s="5">
        <f t="shared" ref="AV94:AY94" si="20">MAX(AV5:AV89)</f>
        <v>182</v>
      </c>
      <c r="AW94" s="5">
        <f t="shared" si="20"/>
        <v>177</v>
      </c>
      <c r="AX94" s="5">
        <f t="shared" si="20"/>
        <v>176</v>
      </c>
      <c r="AY94" s="5">
        <f t="shared" si="20"/>
        <v>190</v>
      </c>
    </row>
    <row r="95" spans="1:51">
      <c r="A95" s="3" t="s">
        <v>1036</v>
      </c>
      <c r="B95" s="5">
        <f>STDEV(B5:B89)</f>
        <v>5.4229113060206986</v>
      </c>
      <c r="C95" s="5">
        <f t="shared" ref="C95:W95" si="21">STDEV(C5:C89)</f>
        <v>13.644665280611635</v>
      </c>
      <c r="D95" s="5">
        <f t="shared" si="21"/>
        <v>19.827915391468384</v>
      </c>
      <c r="E95" s="5">
        <f t="shared" si="21"/>
        <v>12.976487988139516</v>
      </c>
      <c r="F95" s="5">
        <f t="shared" si="21"/>
        <v>25.14611321728998</v>
      </c>
      <c r="G95" s="5">
        <f t="shared" si="21"/>
        <v>13.83710114024495</v>
      </c>
      <c r="H95" s="5">
        <f t="shared" si="21"/>
        <v>19.233822768020008</v>
      </c>
      <c r="I95" s="5">
        <f t="shared" si="21"/>
        <v>27.164989439250068</v>
      </c>
      <c r="J95" s="5"/>
      <c r="K95" s="5"/>
      <c r="L95" s="5"/>
      <c r="M95" s="5"/>
      <c r="N95" s="5">
        <f t="shared" si="21"/>
        <v>17.524342044783424</v>
      </c>
      <c r="O95" s="5">
        <f t="shared" si="21"/>
        <v>13.823509344208174</v>
      </c>
      <c r="P95" s="5">
        <f t="shared" si="21"/>
        <v>25.478988167499853</v>
      </c>
      <c r="Q95" s="5">
        <f t="shared" si="21"/>
        <v>20.507692082860878</v>
      </c>
      <c r="R95" s="5">
        <f t="shared" si="21"/>
        <v>22.412628873346261</v>
      </c>
      <c r="S95" s="5">
        <f t="shared" si="21"/>
        <v>23.93600669008811</v>
      </c>
      <c r="T95" s="5">
        <f t="shared" si="21"/>
        <v>22.774350762021275</v>
      </c>
      <c r="U95" s="5">
        <f t="shared" si="21"/>
        <v>18.125135208207126</v>
      </c>
      <c r="V95" s="5">
        <f t="shared" si="21"/>
        <v>26.467315967411846</v>
      </c>
      <c r="W95" s="5">
        <f t="shared" si="21"/>
        <v>28.434107306064</v>
      </c>
      <c r="Y95" s="3" t="s">
        <v>1036</v>
      </c>
      <c r="Z95" s="5">
        <f>STDEV(Z5:Z89)</f>
        <v>47.283194967300901</v>
      </c>
      <c r="AA95" s="5">
        <f t="shared" ref="AA95:AD95" si="22">STDEV(AA5:AA89)</f>
        <v>40.726250082666276</v>
      </c>
      <c r="AB95" s="5">
        <f t="shared" si="22"/>
        <v>30.950163871588153</v>
      </c>
      <c r="AC95" s="5">
        <f t="shared" si="22"/>
        <v>25.334143770408147</v>
      </c>
      <c r="AD95" s="5">
        <f t="shared" si="22"/>
        <v>40.086045273149921</v>
      </c>
      <c r="AE95" s="5">
        <f t="shared" ref="AE95:AH95" si="23">STDEV(AE5:AE89)</f>
        <v>24.10821105880402</v>
      </c>
      <c r="AF95" s="5">
        <f t="shared" si="23"/>
        <v>29.669706738956972</v>
      </c>
      <c r="AG95" s="5">
        <f t="shared" si="23"/>
        <v>43.228930174599562</v>
      </c>
      <c r="AH95" s="5">
        <f t="shared" si="23"/>
        <v>45.198311859603606</v>
      </c>
      <c r="AI95" s="5">
        <f t="shared" ref="AI95:AM95" si="24">STDEV(AI5:AI89)</f>
        <v>51.582182373970362</v>
      </c>
      <c r="AJ95" s="5">
        <f t="shared" si="24"/>
        <v>44.792437977855144</v>
      </c>
      <c r="AK95" s="5">
        <f t="shared" si="24"/>
        <v>40.970539963826894</v>
      </c>
      <c r="AL95" s="5">
        <f t="shared" si="24"/>
        <v>40.555557532269809</v>
      </c>
      <c r="AM95" s="5">
        <f t="shared" si="24"/>
        <v>33.862898671447901</v>
      </c>
      <c r="AN95" s="5">
        <f t="shared" ref="AN95:AT95" si="25">STDEV(AN5:AN89)</f>
        <v>41.164941162989429</v>
      </c>
      <c r="AO95" s="5">
        <f t="shared" si="25"/>
        <v>38.913814082798247</v>
      </c>
      <c r="AP95" s="5">
        <f t="shared" si="25"/>
        <v>43.526237298132415</v>
      </c>
      <c r="AQ95" s="5">
        <f t="shared" si="25"/>
        <v>39.966747542061874</v>
      </c>
      <c r="AR95" s="5">
        <f t="shared" si="25"/>
        <v>37.478787651277145</v>
      </c>
      <c r="AS95" s="5">
        <f t="shared" si="25"/>
        <v>55.900022361355099</v>
      </c>
      <c r="AT95" s="5">
        <f t="shared" si="25"/>
        <v>43.609492989346705</v>
      </c>
      <c r="AU95" s="5">
        <f t="shared" ref="AU95" si="26">STDEV(AU5:AU89)</f>
        <v>26.420550956036351</v>
      </c>
      <c r="AV95" s="5">
        <f t="shared" ref="AV95:AY95" si="27">STDEV(AV5:AV89)</f>
        <v>33.654373159808273</v>
      </c>
      <c r="AW95" s="5">
        <f t="shared" si="27"/>
        <v>41.345466264696562</v>
      </c>
      <c r="AX95" s="5">
        <f t="shared" si="27"/>
        <v>42.480454616096608</v>
      </c>
      <c r="AY95" s="5">
        <f t="shared" si="27"/>
        <v>43.144071127332026</v>
      </c>
    </row>
    <row r="96" spans="1:51">
      <c r="A96" s="3" t="s">
        <v>1037</v>
      </c>
      <c r="B96" s="35">
        <f>B95/(SQRT(B97))</f>
        <v>1.4493340104280192</v>
      </c>
      <c r="C96" s="35">
        <f t="shared" ref="C96:I96" si="28">C95/(SQRT(C97))</f>
        <v>1.5351447819401542</v>
      </c>
      <c r="D96" s="35">
        <f t="shared" si="28"/>
        <v>2.2450693232721801</v>
      </c>
      <c r="E96" s="35">
        <f t="shared" si="28"/>
        <v>1.450815462534472</v>
      </c>
      <c r="F96" s="35">
        <f t="shared" si="28"/>
        <v>2.7769236574362015</v>
      </c>
      <c r="G96" s="35">
        <f t="shared" si="28"/>
        <v>1.5667431840235355</v>
      </c>
      <c r="H96" s="35">
        <f t="shared" si="28"/>
        <v>2.1370914186688896</v>
      </c>
      <c r="I96" s="35">
        <f t="shared" si="28"/>
        <v>2.9639433418580818</v>
      </c>
      <c r="J96" s="35"/>
      <c r="K96" s="35"/>
      <c r="L96" s="35"/>
      <c r="M96" s="35"/>
      <c r="N96" s="35">
        <f t="shared" ref="N96" si="29">N95/(SQRT(N97))</f>
        <v>1.9716425206275048</v>
      </c>
      <c r="O96" s="35">
        <f t="shared" ref="O96" si="30">O95/(SQRT(O97))</f>
        <v>1.5652042161730135</v>
      </c>
      <c r="P96" s="35">
        <f t="shared" ref="P96" si="31">P95/(SQRT(P97))</f>
        <v>2.866610131509141</v>
      </c>
      <c r="Q96" s="35">
        <f t="shared" ref="Q96" si="32">Q95/(SQRT(Q97))</f>
        <v>2.3220388768732318</v>
      </c>
      <c r="R96" s="35">
        <f t="shared" ref="R96" si="33">R95/(SQRT(R97))</f>
        <v>2.5541561063824654</v>
      </c>
      <c r="S96" s="35">
        <f t="shared" ref="S96" si="34">S95/(SQRT(S97))</f>
        <v>2.7277611205441912</v>
      </c>
      <c r="T96" s="35">
        <f t="shared" ref="T96" si="35">T95/(SQRT(T97))</f>
        <v>2.595378141333939</v>
      </c>
      <c r="U96" s="35">
        <f t="shared" ref="U96" si="36">U95/(SQRT(U97))</f>
        <v>2.0790955976469974</v>
      </c>
      <c r="V96" s="35">
        <f t="shared" ref="V96:W96" si="37">V95/(SQRT(V97))</f>
        <v>2.9968334025348984</v>
      </c>
      <c r="W96" s="35">
        <f t="shared" si="37"/>
        <v>3.1990870103684865</v>
      </c>
      <c r="Y96" s="3" t="s">
        <v>1037</v>
      </c>
      <c r="Z96" s="35">
        <f>Z95/(SQRT(Z97))</f>
        <v>5.423754436584094</v>
      </c>
      <c r="AA96" s="35">
        <f t="shared" ref="AA96:AD96" si="38">AA95/(SQRT(AA97))</f>
        <v>5.1722389327401359</v>
      </c>
      <c r="AB96" s="35">
        <f t="shared" si="38"/>
        <v>5.6507009703167519</v>
      </c>
      <c r="AC96" s="35">
        <f t="shared" si="38"/>
        <v>5.1713104423174263</v>
      </c>
      <c r="AD96" s="35">
        <f t="shared" si="38"/>
        <v>7.7145630097335438</v>
      </c>
      <c r="AE96" s="35">
        <f t="shared" ref="AE96" si="39">AE95/(SQRT(AE97))</f>
        <v>4.018035176467337</v>
      </c>
      <c r="AF96" s="35">
        <f t="shared" ref="AF96" si="40">AF95/(SQRT(AF97))</f>
        <v>4.7509553640475319</v>
      </c>
      <c r="AG96" s="35">
        <f t="shared" ref="AG96" si="41">AG95/(SQRT(AG97))</f>
        <v>6.4441884309997643</v>
      </c>
      <c r="AH96" s="35">
        <f t="shared" ref="AH96" si="42">AH95/(SQRT(AH97))</f>
        <v>7.6399091149380718</v>
      </c>
      <c r="AI96" s="35">
        <f t="shared" ref="AI96" si="43">AI95/(SQRT(AI97))</f>
        <v>10.116098249176027</v>
      </c>
      <c r="AJ96" s="35">
        <f t="shared" ref="AJ96" si="44">AJ95/(SQRT(AJ97))</f>
        <v>11.198109494463786</v>
      </c>
      <c r="AK96" s="35">
        <f t="shared" ref="AK96" si="45">AK95/(SQRT(AK97))</f>
        <v>8.3630764498068562</v>
      </c>
      <c r="AL96" s="35">
        <f t="shared" ref="AL96" si="46">AL95/(SQRT(AL97))</f>
        <v>8.6464739180810959</v>
      </c>
      <c r="AM96" s="35">
        <f t="shared" ref="AM96:AN96" si="47">AM95/(SQRT(AM97))</f>
        <v>7.7686817496946903</v>
      </c>
      <c r="AN96" s="35">
        <f t="shared" si="47"/>
        <v>9.9839647345495131</v>
      </c>
      <c r="AO96" s="35">
        <f t="shared" ref="AO96" si="48">AO95/(SQRT(AO97))</f>
        <v>9.4379862211191288</v>
      </c>
      <c r="AP96" s="35">
        <f t="shared" ref="AP96" si="49">AP95/(SQRT(AP97))</f>
        <v>10.881559324533104</v>
      </c>
      <c r="AQ96" s="35">
        <f t="shared" ref="AQ96" si="50">AQ95/(SQRT(AQ97))</f>
        <v>9.9916868855154686</v>
      </c>
      <c r="AR96" s="35">
        <f t="shared" ref="AR96" si="51">AR95/(SQRT(AR97))</f>
        <v>9.6769813606293713</v>
      </c>
      <c r="AS96" s="35">
        <f t="shared" ref="AS96" si="52">AS95/(SQRT(AS97))</f>
        <v>17.677139191622608</v>
      </c>
      <c r="AT96" s="35">
        <f t="shared" ref="AT96:AV96" si="53">AT95/(SQRT(AT97))</f>
        <v>11.259922672285926</v>
      </c>
      <c r="AU96" s="35">
        <f t="shared" si="53"/>
        <v>4.1774559028807028</v>
      </c>
      <c r="AV96" s="35">
        <f t="shared" si="53"/>
        <v>5.1322437923107449</v>
      </c>
      <c r="AW96" s="35">
        <f t="shared" ref="AW96" si="54">AW95/(SQRT(AW97))</f>
        <v>7.3089148917716429</v>
      </c>
      <c r="AX96" s="35">
        <f t="shared" ref="AX96" si="55">AX95/(SQRT(AX97))</f>
        <v>6.6343324041340086</v>
      </c>
      <c r="AY96" s="35">
        <f t="shared" ref="AY96" si="56">AY95/(SQRT(AY97))</f>
        <v>7.399147155625208</v>
      </c>
    </row>
    <row r="97" spans="1:51">
      <c r="A97" s="3" t="s">
        <v>1008</v>
      </c>
      <c r="B97" s="3">
        <f>COUNTA(B5:B89)</f>
        <v>14</v>
      </c>
      <c r="C97" s="3">
        <f t="shared" ref="C97:I97" si="57">COUNTA(C5:C89)</f>
        <v>79</v>
      </c>
      <c r="D97" s="3">
        <f t="shared" si="57"/>
        <v>78</v>
      </c>
      <c r="E97" s="3">
        <f t="shared" si="57"/>
        <v>80</v>
      </c>
      <c r="F97" s="3">
        <f t="shared" si="57"/>
        <v>82</v>
      </c>
      <c r="G97" s="3">
        <f t="shared" si="57"/>
        <v>78</v>
      </c>
      <c r="H97" s="3">
        <f t="shared" si="57"/>
        <v>81</v>
      </c>
      <c r="I97" s="3">
        <f t="shared" si="57"/>
        <v>84</v>
      </c>
      <c r="N97" s="3">
        <f>COUNTA(N5:N89)</f>
        <v>79</v>
      </c>
      <c r="O97" s="3">
        <f t="shared" ref="O97:W97" si="58">COUNTA(O5:O89)</f>
        <v>78</v>
      </c>
      <c r="P97" s="3">
        <f t="shared" si="58"/>
        <v>79</v>
      </c>
      <c r="Q97" s="3">
        <f t="shared" si="58"/>
        <v>78</v>
      </c>
      <c r="R97" s="3">
        <f t="shared" si="58"/>
        <v>77</v>
      </c>
      <c r="S97" s="3">
        <f t="shared" si="58"/>
        <v>77</v>
      </c>
      <c r="T97" s="3">
        <f t="shared" si="58"/>
        <v>77</v>
      </c>
      <c r="U97" s="3">
        <f t="shared" si="58"/>
        <v>76</v>
      </c>
      <c r="V97" s="3">
        <f t="shared" si="58"/>
        <v>78</v>
      </c>
      <c r="W97" s="3">
        <f t="shared" si="58"/>
        <v>79</v>
      </c>
      <c r="Y97" s="3" t="s">
        <v>1008</v>
      </c>
      <c r="Z97" s="3">
        <f>COUNTA(Z5:Z89)</f>
        <v>76</v>
      </c>
      <c r="AA97" s="3">
        <f t="shared" ref="AA97:AD97" si="59">COUNTA(AA5:AA89)</f>
        <v>62</v>
      </c>
      <c r="AB97" s="3">
        <f t="shared" si="59"/>
        <v>30</v>
      </c>
      <c r="AC97" s="3">
        <f t="shared" si="59"/>
        <v>24</v>
      </c>
      <c r="AD97" s="3">
        <f t="shared" si="59"/>
        <v>27</v>
      </c>
      <c r="AE97" s="3">
        <f t="shared" ref="AE97:AH97" si="60">COUNTA(AE5:AE89)</f>
        <v>36</v>
      </c>
      <c r="AF97" s="3">
        <f t="shared" si="60"/>
        <v>39</v>
      </c>
      <c r="AG97" s="3">
        <f t="shared" si="60"/>
        <v>45</v>
      </c>
      <c r="AH97" s="3">
        <f t="shared" si="60"/>
        <v>35</v>
      </c>
      <c r="AI97" s="3">
        <f t="shared" ref="AI97:AM97" si="61">COUNTA(AI5:AI89)</f>
        <v>26</v>
      </c>
      <c r="AJ97" s="3">
        <f t="shared" si="61"/>
        <v>16</v>
      </c>
      <c r="AK97" s="3">
        <f t="shared" si="61"/>
        <v>24</v>
      </c>
      <c r="AL97" s="3">
        <f t="shared" si="61"/>
        <v>22</v>
      </c>
      <c r="AM97" s="3">
        <f t="shared" si="61"/>
        <v>19</v>
      </c>
      <c r="AN97" s="3">
        <f t="shared" ref="AN97:AT97" si="62">COUNTA(AN5:AN89)</f>
        <v>17</v>
      </c>
      <c r="AO97" s="3">
        <f t="shared" si="62"/>
        <v>17</v>
      </c>
      <c r="AP97" s="3">
        <f t="shared" si="62"/>
        <v>16</v>
      </c>
      <c r="AQ97" s="3">
        <f t="shared" si="62"/>
        <v>16</v>
      </c>
      <c r="AR97" s="3">
        <f t="shared" si="62"/>
        <v>15</v>
      </c>
      <c r="AS97" s="3">
        <f t="shared" si="62"/>
        <v>10</v>
      </c>
      <c r="AT97" s="3">
        <f t="shared" si="62"/>
        <v>15</v>
      </c>
      <c r="AU97" s="3">
        <f t="shared" ref="AU97" si="63">COUNTA(AU5:AU89)</f>
        <v>40</v>
      </c>
      <c r="AV97" s="3">
        <f t="shared" ref="AV97:AY97" si="64">COUNTA(AV5:AV89)</f>
        <v>43</v>
      </c>
      <c r="AW97" s="3">
        <f t="shared" si="64"/>
        <v>32</v>
      </c>
      <c r="AX97" s="3">
        <f t="shared" si="64"/>
        <v>41</v>
      </c>
      <c r="AY97" s="3">
        <f t="shared" si="64"/>
        <v>34</v>
      </c>
    </row>
    <row r="98" spans="1:51">
      <c r="Z98" s="33"/>
      <c r="AA98" s="33"/>
      <c r="AB98" s="33"/>
      <c r="AC98" s="33"/>
      <c r="AD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pageMargins left="0.75" right="0.75" top="1" bottom="1" header="0.5" footer="0.5"/>
  <pageSetup orientation="portrait" horizontalDpi="4294967292" verticalDpi="4294967292"/>
  <ignoredErrors>
    <ignoredError sqref="B92:B9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89"/>
  <sheetViews>
    <sheetView topLeftCell="A2" workbookViewId="0">
      <pane xSplit="1" ySplit="3" topLeftCell="AR75" activePane="bottomRight" state="frozenSplit"/>
      <selection pane="topRight" activeCell="A2" sqref="A2"/>
      <selection pane="bottomLeft" activeCell="A2" sqref="A2"/>
      <selection pane="bottomRight" activeCell="AY88" sqref="AY88"/>
    </sheetView>
  </sheetViews>
  <sheetFormatPr baseColWidth="10" defaultColWidth="8.7109375" defaultRowHeight="13" x14ac:dyDescent="0"/>
  <cols>
    <col min="1" max="1" width="9.28515625" style="3" bestFit="1" customWidth="1"/>
    <col min="2" max="7" width="12" style="3" bestFit="1" customWidth="1"/>
    <col min="8" max="8" width="6.28515625" style="3" bestFit="1" customWidth="1"/>
    <col min="9" max="9" width="12" style="3" bestFit="1" customWidth="1"/>
    <col min="10" max="11" width="6.28515625" style="3" bestFit="1" customWidth="1"/>
    <col min="12" max="12" width="12" style="3" bestFit="1" customWidth="1"/>
    <col min="13" max="13" width="4.85546875" style="3" bestFit="1" customWidth="1"/>
    <col min="14" max="14" width="6.28515625" style="3" bestFit="1" customWidth="1"/>
    <col min="15" max="15" width="4.7109375" style="3" bestFit="1" customWidth="1"/>
    <col min="16" max="16" width="12" style="3" bestFit="1" customWidth="1"/>
    <col min="17" max="17" width="12.28515625" style="3" bestFit="1" customWidth="1"/>
    <col min="18" max="18" width="6.28515625" style="3" bestFit="1" customWidth="1"/>
    <col min="19" max="19" width="12.85546875" style="3" bestFit="1" customWidth="1"/>
    <col min="20" max="20" width="12" style="3" bestFit="1" customWidth="1"/>
    <col min="21" max="21" width="14.5703125" style="3" bestFit="1" customWidth="1"/>
    <col min="22" max="23" width="6.28515625" style="3" bestFit="1" customWidth="1"/>
    <col min="24" max="24" width="4.85546875" style="3" bestFit="1" customWidth="1"/>
    <col min="25" max="26" width="6.28515625" style="3" bestFit="1" customWidth="1"/>
    <col min="27" max="27" width="6" style="3" bestFit="1" customWidth="1"/>
    <col min="28" max="31" width="12" style="3" bestFit="1" customWidth="1"/>
    <col min="32" max="32" width="9" style="3" bestFit="1" customWidth="1"/>
    <col min="33" max="33" width="26.28515625" style="3" bestFit="1" customWidth="1"/>
    <col min="34" max="34" width="12" style="3" bestFit="1" customWidth="1"/>
    <col min="35" max="35" width="9" style="3" bestFit="1" customWidth="1"/>
    <col min="36" max="36" width="26.28515625" style="3" bestFit="1" customWidth="1"/>
    <col min="37" max="37" width="10" style="3" bestFit="1" customWidth="1"/>
    <col min="38" max="38" width="6.28515625" style="3" bestFit="1" customWidth="1"/>
    <col min="39" max="40" width="12" style="3" bestFit="1" customWidth="1"/>
    <col min="41" max="41" width="6.28515625" style="3" bestFit="1" customWidth="1"/>
    <col min="42" max="44" width="12" style="3" bestFit="1" customWidth="1"/>
    <col min="45" max="45" width="8.140625" style="3" customWidth="1"/>
    <col min="46" max="46" width="12" style="3" bestFit="1" customWidth="1"/>
    <col min="47" max="47" width="11.28515625" style="3" bestFit="1" customWidth="1"/>
    <col min="48" max="48" width="12" style="3" bestFit="1" customWidth="1"/>
    <col min="49" max="50" width="8.140625" style="3" customWidth="1"/>
    <col min="51" max="51" width="25.5703125" style="3" bestFit="1" customWidth="1"/>
    <col min="52" max="52" width="8.42578125" style="3" bestFit="1" customWidth="1"/>
    <col min="53" max="247" width="6.7109375" style="3" customWidth="1"/>
    <col min="248" max="256" width="7.140625" style="3" customWidth="1"/>
    <col min="257" max="16384" width="8.7109375" style="3"/>
  </cols>
  <sheetData>
    <row r="2" spans="1:52">
      <c r="P2" s="3" t="s">
        <v>445</v>
      </c>
    </row>
    <row r="3" spans="1:52">
      <c r="I3" s="3" t="s">
        <v>824</v>
      </c>
      <c r="P3" s="3" t="s">
        <v>799</v>
      </c>
      <c r="Q3" s="3" t="s">
        <v>674</v>
      </c>
      <c r="T3" s="3" t="s">
        <v>445</v>
      </c>
      <c r="AB3" s="3" t="s">
        <v>445</v>
      </c>
      <c r="AC3" s="3" t="s">
        <v>445</v>
      </c>
    </row>
    <row r="4" spans="1:52" s="4" customFormat="1">
      <c r="A4" s="4" t="s">
        <v>452</v>
      </c>
      <c r="B4" s="4">
        <v>900722</v>
      </c>
      <c r="C4" s="4">
        <v>900804</v>
      </c>
      <c r="D4" s="4">
        <v>900813</v>
      </c>
      <c r="E4" s="4">
        <v>900822</v>
      </c>
      <c r="F4" s="4">
        <v>900826</v>
      </c>
      <c r="G4" s="4">
        <v>910730</v>
      </c>
      <c r="I4" s="4">
        <v>910824</v>
      </c>
      <c r="J4" s="4">
        <v>920724</v>
      </c>
      <c r="L4" s="4">
        <v>920824</v>
      </c>
      <c r="N4" s="4">
        <v>930619</v>
      </c>
      <c r="P4" s="4">
        <v>930808</v>
      </c>
      <c r="R4" s="4">
        <v>940905</v>
      </c>
      <c r="T4" s="4">
        <v>950602</v>
      </c>
      <c r="V4" s="4">
        <v>950820</v>
      </c>
      <c r="W4" s="4">
        <v>960614</v>
      </c>
      <c r="Y4" s="4">
        <v>960816</v>
      </c>
      <c r="Z4" s="4">
        <v>960902</v>
      </c>
      <c r="AB4" s="4">
        <v>970812</v>
      </c>
      <c r="AD4" s="4">
        <v>980829</v>
      </c>
      <c r="AE4" s="4">
        <v>990814</v>
      </c>
      <c r="AF4" s="4" t="s">
        <v>825</v>
      </c>
      <c r="AG4" s="4" t="s">
        <v>629</v>
      </c>
      <c r="AH4" s="4" t="s">
        <v>108</v>
      </c>
      <c r="AK4" s="4" t="s">
        <v>113</v>
      </c>
      <c r="AL4" s="4" t="s">
        <v>115</v>
      </c>
      <c r="AM4" s="4" t="s">
        <v>119</v>
      </c>
      <c r="AN4" s="4" t="s">
        <v>123</v>
      </c>
      <c r="AO4" s="4" t="s">
        <v>124</v>
      </c>
      <c r="AP4" s="4" t="s">
        <v>128</v>
      </c>
      <c r="AQ4" s="4" t="s">
        <v>135</v>
      </c>
      <c r="AR4" s="4" t="s">
        <v>175</v>
      </c>
      <c r="AS4" s="4">
        <v>20090729</v>
      </c>
      <c r="AT4" s="4">
        <v>20100813</v>
      </c>
      <c r="AU4" s="4">
        <v>201112</v>
      </c>
      <c r="AV4" s="4">
        <v>20120816</v>
      </c>
      <c r="AW4" s="4">
        <v>20130815</v>
      </c>
      <c r="AX4" s="4">
        <v>20140825</v>
      </c>
      <c r="AZ4" s="4" t="s">
        <v>622</v>
      </c>
    </row>
    <row r="5" spans="1:52">
      <c r="A5" s="3" t="s">
        <v>144</v>
      </c>
      <c r="B5" s="3">
        <v>103</v>
      </c>
      <c r="C5" s="3">
        <v>103</v>
      </c>
      <c r="D5" s="3">
        <v>103</v>
      </c>
      <c r="E5" s="3">
        <v>103</v>
      </c>
      <c r="F5" s="3">
        <v>103</v>
      </c>
      <c r="G5" s="15">
        <v>108</v>
      </c>
      <c r="H5" s="15"/>
    </row>
    <row r="6" spans="1:52">
      <c r="A6" s="3" t="s">
        <v>204</v>
      </c>
      <c r="B6" s="3">
        <v>210</v>
      </c>
      <c r="C6" s="3">
        <v>210</v>
      </c>
      <c r="D6" s="3">
        <v>210</v>
      </c>
      <c r="E6" s="3">
        <v>210</v>
      </c>
      <c r="F6" s="3">
        <v>210</v>
      </c>
      <c r="G6" s="15">
        <v>300</v>
      </c>
      <c r="H6" s="15" t="s">
        <v>750</v>
      </c>
    </row>
    <row r="7" spans="1:52">
      <c r="A7" s="3" t="s">
        <v>139</v>
      </c>
      <c r="B7" s="3">
        <v>210</v>
      </c>
      <c r="C7" s="3">
        <v>210</v>
      </c>
      <c r="D7" s="3">
        <v>210</v>
      </c>
      <c r="E7" s="3">
        <v>210</v>
      </c>
      <c r="F7" s="3">
        <v>210</v>
      </c>
      <c r="G7" s="15">
        <v>300</v>
      </c>
      <c r="H7" s="15"/>
    </row>
    <row r="8" spans="1:52">
      <c r="A8" s="3" t="s">
        <v>104</v>
      </c>
      <c r="B8" s="3">
        <v>210</v>
      </c>
      <c r="C8" s="3">
        <v>210</v>
      </c>
      <c r="D8" s="3">
        <v>210</v>
      </c>
      <c r="E8" s="3">
        <v>210</v>
      </c>
      <c r="F8" s="3">
        <v>210</v>
      </c>
      <c r="G8" s="15">
        <v>300</v>
      </c>
      <c r="H8" s="15"/>
    </row>
    <row r="9" spans="1:52">
      <c r="A9" s="3" t="s">
        <v>631</v>
      </c>
      <c r="B9" s="3">
        <v>94</v>
      </c>
      <c r="C9" s="3">
        <v>175</v>
      </c>
      <c r="D9" s="3">
        <v>175</v>
      </c>
      <c r="E9" s="3">
        <v>175</v>
      </c>
      <c r="F9" s="3">
        <v>175</v>
      </c>
      <c r="G9" s="15">
        <v>300</v>
      </c>
      <c r="H9" s="15"/>
      <c r="I9" s="3">
        <v>300</v>
      </c>
      <c r="K9" s="3" t="s">
        <v>830</v>
      </c>
      <c r="M9" s="3" t="s">
        <v>830</v>
      </c>
      <c r="X9" s="3" t="s">
        <v>705</v>
      </c>
      <c r="AB9" s="3" t="s">
        <v>17</v>
      </c>
      <c r="AD9" s="3" t="s">
        <v>731</v>
      </c>
      <c r="AE9" s="3" t="s">
        <v>635</v>
      </c>
      <c r="AG9" s="3" t="s">
        <v>830</v>
      </c>
      <c r="AJ9" s="3" t="s">
        <v>830</v>
      </c>
    </row>
    <row r="10" spans="1:52">
      <c r="A10" s="3">
        <v>0.25</v>
      </c>
      <c r="B10" s="3">
        <v>105.5</v>
      </c>
      <c r="C10" s="3">
        <v>210</v>
      </c>
      <c r="D10" s="3">
        <v>210</v>
      </c>
      <c r="E10" s="3">
        <v>210</v>
      </c>
      <c r="F10" s="3">
        <v>210</v>
      </c>
      <c r="G10" s="15">
        <v>35</v>
      </c>
      <c r="H10" s="15"/>
      <c r="I10" s="3">
        <v>300</v>
      </c>
      <c r="K10" s="3" t="s">
        <v>830</v>
      </c>
      <c r="M10" s="3" t="s">
        <v>830</v>
      </c>
      <c r="X10" s="3" t="s">
        <v>705</v>
      </c>
      <c r="AB10" s="3" t="s">
        <v>17</v>
      </c>
      <c r="AD10" s="3" t="s">
        <v>731</v>
      </c>
      <c r="AE10" s="3" t="s">
        <v>635</v>
      </c>
      <c r="AG10" s="3" t="s">
        <v>830</v>
      </c>
      <c r="AJ10" s="3" t="s">
        <v>830</v>
      </c>
    </row>
    <row r="11" spans="1:52">
      <c r="A11" s="3">
        <v>0.5</v>
      </c>
      <c r="B11" s="3">
        <v>36</v>
      </c>
      <c r="C11" s="3">
        <v>210</v>
      </c>
      <c r="D11" s="3">
        <v>210</v>
      </c>
      <c r="E11" s="3">
        <v>210</v>
      </c>
      <c r="F11" s="3">
        <v>210</v>
      </c>
      <c r="G11" s="15">
        <v>45</v>
      </c>
      <c r="H11" s="15"/>
      <c r="I11" s="3">
        <v>300</v>
      </c>
      <c r="J11" s="3" t="s">
        <v>17</v>
      </c>
      <c r="L11" s="3" t="s">
        <v>17</v>
      </c>
      <c r="V11" s="3" t="s">
        <v>42</v>
      </c>
      <c r="X11" s="3" t="s">
        <v>705</v>
      </c>
      <c r="AB11" s="3" t="s">
        <v>17</v>
      </c>
      <c r="AD11" s="3" t="s">
        <v>731</v>
      </c>
      <c r="AE11" s="3" t="s">
        <v>635</v>
      </c>
      <c r="AG11" s="3" t="s">
        <v>830</v>
      </c>
      <c r="AJ11" s="3" t="s">
        <v>830</v>
      </c>
    </row>
    <row r="12" spans="1:52">
      <c r="A12" s="3">
        <v>1</v>
      </c>
      <c r="B12" s="3">
        <v>26</v>
      </c>
      <c r="C12" s="3">
        <v>33</v>
      </c>
      <c r="D12" s="3">
        <v>39</v>
      </c>
      <c r="E12" s="3">
        <v>125</v>
      </c>
      <c r="F12" s="3">
        <v>120</v>
      </c>
      <c r="G12" s="15">
        <v>45</v>
      </c>
      <c r="H12" s="15"/>
      <c r="I12" s="3">
        <v>300</v>
      </c>
      <c r="J12" s="3">
        <v>22</v>
      </c>
      <c r="K12" s="3" t="s">
        <v>754</v>
      </c>
      <c r="L12" s="3" t="s">
        <v>17</v>
      </c>
      <c r="V12" s="3">
        <v>121</v>
      </c>
      <c r="X12" s="3" t="s">
        <v>705</v>
      </c>
      <c r="AB12" s="3" t="s">
        <v>17</v>
      </c>
      <c r="AD12" s="3" t="s">
        <v>731</v>
      </c>
      <c r="AE12" s="3" t="s">
        <v>635</v>
      </c>
      <c r="AG12" s="3" t="s">
        <v>830</v>
      </c>
      <c r="AJ12" s="3" t="s">
        <v>830</v>
      </c>
    </row>
    <row r="13" spans="1:52">
      <c r="A13" s="3">
        <v>2</v>
      </c>
      <c r="B13" s="3">
        <v>69.5</v>
      </c>
      <c r="C13" s="3">
        <v>83</v>
      </c>
      <c r="D13" s="3">
        <v>93</v>
      </c>
      <c r="E13" s="3">
        <v>98.5</v>
      </c>
      <c r="F13" s="3">
        <v>98.5</v>
      </c>
      <c r="G13" s="15">
        <v>103</v>
      </c>
      <c r="H13" s="15"/>
      <c r="I13" s="3">
        <v>103</v>
      </c>
      <c r="J13" s="3">
        <v>67.5</v>
      </c>
      <c r="L13" s="3" t="s">
        <v>17</v>
      </c>
      <c r="N13" s="3">
        <v>9</v>
      </c>
      <c r="P13" s="3" t="s">
        <v>25</v>
      </c>
      <c r="Q13" s="3">
        <v>61</v>
      </c>
      <c r="V13" s="3">
        <v>60</v>
      </c>
      <c r="X13" s="3" t="s">
        <v>705</v>
      </c>
      <c r="AB13" s="3">
        <v>119</v>
      </c>
      <c r="AD13" s="3" t="s">
        <v>17</v>
      </c>
      <c r="AE13" s="3" t="s">
        <v>17</v>
      </c>
      <c r="AF13" s="3" t="s">
        <v>551</v>
      </c>
      <c r="AG13" s="3" t="s">
        <v>573</v>
      </c>
      <c r="AI13" s="3" t="s">
        <v>551</v>
      </c>
      <c r="AJ13" s="3" t="s">
        <v>573</v>
      </c>
    </row>
    <row r="14" spans="1:52">
      <c r="A14" s="3">
        <v>4</v>
      </c>
      <c r="B14" s="3">
        <v>82</v>
      </c>
      <c r="C14" s="3">
        <v>88</v>
      </c>
      <c r="D14" s="3">
        <v>90.5</v>
      </c>
      <c r="E14" s="3">
        <v>102</v>
      </c>
      <c r="F14" s="3">
        <v>99.5</v>
      </c>
      <c r="G14" s="15">
        <v>87</v>
      </c>
      <c r="H14" s="15"/>
      <c r="I14" s="3">
        <v>108</v>
      </c>
      <c r="J14" s="3">
        <v>78</v>
      </c>
      <c r="L14" s="3">
        <v>106.5</v>
      </c>
      <c r="N14" s="3">
        <v>47</v>
      </c>
      <c r="P14" s="3">
        <v>88</v>
      </c>
      <c r="Q14" s="3">
        <v>72</v>
      </c>
      <c r="T14" s="3">
        <v>47.5</v>
      </c>
      <c r="U14" s="3" t="s">
        <v>701</v>
      </c>
      <c r="V14" s="3">
        <v>52</v>
      </c>
      <c r="X14" s="3" t="s">
        <v>705</v>
      </c>
      <c r="Z14" s="3">
        <v>110</v>
      </c>
      <c r="AA14" s="3" t="s">
        <v>376</v>
      </c>
      <c r="AB14" s="3">
        <v>139</v>
      </c>
      <c r="AD14" s="3">
        <v>126</v>
      </c>
      <c r="AE14" s="3">
        <v>98</v>
      </c>
      <c r="AF14" s="3" t="s">
        <v>693</v>
      </c>
      <c r="AG14" s="3" t="s">
        <v>673</v>
      </c>
      <c r="AH14" s="3">
        <v>98</v>
      </c>
      <c r="AI14" s="3" t="s">
        <v>693</v>
      </c>
      <c r="AJ14" s="3" t="s">
        <v>673</v>
      </c>
      <c r="AK14" s="3">
        <v>112</v>
      </c>
      <c r="AL14" s="3">
        <v>42.5</v>
      </c>
      <c r="AM14" s="3" t="s">
        <v>43</v>
      </c>
      <c r="AN14" s="3" t="s">
        <v>17</v>
      </c>
      <c r="AO14" s="3" t="s">
        <v>17</v>
      </c>
      <c r="AP14" s="3" t="s">
        <v>633</v>
      </c>
      <c r="AQ14" s="3" t="s">
        <v>80</v>
      </c>
      <c r="AU14" s="3" t="s">
        <v>851</v>
      </c>
      <c r="AW14" s="3" t="s">
        <v>945</v>
      </c>
      <c r="AY14" s="3" t="s">
        <v>949</v>
      </c>
      <c r="AZ14" s="3" t="s">
        <v>282</v>
      </c>
    </row>
    <row r="15" spans="1:52">
      <c r="A15" s="3">
        <v>6</v>
      </c>
      <c r="B15" s="3">
        <v>48</v>
      </c>
      <c r="C15" s="3">
        <v>52</v>
      </c>
      <c r="D15" s="3">
        <v>58</v>
      </c>
      <c r="E15" s="3">
        <v>59.5</v>
      </c>
      <c r="F15" s="3">
        <v>62</v>
      </c>
      <c r="G15" s="15">
        <v>55</v>
      </c>
      <c r="H15" s="15"/>
      <c r="I15" s="3">
        <v>60</v>
      </c>
      <c r="J15" s="3">
        <v>51</v>
      </c>
      <c r="L15" s="3">
        <v>55.5</v>
      </c>
      <c r="N15" s="3">
        <v>35</v>
      </c>
      <c r="P15" s="3">
        <v>55</v>
      </c>
      <c r="R15" s="3">
        <v>62.5</v>
      </c>
      <c r="T15" s="3">
        <v>19.5</v>
      </c>
      <c r="V15" s="3">
        <v>69</v>
      </c>
      <c r="W15" s="3">
        <v>43</v>
      </c>
      <c r="Z15" s="3">
        <v>65</v>
      </c>
      <c r="AB15" s="3">
        <v>170</v>
      </c>
      <c r="AC15" s="3" t="s">
        <v>348</v>
      </c>
      <c r="AD15" s="3">
        <v>37</v>
      </c>
      <c r="AE15" s="3">
        <v>27</v>
      </c>
      <c r="AF15" s="3" t="s">
        <v>550</v>
      </c>
      <c r="AG15" s="3" t="s">
        <v>570</v>
      </c>
      <c r="AH15" s="3">
        <v>30</v>
      </c>
      <c r="AI15" s="3" t="s">
        <v>550</v>
      </c>
      <c r="AJ15" s="3" t="s">
        <v>570</v>
      </c>
      <c r="AK15" s="3">
        <v>38</v>
      </c>
      <c r="AL15" s="3">
        <v>29</v>
      </c>
      <c r="AM15" s="3">
        <v>99</v>
      </c>
      <c r="AN15" s="3">
        <v>43</v>
      </c>
      <c r="AO15" s="3">
        <v>49</v>
      </c>
      <c r="AP15" s="3">
        <v>55</v>
      </c>
      <c r="AQ15" s="3">
        <v>62</v>
      </c>
      <c r="AR15" s="3">
        <v>55</v>
      </c>
      <c r="AS15" s="3">
        <v>32</v>
      </c>
      <c r="AT15" s="3">
        <v>64</v>
      </c>
      <c r="AU15" s="3" t="s">
        <v>849</v>
      </c>
      <c r="AV15" s="3" t="s">
        <v>936</v>
      </c>
      <c r="AW15" s="3">
        <v>40</v>
      </c>
      <c r="AX15" s="13" t="s">
        <v>43</v>
      </c>
      <c r="AY15" s="3" t="s">
        <v>935</v>
      </c>
      <c r="AZ15" s="3" t="s">
        <v>293</v>
      </c>
    </row>
    <row r="16" spans="1:52">
      <c r="A16" s="3">
        <v>8</v>
      </c>
      <c r="B16" s="3">
        <v>34</v>
      </c>
      <c r="C16" s="3">
        <v>50</v>
      </c>
      <c r="D16" s="3">
        <v>50</v>
      </c>
      <c r="E16" s="3">
        <v>50</v>
      </c>
      <c r="F16" s="3">
        <v>52.5</v>
      </c>
      <c r="G16" s="15">
        <v>37</v>
      </c>
      <c r="H16" s="15" t="s">
        <v>830</v>
      </c>
      <c r="I16" s="3">
        <v>56</v>
      </c>
      <c r="J16" s="3">
        <v>43</v>
      </c>
      <c r="L16" s="3">
        <v>53</v>
      </c>
      <c r="N16" s="3">
        <v>23</v>
      </c>
      <c r="P16" s="3">
        <v>48</v>
      </c>
      <c r="Q16" s="3" t="s">
        <v>200</v>
      </c>
      <c r="R16" s="3">
        <v>53</v>
      </c>
      <c r="T16" s="3">
        <v>15.5</v>
      </c>
      <c r="V16" s="3">
        <v>66</v>
      </c>
      <c r="W16" s="3">
        <v>13</v>
      </c>
      <c r="Z16" s="3">
        <v>56</v>
      </c>
      <c r="AB16" s="3">
        <v>53</v>
      </c>
      <c r="AD16" s="3">
        <v>60</v>
      </c>
      <c r="AE16" s="3">
        <v>43</v>
      </c>
      <c r="AF16" s="3" t="s">
        <v>694</v>
      </c>
      <c r="AH16" s="3">
        <v>46</v>
      </c>
      <c r="AI16" s="3" t="s">
        <v>694</v>
      </c>
      <c r="AK16" s="3">
        <v>43</v>
      </c>
      <c r="AL16" s="3">
        <v>49</v>
      </c>
      <c r="AM16" s="3">
        <v>46</v>
      </c>
      <c r="AN16" s="3">
        <v>47</v>
      </c>
      <c r="AO16" s="3">
        <v>59</v>
      </c>
      <c r="AQ16" s="3">
        <v>62</v>
      </c>
      <c r="AR16" s="3">
        <v>52</v>
      </c>
      <c r="AS16" s="3">
        <v>44</v>
      </c>
      <c r="AT16" s="3">
        <v>62.5</v>
      </c>
      <c r="AU16" s="3">
        <v>60</v>
      </c>
      <c r="AV16" s="3">
        <v>58.5</v>
      </c>
      <c r="AW16" s="3">
        <v>90</v>
      </c>
      <c r="AX16" s="3">
        <v>71</v>
      </c>
      <c r="AZ16" s="3" t="s">
        <v>304</v>
      </c>
    </row>
    <row r="17" spans="1:52">
      <c r="A17" s="3">
        <v>10</v>
      </c>
      <c r="B17" s="3">
        <v>52.5</v>
      </c>
      <c r="C17" s="3">
        <v>58</v>
      </c>
      <c r="D17" s="3">
        <v>62</v>
      </c>
      <c r="E17" s="3">
        <v>64.5</v>
      </c>
      <c r="F17" s="3">
        <v>64</v>
      </c>
      <c r="G17" s="15">
        <v>60</v>
      </c>
      <c r="H17" s="15" t="s">
        <v>830</v>
      </c>
      <c r="I17" s="3">
        <v>70</v>
      </c>
      <c r="J17" s="3">
        <v>55</v>
      </c>
      <c r="L17" s="3">
        <v>68.5</v>
      </c>
      <c r="N17" s="3">
        <v>30</v>
      </c>
      <c r="P17" s="3">
        <v>62</v>
      </c>
      <c r="R17" s="3">
        <v>71.5</v>
      </c>
      <c r="T17" s="3">
        <v>21</v>
      </c>
      <c r="V17" s="3">
        <v>74</v>
      </c>
      <c r="W17" s="3">
        <v>19</v>
      </c>
      <c r="Y17" s="3">
        <v>56</v>
      </c>
      <c r="Z17" s="3">
        <v>70</v>
      </c>
      <c r="AB17" s="3">
        <v>71</v>
      </c>
      <c r="AD17" s="3">
        <v>71</v>
      </c>
      <c r="AE17" s="3">
        <v>70</v>
      </c>
      <c r="AF17" s="3" t="s">
        <v>693</v>
      </c>
      <c r="AH17" s="3">
        <v>69</v>
      </c>
      <c r="AI17" s="3" t="s">
        <v>693</v>
      </c>
      <c r="AK17" s="3">
        <v>65</v>
      </c>
      <c r="AL17" s="3">
        <v>65</v>
      </c>
      <c r="AM17" s="3">
        <v>63</v>
      </c>
      <c r="AN17" s="3">
        <v>68</v>
      </c>
      <c r="AO17" s="3">
        <v>69</v>
      </c>
      <c r="AP17" s="3">
        <v>71</v>
      </c>
      <c r="AQ17" s="3">
        <v>71.5</v>
      </c>
      <c r="AR17" s="3">
        <v>52</v>
      </c>
      <c r="AS17" s="3">
        <v>60</v>
      </c>
      <c r="AT17" s="3">
        <v>67</v>
      </c>
      <c r="AU17" s="3">
        <v>68</v>
      </c>
      <c r="AV17" s="3">
        <v>64</v>
      </c>
      <c r="AW17" s="3">
        <v>74</v>
      </c>
      <c r="AX17" s="3">
        <v>80</v>
      </c>
      <c r="AZ17" s="3" t="s">
        <v>313</v>
      </c>
    </row>
    <row r="18" spans="1:52">
      <c r="A18" s="3">
        <v>12</v>
      </c>
      <c r="B18" s="3">
        <v>44</v>
      </c>
      <c r="C18" s="3">
        <v>50.5</v>
      </c>
      <c r="D18" s="3">
        <v>53</v>
      </c>
      <c r="E18" s="3">
        <v>55</v>
      </c>
      <c r="F18" s="3">
        <v>56</v>
      </c>
      <c r="G18" s="15">
        <v>55</v>
      </c>
      <c r="H18" s="15" t="s">
        <v>830</v>
      </c>
      <c r="I18" s="3">
        <v>58</v>
      </c>
      <c r="J18" s="3">
        <v>56</v>
      </c>
      <c r="L18" s="3">
        <v>65.5</v>
      </c>
      <c r="N18" s="3">
        <v>33</v>
      </c>
      <c r="P18" s="3">
        <v>56</v>
      </c>
      <c r="Q18" s="3" t="s">
        <v>209</v>
      </c>
      <c r="R18" s="3">
        <v>64.5</v>
      </c>
      <c r="T18" s="3">
        <v>21</v>
      </c>
      <c r="V18" s="3">
        <v>55</v>
      </c>
      <c r="W18" s="3">
        <v>18</v>
      </c>
      <c r="Y18" s="3">
        <v>58</v>
      </c>
      <c r="Z18" s="3">
        <v>66</v>
      </c>
      <c r="AB18" s="3">
        <v>58</v>
      </c>
      <c r="AD18" s="3">
        <v>64</v>
      </c>
      <c r="AE18" s="3">
        <v>59</v>
      </c>
      <c r="AF18" s="3" t="s">
        <v>693</v>
      </c>
      <c r="AH18" s="3">
        <v>59</v>
      </c>
      <c r="AI18" s="3" t="s">
        <v>693</v>
      </c>
      <c r="AK18" s="3">
        <v>50</v>
      </c>
      <c r="AL18" s="3">
        <v>51</v>
      </c>
      <c r="AM18" s="3">
        <v>65</v>
      </c>
      <c r="AN18" s="3">
        <v>58</v>
      </c>
      <c r="AO18" s="3">
        <v>56</v>
      </c>
      <c r="AP18" s="3">
        <v>57</v>
      </c>
      <c r="AQ18" s="3">
        <v>57</v>
      </c>
      <c r="AR18" s="3">
        <v>54</v>
      </c>
      <c r="AS18" s="3">
        <v>45</v>
      </c>
      <c r="AT18" s="3">
        <v>50</v>
      </c>
      <c r="AU18" s="3">
        <v>50</v>
      </c>
      <c r="AV18" s="3">
        <v>45</v>
      </c>
      <c r="AW18" s="3">
        <v>49</v>
      </c>
      <c r="AX18" s="3">
        <v>51</v>
      </c>
      <c r="AZ18" s="3" t="s">
        <v>314</v>
      </c>
    </row>
    <row r="19" spans="1:52">
      <c r="A19" s="3">
        <v>14</v>
      </c>
      <c r="B19" s="3">
        <v>46.5</v>
      </c>
      <c r="C19" s="3">
        <v>51</v>
      </c>
      <c r="D19" s="3">
        <v>60.5</v>
      </c>
      <c r="E19" s="3">
        <v>60.5</v>
      </c>
      <c r="F19" s="3">
        <v>63</v>
      </c>
      <c r="G19" s="15">
        <v>59</v>
      </c>
      <c r="H19" s="15" t="s">
        <v>830</v>
      </c>
      <c r="I19" s="3">
        <v>67</v>
      </c>
      <c r="J19" s="3">
        <v>10</v>
      </c>
      <c r="L19" s="3">
        <v>70.5</v>
      </c>
      <c r="N19" s="3">
        <v>30</v>
      </c>
      <c r="P19" s="3">
        <v>60</v>
      </c>
      <c r="R19" s="3">
        <v>74</v>
      </c>
      <c r="T19" s="3">
        <v>19</v>
      </c>
      <c r="V19" s="3">
        <v>57</v>
      </c>
      <c r="W19" s="3">
        <v>19</v>
      </c>
      <c r="Y19" s="3">
        <v>35</v>
      </c>
      <c r="Z19" s="3">
        <v>77</v>
      </c>
      <c r="AB19" s="3">
        <v>71</v>
      </c>
      <c r="AD19" s="3">
        <v>72</v>
      </c>
      <c r="AE19" s="3">
        <v>67</v>
      </c>
      <c r="AF19" s="3" t="s">
        <v>693</v>
      </c>
      <c r="AH19" s="3">
        <v>61</v>
      </c>
      <c r="AI19" s="3" t="s">
        <v>693</v>
      </c>
      <c r="AK19" s="3">
        <v>70.5</v>
      </c>
      <c r="AL19" s="3">
        <v>65</v>
      </c>
      <c r="AM19" s="3">
        <v>72</v>
      </c>
      <c r="AN19" s="3">
        <v>69</v>
      </c>
      <c r="AO19" s="3">
        <v>72</v>
      </c>
      <c r="AP19" s="3">
        <v>68</v>
      </c>
      <c r="AQ19" s="3">
        <v>71.5</v>
      </c>
      <c r="AR19" s="3">
        <v>59</v>
      </c>
      <c r="AS19" s="3">
        <v>52</v>
      </c>
      <c r="AT19" s="3">
        <v>66</v>
      </c>
      <c r="AU19" s="3">
        <v>65</v>
      </c>
      <c r="AV19" s="3">
        <v>59</v>
      </c>
      <c r="AW19" s="3">
        <v>68</v>
      </c>
      <c r="AX19" s="3">
        <v>62</v>
      </c>
      <c r="AZ19" s="3" t="s">
        <v>315</v>
      </c>
    </row>
    <row r="20" spans="1:52">
      <c r="A20" s="3">
        <v>16</v>
      </c>
      <c r="B20" s="3">
        <v>32.5</v>
      </c>
      <c r="C20" s="3">
        <v>39</v>
      </c>
      <c r="D20" s="3">
        <v>43.5</v>
      </c>
      <c r="E20" s="3">
        <v>57</v>
      </c>
      <c r="F20" s="3">
        <v>47</v>
      </c>
      <c r="G20" s="15">
        <v>72</v>
      </c>
      <c r="H20" s="15"/>
      <c r="I20" s="3">
        <v>72</v>
      </c>
      <c r="J20" s="3">
        <v>48</v>
      </c>
      <c r="L20" s="3">
        <v>58.5</v>
      </c>
      <c r="N20" s="3">
        <v>19</v>
      </c>
      <c r="P20" s="3">
        <v>52</v>
      </c>
      <c r="R20" s="3">
        <v>59.5</v>
      </c>
      <c r="T20" s="3">
        <v>12</v>
      </c>
      <c r="V20" s="3">
        <v>73</v>
      </c>
      <c r="W20" s="3">
        <v>16</v>
      </c>
      <c r="X20" s="3" t="s">
        <v>830</v>
      </c>
      <c r="Y20" s="3">
        <v>52</v>
      </c>
      <c r="Z20" s="3">
        <v>57</v>
      </c>
      <c r="AB20" s="3">
        <v>69</v>
      </c>
      <c r="AD20" s="3">
        <v>62</v>
      </c>
      <c r="AE20" s="3">
        <v>54</v>
      </c>
      <c r="AF20" s="3" t="s">
        <v>693</v>
      </c>
      <c r="AH20" s="3">
        <v>52</v>
      </c>
      <c r="AI20" s="3" t="s">
        <v>693</v>
      </c>
      <c r="AK20" s="3">
        <v>49</v>
      </c>
      <c r="AL20" s="3">
        <v>48</v>
      </c>
      <c r="AM20" s="3">
        <v>53</v>
      </c>
      <c r="AN20" s="3">
        <v>49</v>
      </c>
      <c r="AO20" s="3">
        <v>52.5</v>
      </c>
      <c r="AP20" s="3">
        <v>50</v>
      </c>
      <c r="AQ20" s="3">
        <v>53</v>
      </c>
      <c r="AR20" s="3">
        <v>44</v>
      </c>
      <c r="AS20" s="3">
        <v>43</v>
      </c>
      <c r="AT20" s="3">
        <v>48</v>
      </c>
      <c r="AU20" s="3">
        <v>51</v>
      </c>
      <c r="AV20" s="3">
        <v>53</v>
      </c>
      <c r="AW20" s="3">
        <v>45</v>
      </c>
      <c r="AX20" s="3">
        <v>45</v>
      </c>
      <c r="AZ20" s="3" t="s">
        <v>316</v>
      </c>
    </row>
    <row r="21" spans="1:52">
      <c r="A21" s="3">
        <v>18</v>
      </c>
      <c r="B21" s="3">
        <v>39</v>
      </c>
      <c r="C21" s="3">
        <v>48</v>
      </c>
      <c r="D21" s="3">
        <v>53</v>
      </c>
      <c r="E21" s="3">
        <v>56.5</v>
      </c>
      <c r="F21" s="3">
        <v>54</v>
      </c>
      <c r="G21" s="15">
        <v>74</v>
      </c>
      <c r="H21" s="15"/>
      <c r="I21" s="3">
        <v>74</v>
      </c>
      <c r="J21" s="3">
        <v>44</v>
      </c>
      <c r="L21" s="3">
        <v>61</v>
      </c>
      <c r="N21" s="3">
        <v>21</v>
      </c>
      <c r="P21" s="3">
        <v>51</v>
      </c>
      <c r="R21" s="3">
        <v>57</v>
      </c>
      <c r="T21" s="3">
        <v>23</v>
      </c>
      <c r="V21" s="3">
        <v>63</v>
      </c>
      <c r="W21" s="3">
        <v>18</v>
      </c>
      <c r="Y21" s="3">
        <v>57</v>
      </c>
      <c r="Z21" s="3">
        <v>63</v>
      </c>
      <c r="AB21" s="3">
        <v>56</v>
      </c>
      <c r="AD21" s="3">
        <v>56</v>
      </c>
      <c r="AE21" s="3">
        <v>50</v>
      </c>
      <c r="AF21" s="3" t="s">
        <v>693</v>
      </c>
      <c r="AG21" s="3" t="s">
        <v>656</v>
      </c>
      <c r="AH21" s="3">
        <v>49</v>
      </c>
      <c r="AI21" s="3" t="s">
        <v>693</v>
      </c>
      <c r="AJ21" s="3" t="s">
        <v>656</v>
      </c>
      <c r="AK21" s="3">
        <v>68</v>
      </c>
      <c r="AL21" s="3">
        <v>48</v>
      </c>
      <c r="AM21" s="3">
        <v>47</v>
      </c>
      <c r="AN21" s="3">
        <v>57</v>
      </c>
      <c r="AO21" s="3">
        <v>59</v>
      </c>
      <c r="AP21" s="3">
        <v>33</v>
      </c>
      <c r="AQ21" s="3">
        <v>57</v>
      </c>
      <c r="AR21" s="3">
        <v>43</v>
      </c>
      <c r="AS21" s="3">
        <v>37</v>
      </c>
      <c r="AT21" s="3">
        <v>52.5</v>
      </c>
      <c r="AU21" s="3">
        <v>54</v>
      </c>
      <c r="AV21" s="3">
        <v>47</v>
      </c>
      <c r="AW21" s="3">
        <v>48</v>
      </c>
      <c r="AX21" s="3">
        <v>51</v>
      </c>
      <c r="AZ21" s="3" t="s">
        <v>317</v>
      </c>
    </row>
    <row r="22" spans="1:52">
      <c r="A22" s="3">
        <v>20</v>
      </c>
      <c r="B22" s="3">
        <v>44</v>
      </c>
      <c r="C22" s="3">
        <v>62</v>
      </c>
      <c r="D22" s="3">
        <v>66</v>
      </c>
      <c r="E22" s="3">
        <v>78.5</v>
      </c>
      <c r="F22" s="3">
        <v>69</v>
      </c>
      <c r="G22" s="15">
        <v>72</v>
      </c>
      <c r="H22" s="15"/>
      <c r="I22" s="3">
        <v>72</v>
      </c>
      <c r="J22" s="3">
        <v>64</v>
      </c>
      <c r="L22" s="3">
        <v>67</v>
      </c>
      <c r="N22" s="3">
        <v>27</v>
      </c>
      <c r="P22" s="3">
        <v>67</v>
      </c>
      <c r="R22" s="3">
        <v>72</v>
      </c>
      <c r="T22" s="3">
        <v>16</v>
      </c>
      <c r="V22" s="3">
        <v>63</v>
      </c>
      <c r="W22" s="3">
        <v>20</v>
      </c>
      <c r="Y22" s="3">
        <v>60</v>
      </c>
      <c r="Z22" s="3">
        <v>76</v>
      </c>
      <c r="AB22" s="3">
        <v>77</v>
      </c>
      <c r="AD22" s="3">
        <v>72</v>
      </c>
      <c r="AE22" s="3">
        <v>58</v>
      </c>
      <c r="AF22" s="3" t="s">
        <v>693</v>
      </c>
      <c r="AH22" s="3">
        <v>64</v>
      </c>
      <c r="AI22" s="3" t="s">
        <v>693</v>
      </c>
      <c r="AK22" s="3">
        <v>64</v>
      </c>
      <c r="AL22" s="3">
        <v>69</v>
      </c>
      <c r="AM22" s="3">
        <v>70</v>
      </c>
      <c r="AN22" s="3">
        <v>69</v>
      </c>
      <c r="AO22" s="3">
        <v>71</v>
      </c>
      <c r="AP22" s="3">
        <v>71</v>
      </c>
      <c r="AQ22" s="3">
        <v>72</v>
      </c>
      <c r="AR22" s="3">
        <v>66</v>
      </c>
      <c r="AS22" s="3">
        <v>63</v>
      </c>
      <c r="AT22" s="3">
        <v>70</v>
      </c>
      <c r="AU22" s="3">
        <v>68</v>
      </c>
      <c r="AV22" s="3">
        <v>72</v>
      </c>
      <c r="AW22" s="3">
        <v>70</v>
      </c>
      <c r="AX22" s="3">
        <v>70</v>
      </c>
      <c r="AZ22" s="3" t="s">
        <v>318</v>
      </c>
    </row>
    <row r="23" spans="1:52">
      <c r="A23" s="3">
        <v>22</v>
      </c>
      <c r="B23" s="3">
        <v>35</v>
      </c>
      <c r="C23" s="3">
        <v>47</v>
      </c>
      <c r="D23" s="3">
        <v>52</v>
      </c>
      <c r="E23" s="3">
        <v>55.5</v>
      </c>
      <c r="F23" s="3">
        <v>55.5</v>
      </c>
      <c r="G23" s="15">
        <v>59</v>
      </c>
      <c r="H23" s="15"/>
      <c r="I23" s="3">
        <v>60</v>
      </c>
      <c r="J23" s="3">
        <v>49</v>
      </c>
      <c r="L23" s="3">
        <v>65.5</v>
      </c>
      <c r="N23" s="3">
        <v>27</v>
      </c>
      <c r="P23" s="3">
        <v>57</v>
      </c>
      <c r="R23" s="3">
        <v>61.5</v>
      </c>
      <c r="T23" s="3">
        <v>14</v>
      </c>
      <c r="V23" s="3">
        <v>65</v>
      </c>
      <c r="W23" s="3">
        <v>15</v>
      </c>
      <c r="Y23" s="3">
        <v>62</v>
      </c>
      <c r="Z23" s="3">
        <v>66</v>
      </c>
      <c r="AB23" s="3">
        <v>63</v>
      </c>
      <c r="AD23" s="3">
        <v>61</v>
      </c>
      <c r="AE23" s="3">
        <v>53</v>
      </c>
      <c r="AF23" s="3" t="s">
        <v>693</v>
      </c>
      <c r="AH23" s="3">
        <v>62</v>
      </c>
      <c r="AI23" s="3" t="s">
        <v>693</v>
      </c>
      <c r="AK23" s="3">
        <v>58</v>
      </c>
      <c r="AL23" s="3">
        <v>60</v>
      </c>
      <c r="AM23" s="3">
        <v>60</v>
      </c>
      <c r="AN23" s="3">
        <v>61</v>
      </c>
      <c r="AO23" s="3">
        <v>64</v>
      </c>
      <c r="AP23" s="3">
        <v>65</v>
      </c>
      <c r="AQ23" s="3">
        <v>71</v>
      </c>
      <c r="AR23" s="3">
        <v>71</v>
      </c>
      <c r="AS23" s="3">
        <v>57</v>
      </c>
      <c r="AT23" s="3">
        <v>67</v>
      </c>
      <c r="AU23" s="3">
        <v>65</v>
      </c>
      <c r="AV23" s="3">
        <v>67</v>
      </c>
      <c r="AW23" s="3">
        <v>66</v>
      </c>
      <c r="AX23" s="3">
        <v>61</v>
      </c>
      <c r="AZ23" s="3" t="s">
        <v>283</v>
      </c>
    </row>
    <row r="24" spans="1:52">
      <c r="A24" s="3">
        <v>24</v>
      </c>
      <c r="B24" s="3">
        <v>49.5</v>
      </c>
      <c r="C24" s="3">
        <v>53</v>
      </c>
      <c r="D24" s="3">
        <v>58</v>
      </c>
      <c r="E24" s="3">
        <v>60.5</v>
      </c>
      <c r="F24" s="3">
        <v>60.5</v>
      </c>
      <c r="G24" s="15">
        <v>68</v>
      </c>
      <c r="H24" s="15"/>
      <c r="I24" s="3">
        <v>68</v>
      </c>
      <c r="J24" s="3">
        <v>48</v>
      </c>
      <c r="L24" s="3">
        <v>66</v>
      </c>
      <c r="N24" s="3">
        <v>27</v>
      </c>
      <c r="P24" s="3">
        <v>50</v>
      </c>
      <c r="R24" s="3">
        <v>53.5</v>
      </c>
      <c r="T24" s="3">
        <v>18</v>
      </c>
      <c r="V24" s="3">
        <v>65</v>
      </c>
      <c r="W24" s="3">
        <v>18</v>
      </c>
      <c r="Y24" s="3">
        <v>53</v>
      </c>
      <c r="Z24" s="3">
        <v>60</v>
      </c>
      <c r="AB24" s="3">
        <v>56</v>
      </c>
      <c r="AD24" s="3">
        <v>65</v>
      </c>
      <c r="AE24" s="3">
        <v>58</v>
      </c>
      <c r="AF24" s="3" t="s">
        <v>693</v>
      </c>
      <c r="AH24" s="3">
        <v>55</v>
      </c>
      <c r="AI24" s="3" t="s">
        <v>693</v>
      </c>
      <c r="AK24" s="3">
        <v>52</v>
      </c>
      <c r="AL24" s="3">
        <v>57</v>
      </c>
      <c r="AM24" s="3">
        <v>53</v>
      </c>
      <c r="AN24" s="3">
        <v>57</v>
      </c>
      <c r="AO24" s="3">
        <v>59</v>
      </c>
      <c r="AP24" s="3">
        <v>70</v>
      </c>
      <c r="AQ24" s="3">
        <v>70.5</v>
      </c>
      <c r="AR24" s="3">
        <v>70</v>
      </c>
      <c r="AS24" s="3">
        <v>68</v>
      </c>
      <c r="AT24" s="3">
        <v>74</v>
      </c>
      <c r="AU24" s="3">
        <v>75</v>
      </c>
      <c r="AV24" s="3">
        <v>73</v>
      </c>
      <c r="AW24" s="3">
        <v>74</v>
      </c>
      <c r="AX24" s="3">
        <v>70</v>
      </c>
      <c r="AZ24" s="3" t="s">
        <v>284</v>
      </c>
    </row>
    <row r="25" spans="1:52">
      <c r="A25" s="3">
        <v>26</v>
      </c>
      <c r="B25" s="3">
        <v>40</v>
      </c>
      <c r="C25" s="3">
        <v>44</v>
      </c>
      <c r="D25" s="3">
        <v>49.5</v>
      </c>
      <c r="E25" s="3">
        <v>52</v>
      </c>
      <c r="F25" s="3">
        <v>53.5</v>
      </c>
      <c r="G25" s="15">
        <v>72</v>
      </c>
      <c r="H25" s="15"/>
      <c r="I25" s="3">
        <v>72</v>
      </c>
      <c r="J25" s="3">
        <v>44.5</v>
      </c>
      <c r="L25" s="3">
        <v>57</v>
      </c>
      <c r="N25" s="3">
        <v>26</v>
      </c>
      <c r="P25" s="3">
        <v>55</v>
      </c>
      <c r="R25" s="3">
        <v>59.5</v>
      </c>
      <c r="T25" s="3">
        <v>16</v>
      </c>
      <c r="V25" s="3">
        <v>54</v>
      </c>
      <c r="W25" s="3">
        <v>22</v>
      </c>
      <c r="Y25" s="3">
        <v>63</v>
      </c>
      <c r="Z25" s="3">
        <v>69</v>
      </c>
      <c r="AB25" s="3">
        <v>64</v>
      </c>
      <c r="AD25" s="3">
        <v>72</v>
      </c>
      <c r="AE25" s="3">
        <v>64</v>
      </c>
      <c r="AF25" s="3" t="s">
        <v>694</v>
      </c>
      <c r="AH25" s="3">
        <v>63</v>
      </c>
      <c r="AI25" s="3" t="s">
        <v>694</v>
      </c>
      <c r="AK25" s="3">
        <v>64</v>
      </c>
      <c r="AL25" s="3">
        <v>65.5</v>
      </c>
      <c r="AM25" s="3">
        <v>60</v>
      </c>
      <c r="AN25" s="3">
        <v>54</v>
      </c>
      <c r="AO25" s="3">
        <v>67</v>
      </c>
      <c r="AP25" s="3">
        <v>68</v>
      </c>
      <c r="AQ25" s="3">
        <v>75</v>
      </c>
      <c r="AR25" s="3">
        <v>67</v>
      </c>
      <c r="AS25" s="3">
        <v>54</v>
      </c>
      <c r="AT25" s="3">
        <v>80</v>
      </c>
      <c r="AU25" s="3">
        <v>84</v>
      </c>
      <c r="AV25" s="3">
        <v>70</v>
      </c>
      <c r="AW25" s="3">
        <v>77</v>
      </c>
      <c r="AX25" s="3">
        <v>77</v>
      </c>
      <c r="AZ25" s="3" t="s">
        <v>285</v>
      </c>
    </row>
    <row r="26" spans="1:52">
      <c r="A26" s="3">
        <v>28</v>
      </c>
      <c r="B26" s="3">
        <v>46.5</v>
      </c>
      <c r="C26" s="3">
        <v>56</v>
      </c>
      <c r="D26" s="3">
        <v>56</v>
      </c>
      <c r="E26" s="3">
        <v>56.5</v>
      </c>
      <c r="F26" s="3">
        <v>56</v>
      </c>
      <c r="G26" s="15">
        <v>71</v>
      </c>
      <c r="H26" s="15"/>
      <c r="I26" s="3">
        <v>71</v>
      </c>
      <c r="J26" s="3">
        <v>54</v>
      </c>
      <c r="L26" s="3">
        <v>75.5</v>
      </c>
      <c r="N26" s="3">
        <v>24</v>
      </c>
      <c r="P26" s="3">
        <v>62</v>
      </c>
      <c r="R26" s="3">
        <v>64</v>
      </c>
      <c r="T26" s="3">
        <v>23</v>
      </c>
      <c r="V26" s="3">
        <v>70</v>
      </c>
      <c r="W26" s="3">
        <v>28</v>
      </c>
      <c r="Z26" s="3">
        <v>65</v>
      </c>
      <c r="AB26" s="3">
        <v>61</v>
      </c>
      <c r="AD26" s="3">
        <v>69</v>
      </c>
      <c r="AE26" s="3">
        <v>53</v>
      </c>
      <c r="AF26" s="3" t="s">
        <v>694</v>
      </c>
      <c r="AH26" s="3">
        <v>59</v>
      </c>
      <c r="AI26" s="3" t="s">
        <v>694</v>
      </c>
      <c r="AK26" s="3">
        <v>50</v>
      </c>
      <c r="AL26" s="3">
        <v>63</v>
      </c>
      <c r="AM26" s="3">
        <v>53</v>
      </c>
      <c r="AN26" s="3">
        <v>59</v>
      </c>
      <c r="AO26" s="3">
        <v>61</v>
      </c>
      <c r="AP26" s="3">
        <v>60</v>
      </c>
      <c r="AQ26" s="3">
        <v>68</v>
      </c>
      <c r="AR26" s="3">
        <v>68</v>
      </c>
      <c r="AS26" s="3">
        <v>52</v>
      </c>
      <c r="AT26" s="3">
        <v>66</v>
      </c>
      <c r="AU26" s="3">
        <v>65</v>
      </c>
      <c r="AV26" s="3">
        <v>66</v>
      </c>
      <c r="AW26" s="3">
        <v>60</v>
      </c>
      <c r="AX26" s="3">
        <v>65</v>
      </c>
      <c r="AZ26" s="3" t="s">
        <v>286</v>
      </c>
    </row>
    <row r="27" spans="1:52">
      <c r="A27" s="3">
        <v>30</v>
      </c>
      <c r="B27" s="3">
        <v>36.5</v>
      </c>
      <c r="C27" s="3">
        <v>49</v>
      </c>
      <c r="D27" s="3">
        <v>50</v>
      </c>
      <c r="E27" s="3">
        <v>58</v>
      </c>
      <c r="F27" s="3">
        <v>65.5</v>
      </c>
      <c r="G27" s="15">
        <v>65</v>
      </c>
      <c r="H27" s="15"/>
      <c r="I27" s="3">
        <v>65</v>
      </c>
      <c r="J27" s="3">
        <v>57</v>
      </c>
      <c r="L27" s="3">
        <v>62.5</v>
      </c>
      <c r="N27" s="3">
        <v>42</v>
      </c>
      <c r="P27" s="3">
        <v>57</v>
      </c>
      <c r="R27" s="3">
        <v>63.5</v>
      </c>
      <c r="T27" s="3">
        <v>26</v>
      </c>
      <c r="V27" s="3">
        <v>63</v>
      </c>
      <c r="W27" s="3">
        <v>21</v>
      </c>
      <c r="Z27" s="3">
        <v>56</v>
      </c>
      <c r="AB27" s="3">
        <v>51</v>
      </c>
      <c r="AD27" s="3">
        <v>71</v>
      </c>
      <c r="AE27" s="3">
        <v>52</v>
      </c>
      <c r="AF27" s="3" t="s">
        <v>694</v>
      </c>
      <c r="AG27" s="3" t="s">
        <v>654</v>
      </c>
      <c r="AH27" s="3">
        <v>49</v>
      </c>
      <c r="AI27" s="3" t="s">
        <v>694</v>
      </c>
      <c r="AJ27" s="3" t="s">
        <v>654</v>
      </c>
      <c r="AK27" s="3">
        <v>47</v>
      </c>
      <c r="AL27" s="3">
        <v>39</v>
      </c>
      <c r="AM27" s="3">
        <v>53</v>
      </c>
      <c r="AN27" s="3">
        <v>50</v>
      </c>
      <c r="AO27" s="3">
        <v>53</v>
      </c>
      <c r="AP27" s="3">
        <v>60</v>
      </c>
      <c r="AQ27" s="3">
        <v>52</v>
      </c>
      <c r="AR27" s="3">
        <v>57</v>
      </c>
      <c r="AS27" s="3">
        <v>52</v>
      </c>
      <c r="AT27" s="3">
        <v>70</v>
      </c>
      <c r="AU27" s="3">
        <v>74</v>
      </c>
      <c r="AV27" s="3">
        <v>73</v>
      </c>
      <c r="AW27" s="3">
        <v>63</v>
      </c>
      <c r="AX27" s="3">
        <v>54</v>
      </c>
      <c r="AZ27" s="3" t="s">
        <v>287</v>
      </c>
    </row>
    <row r="28" spans="1:52">
      <c r="A28" s="3">
        <v>32</v>
      </c>
      <c r="B28" s="3">
        <v>68.5</v>
      </c>
      <c r="C28" s="3">
        <v>73</v>
      </c>
      <c r="D28" s="3">
        <v>75</v>
      </c>
      <c r="E28" s="3">
        <v>76.5</v>
      </c>
      <c r="F28" s="3">
        <v>76</v>
      </c>
      <c r="G28" s="15">
        <v>80</v>
      </c>
      <c r="H28" s="15"/>
      <c r="I28" s="3">
        <v>82</v>
      </c>
      <c r="J28" s="3">
        <v>44.5</v>
      </c>
      <c r="L28" s="3">
        <v>73</v>
      </c>
      <c r="N28" s="3">
        <v>8</v>
      </c>
      <c r="P28" s="3">
        <v>67</v>
      </c>
      <c r="Q28" s="3">
        <v>65</v>
      </c>
      <c r="R28" s="3">
        <v>77</v>
      </c>
      <c r="T28" s="3">
        <v>30</v>
      </c>
      <c r="W28" s="3">
        <v>50</v>
      </c>
      <c r="Y28" s="3">
        <v>58</v>
      </c>
      <c r="Z28" s="3">
        <v>75</v>
      </c>
      <c r="AB28" s="3">
        <v>71</v>
      </c>
      <c r="AD28" s="3">
        <v>76</v>
      </c>
      <c r="AE28" s="3">
        <v>63</v>
      </c>
      <c r="AF28" s="3" t="s">
        <v>694</v>
      </c>
      <c r="AG28" s="3" t="s">
        <v>656</v>
      </c>
      <c r="AH28" s="3">
        <v>61</v>
      </c>
      <c r="AI28" s="3" t="s">
        <v>694</v>
      </c>
      <c r="AJ28" s="3" t="s">
        <v>656</v>
      </c>
      <c r="AK28" s="3">
        <v>70</v>
      </c>
      <c r="AL28" s="3">
        <v>64</v>
      </c>
      <c r="AM28" s="3">
        <v>68</v>
      </c>
      <c r="AN28" s="3">
        <v>69</v>
      </c>
      <c r="AO28" s="3">
        <v>65</v>
      </c>
      <c r="AP28" s="3">
        <v>79</v>
      </c>
      <c r="AQ28" s="3">
        <v>75.5</v>
      </c>
      <c r="AR28" s="3">
        <v>59</v>
      </c>
      <c r="AS28" s="3">
        <v>65</v>
      </c>
      <c r="AT28" s="3">
        <v>70</v>
      </c>
      <c r="AU28" s="3">
        <v>109</v>
      </c>
      <c r="AV28" s="3">
        <v>77</v>
      </c>
      <c r="AW28" s="3">
        <v>82</v>
      </c>
      <c r="AX28" s="3">
        <v>100</v>
      </c>
      <c r="AY28" s="3" t="s">
        <v>950</v>
      </c>
      <c r="AZ28" s="3" t="s">
        <v>288</v>
      </c>
    </row>
    <row r="29" spans="1:52">
      <c r="A29" s="3">
        <v>34</v>
      </c>
      <c r="B29" s="3">
        <v>57.5</v>
      </c>
      <c r="C29" s="3">
        <v>61</v>
      </c>
      <c r="D29" s="3">
        <v>70</v>
      </c>
      <c r="E29" s="3">
        <v>69.5</v>
      </c>
      <c r="F29" s="3">
        <v>70</v>
      </c>
      <c r="G29" s="15">
        <v>89</v>
      </c>
      <c r="H29" s="15"/>
      <c r="I29" s="3">
        <v>89</v>
      </c>
      <c r="J29" s="3">
        <v>66.5</v>
      </c>
      <c r="L29" s="3">
        <v>73</v>
      </c>
      <c r="N29" s="3">
        <v>26</v>
      </c>
      <c r="P29" s="3" t="s">
        <v>25</v>
      </c>
      <c r="Q29" s="3">
        <v>91</v>
      </c>
      <c r="T29" s="3">
        <v>11</v>
      </c>
      <c r="U29" s="3" t="s">
        <v>392</v>
      </c>
      <c r="X29" s="3" t="s">
        <v>735</v>
      </c>
      <c r="Y29" s="3">
        <v>58</v>
      </c>
      <c r="AB29" s="3">
        <v>86</v>
      </c>
      <c r="AD29" s="3" t="s">
        <v>17</v>
      </c>
      <c r="AE29" s="3" t="s">
        <v>635</v>
      </c>
      <c r="AG29" s="3" t="s">
        <v>830</v>
      </c>
      <c r="AJ29" s="3" t="s">
        <v>830</v>
      </c>
    </row>
    <row r="30" spans="1:52">
      <c r="A30" s="3">
        <v>36</v>
      </c>
      <c r="B30" s="3">
        <v>52</v>
      </c>
      <c r="C30" s="3">
        <v>210</v>
      </c>
      <c r="D30" s="3">
        <v>210</v>
      </c>
      <c r="E30" s="3">
        <v>210</v>
      </c>
      <c r="F30" s="3">
        <v>210</v>
      </c>
      <c r="G30" s="15">
        <v>300</v>
      </c>
      <c r="H30" s="15"/>
      <c r="I30" s="3">
        <v>300</v>
      </c>
      <c r="J30" s="3" t="s">
        <v>17</v>
      </c>
      <c r="L30" s="3" t="s">
        <v>29</v>
      </c>
      <c r="N30" s="3">
        <v>5</v>
      </c>
      <c r="X30" s="3" t="s">
        <v>735</v>
      </c>
      <c r="AC30" s="3" t="s">
        <v>731</v>
      </c>
      <c r="AD30" s="3" t="s">
        <v>731</v>
      </c>
      <c r="AE30" s="3" t="s">
        <v>635</v>
      </c>
      <c r="AG30" s="3" t="s">
        <v>830</v>
      </c>
      <c r="AJ30" s="3" t="s">
        <v>830</v>
      </c>
    </row>
    <row r="31" spans="1:52">
      <c r="A31" s="3">
        <v>36.5</v>
      </c>
      <c r="B31" s="3">
        <v>164</v>
      </c>
      <c r="C31" s="3">
        <v>210</v>
      </c>
      <c r="D31" s="3">
        <v>210</v>
      </c>
      <c r="E31" s="3">
        <v>210</v>
      </c>
      <c r="F31" s="3">
        <v>210</v>
      </c>
      <c r="G31" s="15">
        <v>300</v>
      </c>
      <c r="H31" s="15"/>
      <c r="I31" s="3">
        <v>300</v>
      </c>
      <c r="J31" s="3" t="s">
        <v>17</v>
      </c>
      <c r="K31" s="3" t="s">
        <v>790</v>
      </c>
      <c r="L31" s="3" t="s">
        <v>29</v>
      </c>
      <c r="N31" s="3">
        <v>36</v>
      </c>
      <c r="O31" s="3" t="s">
        <v>783</v>
      </c>
      <c r="X31" s="3" t="s">
        <v>735</v>
      </c>
      <c r="AC31" s="3" t="s">
        <v>731</v>
      </c>
      <c r="AD31" s="3" t="s">
        <v>731</v>
      </c>
      <c r="AE31" s="3" t="s">
        <v>635</v>
      </c>
      <c r="AG31" s="3" t="s">
        <v>830</v>
      </c>
      <c r="AJ31" s="3" t="s">
        <v>830</v>
      </c>
    </row>
    <row r="32" spans="1:52">
      <c r="A32" s="3">
        <v>36.75</v>
      </c>
      <c r="B32" s="3">
        <v>210</v>
      </c>
      <c r="C32" s="3">
        <v>210</v>
      </c>
      <c r="D32" s="3">
        <v>210</v>
      </c>
      <c r="E32" s="3">
        <v>210</v>
      </c>
      <c r="F32" s="3">
        <v>210</v>
      </c>
      <c r="G32" s="15">
        <v>300</v>
      </c>
      <c r="H32" s="15"/>
      <c r="I32" s="3">
        <v>300</v>
      </c>
      <c r="K32" s="3" t="s">
        <v>830</v>
      </c>
      <c r="M32" s="3" t="s">
        <v>830</v>
      </c>
      <c r="N32" s="3">
        <v>60</v>
      </c>
      <c r="O32" s="3" t="s">
        <v>735</v>
      </c>
      <c r="X32" s="3" t="s">
        <v>735</v>
      </c>
      <c r="AC32" s="3" t="s">
        <v>731</v>
      </c>
      <c r="AD32" s="3" t="s">
        <v>731</v>
      </c>
      <c r="AE32" s="3" t="s">
        <v>635</v>
      </c>
      <c r="AG32" s="3" t="s">
        <v>830</v>
      </c>
      <c r="AJ32" s="3" t="s">
        <v>830</v>
      </c>
    </row>
    <row r="33" spans="1:52">
      <c r="A33" s="3">
        <v>37</v>
      </c>
      <c r="B33" s="3">
        <v>125</v>
      </c>
      <c r="C33" s="3">
        <v>125</v>
      </c>
      <c r="D33" s="3">
        <v>125</v>
      </c>
      <c r="E33" s="3">
        <v>125</v>
      </c>
      <c r="F33" s="3">
        <v>125</v>
      </c>
      <c r="G33" s="15">
        <v>300</v>
      </c>
      <c r="H33" s="15" t="s">
        <v>771</v>
      </c>
      <c r="I33" s="3">
        <v>300</v>
      </c>
      <c r="K33" s="3" t="s">
        <v>830</v>
      </c>
      <c r="M33" s="3" t="s">
        <v>830</v>
      </c>
      <c r="N33" s="3">
        <v>64</v>
      </c>
      <c r="O33" s="3" t="s">
        <v>735</v>
      </c>
      <c r="X33" s="3" t="s">
        <v>735</v>
      </c>
      <c r="AC33" s="3" t="s">
        <v>731</v>
      </c>
      <c r="AD33" s="3" t="s">
        <v>731</v>
      </c>
      <c r="AE33" s="3" t="s">
        <v>635</v>
      </c>
      <c r="AG33" s="3" t="s">
        <v>830</v>
      </c>
      <c r="AJ33" s="3" t="s">
        <v>830</v>
      </c>
    </row>
    <row r="34" spans="1:52">
      <c r="A34" s="3" t="s">
        <v>454</v>
      </c>
      <c r="B34" s="3">
        <v>900722</v>
      </c>
      <c r="C34" s="3">
        <v>900804</v>
      </c>
      <c r="D34" s="3">
        <v>900813</v>
      </c>
      <c r="E34" s="3">
        <v>900822</v>
      </c>
      <c r="F34" s="3">
        <v>900826</v>
      </c>
    </row>
    <row r="35" spans="1:52">
      <c r="A35" s="3" t="s">
        <v>144</v>
      </c>
      <c r="B35" s="3">
        <v>189</v>
      </c>
      <c r="C35" s="3">
        <v>189</v>
      </c>
      <c r="D35" s="3">
        <v>189</v>
      </c>
      <c r="E35" s="3">
        <v>189</v>
      </c>
      <c r="F35" s="3">
        <v>189</v>
      </c>
      <c r="G35" s="15"/>
      <c r="H35" s="15"/>
    </row>
    <row r="36" spans="1:52">
      <c r="A36" s="3">
        <v>0</v>
      </c>
      <c r="B36" s="3">
        <v>162</v>
      </c>
      <c r="C36" s="3">
        <v>162</v>
      </c>
      <c r="D36" s="3">
        <v>162</v>
      </c>
      <c r="E36" s="3">
        <v>162</v>
      </c>
      <c r="F36" s="3">
        <v>162</v>
      </c>
      <c r="G36" s="15">
        <v>164</v>
      </c>
      <c r="H36" s="15" t="s">
        <v>596</v>
      </c>
      <c r="I36" s="3">
        <v>164</v>
      </c>
      <c r="J36" s="3" t="s">
        <v>17</v>
      </c>
      <c r="K36" s="3" t="s">
        <v>780</v>
      </c>
      <c r="L36" s="3" t="s">
        <v>17</v>
      </c>
      <c r="U36" s="3" t="s">
        <v>705</v>
      </c>
      <c r="X36" s="3" t="s">
        <v>705</v>
      </c>
      <c r="AC36" s="3" t="s">
        <v>731</v>
      </c>
      <c r="AD36" s="3" t="s">
        <v>17</v>
      </c>
      <c r="AE36" s="3" t="s">
        <v>635</v>
      </c>
      <c r="AG36" s="3" t="s">
        <v>830</v>
      </c>
      <c r="AJ36" s="3" t="s">
        <v>830</v>
      </c>
    </row>
    <row r="37" spans="1:52">
      <c r="A37" s="3">
        <v>0.25</v>
      </c>
      <c r="B37" s="3">
        <v>134.5</v>
      </c>
      <c r="C37" s="3">
        <v>136</v>
      </c>
      <c r="D37" s="3">
        <v>135</v>
      </c>
      <c r="E37" s="3">
        <v>135</v>
      </c>
      <c r="F37" s="3">
        <v>135</v>
      </c>
      <c r="G37" s="15">
        <v>135</v>
      </c>
      <c r="H37" s="15"/>
      <c r="I37" s="3">
        <v>138</v>
      </c>
      <c r="J37" s="3">
        <v>49.5</v>
      </c>
      <c r="K37" s="3" t="s">
        <v>745</v>
      </c>
      <c r="L37" s="3" t="s">
        <v>17</v>
      </c>
      <c r="U37" s="3" t="s">
        <v>705</v>
      </c>
      <c r="X37" s="3" t="s">
        <v>705</v>
      </c>
      <c r="AB37" s="3" t="s">
        <v>17</v>
      </c>
      <c r="AD37" s="3" t="s">
        <v>17</v>
      </c>
      <c r="AE37" s="3" t="s">
        <v>635</v>
      </c>
      <c r="AG37" s="3" t="s">
        <v>830</v>
      </c>
      <c r="AJ37" s="3" t="s">
        <v>830</v>
      </c>
    </row>
    <row r="38" spans="1:52">
      <c r="A38" s="3">
        <v>0.5</v>
      </c>
      <c r="B38" s="3">
        <v>131</v>
      </c>
      <c r="C38" s="3">
        <v>137</v>
      </c>
      <c r="D38" s="3">
        <v>138.5</v>
      </c>
      <c r="E38" s="3">
        <v>138.5</v>
      </c>
      <c r="F38" s="3">
        <v>138.5</v>
      </c>
      <c r="G38" s="15">
        <v>71</v>
      </c>
      <c r="H38" s="15"/>
      <c r="I38" s="3">
        <v>124</v>
      </c>
      <c r="J38" s="3">
        <v>90</v>
      </c>
      <c r="K38" s="3" t="s">
        <v>739</v>
      </c>
      <c r="L38" s="3" t="s">
        <v>17</v>
      </c>
      <c r="U38" s="3" t="s">
        <v>705</v>
      </c>
      <c r="X38" s="3" t="s">
        <v>705</v>
      </c>
      <c r="AB38" s="3" t="s">
        <v>17</v>
      </c>
      <c r="AC38" s="3" t="s">
        <v>829</v>
      </c>
      <c r="AD38" s="3" t="s">
        <v>17</v>
      </c>
      <c r="AE38" s="3" t="s">
        <v>635</v>
      </c>
      <c r="AG38" s="3" t="s">
        <v>830</v>
      </c>
      <c r="AJ38" s="3" t="s">
        <v>830</v>
      </c>
    </row>
    <row r="39" spans="1:52">
      <c r="A39" s="3">
        <v>1</v>
      </c>
      <c r="B39" s="3">
        <v>90</v>
      </c>
      <c r="C39" s="3">
        <v>90</v>
      </c>
      <c r="D39" s="3">
        <v>155</v>
      </c>
      <c r="E39" s="3">
        <v>155</v>
      </c>
      <c r="F39" s="3">
        <v>155</v>
      </c>
      <c r="G39" s="15">
        <v>59</v>
      </c>
      <c r="H39" s="15"/>
      <c r="I39" s="3">
        <v>75</v>
      </c>
      <c r="J39" s="3">
        <v>27</v>
      </c>
      <c r="K39" s="3" t="s">
        <v>773</v>
      </c>
      <c r="L39" s="3" t="s">
        <v>17</v>
      </c>
      <c r="U39" s="3" t="s">
        <v>705</v>
      </c>
      <c r="X39" s="3" t="s">
        <v>705</v>
      </c>
      <c r="AC39" s="3" t="s">
        <v>731</v>
      </c>
      <c r="AD39" s="3" t="s">
        <v>17</v>
      </c>
      <c r="AE39" s="3" t="s">
        <v>635</v>
      </c>
      <c r="AG39" s="3" t="s">
        <v>830</v>
      </c>
      <c r="AJ39" s="3" t="s">
        <v>830</v>
      </c>
    </row>
    <row r="40" spans="1:52">
      <c r="A40" s="3">
        <v>2</v>
      </c>
      <c r="B40" s="3">
        <v>39.5</v>
      </c>
      <c r="C40" s="3">
        <v>53.5</v>
      </c>
      <c r="D40" s="3">
        <v>210</v>
      </c>
      <c r="E40" s="3">
        <v>210</v>
      </c>
      <c r="F40" s="3">
        <v>210</v>
      </c>
      <c r="G40" s="15">
        <v>47</v>
      </c>
      <c r="H40" s="15"/>
      <c r="I40" s="3">
        <v>74</v>
      </c>
      <c r="J40" s="3">
        <v>30</v>
      </c>
      <c r="K40" s="3" t="s">
        <v>762</v>
      </c>
      <c r="L40" s="3" t="s">
        <v>17</v>
      </c>
      <c r="P40" s="3" t="s">
        <v>830</v>
      </c>
      <c r="U40" s="3" t="s">
        <v>705</v>
      </c>
      <c r="V40" s="3">
        <v>90</v>
      </c>
      <c r="X40" s="3" t="s">
        <v>705</v>
      </c>
      <c r="AC40" s="3" t="s">
        <v>731</v>
      </c>
      <c r="AD40" s="3" t="s">
        <v>17</v>
      </c>
      <c r="AE40" s="3" t="s">
        <v>635</v>
      </c>
      <c r="AG40" s="3" t="s">
        <v>830</v>
      </c>
      <c r="AJ40" s="3" t="s">
        <v>830</v>
      </c>
    </row>
    <row r="41" spans="1:52">
      <c r="A41" s="3">
        <v>4</v>
      </c>
      <c r="B41" s="3">
        <v>44.5</v>
      </c>
      <c r="C41" s="3">
        <v>55</v>
      </c>
      <c r="D41" s="3">
        <v>63</v>
      </c>
      <c r="E41" s="3">
        <v>70</v>
      </c>
      <c r="F41" s="3">
        <v>72</v>
      </c>
      <c r="G41" s="15">
        <v>72</v>
      </c>
      <c r="H41" s="15"/>
      <c r="I41" s="3">
        <v>80</v>
      </c>
      <c r="J41" s="3">
        <v>38</v>
      </c>
      <c r="L41" s="3">
        <v>78</v>
      </c>
      <c r="P41" s="3" t="s">
        <v>830</v>
      </c>
      <c r="U41" s="3" t="s">
        <v>705</v>
      </c>
      <c r="V41" s="3">
        <v>53</v>
      </c>
      <c r="X41" s="3" t="s">
        <v>705</v>
      </c>
      <c r="AC41" s="3" t="s">
        <v>513</v>
      </c>
      <c r="AD41" s="3" t="s">
        <v>17</v>
      </c>
      <c r="AE41" s="3" t="s">
        <v>635</v>
      </c>
      <c r="AG41" s="3" t="s">
        <v>830</v>
      </c>
      <c r="AJ41" s="3" t="s">
        <v>830</v>
      </c>
    </row>
    <row r="42" spans="1:52">
      <c r="A42" s="3">
        <v>6</v>
      </c>
      <c r="B42" s="3">
        <v>96</v>
      </c>
      <c r="C42" s="3">
        <v>103</v>
      </c>
      <c r="D42" s="3">
        <v>105</v>
      </c>
      <c r="E42" s="3">
        <v>105.5</v>
      </c>
      <c r="F42" s="3">
        <v>104.5</v>
      </c>
      <c r="G42" s="15">
        <f>107</f>
        <v>107</v>
      </c>
      <c r="H42" s="15"/>
      <c r="I42" s="3">
        <v>107</v>
      </c>
      <c r="J42" s="3">
        <v>88</v>
      </c>
      <c r="L42" s="3">
        <v>105</v>
      </c>
      <c r="N42" s="3">
        <v>13</v>
      </c>
      <c r="Q42" s="3">
        <v>66</v>
      </c>
      <c r="U42" s="3" t="s">
        <v>705</v>
      </c>
      <c r="V42" s="3">
        <v>58</v>
      </c>
      <c r="X42" s="3" t="s">
        <v>705</v>
      </c>
      <c r="AC42" s="3" t="s">
        <v>513</v>
      </c>
      <c r="AD42" s="3" t="s">
        <v>17</v>
      </c>
      <c r="AE42" s="3" t="s">
        <v>635</v>
      </c>
      <c r="AG42" s="3" t="s">
        <v>830</v>
      </c>
      <c r="AJ42" s="3" t="s">
        <v>830</v>
      </c>
    </row>
    <row r="43" spans="1:52">
      <c r="A43" s="3">
        <v>8</v>
      </c>
      <c r="B43" s="3">
        <v>69.5</v>
      </c>
      <c r="C43" s="3">
        <v>75</v>
      </c>
      <c r="D43" s="3">
        <v>78</v>
      </c>
      <c r="E43" s="3">
        <v>80.5</v>
      </c>
      <c r="F43" s="3">
        <v>83</v>
      </c>
      <c r="G43" s="15">
        <v>76</v>
      </c>
      <c r="H43" s="15"/>
      <c r="I43" s="3">
        <v>90</v>
      </c>
      <c r="J43" s="3">
        <v>60</v>
      </c>
      <c r="L43" s="3">
        <v>83.5</v>
      </c>
      <c r="N43" s="3">
        <v>2</v>
      </c>
      <c r="P43" s="3">
        <v>80</v>
      </c>
      <c r="Q43" s="3">
        <v>77</v>
      </c>
      <c r="R43" s="3" t="s">
        <v>80</v>
      </c>
      <c r="S43" s="3" t="s">
        <v>821</v>
      </c>
      <c r="T43" s="3">
        <v>12</v>
      </c>
      <c r="V43" s="3">
        <v>63</v>
      </c>
      <c r="X43" s="3" t="s">
        <v>705</v>
      </c>
      <c r="Y43" s="3">
        <v>68</v>
      </c>
      <c r="Z43" s="3">
        <v>78</v>
      </c>
      <c r="AB43" s="3">
        <v>79</v>
      </c>
      <c r="AD43" s="3" t="s">
        <v>17</v>
      </c>
      <c r="AE43" s="3" t="s">
        <v>17</v>
      </c>
      <c r="AF43" s="3" t="s">
        <v>551</v>
      </c>
      <c r="AG43" s="3" t="s">
        <v>659</v>
      </c>
      <c r="AI43" s="3" t="s">
        <v>551</v>
      </c>
      <c r="AJ43" s="3" t="s">
        <v>659</v>
      </c>
    </row>
    <row r="44" spans="1:52">
      <c r="A44" s="3">
        <v>10</v>
      </c>
      <c r="B44" s="3">
        <v>63</v>
      </c>
      <c r="C44" s="3">
        <v>69.5</v>
      </c>
      <c r="D44" s="3">
        <v>74</v>
      </c>
      <c r="E44" s="3">
        <v>78</v>
      </c>
      <c r="F44" s="3">
        <v>82</v>
      </c>
      <c r="G44" s="15">
        <v>77</v>
      </c>
      <c r="H44" s="15"/>
      <c r="I44" s="3">
        <v>77</v>
      </c>
      <c r="J44" s="3">
        <v>40</v>
      </c>
      <c r="L44" s="3">
        <v>118</v>
      </c>
      <c r="N44" s="3">
        <v>17</v>
      </c>
      <c r="P44" s="3">
        <v>111</v>
      </c>
      <c r="Q44" s="3">
        <v>43</v>
      </c>
      <c r="R44" s="3">
        <v>220</v>
      </c>
      <c r="S44" s="3" t="s">
        <v>821</v>
      </c>
      <c r="T44" s="3">
        <v>10</v>
      </c>
      <c r="V44" s="3">
        <v>65</v>
      </c>
      <c r="W44" s="3">
        <v>5</v>
      </c>
      <c r="Y44" s="3">
        <v>45</v>
      </c>
      <c r="Z44" s="3">
        <v>50</v>
      </c>
      <c r="AB44" s="3">
        <v>119</v>
      </c>
      <c r="AD44" s="3" t="s">
        <v>17</v>
      </c>
      <c r="AE44" s="3">
        <v>48</v>
      </c>
      <c r="AF44" s="3" t="s">
        <v>692</v>
      </c>
      <c r="AG44" s="3" t="s">
        <v>657</v>
      </c>
      <c r="AH44" s="3">
        <v>75</v>
      </c>
      <c r="AI44" s="3" t="s">
        <v>692</v>
      </c>
      <c r="AJ44" s="3" t="s">
        <v>657</v>
      </c>
      <c r="AK44" s="3" t="s">
        <v>10</v>
      </c>
    </row>
    <row r="45" spans="1:52">
      <c r="A45" s="3">
        <v>12</v>
      </c>
      <c r="B45" s="3">
        <v>34.5</v>
      </c>
      <c r="C45" s="3">
        <v>40</v>
      </c>
      <c r="D45" s="3">
        <v>47</v>
      </c>
      <c r="E45" s="3">
        <v>55.5</v>
      </c>
      <c r="F45" s="3">
        <v>57.5</v>
      </c>
      <c r="G45" s="15">
        <v>57</v>
      </c>
      <c r="H45" s="15"/>
      <c r="I45" s="3">
        <v>64</v>
      </c>
      <c r="J45" s="3">
        <v>38.5</v>
      </c>
      <c r="L45" s="3">
        <v>58</v>
      </c>
      <c r="N45" s="3">
        <v>20</v>
      </c>
      <c r="P45" s="3">
        <v>42</v>
      </c>
      <c r="R45" s="3">
        <v>70</v>
      </c>
      <c r="T45" s="3">
        <v>8</v>
      </c>
      <c r="V45" s="3">
        <v>70</v>
      </c>
      <c r="W45" s="3">
        <v>7</v>
      </c>
      <c r="Y45" s="3">
        <v>48</v>
      </c>
      <c r="Z45" s="3">
        <v>55</v>
      </c>
      <c r="AB45" s="3" t="s">
        <v>17</v>
      </c>
      <c r="AD45" s="3" t="s">
        <v>17</v>
      </c>
      <c r="AE45" s="3">
        <v>45</v>
      </c>
      <c r="AF45" s="3" t="s">
        <v>551</v>
      </c>
      <c r="AG45" s="3" t="s">
        <v>660</v>
      </c>
      <c r="AH45" s="3">
        <v>74</v>
      </c>
      <c r="AI45" s="3" t="s">
        <v>551</v>
      </c>
      <c r="AJ45" s="3" t="s">
        <v>660</v>
      </c>
      <c r="AK45" s="3">
        <v>121</v>
      </c>
      <c r="AL45" s="3">
        <v>126</v>
      </c>
      <c r="AM45" s="3" t="s">
        <v>43</v>
      </c>
      <c r="AN45" s="3" t="s">
        <v>17</v>
      </c>
      <c r="AO45" s="3">
        <v>168</v>
      </c>
      <c r="AP45" s="3" t="s">
        <v>633</v>
      </c>
      <c r="AR45" s="3">
        <v>98</v>
      </c>
      <c r="AS45" s="3" t="s">
        <v>640</v>
      </c>
      <c r="AT45" s="3">
        <v>91</v>
      </c>
      <c r="AU45" s="3" t="s">
        <v>851</v>
      </c>
      <c r="AW45" s="3" t="s">
        <v>945</v>
      </c>
      <c r="AY45" s="3" t="s">
        <v>949</v>
      </c>
      <c r="AZ45" s="3" t="s">
        <v>342</v>
      </c>
    </row>
    <row r="46" spans="1:52">
      <c r="A46" s="3">
        <v>14</v>
      </c>
      <c r="B46" s="3">
        <v>53</v>
      </c>
      <c r="C46" s="3">
        <v>56</v>
      </c>
      <c r="D46" s="3">
        <v>60</v>
      </c>
      <c r="E46" s="3">
        <v>63.5</v>
      </c>
      <c r="F46" s="3">
        <v>63.5</v>
      </c>
      <c r="G46" s="15">
        <v>61</v>
      </c>
      <c r="H46" s="15"/>
      <c r="I46" s="3">
        <v>71</v>
      </c>
      <c r="J46" s="3">
        <v>53</v>
      </c>
      <c r="L46" s="3">
        <v>60</v>
      </c>
      <c r="N46" s="3">
        <v>23</v>
      </c>
      <c r="P46" s="3">
        <v>53</v>
      </c>
      <c r="R46" s="3">
        <v>73.5</v>
      </c>
      <c r="T46" s="3">
        <v>13</v>
      </c>
      <c r="V46" s="3">
        <v>82</v>
      </c>
      <c r="W46" s="3">
        <v>13</v>
      </c>
      <c r="Z46" s="3">
        <v>56</v>
      </c>
      <c r="AB46" s="3">
        <v>81</v>
      </c>
      <c r="AD46" s="3" t="s">
        <v>393</v>
      </c>
      <c r="AE46" s="3">
        <v>56</v>
      </c>
      <c r="AF46" s="3" t="s">
        <v>550</v>
      </c>
      <c r="AG46" s="3" t="s">
        <v>660</v>
      </c>
      <c r="AH46" s="3">
        <v>54</v>
      </c>
      <c r="AI46" s="3" t="s">
        <v>550</v>
      </c>
      <c r="AJ46" s="3" t="s">
        <v>660</v>
      </c>
      <c r="AK46" s="3">
        <v>84</v>
      </c>
      <c r="AL46" s="3">
        <v>80</v>
      </c>
      <c r="AM46" s="3">
        <v>68</v>
      </c>
      <c r="AN46" s="3">
        <v>70</v>
      </c>
      <c r="AO46" s="3">
        <v>66</v>
      </c>
      <c r="AP46" s="3" t="s">
        <v>633</v>
      </c>
      <c r="AQ46" s="3">
        <v>120</v>
      </c>
      <c r="AS46" s="3">
        <v>107</v>
      </c>
      <c r="AU46" s="3" t="s">
        <v>851</v>
      </c>
      <c r="AW46" s="3" t="s">
        <v>945</v>
      </c>
      <c r="AY46" s="3" t="s">
        <v>949</v>
      </c>
      <c r="AZ46" s="3" t="s">
        <v>354</v>
      </c>
    </row>
    <row r="47" spans="1:52">
      <c r="A47" s="3">
        <v>16</v>
      </c>
      <c r="B47" s="3">
        <v>49.5</v>
      </c>
      <c r="C47" s="3">
        <v>54</v>
      </c>
      <c r="D47" s="3">
        <v>57</v>
      </c>
      <c r="E47" s="3">
        <v>59</v>
      </c>
      <c r="F47" s="3">
        <v>59.5</v>
      </c>
      <c r="G47" s="15">
        <v>57</v>
      </c>
      <c r="H47" s="15"/>
      <c r="I47" s="3">
        <v>64</v>
      </c>
      <c r="J47" s="3">
        <v>59</v>
      </c>
      <c r="L47" s="3">
        <v>62.5</v>
      </c>
      <c r="N47" s="3">
        <v>27</v>
      </c>
      <c r="P47" s="3">
        <v>56</v>
      </c>
      <c r="R47" s="3">
        <v>67</v>
      </c>
      <c r="T47" s="3">
        <v>23</v>
      </c>
      <c r="V47" s="3">
        <v>80</v>
      </c>
      <c r="W47" s="3">
        <v>20</v>
      </c>
      <c r="Z47" s="3">
        <v>56</v>
      </c>
      <c r="AB47" s="3">
        <v>60</v>
      </c>
      <c r="AE47" s="3">
        <v>55</v>
      </c>
      <c r="AF47" s="3" t="s">
        <v>550</v>
      </c>
      <c r="AG47" s="3" t="s">
        <v>656</v>
      </c>
      <c r="AH47" s="3">
        <v>52</v>
      </c>
      <c r="AI47" s="3" t="s">
        <v>550</v>
      </c>
      <c r="AJ47" s="3" t="s">
        <v>656</v>
      </c>
      <c r="AK47" s="3">
        <v>57</v>
      </c>
      <c r="AL47" s="3">
        <v>50</v>
      </c>
      <c r="AM47" s="3">
        <v>56</v>
      </c>
      <c r="AN47" s="3">
        <v>58</v>
      </c>
      <c r="AO47" s="3">
        <v>58.5</v>
      </c>
      <c r="AP47" s="3">
        <v>58</v>
      </c>
      <c r="AQ47" s="3">
        <v>69</v>
      </c>
      <c r="AR47" s="3">
        <v>76</v>
      </c>
      <c r="AS47" s="3">
        <v>68</v>
      </c>
      <c r="AT47" s="3">
        <v>108</v>
      </c>
      <c r="AU47" s="3">
        <v>100</v>
      </c>
      <c r="AW47" s="3" t="s">
        <v>945</v>
      </c>
      <c r="AY47" s="3" t="s">
        <v>949</v>
      </c>
      <c r="AZ47" s="3" t="s">
        <v>365</v>
      </c>
    </row>
    <row r="48" spans="1:52">
      <c r="A48" s="3">
        <v>18</v>
      </c>
      <c r="B48" s="3">
        <v>43.5</v>
      </c>
      <c r="C48" s="3">
        <v>54</v>
      </c>
      <c r="D48" s="3">
        <v>62.5</v>
      </c>
      <c r="E48" s="3">
        <v>66.5</v>
      </c>
      <c r="F48" s="3">
        <v>66.5</v>
      </c>
      <c r="G48" s="15">
        <v>65</v>
      </c>
      <c r="H48" s="15"/>
      <c r="I48" s="3">
        <v>73</v>
      </c>
      <c r="J48" s="3">
        <v>57.5</v>
      </c>
      <c r="L48" s="3">
        <v>69</v>
      </c>
      <c r="N48" s="3">
        <v>31</v>
      </c>
      <c r="P48" s="3">
        <v>66</v>
      </c>
      <c r="R48" s="3">
        <v>74</v>
      </c>
      <c r="T48" s="3">
        <v>15</v>
      </c>
      <c r="V48" s="3">
        <v>76</v>
      </c>
      <c r="W48" s="3">
        <v>15</v>
      </c>
      <c r="Z48" s="3">
        <v>66</v>
      </c>
      <c r="AB48" s="3">
        <v>65</v>
      </c>
      <c r="AD48" s="3">
        <v>63</v>
      </c>
      <c r="AE48" s="3">
        <v>64</v>
      </c>
      <c r="AF48" s="3" t="s">
        <v>550</v>
      </c>
      <c r="AH48" s="3">
        <v>53</v>
      </c>
      <c r="AI48" s="3" t="s">
        <v>550</v>
      </c>
      <c r="AK48" s="3">
        <v>60.5</v>
      </c>
      <c r="AL48" s="3">
        <v>49</v>
      </c>
      <c r="AM48" s="3">
        <v>55</v>
      </c>
      <c r="AN48" s="3">
        <v>49</v>
      </c>
      <c r="AO48" s="3">
        <v>59</v>
      </c>
      <c r="AP48" s="3">
        <v>60</v>
      </c>
      <c r="AQ48" s="3">
        <v>61</v>
      </c>
      <c r="AR48" s="3">
        <v>58</v>
      </c>
      <c r="AS48" s="3">
        <v>47</v>
      </c>
      <c r="AT48" s="3">
        <v>58</v>
      </c>
      <c r="AU48" s="3">
        <v>98</v>
      </c>
      <c r="AW48" s="3">
        <v>68</v>
      </c>
      <c r="AX48" s="3">
        <v>119</v>
      </c>
      <c r="AZ48" s="3" t="s">
        <v>368</v>
      </c>
    </row>
    <row r="49" spans="1:52">
      <c r="A49" s="3">
        <v>20</v>
      </c>
      <c r="B49" s="3">
        <v>62</v>
      </c>
      <c r="C49" s="3">
        <v>64</v>
      </c>
      <c r="D49" s="3">
        <v>67.5</v>
      </c>
      <c r="E49" s="3">
        <v>71</v>
      </c>
      <c r="F49" s="3">
        <v>69.5</v>
      </c>
      <c r="G49" s="15">
        <v>71</v>
      </c>
      <c r="H49" s="15"/>
      <c r="I49" s="3">
        <v>80</v>
      </c>
      <c r="J49" s="3">
        <v>77.5</v>
      </c>
      <c r="L49" s="3">
        <v>75.5</v>
      </c>
      <c r="N49" s="3">
        <v>33</v>
      </c>
      <c r="P49" s="3">
        <v>62</v>
      </c>
      <c r="R49" s="3">
        <v>86</v>
      </c>
      <c r="T49" s="3">
        <v>13.5</v>
      </c>
      <c r="V49" s="3">
        <v>60</v>
      </c>
      <c r="W49" s="3">
        <v>18</v>
      </c>
      <c r="Z49" s="3">
        <v>80</v>
      </c>
      <c r="AB49" s="3">
        <v>83</v>
      </c>
      <c r="AD49" s="3">
        <v>71</v>
      </c>
      <c r="AE49" s="3">
        <v>72</v>
      </c>
      <c r="AF49" s="3" t="s">
        <v>550</v>
      </c>
      <c r="AG49" s="3" t="s">
        <v>656</v>
      </c>
      <c r="AH49" s="3">
        <v>69</v>
      </c>
      <c r="AI49" s="3" t="s">
        <v>550</v>
      </c>
      <c r="AJ49" s="3" t="s">
        <v>656</v>
      </c>
      <c r="AK49" s="3">
        <v>75</v>
      </c>
      <c r="AL49" s="3">
        <v>70</v>
      </c>
      <c r="AM49" s="3">
        <v>66</v>
      </c>
      <c r="AN49" s="3">
        <v>65</v>
      </c>
      <c r="AO49" s="3">
        <v>71</v>
      </c>
      <c r="AP49" s="3">
        <v>70</v>
      </c>
      <c r="AQ49" s="3">
        <v>78.5</v>
      </c>
      <c r="AR49" s="3">
        <v>67</v>
      </c>
      <c r="AS49" s="3">
        <v>55</v>
      </c>
      <c r="AT49" s="3">
        <v>76</v>
      </c>
      <c r="AU49" s="3">
        <v>57</v>
      </c>
      <c r="AW49" s="3">
        <v>62</v>
      </c>
      <c r="AX49" s="3">
        <v>86</v>
      </c>
      <c r="AZ49" s="3" t="s">
        <v>369</v>
      </c>
    </row>
    <row r="50" spans="1:52">
      <c r="A50" s="3">
        <v>22</v>
      </c>
      <c r="B50" s="3">
        <v>53</v>
      </c>
      <c r="C50" s="3">
        <v>57</v>
      </c>
      <c r="D50" s="3">
        <v>65</v>
      </c>
      <c r="E50" s="3">
        <v>71</v>
      </c>
      <c r="F50" s="3">
        <v>66.5</v>
      </c>
      <c r="G50" s="15">
        <v>71</v>
      </c>
      <c r="H50" s="15"/>
      <c r="I50" s="3">
        <v>79</v>
      </c>
      <c r="J50" s="3">
        <v>66.5</v>
      </c>
      <c r="L50" s="3">
        <v>77.5</v>
      </c>
      <c r="N50" s="3">
        <v>38</v>
      </c>
      <c r="P50" s="3">
        <v>73</v>
      </c>
      <c r="R50" s="3">
        <v>83.5</v>
      </c>
      <c r="T50" s="3">
        <v>19</v>
      </c>
      <c r="W50" s="3">
        <v>22</v>
      </c>
      <c r="Z50" s="3">
        <v>83</v>
      </c>
      <c r="AB50" s="3">
        <v>79</v>
      </c>
      <c r="AD50" s="3">
        <v>84</v>
      </c>
      <c r="AE50" s="3">
        <v>64</v>
      </c>
      <c r="AF50" s="3" t="s">
        <v>693</v>
      </c>
      <c r="AG50" s="3" t="s">
        <v>656</v>
      </c>
      <c r="AH50" s="3">
        <v>59</v>
      </c>
      <c r="AI50" s="3" t="s">
        <v>693</v>
      </c>
      <c r="AJ50" s="3" t="s">
        <v>656</v>
      </c>
      <c r="AK50" s="3">
        <v>72</v>
      </c>
      <c r="AL50" s="3">
        <v>77</v>
      </c>
      <c r="AM50" s="3">
        <v>71</v>
      </c>
      <c r="AN50" s="3">
        <v>73</v>
      </c>
      <c r="AO50" s="3">
        <v>76</v>
      </c>
      <c r="AP50" s="3">
        <v>68</v>
      </c>
      <c r="AQ50" s="3">
        <v>70</v>
      </c>
      <c r="AR50" s="3">
        <v>84</v>
      </c>
      <c r="AS50" s="3">
        <v>48</v>
      </c>
      <c r="AT50" s="3">
        <v>78</v>
      </c>
      <c r="AU50" s="3">
        <v>74</v>
      </c>
      <c r="AW50" s="3">
        <v>70</v>
      </c>
      <c r="AX50" s="3">
        <v>60</v>
      </c>
      <c r="AZ50" s="3" t="s">
        <v>370</v>
      </c>
    </row>
    <row r="51" spans="1:52">
      <c r="A51" s="3">
        <v>24</v>
      </c>
      <c r="B51" s="3">
        <v>62.5</v>
      </c>
      <c r="C51" s="3">
        <v>61</v>
      </c>
      <c r="D51" s="3">
        <v>80</v>
      </c>
      <c r="E51" s="3">
        <v>86</v>
      </c>
      <c r="F51" s="3">
        <v>84.5</v>
      </c>
      <c r="G51" s="15">
        <v>90</v>
      </c>
      <c r="H51" s="15"/>
      <c r="I51" s="3">
        <v>90</v>
      </c>
      <c r="J51" s="3">
        <v>68</v>
      </c>
      <c r="L51" s="3">
        <v>79.5</v>
      </c>
      <c r="N51" s="3">
        <v>38</v>
      </c>
      <c r="P51" s="3">
        <v>69</v>
      </c>
      <c r="R51" s="3">
        <v>80</v>
      </c>
      <c r="T51" s="3">
        <v>21</v>
      </c>
      <c r="W51" s="3">
        <v>20</v>
      </c>
      <c r="Z51" s="3">
        <v>64</v>
      </c>
      <c r="AB51" s="3">
        <v>84</v>
      </c>
      <c r="AD51" s="3">
        <v>79</v>
      </c>
      <c r="AE51" s="3">
        <v>68</v>
      </c>
      <c r="AF51" s="3" t="s">
        <v>693</v>
      </c>
      <c r="AG51" s="3" t="s">
        <v>656</v>
      </c>
      <c r="AH51" s="3">
        <v>68</v>
      </c>
      <c r="AI51" s="3" t="s">
        <v>693</v>
      </c>
      <c r="AJ51" s="3" t="s">
        <v>656</v>
      </c>
      <c r="AK51" s="3">
        <v>68</v>
      </c>
      <c r="AL51" s="3">
        <v>65.5</v>
      </c>
      <c r="AM51" s="3">
        <v>66</v>
      </c>
      <c r="AN51" s="3">
        <v>77</v>
      </c>
      <c r="AO51" s="3">
        <v>76.5</v>
      </c>
      <c r="AP51" s="3">
        <v>73</v>
      </c>
      <c r="AQ51" s="3">
        <v>71.5</v>
      </c>
      <c r="AR51" s="3">
        <v>90</v>
      </c>
      <c r="AS51" s="3">
        <v>48</v>
      </c>
      <c r="AT51" s="3">
        <v>79</v>
      </c>
      <c r="AU51" s="3">
        <v>77</v>
      </c>
      <c r="AW51" s="3">
        <v>69</v>
      </c>
      <c r="AX51" s="3">
        <v>60</v>
      </c>
      <c r="AZ51" s="3" t="s">
        <v>371</v>
      </c>
    </row>
    <row r="52" spans="1:52">
      <c r="A52" s="3">
        <v>26</v>
      </c>
      <c r="B52" s="3">
        <v>56</v>
      </c>
      <c r="C52" s="3">
        <v>58.5</v>
      </c>
      <c r="D52" s="3">
        <v>61</v>
      </c>
      <c r="E52" s="3">
        <v>65</v>
      </c>
      <c r="F52" s="3">
        <v>64</v>
      </c>
      <c r="G52" s="15">
        <v>71</v>
      </c>
      <c r="H52" s="15"/>
      <c r="I52" s="3">
        <v>71</v>
      </c>
      <c r="J52" s="3">
        <v>61</v>
      </c>
      <c r="L52" s="3">
        <v>67</v>
      </c>
      <c r="N52" s="3">
        <v>32</v>
      </c>
      <c r="P52" s="3">
        <v>53</v>
      </c>
      <c r="Q52" s="3">
        <v>50</v>
      </c>
      <c r="R52" s="3">
        <v>65</v>
      </c>
      <c r="T52" s="3">
        <v>20</v>
      </c>
      <c r="W52" s="3">
        <v>15</v>
      </c>
      <c r="AA52" s="3" t="s">
        <v>830</v>
      </c>
      <c r="AB52" s="3">
        <v>72</v>
      </c>
      <c r="AD52" s="3">
        <v>110</v>
      </c>
      <c r="AE52" s="3">
        <v>56</v>
      </c>
      <c r="AF52" s="3" t="s">
        <v>693</v>
      </c>
      <c r="AG52" s="3" t="s">
        <v>656</v>
      </c>
      <c r="AH52" s="3">
        <v>57</v>
      </c>
      <c r="AI52" s="3" t="s">
        <v>693</v>
      </c>
      <c r="AJ52" s="3" t="s">
        <v>656</v>
      </c>
      <c r="AK52" s="3">
        <v>50</v>
      </c>
      <c r="AL52" s="3">
        <v>63</v>
      </c>
      <c r="AM52" s="3">
        <v>82</v>
      </c>
      <c r="AN52" s="3">
        <v>89</v>
      </c>
      <c r="AO52" s="3">
        <v>58.5</v>
      </c>
      <c r="AP52" s="3" t="s">
        <v>633</v>
      </c>
      <c r="AQ52" s="3">
        <v>74.5</v>
      </c>
      <c r="AR52" s="3">
        <v>77</v>
      </c>
      <c r="AS52" s="3">
        <v>58</v>
      </c>
      <c r="AT52" s="3">
        <v>72</v>
      </c>
      <c r="AU52" s="3">
        <v>94</v>
      </c>
      <c r="AW52" s="3">
        <v>64</v>
      </c>
      <c r="AX52" s="3">
        <v>67</v>
      </c>
      <c r="AZ52" s="3" t="s">
        <v>372</v>
      </c>
    </row>
    <row r="53" spans="1:52">
      <c r="A53" s="3">
        <v>28</v>
      </c>
      <c r="B53" s="3">
        <v>51</v>
      </c>
      <c r="C53" s="3">
        <v>60</v>
      </c>
      <c r="D53" s="3">
        <v>66</v>
      </c>
      <c r="E53" s="3">
        <v>76.5</v>
      </c>
      <c r="F53" s="3">
        <v>77</v>
      </c>
      <c r="G53" s="15">
        <v>66</v>
      </c>
      <c r="H53" s="15"/>
      <c r="I53" s="3">
        <v>76</v>
      </c>
      <c r="J53" s="3">
        <v>56</v>
      </c>
      <c r="L53" s="3">
        <v>88</v>
      </c>
      <c r="N53" s="3">
        <v>13</v>
      </c>
      <c r="P53" s="3">
        <v>82</v>
      </c>
      <c r="Q53" s="3">
        <v>52</v>
      </c>
      <c r="T53" s="3">
        <v>7</v>
      </c>
      <c r="AB53" s="3">
        <v>78</v>
      </c>
      <c r="AD53" s="3" t="s">
        <v>731</v>
      </c>
      <c r="AE53" s="3" t="s">
        <v>635</v>
      </c>
      <c r="AG53" s="3" t="s">
        <v>830</v>
      </c>
      <c r="AJ53" s="3" t="s">
        <v>830</v>
      </c>
    </row>
    <row r="54" spans="1:52">
      <c r="A54" s="3">
        <v>29.3</v>
      </c>
      <c r="B54" s="3">
        <v>42.5</v>
      </c>
      <c r="C54" s="3">
        <v>48</v>
      </c>
      <c r="D54" s="3">
        <v>53</v>
      </c>
      <c r="E54" s="3">
        <v>58</v>
      </c>
      <c r="F54" s="3">
        <v>58.5</v>
      </c>
      <c r="G54" s="15">
        <v>53</v>
      </c>
      <c r="H54" s="15"/>
      <c r="I54" s="3">
        <v>90</v>
      </c>
      <c r="J54" s="3">
        <v>46</v>
      </c>
      <c r="L54" s="3" t="s">
        <v>17</v>
      </c>
      <c r="N54" s="3">
        <v>2</v>
      </c>
      <c r="AC54" s="3" t="s">
        <v>731</v>
      </c>
      <c r="AD54" s="3" t="s">
        <v>731</v>
      </c>
      <c r="AE54" s="3" t="s">
        <v>635</v>
      </c>
      <c r="AG54" s="3" t="s">
        <v>830</v>
      </c>
      <c r="AJ54" s="3" t="s">
        <v>830</v>
      </c>
    </row>
    <row r="55" spans="1:52">
      <c r="A55" s="3">
        <v>29.8</v>
      </c>
      <c r="B55" s="3">
        <v>210</v>
      </c>
      <c r="C55" s="3">
        <v>210</v>
      </c>
      <c r="D55" s="3">
        <v>210</v>
      </c>
      <c r="E55" s="3">
        <v>210</v>
      </c>
      <c r="F55" s="3">
        <v>210</v>
      </c>
      <c r="G55" s="15">
        <v>300</v>
      </c>
      <c r="H55" s="15" t="s">
        <v>767</v>
      </c>
      <c r="I55" s="3">
        <v>300</v>
      </c>
      <c r="J55" s="3" t="s">
        <v>17</v>
      </c>
      <c r="L55" s="3" t="s">
        <v>17</v>
      </c>
      <c r="N55" s="3">
        <v>39</v>
      </c>
      <c r="O55" s="3" t="s">
        <v>783</v>
      </c>
      <c r="AC55" s="3" t="s">
        <v>731</v>
      </c>
      <c r="AD55" s="3" t="s">
        <v>731</v>
      </c>
      <c r="AE55" s="3" t="s">
        <v>635</v>
      </c>
      <c r="AG55" s="3" t="s">
        <v>830</v>
      </c>
      <c r="AJ55" s="3" t="s">
        <v>830</v>
      </c>
    </row>
    <row r="56" spans="1:52">
      <c r="A56" s="3">
        <v>30.05</v>
      </c>
      <c r="B56" s="3">
        <v>205</v>
      </c>
      <c r="C56" s="3">
        <v>140</v>
      </c>
      <c r="D56" s="3">
        <v>210</v>
      </c>
      <c r="E56" s="3">
        <v>210</v>
      </c>
      <c r="F56" s="3">
        <v>210</v>
      </c>
      <c r="H56" s="15"/>
      <c r="I56" s="3" t="s">
        <v>1</v>
      </c>
      <c r="J56" s="3" t="s">
        <v>17</v>
      </c>
      <c r="K56" s="3" t="s">
        <v>787</v>
      </c>
      <c r="L56" s="3" t="s">
        <v>17</v>
      </c>
      <c r="N56" s="3">
        <v>64</v>
      </c>
      <c r="O56" s="3" t="s">
        <v>735</v>
      </c>
      <c r="P56" s="3" t="s">
        <v>23</v>
      </c>
      <c r="AC56" s="3" t="s">
        <v>731</v>
      </c>
      <c r="AD56" s="3" t="s">
        <v>731</v>
      </c>
      <c r="AE56" s="3" t="s">
        <v>635</v>
      </c>
      <c r="AG56" s="3" t="s">
        <v>830</v>
      </c>
      <c r="AJ56" s="3" t="s">
        <v>830</v>
      </c>
    </row>
    <row r="57" spans="1:52">
      <c r="A57" s="3">
        <v>30.3</v>
      </c>
      <c r="B57" s="3">
        <v>210</v>
      </c>
      <c r="C57" s="3">
        <v>210</v>
      </c>
      <c r="D57" s="3">
        <v>210</v>
      </c>
      <c r="E57" s="3">
        <v>210</v>
      </c>
      <c r="F57" s="3">
        <v>210</v>
      </c>
      <c r="G57" s="15"/>
      <c r="H57" s="15"/>
      <c r="I57" s="3" t="s">
        <v>1</v>
      </c>
      <c r="J57" s="3" t="s">
        <v>17</v>
      </c>
      <c r="L57" s="3" t="s">
        <v>17</v>
      </c>
      <c r="N57" s="3">
        <v>64</v>
      </c>
      <c r="O57" s="3" t="s">
        <v>735</v>
      </c>
      <c r="AC57" s="3" t="s">
        <v>731</v>
      </c>
      <c r="AD57" s="3" t="s">
        <v>731</v>
      </c>
      <c r="AE57" s="3" t="s">
        <v>635</v>
      </c>
      <c r="AG57" s="3" t="s">
        <v>830</v>
      </c>
      <c r="AJ57" s="3" t="s">
        <v>830</v>
      </c>
    </row>
    <row r="58" spans="1:52">
      <c r="A58" s="3" t="s">
        <v>101</v>
      </c>
      <c r="B58" s="3">
        <v>210</v>
      </c>
      <c r="C58" s="3">
        <v>210</v>
      </c>
      <c r="D58" s="3">
        <v>210</v>
      </c>
      <c r="E58" s="3">
        <v>210</v>
      </c>
      <c r="F58" s="3">
        <v>210</v>
      </c>
      <c r="G58" s="15">
        <v>300</v>
      </c>
      <c r="H58" s="15"/>
      <c r="AC58" s="3" t="s">
        <v>0</v>
      </c>
    </row>
    <row r="59" spans="1:52">
      <c r="A59" s="3" t="s">
        <v>453</v>
      </c>
      <c r="B59" s="3">
        <v>900722</v>
      </c>
      <c r="C59" s="3">
        <v>900804</v>
      </c>
      <c r="D59" s="3">
        <v>900813</v>
      </c>
      <c r="E59" s="3">
        <v>900822</v>
      </c>
      <c r="F59" s="3">
        <v>900826</v>
      </c>
      <c r="G59" s="15"/>
      <c r="H59" s="15"/>
    </row>
    <row r="60" spans="1:52">
      <c r="A60" s="3" t="s">
        <v>97</v>
      </c>
      <c r="B60" s="3">
        <v>210</v>
      </c>
      <c r="C60" s="3">
        <v>210</v>
      </c>
      <c r="D60" s="3">
        <v>210</v>
      </c>
      <c r="E60" s="3">
        <v>210</v>
      </c>
      <c r="F60" s="3">
        <v>210</v>
      </c>
      <c r="G60" s="15">
        <v>300</v>
      </c>
      <c r="H60" s="15" t="s">
        <v>760</v>
      </c>
      <c r="I60" s="3">
        <v>300</v>
      </c>
      <c r="K60" s="3" t="s">
        <v>830</v>
      </c>
      <c r="M60" s="3" t="s">
        <v>830</v>
      </c>
      <c r="U60" s="3" t="s">
        <v>705</v>
      </c>
      <c r="X60" s="3" t="s">
        <v>705</v>
      </c>
      <c r="AC60" s="3" t="s">
        <v>731</v>
      </c>
      <c r="AD60" s="3" t="s">
        <v>731</v>
      </c>
      <c r="AE60" s="3" t="s">
        <v>635</v>
      </c>
      <c r="AG60" s="3" t="s">
        <v>830</v>
      </c>
      <c r="AJ60" s="3" t="s">
        <v>830</v>
      </c>
    </row>
    <row r="61" spans="1:52">
      <c r="A61" s="3">
        <v>0.25</v>
      </c>
      <c r="B61" s="3">
        <v>176</v>
      </c>
      <c r="C61" s="3">
        <v>210</v>
      </c>
      <c r="D61" s="3">
        <v>210</v>
      </c>
      <c r="E61" s="3">
        <v>210</v>
      </c>
      <c r="F61" s="3">
        <v>210</v>
      </c>
      <c r="G61" s="15">
        <v>300</v>
      </c>
      <c r="H61" s="15" t="s">
        <v>751</v>
      </c>
      <c r="I61" s="3">
        <v>300</v>
      </c>
      <c r="K61" s="3" t="s">
        <v>830</v>
      </c>
      <c r="M61" s="3" t="s">
        <v>830</v>
      </c>
      <c r="U61" s="3" t="s">
        <v>705</v>
      </c>
      <c r="X61" s="3" t="s">
        <v>705</v>
      </c>
      <c r="AC61" s="3" t="s">
        <v>731</v>
      </c>
      <c r="AD61" s="3" t="s">
        <v>731</v>
      </c>
      <c r="AE61" s="3" t="s">
        <v>635</v>
      </c>
      <c r="AG61" s="3" t="s">
        <v>830</v>
      </c>
      <c r="AJ61" s="3" t="s">
        <v>830</v>
      </c>
    </row>
    <row r="62" spans="1:52">
      <c r="A62" s="3">
        <v>0.5</v>
      </c>
      <c r="B62" s="3">
        <v>179</v>
      </c>
      <c r="C62" s="3">
        <v>210</v>
      </c>
      <c r="D62" s="3">
        <v>210</v>
      </c>
      <c r="E62" s="3">
        <v>210</v>
      </c>
      <c r="F62" s="3">
        <v>210</v>
      </c>
      <c r="G62" s="15">
        <v>300</v>
      </c>
      <c r="H62" s="15" t="s">
        <v>739</v>
      </c>
      <c r="I62" s="3">
        <v>300</v>
      </c>
      <c r="K62" s="3" t="s">
        <v>830</v>
      </c>
      <c r="M62" s="3" t="s">
        <v>830</v>
      </c>
      <c r="U62" s="3" t="s">
        <v>705</v>
      </c>
      <c r="X62" s="3" t="s">
        <v>705</v>
      </c>
      <c r="AC62" s="3" t="s">
        <v>731</v>
      </c>
      <c r="AD62" s="3" t="s">
        <v>731</v>
      </c>
      <c r="AE62" s="3" t="s">
        <v>635</v>
      </c>
      <c r="AG62" s="3" t="s">
        <v>830</v>
      </c>
      <c r="AJ62" s="3" t="s">
        <v>830</v>
      </c>
    </row>
    <row r="63" spans="1:52">
      <c r="A63" s="3">
        <v>1</v>
      </c>
      <c r="B63" s="3">
        <v>210</v>
      </c>
      <c r="C63" s="3">
        <v>210</v>
      </c>
      <c r="D63" s="3">
        <v>210</v>
      </c>
      <c r="E63" s="3">
        <v>210</v>
      </c>
      <c r="F63" s="3">
        <v>210</v>
      </c>
      <c r="G63" s="15">
        <v>300</v>
      </c>
      <c r="H63" s="15"/>
      <c r="I63" s="3">
        <v>300</v>
      </c>
      <c r="J63" s="3" t="s">
        <v>17</v>
      </c>
      <c r="K63" s="3" t="s">
        <v>749</v>
      </c>
      <c r="L63" s="3" t="s">
        <v>29</v>
      </c>
      <c r="U63" s="3" t="s">
        <v>705</v>
      </c>
      <c r="X63" s="3" t="s">
        <v>705</v>
      </c>
      <c r="AC63" s="3" t="s">
        <v>731</v>
      </c>
      <c r="AD63" s="3" t="s">
        <v>731</v>
      </c>
      <c r="AE63" s="3" t="s">
        <v>635</v>
      </c>
      <c r="AG63" s="3" t="s">
        <v>830</v>
      </c>
      <c r="AJ63" s="3" t="s">
        <v>830</v>
      </c>
    </row>
    <row r="64" spans="1:52">
      <c r="A64" s="3">
        <v>2</v>
      </c>
      <c r="B64" s="3">
        <v>29</v>
      </c>
      <c r="C64" s="3">
        <v>97</v>
      </c>
      <c r="D64" s="3">
        <v>130</v>
      </c>
      <c r="E64" s="3">
        <v>130</v>
      </c>
      <c r="F64" s="3">
        <v>130</v>
      </c>
      <c r="G64" s="15">
        <v>141</v>
      </c>
      <c r="H64" s="15"/>
      <c r="I64" s="3">
        <v>141</v>
      </c>
      <c r="J64" s="3">
        <v>145</v>
      </c>
      <c r="K64" s="3" t="s">
        <v>596</v>
      </c>
      <c r="L64" s="3">
        <v>166</v>
      </c>
      <c r="Q64" s="3">
        <v>65</v>
      </c>
      <c r="U64" s="3" t="s">
        <v>705</v>
      </c>
      <c r="X64" s="3" t="s">
        <v>705</v>
      </c>
      <c r="AC64" s="3" t="s">
        <v>731</v>
      </c>
      <c r="AD64" s="3" t="s">
        <v>731</v>
      </c>
      <c r="AE64" s="3" t="s">
        <v>635</v>
      </c>
      <c r="AG64" s="3" t="s">
        <v>830</v>
      </c>
      <c r="AJ64" s="3" t="s">
        <v>830</v>
      </c>
    </row>
    <row r="65" spans="1:52">
      <c r="A65" s="3">
        <v>4</v>
      </c>
      <c r="B65" s="3">
        <v>119.5</v>
      </c>
      <c r="C65" s="3">
        <v>120</v>
      </c>
      <c r="D65" s="3">
        <v>116</v>
      </c>
      <c r="E65" s="3">
        <v>120</v>
      </c>
      <c r="F65" s="3">
        <v>117</v>
      </c>
      <c r="G65" s="15">
        <v>125</v>
      </c>
      <c r="H65" s="15"/>
      <c r="I65" s="3">
        <v>125</v>
      </c>
      <c r="J65" s="3">
        <v>25.5</v>
      </c>
      <c r="L65" s="3">
        <v>137.5</v>
      </c>
      <c r="P65" s="3">
        <v>109</v>
      </c>
      <c r="Q65" s="3">
        <v>60</v>
      </c>
      <c r="R65" s="3">
        <v>157</v>
      </c>
      <c r="S65" s="3" t="s">
        <v>530</v>
      </c>
      <c r="U65" s="3" t="s">
        <v>705</v>
      </c>
      <c r="V65" s="3">
        <v>115</v>
      </c>
      <c r="X65" s="3" t="s">
        <v>705</v>
      </c>
      <c r="Y65" s="3">
        <v>88</v>
      </c>
      <c r="Z65" s="3">
        <v>96</v>
      </c>
      <c r="AB65" s="3">
        <v>125</v>
      </c>
      <c r="AD65" s="3">
        <v>131</v>
      </c>
      <c r="AE65" s="3">
        <v>110</v>
      </c>
      <c r="AF65" s="3" t="s">
        <v>551</v>
      </c>
      <c r="AG65" s="3" t="s">
        <v>137</v>
      </c>
      <c r="AH65" s="3">
        <v>105</v>
      </c>
      <c r="AI65" s="3" t="s">
        <v>551</v>
      </c>
      <c r="AJ65" s="3" t="s">
        <v>137</v>
      </c>
      <c r="AK65" s="3" t="s">
        <v>10</v>
      </c>
      <c r="AN65" s="3">
        <v>156</v>
      </c>
      <c r="AO65" s="3">
        <v>144</v>
      </c>
      <c r="AU65" s="3" t="s">
        <v>851</v>
      </c>
      <c r="AW65" s="3" t="s">
        <v>945</v>
      </c>
      <c r="AY65" s="3" t="s">
        <v>949</v>
      </c>
      <c r="AZ65" s="3" t="s">
        <v>240</v>
      </c>
    </row>
    <row r="66" spans="1:52">
      <c r="A66" s="3">
        <v>6</v>
      </c>
      <c r="B66" s="3">
        <v>127.5</v>
      </c>
      <c r="C66" s="3">
        <v>127.5</v>
      </c>
      <c r="D66" s="3">
        <v>136</v>
      </c>
      <c r="E66" s="3">
        <v>136</v>
      </c>
      <c r="G66" s="15">
        <v>141</v>
      </c>
      <c r="H66" s="15" t="s">
        <v>596</v>
      </c>
      <c r="I66" s="3">
        <v>141</v>
      </c>
      <c r="J66" s="3">
        <v>140</v>
      </c>
      <c r="L66" s="3">
        <v>151</v>
      </c>
      <c r="P66" s="3" t="s">
        <v>20</v>
      </c>
      <c r="Q66" s="3">
        <v>81</v>
      </c>
      <c r="R66" s="3">
        <v>150</v>
      </c>
      <c r="S66" s="3" t="s">
        <v>530</v>
      </c>
      <c r="U66" s="3" t="s">
        <v>705</v>
      </c>
      <c r="V66" s="3">
        <v>128</v>
      </c>
      <c r="X66" s="3" t="s">
        <v>705</v>
      </c>
      <c r="Y66" s="3">
        <v>75</v>
      </c>
      <c r="Z66" s="3">
        <v>109</v>
      </c>
      <c r="AB66" s="3">
        <v>109</v>
      </c>
      <c r="AD66" s="3">
        <v>122</v>
      </c>
      <c r="AE66" s="3">
        <v>108</v>
      </c>
      <c r="AF66" s="3" t="s">
        <v>551</v>
      </c>
      <c r="AG66" s="3" t="s">
        <v>656</v>
      </c>
      <c r="AH66" s="3">
        <v>110</v>
      </c>
      <c r="AI66" s="3" t="s">
        <v>551</v>
      </c>
      <c r="AJ66" s="3" t="s">
        <v>656</v>
      </c>
      <c r="AK66" s="3">
        <v>118</v>
      </c>
      <c r="AL66" s="3">
        <v>141</v>
      </c>
      <c r="AM66" s="3">
        <v>176</v>
      </c>
      <c r="AN66" s="3">
        <v>176</v>
      </c>
      <c r="AO66" s="3">
        <v>128</v>
      </c>
      <c r="AP66" s="3">
        <v>142</v>
      </c>
      <c r="AQ66" s="3">
        <v>154</v>
      </c>
      <c r="AR66" s="3">
        <v>150</v>
      </c>
      <c r="AS66" s="3">
        <v>170</v>
      </c>
      <c r="AT66" s="3">
        <v>177</v>
      </c>
      <c r="AU66" s="3">
        <v>180</v>
      </c>
      <c r="AW66" s="3" t="s">
        <v>945</v>
      </c>
      <c r="AY66" s="3" t="s">
        <v>949</v>
      </c>
      <c r="AZ66" s="3" t="s">
        <v>241</v>
      </c>
    </row>
    <row r="67" spans="1:52">
      <c r="A67" s="3">
        <v>8</v>
      </c>
      <c r="B67" s="3">
        <v>46</v>
      </c>
      <c r="C67" s="3">
        <v>161</v>
      </c>
      <c r="D67" s="3">
        <v>138.5</v>
      </c>
      <c r="E67" s="3">
        <v>138.5</v>
      </c>
      <c r="F67" s="3">
        <v>138.5</v>
      </c>
      <c r="G67" s="15">
        <v>57</v>
      </c>
      <c r="H67" s="15"/>
      <c r="I67" s="3">
        <v>57</v>
      </c>
      <c r="J67" s="3">
        <v>117</v>
      </c>
      <c r="L67" s="3">
        <v>169</v>
      </c>
      <c r="N67" s="3">
        <v>8</v>
      </c>
      <c r="P67" s="3" t="s">
        <v>21</v>
      </c>
      <c r="Q67" s="3">
        <v>40</v>
      </c>
      <c r="R67" s="3">
        <v>160</v>
      </c>
      <c r="S67" s="3" t="s">
        <v>822</v>
      </c>
      <c r="U67" s="3" t="s">
        <v>705</v>
      </c>
      <c r="V67" s="3">
        <v>142</v>
      </c>
      <c r="X67" s="3" t="s">
        <v>705</v>
      </c>
      <c r="Y67" s="3">
        <v>37</v>
      </c>
      <c r="Z67" s="3">
        <v>54</v>
      </c>
      <c r="AB67" s="3">
        <v>41</v>
      </c>
      <c r="AD67" s="3">
        <v>130</v>
      </c>
      <c r="AE67" s="3">
        <v>34</v>
      </c>
      <c r="AF67" s="3" t="s">
        <v>551</v>
      </c>
      <c r="AG67" s="3" t="s">
        <v>665</v>
      </c>
      <c r="AH67" s="3">
        <v>145</v>
      </c>
      <c r="AI67" s="3" t="s">
        <v>551</v>
      </c>
      <c r="AJ67" s="3" t="s">
        <v>665</v>
      </c>
      <c r="AK67" s="3">
        <v>165</v>
      </c>
      <c r="AL67" s="3">
        <v>48</v>
      </c>
      <c r="AM67" s="3">
        <v>158</v>
      </c>
      <c r="AN67" s="3">
        <v>177</v>
      </c>
      <c r="AO67" s="3">
        <v>168</v>
      </c>
      <c r="AP67" s="3" t="s">
        <v>43</v>
      </c>
      <c r="AQ67" s="3">
        <v>186</v>
      </c>
      <c r="AR67" s="3">
        <v>180</v>
      </c>
      <c r="AS67" s="3">
        <v>170</v>
      </c>
      <c r="AT67" s="3">
        <v>175</v>
      </c>
      <c r="AU67" s="3" t="s">
        <v>849</v>
      </c>
      <c r="AV67" s="3">
        <v>195</v>
      </c>
      <c r="AW67" s="3">
        <v>120</v>
      </c>
      <c r="AX67" s="3">
        <v>190</v>
      </c>
      <c r="AZ67" s="3" t="s">
        <v>252</v>
      </c>
    </row>
    <row r="68" spans="1:52">
      <c r="A68" s="3">
        <v>10</v>
      </c>
      <c r="B68" s="3">
        <v>138.5</v>
      </c>
      <c r="C68" s="3">
        <v>143</v>
      </c>
      <c r="D68" s="3">
        <v>148</v>
      </c>
      <c r="E68" s="3">
        <v>148</v>
      </c>
      <c r="F68" s="3">
        <v>148</v>
      </c>
      <c r="G68" s="15">
        <v>117</v>
      </c>
      <c r="H68" s="15" t="s">
        <v>596</v>
      </c>
      <c r="I68" s="3">
        <v>117</v>
      </c>
      <c r="J68" s="3">
        <v>107</v>
      </c>
      <c r="L68" s="3">
        <v>152</v>
      </c>
      <c r="P68" s="3" t="s">
        <v>21</v>
      </c>
      <c r="Q68" s="3" t="s">
        <v>19</v>
      </c>
      <c r="R68" s="3">
        <v>157</v>
      </c>
      <c r="U68" s="3" t="s">
        <v>705</v>
      </c>
      <c r="V68" s="3">
        <v>145</v>
      </c>
      <c r="X68" s="3" t="s">
        <v>705</v>
      </c>
      <c r="Y68" s="3">
        <v>49</v>
      </c>
      <c r="Z68" s="3">
        <v>148</v>
      </c>
      <c r="AB68" s="3">
        <v>106</v>
      </c>
      <c r="AD68" s="3">
        <v>158</v>
      </c>
      <c r="AE68" s="3">
        <v>151</v>
      </c>
      <c r="AF68" s="3" t="s">
        <v>551</v>
      </c>
      <c r="AG68" s="3" t="s">
        <v>656</v>
      </c>
      <c r="AH68" s="3">
        <v>154</v>
      </c>
      <c r="AI68" s="3" t="s">
        <v>551</v>
      </c>
      <c r="AJ68" s="3" t="s">
        <v>656</v>
      </c>
      <c r="AK68" s="3">
        <v>160</v>
      </c>
      <c r="AL68" s="3">
        <v>175</v>
      </c>
      <c r="AM68" s="3">
        <v>182</v>
      </c>
      <c r="AN68" s="3">
        <v>178</v>
      </c>
      <c r="AO68" s="3">
        <v>171</v>
      </c>
      <c r="AP68" s="3" t="s">
        <v>43</v>
      </c>
      <c r="AQ68" s="3">
        <v>99</v>
      </c>
      <c r="AR68" s="3">
        <v>190</v>
      </c>
      <c r="AS68" s="3">
        <v>194</v>
      </c>
      <c r="AT68" s="3">
        <v>195</v>
      </c>
      <c r="AU68" s="3">
        <v>195</v>
      </c>
      <c r="AV68" s="3" t="s">
        <v>849</v>
      </c>
      <c r="AW68" s="3" t="s">
        <v>43</v>
      </c>
      <c r="AX68" s="13" t="s">
        <v>43</v>
      </c>
      <c r="AY68" s="3" t="s">
        <v>947</v>
      </c>
      <c r="AZ68" s="3" t="s">
        <v>263</v>
      </c>
    </row>
    <row r="69" spans="1:52">
      <c r="A69" s="3">
        <v>12</v>
      </c>
      <c r="B69" s="3">
        <v>124</v>
      </c>
      <c r="C69" s="3">
        <v>125</v>
      </c>
      <c r="D69" s="3">
        <v>124</v>
      </c>
      <c r="E69" s="3">
        <v>125</v>
      </c>
      <c r="F69" s="3">
        <v>125</v>
      </c>
      <c r="G69" s="15">
        <v>128</v>
      </c>
      <c r="H69" s="15" t="s">
        <v>596</v>
      </c>
      <c r="I69" s="3">
        <v>128</v>
      </c>
      <c r="J69" s="3">
        <v>52</v>
      </c>
      <c r="L69" s="3">
        <v>136.5</v>
      </c>
      <c r="P69" s="3" t="s">
        <v>23</v>
      </c>
      <c r="Q69" s="3" t="s">
        <v>20</v>
      </c>
      <c r="R69" s="3">
        <v>135</v>
      </c>
      <c r="U69" s="3" t="s">
        <v>705</v>
      </c>
      <c r="V69" s="3">
        <v>137</v>
      </c>
      <c r="X69" s="3" t="s">
        <v>705</v>
      </c>
      <c r="Y69" s="3">
        <v>42</v>
      </c>
      <c r="Z69" s="3">
        <v>128</v>
      </c>
      <c r="AB69" s="3">
        <v>125</v>
      </c>
      <c r="AD69" s="3">
        <v>140</v>
      </c>
      <c r="AE69" s="3">
        <v>138</v>
      </c>
      <c r="AF69" s="3" t="s">
        <v>551</v>
      </c>
      <c r="AG69" s="3" t="s">
        <v>656</v>
      </c>
      <c r="AH69" s="3">
        <v>136</v>
      </c>
      <c r="AI69" s="3" t="s">
        <v>551</v>
      </c>
      <c r="AJ69" s="3" t="s">
        <v>656</v>
      </c>
      <c r="AK69" s="3">
        <v>140</v>
      </c>
      <c r="AL69" s="3">
        <v>123</v>
      </c>
      <c r="AM69" s="3">
        <v>172</v>
      </c>
      <c r="AN69" s="3">
        <v>169</v>
      </c>
      <c r="AO69" s="3">
        <v>166</v>
      </c>
      <c r="AP69" s="3" t="s">
        <v>43</v>
      </c>
      <c r="AQ69" s="3">
        <v>170</v>
      </c>
      <c r="AR69" s="3">
        <v>170</v>
      </c>
      <c r="AS69" s="3">
        <v>175</v>
      </c>
      <c r="AT69" s="3">
        <v>190</v>
      </c>
      <c r="AU69" s="3" t="s">
        <v>849</v>
      </c>
      <c r="AV69" s="3">
        <v>188</v>
      </c>
      <c r="AW69" s="3" t="s">
        <v>43</v>
      </c>
      <c r="AX69" s="3">
        <v>190</v>
      </c>
      <c r="AY69" s="3" t="s">
        <v>947</v>
      </c>
      <c r="AZ69" s="3" t="s">
        <v>270</v>
      </c>
    </row>
    <row r="70" spans="1:52">
      <c r="A70" s="3">
        <v>14</v>
      </c>
      <c r="B70" s="3">
        <v>119.5</v>
      </c>
      <c r="C70" s="3">
        <v>130</v>
      </c>
      <c r="D70" s="3">
        <v>130.5</v>
      </c>
      <c r="E70" s="3">
        <v>130</v>
      </c>
      <c r="F70" s="3">
        <v>130</v>
      </c>
      <c r="G70" s="15">
        <v>130</v>
      </c>
      <c r="H70" s="15"/>
      <c r="I70" s="3">
        <v>130</v>
      </c>
      <c r="J70" s="3">
        <v>133</v>
      </c>
      <c r="L70" s="3">
        <v>134.5</v>
      </c>
      <c r="P70" s="3" t="s">
        <v>23</v>
      </c>
      <c r="Q70" s="3">
        <v>77</v>
      </c>
      <c r="R70" s="3">
        <v>134.5</v>
      </c>
      <c r="U70" s="3" t="s">
        <v>705</v>
      </c>
      <c r="V70" s="3">
        <v>130</v>
      </c>
      <c r="X70" s="3" t="s">
        <v>705</v>
      </c>
      <c r="Y70" s="3">
        <v>45</v>
      </c>
      <c r="Z70" s="3">
        <v>116</v>
      </c>
      <c r="AB70" s="3">
        <v>122</v>
      </c>
      <c r="AD70" s="3">
        <v>119</v>
      </c>
      <c r="AE70" s="3">
        <v>42</v>
      </c>
      <c r="AF70" s="3" t="s">
        <v>551</v>
      </c>
      <c r="AG70" s="3" t="s">
        <v>664</v>
      </c>
      <c r="AH70" s="3">
        <v>114</v>
      </c>
      <c r="AI70" s="3" t="s">
        <v>551</v>
      </c>
      <c r="AJ70" s="3" t="s">
        <v>664</v>
      </c>
      <c r="AK70" s="3">
        <v>124</v>
      </c>
      <c r="AL70" s="3">
        <v>125</v>
      </c>
      <c r="AM70" s="3">
        <v>120</v>
      </c>
      <c r="AN70" s="3">
        <v>159</v>
      </c>
      <c r="AO70" s="3">
        <v>134</v>
      </c>
      <c r="AP70" s="3">
        <v>120</v>
      </c>
      <c r="AQ70" s="3">
        <v>159</v>
      </c>
      <c r="AR70" s="3">
        <v>155</v>
      </c>
      <c r="AS70" s="3">
        <v>148</v>
      </c>
      <c r="AT70" s="3">
        <v>153</v>
      </c>
      <c r="AU70" s="3">
        <v>151</v>
      </c>
      <c r="AV70" s="3">
        <v>154</v>
      </c>
      <c r="AW70" s="3">
        <v>151</v>
      </c>
      <c r="AX70" s="3">
        <v>160</v>
      </c>
      <c r="AZ70" s="3" t="s">
        <v>271</v>
      </c>
    </row>
    <row r="71" spans="1:52">
      <c r="A71" s="3">
        <v>16</v>
      </c>
      <c r="B71" s="3">
        <v>30</v>
      </c>
      <c r="C71" s="3">
        <v>36</v>
      </c>
      <c r="D71" s="3">
        <v>43</v>
      </c>
      <c r="E71" s="3">
        <v>47.5</v>
      </c>
      <c r="F71" s="3">
        <v>47</v>
      </c>
      <c r="G71" s="15">
        <v>49</v>
      </c>
      <c r="H71" s="15"/>
      <c r="I71" s="3">
        <v>49</v>
      </c>
      <c r="J71" s="3">
        <v>59</v>
      </c>
      <c r="L71" s="3">
        <v>74.5</v>
      </c>
      <c r="N71" s="3">
        <v>2</v>
      </c>
      <c r="P71" s="3">
        <v>68</v>
      </c>
      <c r="Q71" s="3">
        <v>39</v>
      </c>
      <c r="R71" s="3">
        <v>85</v>
      </c>
      <c r="U71" s="3" t="s">
        <v>705</v>
      </c>
      <c r="V71" s="3">
        <v>63</v>
      </c>
      <c r="X71" s="3" t="s">
        <v>705</v>
      </c>
      <c r="Y71" s="3">
        <v>50</v>
      </c>
      <c r="Z71" s="3">
        <v>54</v>
      </c>
      <c r="AB71" s="3">
        <v>67</v>
      </c>
      <c r="AD71" s="3">
        <v>74</v>
      </c>
      <c r="AE71" s="3">
        <v>70</v>
      </c>
      <c r="AF71" s="3" t="s">
        <v>551</v>
      </c>
      <c r="AG71" s="3" t="s">
        <v>656</v>
      </c>
      <c r="AH71" s="3">
        <v>86</v>
      </c>
      <c r="AI71" s="3" t="s">
        <v>551</v>
      </c>
      <c r="AJ71" s="3" t="s">
        <v>656</v>
      </c>
      <c r="AK71" s="3">
        <v>90</v>
      </c>
      <c r="AL71" s="3">
        <v>89</v>
      </c>
      <c r="AM71" s="3">
        <v>94</v>
      </c>
      <c r="AN71" s="3">
        <v>99</v>
      </c>
      <c r="AO71" s="3">
        <v>113</v>
      </c>
      <c r="AP71" s="3">
        <v>105</v>
      </c>
      <c r="AQ71" s="3">
        <v>110</v>
      </c>
      <c r="AR71" s="3">
        <v>125</v>
      </c>
      <c r="AS71" s="3">
        <v>123</v>
      </c>
      <c r="AT71" s="3">
        <v>120</v>
      </c>
      <c r="AU71" s="3">
        <v>129</v>
      </c>
      <c r="AV71" s="3">
        <v>140</v>
      </c>
      <c r="AW71" s="3">
        <v>130</v>
      </c>
      <c r="AX71" s="3">
        <v>130</v>
      </c>
      <c r="AZ71" s="3" t="s">
        <v>272</v>
      </c>
    </row>
    <row r="72" spans="1:52">
      <c r="A72" s="3">
        <v>18</v>
      </c>
      <c r="B72" s="3">
        <v>24</v>
      </c>
      <c r="C72" s="3">
        <v>28.5</v>
      </c>
      <c r="D72" s="3">
        <v>41</v>
      </c>
      <c r="E72" s="3">
        <v>53.5</v>
      </c>
      <c r="F72" s="3">
        <v>43</v>
      </c>
      <c r="G72" s="15">
        <v>50</v>
      </c>
      <c r="H72" s="15"/>
      <c r="I72" s="3">
        <v>50</v>
      </c>
      <c r="J72" s="3">
        <v>44</v>
      </c>
      <c r="L72" s="3">
        <v>66</v>
      </c>
      <c r="N72" s="3">
        <v>17</v>
      </c>
      <c r="P72" s="3">
        <v>55</v>
      </c>
      <c r="Q72" s="3">
        <v>36</v>
      </c>
      <c r="R72" s="3">
        <v>83</v>
      </c>
      <c r="T72" s="3">
        <v>15</v>
      </c>
      <c r="V72" s="3">
        <v>60</v>
      </c>
      <c r="W72" s="3">
        <v>11</v>
      </c>
      <c r="Y72" s="3">
        <v>47</v>
      </c>
      <c r="Z72" s="3">
        <v>43</v>
      </c>
      <c r="AB72" s="3">
        <v>42</v>
      </c>
      <c r="AD72" s="3">
        <v>53</v>
      </c>
      <c r="AE72" s="3">
        <v>43</v>
      </c>
      <c r="AF72" s="3" t="s">
        <v>551</v>
      </c>
      <c r="AG72" s="3" t="s">
        <v>656</v>
      </c>
      <c r="AH72" s="3">
        <v>47</v>
      </c>
      <c r="AI72" s="3" t="s">
        <v>551</v>
      </c>
      <c r="AJ72" s="3" t="s">
        <v>656</v>
      </c>
      <c r="AK72" s="3">
        <v>64</v>
      </c>
      <c r="AL72" s="3">
        <v>39</v>
      </c>
      <c r="AM72" s="3">
        <v>114</v>
      </c>
      <c r="AN72" s="3">
        <v>113</v>
      </c>
      <c r="AO72" s="3">
        <v>97</v>
      </c>
      <c r="AP72" s="3">
        <v>99</v>
      </c>
      <c r="AQ72" s="3">
        <v>150</v>
      </c>
      <c r="AR72" s="3">
        <v>125</v>
      </c>
      <c r="AS72" s="3">
        <v>108</v>
      </c>
      <c r="AT72" s="3">
        <v>111</v>
      </c>
      <c r="AU72" s="3">
        <v>139</v>
      </c>
      <c r="AV72" s="3">
        <v>138</v>
      </c>
      <c r="AW72" s="3">
        <v>47</v>
      </c>
      <c r="AX72" s="3">
        <v>45</v>
      </c>
      <c r="AZ72" s="3" t="s">
        <v>273</v>
      </c>
    </row>
    <row r="73" spans="1:52">
      <c r="A73" s="3">
        <v>20</v>
      </c>
      <c r="B73" s="3">
        <v>41</v>
      </c>
      <c r="C73" s="3">
        <v>63.5</v>
      </c>
      <c r="D73" s="3">
        <v>72.5</v>
      </c>
      <c r="E73" s="3">
        <v>130</v>
      </c>
      <c r="F73" s="3">
        <v>130</v>
      </c>
      <c r="G73" s="15">
        <v>56</v>
      </c>
      <c r="H73" s="15"/>
      <c r="I73" s="3">
        <v>56</v>
      </c>
      <c r="J73" s="3">
        <v>51</v>
      </c>
      <c r="L73" s="3">
        <v>103.5</v>
      </c>
      <c r="N73" s="3">
        <v>13</v>
      </c>
      <c r="P73" s="3">
        <v>73</v>
      </c>
      <c r="Q73" s="3">
        <v>44</v>
      </c>
      <c r="R73" s="3">
        <v>124</v>
      </c>
      <c r="T73" s="3">
        <v>11</v>
      </c>
      <c r="V73" s="3">
        <v>81</v>
      </c>
      <c r="W73" s="3">
        <v>10</v>
      </c>
      <c r="Y73" s="3">
        <v>47</v>
      </c>
      <c r="Z73" s="3">
        <v>52</v>
      </c>
      <c r="AB73" s="3">
        <v>49</v>
      </c>
      <c r="AD73" s="3">
        <v>82</v>
      </c>
      <c r="AE73" s="3">
        <v>37</v>
      </c>
      <c r="AF73" s="3" t="s">
        <v>551</v>
      </c>
      <c r="AG73" s="3" t="s">
        <v>656</v>
      </c>
      <c r="AH73" s="3">
        <v>91</v>
      </c>
      <c r="AI73" s="3" t="s">
        <v>551</v>
      </c>
      <c r="AJ73" s="3" t="s">
        <v>656</v>
      </c>
      <c r="AK73" s="3">
        <v>105</v>
      </c>
      <c r="AL73" s="3">
        <v>43.5</v>
      </c>
      <c r="AM73" s="3">
        <v>104</v>
      </c>
      <c r="AN73" s="3">
        <v>124</v>
      </c>
      <c r="AO73" s="3">
        <v>101</v>
      </c>
      <c r="AP73" s="3">
        <v>179</v>
      </c>
      <c r="AQ73" s="3">
        <v>53</v>
      </c>
      <c r="AR73" s="3">
        <v>135</v>
      </c>
      <c r="AS73" s="3">
        <v>140</v>
      </c>
      <c r="AT73" s="3">
        <v>136</v>
      </c>
      <c r="AU73" s="3">
        <v>147</v>
      </c>
      <c r="AV73" s="3">
        <v>159</v>
      </c>
      <c r="AW73" s="3">
        <v>42</v>
      </c>
      <c r="AX73" s="3">
        <v>160</v>
      </c>
      <c r="AZ73" s="3" t="s">
        <v>274</v>
      </c>
    </row>
    <row r="74" spans="1:52">
      <c r="A74" s="3">
        <v>22</v>
      </c>
      <c r="B74" s="3">
        <v>29.5</v>
      </c>
      <c r="C74" s="3">
        <v>98</v>
      </c>
      <c r="D74" s="3">
        <v>107</v>
      </c>
      <c r="E74" s="3">
        <v>114.5</v>
      </c>
      <c r="F74" s="3">
        <v>108</v>
      </c>
      <c r="G74" s="15">
        <v>120</v>
      </c>
      <c r="H74" s="15"/>
      <c r="I74" s="3">
        <v>120</v>
      </c>
      <c r="J74" s="3">
        <v>37</v>
      </c>
      <c r="L74" s="3">
        <v>124</v>
      </c>
      <c r="N74" s="3">
        <v>5</v>
      </c>
      <c r="P74" s="3">
        <v>120</v>
      </c>
      <c r="Q74" s="3">
        <v>89</v>
      </c>
      <c r="R74" s="3">
        <v>155</v>
      </c>
      <c r="U74" s="3" t="s">
        <v>705</v>
      </c>
      <c r="V74" s="3">
        <v>118</v>
      </c>
      <c r="Y74" s="3">
        <v>49</v>
      </c>
      <c r="Z74" s="3">
        <v>55</v>
      </c>
      <c r="AB74" s="3">
        <v>42</v>
      </c>
      <c r="AD74" s="3">
        <v>119</v>
      </c>
      <c r="AE74" s="3">
        <v>33</v>
      </c>
      <c r="AF74" s="3" t="s">
        <v>551</v>
      </c>
      <c r="AG74" s="3" t="s">
        <v>656</v>
      </c>
      <c r="AH74" s="3">
        <v>126</v>
      </c>
      <c r="AI74" s="3" t="s">
        <v>551</v>
      </c>
      <c r="AJ74" s="3" t="s">
        <v>656</v>
      </c>
      <c r="AK74" s="3">
        <v>139.5</v>
      </c>
      <c r="AL74" s="3">
        <v>36.5</v>
      </c>
      <c r="AM74" s="3">
        <v>131</v>
      </c>
      <c r="AN74" s="3">
        <v>130</v>
      </c>
      <c r="AO74" s="3">
        <v>152</v>
      </c>
      <c r="AP74" s="3">
        <v>89</v>
      </c>
      <c r="AQ74" s="3">
        <v>160</v>
      </c>
      <c r="AR74" s="3">
        <v>180</v>
      </c>
      <c r="AS74" s="3">
        <v>170</v>
      </c>
      <c r="AT74" s="3">
        <v>189</v>
      </c>
      <c r="AU74" s="3" t="s">
        <v>849</v>
      </c>
      <c r="AV74" s="3" t="s">
        <v>849</v>
      </c>
      <c r="AW74" s="3">
        <v>183</v>
      </c>
      <c r="AX74" s="13" t="s">
        <v>43</v>
      </c>
      <c r="AZ74" s="3" t="s">
        <v>275</v>
      </c>
    </row>
    <row r="75" spans="1:52">
      <c r="A75" s="3">
        <v>24</v>
      </c>
      <c r="B75" s="3">
        <v>100.5</v>
      </c>
      <c r="C75" s="3">
        <v>98</v>
      </c>
      <c r="D75" s="3">
        <v>160</v>
      </c>
      <c r="E75" s="3">
        <v>160</v>
      </c>
      <c r="F75" s="3">
        <v>160</v>
      </c>
      <c r="G75" s="15">
        <v>180</v>
      </c>
      <c r="H75" s="15"/>
      <c r="I75" s="3">
        <v>180</v>
      </c>
      <c r="J75" s="3">
        <v>28</v>
      </c>
      <c r="L75" s="3">
        <v>168</v>
      </c>
      <c r="P75" s="3" t="s">
        <v>23</v>
      </c>
      <c r="Q75" s="3">
        <v>113</v>
      </c>
      <c r="U75" s="3" t="s">
        <v>705</v>
      </c>
      <c r="V75" s="3">
        <v>185</v>
      </c>
      <c r="Y75" s="3">
        <v>82</v>
      </c>
      <c r="Z75" s="3">
        <v>130</v>
      </c>
      <c r="AB75" s="3">
        <v>37</v>
      </c>
      <c r="AD75" s="3">
        <v>182</v>
      </c>
      <c r="AE75" s="3">
        <v>135</v>
      </c>
      <c r="AF75" s="3" t="s">
        <v>551</v>
      </c>
      <c r="AG75" s="3" t="s">
        <v>656</v>
      </c>
      <c r="AH75" s="3">
        <v>127</v>
      </c>
      <c r="AI75" s="3" t="s">
        <v>551</v>
      </c>
      <c r="AJ75" s="3" t="s">
        <v>656</v>
      </c>
      <c r="AK75" s="3" t="s">
        <v>10</v>
      </c>
      <c r="AL75" s="3">
        <v>89</v>
      </c>
      <c r="AM75" s="3">
        <v>94</v>
      </c>
    </row>
    <row r="76" spans="1:52">
      <c r="A76" s="3">
        <v>26</v>
      </c>
      <c r="B76" s="3">
        <v>131.5</v>
      </c>
      <c r="C76" s="3">
        <v>128</v>
      </c>
      <c r="D76" s="3">
        <v>135.5</v>
      </c>
      <c r="E76" s="3">
        <v>135.5</v>
      </c>
      <c r="F76" s="3">
        <v>135.5</v>
      </c>
      <c r="G76" s="15">
        <v>150</v>
      </c>
      <c r="H76" s="15"/>
      <c r="I76" s="3">
        <v>150</v>
      </c>
      <c r="J76" s="3">
        <v>158</v>
      </c>
      <c r="L76" s="3" t="s">
        <v>29</v>
      </c>
      <c r="P76" s="3" t="s">
        <v>23</v>
      </c>
      <c r="Q76" s="3">
        <v>87</v>
      </c>
      <c r="U76" s="3" t="s">
        <v>705</v>
      </c>
      <c r="AA76" s="3" t="s">
        <v>830</v>
      </c>
      <c r="AB76" s="3" t="s">
        <v>627</v>
      </c>
      <c r="AD76" s="3" t="s">
        <v>731</v>
      </c>
      <c r="AE76" s="3" t="s">
        <v>635</v>
      </c>
      <c r="AG76" s="3" t="s">
        <v>830</v>
      </c>
      <c r="AJ76" s="3" t="s">
        <v>830</v>
      </c>
      <c r="AL76" s="3">
        <v>39</v>
      </c>
      <c r="AM76" s="3">
        <v>114</v>
      </c>
    </row>
    <row r="77" spans="1:52">
      <c r="A77" s="3">
        <v>28</v>
      </c>
      <c r="B77" s="3">
        <v>27</v>
      </c>
      <c r="C77" s="3">
        <v>34</v>
      </c>
      <c r="D77" s="3">
        <v>40</v>
      </c>
      <c r="E77" s="3">
        <v>46.5</v>
      </c>
      <c r="F77" s="3">
        <v>46.5</v>
      </c>
      <c r="G77" s="15">
        <v>224</v>
      </c>
      <c r="H77" s="15"/>
      <c r="I77" s="3">
        <v>224</v>
      </c>
      <c r="J77" s="3">
        <v>37.5</v>
      </c>
      <c r="L77" s="3">
        <v>178.5</v>
      </c>
      <c r="N77" s="3">
        <v>12</v>
      </c>
      <c r="P77" s="3" t="s">
        <v>25</v>
      </c>
      <c r="Q77" s="3">
        <v>53</v>
      </c>
      <c r="T77" s="3">
        <v>0</v>
      </c>
      <c r="U77" s="3" t="s">
        <v>706</v>
      </c>
      <c r="AB77" s="3">
        <v>186</v>
      </c>
      <c r="AD77" s="3" t="s">
        <v>731</v>
      </c>
      <c r="AE77" s="3" t="s">
        <v>635</v>
      </c>
      <c r="AG77" s="3" t="s">
        <v>830</v>
      </c>
      <c r="AJ77" s="3" t="s">
        <v>830</v>
      </c>
      <c r="AL77" s="3">
        <v>43.5</v>
      </c>
      <c r="AM77" s="3">
        <v>104</v>
      </c>
    </row>
    <row r="78" spans="1:52">
      <c r="A78" s="3">
        <v>30</v>
      </c>
      <c r="B78" s="3">
        <v>155</v>
      </c>
      <c r="C78" s="3">
        <v>159</v>
      </c>
      <c r="D78" s="3">
        <v>176.5</v>
      </c>
      <c r="E78" s="3">
        <v>176.5</v>
      </c>
      <c r="F78" s="3">
        <v>176.5</v>
      </c>
      <c r="G78" s="15">
        <v>300</v>
      </c>
      <c r="H78" s="15"/>
      <c r="I78" s="3">
        <v>300</v>
      </c>
      <c r="J78" s="3" t="s">
        <v>17</v>
      </c>
      <c r="K78" s="3" t="s">
        <v>763</v>
      </c>
      <c r="L78" s="3" t="s">
        <v>29</v>
      </c>
      <c r="O78" s="3" t="s">
        <v>705</v>
      </c>
      <c r="U78" s="3" t="s">
        <v>705</v>
      </c>
      <c r="AC78" s="3" t="s">
        <v>734</v>
      </c>
      <c r="AD78" s="3" t="s">
        <v>731</v>
      </c>
      <c r="AE78" s="3" t="s">
        <v>635</v>
      </c>
      <c r="AG78" s="3" t="s">
        <v>830</v>
      </c>
      <c r="AJ78" s="3" t="s">
        <v>830</v>
      </c>
      <c r="AL78" s="3">
        <v>36.5</v>
      </c>
      <c r="AM78" s="3">
        <v>131</v>
      </c>
    </row>
    <row r="79" spans="1:52">
      <c r="A79" s="3">
        <v>30.5</v>
      </c>
      <c r="B79" s="3">
        <v>195</v>
      </c>
      <c r="C79" s="3">
        <v>195</v>
      </c>
      <c r="D79" s="3">
        <v>197.5</v>
      </c>
      <c r="E79" s="3">
        <v>197.5</v>
      </c>
      <c r="F79" s="3">
        <v>197.5</v>
      </c>
      <c r="G79" s="15">
        <v>300</v>
      </c>
      <c r="H79" s="15"/>
      <c r="I79" s="3">
        <v>300</v>
      </c>
      <c r="K79" s="3" t="s">
        <v>830</v>
      </c>
      <c r="M79" s="3" t="s">
        <v>830</v>
      </c>
      <c r="O79" s="3" t="s">
        <v>705</v>
      </c>
      <c r="U79" s="3" t="s">
        <v>705</v>
      </c>
      <c r="AC79" s="3" t="s">
        <v>734</v>
      </c>
      <c r="AD79" s="3" t="s">
        <v>731</v>
      </c>
      <c r="AE79" s="3" t="s">
        <v>635</v>
      </c>
      <c r="AG79" s="3" t="s">
        <v>830</v>
      </c>
      <c r="AJ79" s="3" t="s">
        <v>830</v>
      </c>
    </row>
    <row r="80" spans="1:52">
      <c r="A80" s="3">
        <v>31</v>
      </c>
      <c r="B80" s="3">
        <v>210</v>
      </c>
      <c r="C80" s="3">
        <v>210</v>
      </c>
      <c r="D80" s="3">
        <v>210</v>
      </c>
      <c r="E80" s="3">
        <v>210</v>
      </c>
      <c r="F80" s="3">
        <v>210</v>
      </c>
      <c r="G80" s="15">
        <v>300</v>
      </c>
      <c r="H80" s="15" t="s">
        <v>739</v>
      </c>
      <c r="I80" s="3">
        <v>300</v>
      </c>
      <c r="K80" s="3" t="s">
        <v>830</v>
      </c>
      <c r="M80" s="3" t="s">
        <v>830</v>
      </c>
      <c r="O80" s="3" t="s">
        <v>705</v>
      </c>
      <c r="U80" s="3" t="s">
        <v>705</v>
      </c>
      <c r="AC80" s="3" t="s">
        <v>734</v>
      </c>
      <c r="AD80" s="3" t="s">
        <v>731</v>
      </c>
      <c r="AE80" s="3" t="s">
        <v>635</v>
      </c>
      <c r="AG80" s="3" t="s">
        <v>830</v>
      </c>
      <c r="AJ80" s="3" t="s">
        <v>830</v>
      </c>
    </row>
    <row r="81" spans="1:50">
      <c r="A81" s="3">
        <v>31.25</v>
      </c>
      <c r="B81" s="3">
        <v>210</v>
      </c>
      <c r="C81" s="3">
        <v>210</v>
      </c>
      <c r="D81" s="3">
        <v>210</v>
      </c>
      <c r="E81" s="3">
        <v>210</v>
      </c>
      <c r="F81" s="3">
        <v>210</v>
      </c>
      <c r="G81" s="15">
        <v>300</v>
      </c>
      <c r="H81" s="15" t="s">
        <v>741</v>
      </c>
      <c r="I81" s="3">
        <v>300</v>
      </c>
      <c r="K81" s="3" t="s">
        <v>830</v>
      </c>
      <c r="M81" s="3" t="s">
        <v>830</v>
      </c>
      <c r="O81" s="3" t="s">
        <v>705</v>
      </c>
      <c r="U81" s="3" t="s">
        <v>705</v>
      </c>
      <c r="AC81" s="3" t="s">
        <v>734</v>
      </c>
      <c r="AD81" s="3" t="s">
        <v>731</v>
      </c>
      <c r="AE81" s="3" t="s">
        <v>635</v>
      </c>
      <c r="AG81" s="3" t="s">
        <v>830</v>
      </c>
      <c r="AJ81" s="3" t="s">
        <v>830</v>
      </c>
    </row>
    <row r="82" spans="1:50">
      <c r="A82" s="3">
        <v>31.5</v>
      </c>
      <c r="B82" s="3">
        <v>210</v>
      </c>
      <c r="C82" s="3">
        <v>210</v>
      </c>
      <c r="D82" s="3">
        <v>210</v>
      </c>
      <c r="E82" s="3">
        <v>210</v>
      </c>
      <c r="F82" s="3">
        <v>210</v>
      </c>
      <c r="G82" s="15">
        <v>300</v>
      </c>
      <c r="H82" s="15" t="s">
        <v>754</v>
      </c>
      <c r="I82" s="3">
        <v>300</v>
      </c>
      <c r="K82" s="3" t="s">
        <v>830</v>
      </c>
      <c r="M82" s="3" t="s">
        <v>830</v>
      </c>
      <c r="O82" s="3" t="s">
        <v>705</v>
      </c>
      <c r="U82" s="3" t="s">
        <v>705</v>
      </c>
      <c r="AC82" s="3" t="s">
        <v>734</v>
      </c>
      <c r="AD82" s="3" t="s">
        <v>731</v>
      </c>
      <c r="AE82" s="3" t="s">
        <v>635</v>
      </c>
      <c r="AG82" s="3" t="s">
        <v>830</v>
      </c>
      <c r="AJ82" s="3" t="s">
        <v>830</v>
      </c>
    </row>
    <row r="83" spans="1:50">
      <c r="G83" s="15"/>
      <c r="H83" s="15"/>
      <c r="AS83" s="3">
        <v>200</v>
      </c>
    </row>
    <row r="84" spans="1:50">
      <c r="A84" s="3" t="s">
        <v>591</v>
      </c>
      <c r="G84" s="15"/>
      <c r="H84" s="15"/>
    </row>
    <row r="85" spans="1:50">
      <c r="A85" s="3" t="s">
        <v>645</v>
      </c>
      <c r="B85" s="3">
        <f>AVERAGE(B$12:B$30,B$40:B$53,B$64:B$77)</f>
        <v>58.904255319148938</v>
      </c>
      <c r="C85" s="3">
        <f t="shared" ref="C85:G85" si="0">AVERAGE(C$12:C$30,C$40:C$53,C$64:C$77)</f>
        <v>73.563829787234042</v>
      </c>
      <c r="D85" s="3">
        <f t="shared" si="0"/>
        <v>83.127659574468083</v>
      </c>
      <c r="E85" s="3">
        <f t="shared" si="0"/>
        <v>89.755319148936167</v>
      </c>
      <c r="F85" s="3">
        <f t="shared" si="0"/>
        <v>88.065217391304344</v>
      </c>
      <c r="G85" s="3">
        <f t="shared" si="0"/>
        <v>88.914893617021278</v>
      </c>
      <c r="I85" s="3">
        <f t="shared" ref="I85:J85" si="1">AVERAGE(I$12:I$30,I$40:I$53,I$64:I$77)</f>
        <v>98.106382978723403</v>
      </c>
      <c r="J85" s="3">
        <f t="shared" si="1"/>
        <v>61.5</v>
      </c>
      <c r="L85" s="3">
        <f>AVERAGE(L$12:L$30,L$40:L$53,L$64:L$77)</f>
        <v>91.928571428571431</v>
      </c>
      <c r="P85" s="3">
        <f>AVERAGE(P$12:P$30,P$40:P$53,P$64:P$77)</f>
        <v>66.41935483870968</v>
      </c>
      <c r="R85" s="3">
        <f>AVERAGE(R$12:R$30,R$40:R$53,R$64:R$77)</f>
        <v>92.5</v>
      </c>
      <c r="T85" s="3">
        <f>AVERAGE(T$12:T$30,T$40:T$53,T$64:T$77)</f>
        <v>17.333333333333332</v>
      </c>
      <c r="V85" s="3">
        <f t="shared" ref="V85:W85" si="2">AVERAGE(V$12:V$30,V$40:V$53,V$64:V$77)</f>
        <v>83</v>
      </c>
      <c r="W85" s="3">
        <f t="shared" si="2"/>
        <v>19.04</v>
      </c>
      <c r="Y85" s="3">
        <f t="shared" ref="Y85:Z85" si="3">AVERAGE(Y$12:Y$30,Y$40:Y$53,Y$64:Y$77)</f>
        <v>55.36</v>
      </c>
      <c r="Z85" s="3">
        <f t="shared" si="3"/>
        <v>74.400000000000006</v>
      </c>
      <c r="AB85" s="3">
        <f>AVERAGE(AB$12:AB$30,AB$40:AB$53,AB$64:AB$77)</f>
        <v>81.692307692307693</v>
      </c>
      <c r="AD85" s="3">
        <f t="shared" ref="AD85:AE85" si="4">AVERAGE(AD$12:AD$30,AD$40:AD$53,AD$64:AD$77)</f>
        <v>88.741935483870961</v>
      </c>
      <c r="AE85" s="3">
        <f t="shared" si="4"/>
        <v>65.657142857142858</v>
      </c>
      <c r="AH85" s="3">
        <f>AVERAGE(AH$12:AH$30,AH$40:AH$53,AH$64:AH$77)</f>
        <v>76.542857142857144</v>
      </c>
      <c r="AK85" s="3">
        <f t="shared" ref="AK85:AX85" si="5">AVERAGE(AK$12:AK$30,AK$40:AK$53,AK$64:AK$77)</f>
        <v>81.046875</v>
      </c>
      <c r="AL85" s="3">
        <f t="shared" si="5"/>
        <v>68.2</v>
      </c>
      <c r="AM85" s="3">
        <f t="shared" si="5"/>
        <v>87.545454545454547</v>
      </c>
      <c r="AN85" s="3">
        <f t="shared" si="5"/>
        <v>89.41935483870968</v>
      </c>
      <c r="AO85" s="3">
        <f t="shared" si="5"/>
        <v>89.5</v>
      </c>
      <c r="AP85" s="3">
        <f t="shared" si="5"/>
        <v>77.916666666666671</v>
      </c>
      <c r="AQ85" s="3">
        <f t="shared" si="5"/>
        <v>90.11666666666666</v>
      </c>
      <c r="AR85" s="3">
        <f t="shared" si="5"/>
        <v>92.566666666666663</v>
      </c>
      <c r="AS85" s="3">
        <f t="shared" si="5"/>
        <v>85.1</v>
      </c>
      <c r="AT85" s="3">
        <f t="shared" si="5"/>
        <v>97.166666666666671</v>
      </c>
      <c r="AU85" s="3">
        <f t="shared" si="5"/>
        <v>93.16</v>
      </c>
      <c r="AV85" s="3">
        <f t="shared" si="5"/>
        <v>94.65789473684211</v>
      </c>
      <c r="AW85" s="3">
        <f t="shared" si="5"/>
        <v>76.48</v>
      </c>
      <c r="AX85" s="3">
        <f t="shared" si="5"/>
        <v>88.5</v>
      </c>
    </row>
    <row r="86" spans="1:50">
      <c r="B86" s="3">
        <f>COUNT(B$12:B$30,B$40:B$53,B$64:B$77)</f>
        <v>47</v>
      </c>
      <c r="C86" s="3">
        <f t="shared" ref="C86:G86" si="6">COUNT(C$12:C$30,C$40:C$53,C$64:C$77)</f>
        <v>47</v>
      </c>
      <c r="D86" s="3">
        <f t="shared" si="6"/>
        <v>47</v>
      </c>
      <c r="E86" s="3">
        <f t="shared" si="6"/>
        <v>47</v>
      </c>
      <c r="F86" s="3">
        <f t="shared" si="6"/>
        <v>46</v>
      </c>
      <c r="G86" s="3">
        <f t="shared" si="6"/>
        <v>47</v>
      </c>
      <c r="I86" s="3">
        <f t="shared" ref="I86:J86" si="7">COUNT(I$12:I$30,I$40:I$53,I$64:I$77)</f>
        <v>47</v>
      </c>
      <c r="J86" s="3">
        <f t="shared" si="7"/>
        <v>46</v>
      </c>
      <c r="L86" s="3">
        <f>COUNT(L$12:L$30,L$40:L$53,L$64:L$77)</f>
        <v>42</v>
      </c>
      <c r="P86" s="3">
        <f>COUNT(P$12:P$30,P$40:P$53,P$64:P$77)</f>
        <v>31</v>
      </c>
      <c r="R86" s="3">
        <f>COUNT(R$12:R$30,R$40:R$53,R$64:R$77)</f>
        <v>33</v>
      </c>
      <c r="T86" s="3">
        <f>COUNT(T$12:T$30,T$40:T$53,T$64:T$77)</f>
        <v>30</v>
      </c>
      <c r="V86" s="3">
        <f t="shared" ref="V86:W86" si="8">COUNT(V$12:V$30,V$40:V$53,V$64:V$77)</f>
        <v>37</v>
      </c>
      <c r="W86" s="3">
        <f t="shared" si="8"/>
        <v>25</v>
      </c>
      <c r="Y86" s="3">
        <f t="shared" ref="Y86:Z86" si="9">COUNT(Y$12:Y$30,Y$40:Y$53,Y$64:Y$77)</f>
        <v>25</v>
      </c>
      <c r="Z86" s="3">
        <f t="shared" si="9"/>
        <v>35</v>
      </c>
      <c r="AB86" s="3">
        <f>COUNT(AB$12:AB$30,AB$40:AB$53,AB$64:AB$77)</f>
        <v>39</v>
      </c>
      <c r="AD86" s="3">
        <f t="shared" ref="AD86:AE86" si="10">COUNT(AD$12:AD$30,AD$40:AD$53,AD$64:AD$77)</f>
        <v>31</v>
      </c>
      <c r="AE86" s="3">
        <f t="shared" si="10"/>
        <v>35</v>
      </c>
      <c r="AH86" s="3">
        <f>COUNT(AH$12:AH$30,AH$40:AH$53,AH$64:AH$77)</f>
        <v>35</v>
      </c>
      <c r="AK86" s="3">
        <f t="shared" ref="AK86:AW86" si="11">COUNT(AK$12:AK$30,AK$40:AK$53,AK$64:AK$77)</f>
        <v>32</v>
      </c>
      <c r="AL86" s="3">
        <f t="shared" si="11"/>
        <v>35</v>
      </c>
      <c r="AM86" s="3">
        <f t="shared" si="11"/>
        <v>33</v>
      </c>
      <c r="AN86" s="3">
        <f t="shared" si="11"/>
        <v>31</v>
      </c>
      <c r="AO86" s="3">
        <f t="shared" si="11"/>
        <v>32</v>
      </c>
      <c r="AP86" s="3">
        <f t="shared" si="11"/>
        <v>24</v>
      </c>
      <c r="AQ86" s="3">
        <f t="shared" si="11"/>
        <v>30</v>
      </c>
      <c r="AR86" s="3">
        <f t="shared" si="11"/>
        <v>30</v>
      </c>
      <c r="AS86" s="3">
        <f t="shared" si="11"/>
        <v>30</v>
      </c>
      <c r="AT86" s="3">
        <f t="shared" si="11"/>
        <v>30</v>
      </c>
      <c r="AU86" s="3">
        <f t="shared" si="11"/>
        <v>25</v>
      </c>
      <c r="AV86" s="3">
        <f t="shared" si="11"/>
        <v>19</v>
      </c>
      <c r="AW86" s="3">
        <f t="shared" si="11"/>
        <v>25</v>
      </c>
      <c r="AX86" s="3">
        <f>COUNT(AX$12:AX$30,AX$40:AX$53,AX$64:AX$77)</f>
        <v>24</v>
      </c>
    </row>
    <row r="87" spans="1:50">
      <c r="B87" s="3">
        <f>MIN(B$12:B$30,B$40:B$53,B$64:B$77)</f>
        <v>24</v>
      </c>
      <c r="C87" s="3">
        <f t="shared" ref="C87:G87" si="12">MIN(C$12:C$30,C$40:C$53,C$64:C$77)</f>
        <v>28.5</v>
      </c>
      <c r="D87" s="3">
        <f t="shared" si="12"/>
        <v>39</v>
      </c>
      <c r="E87" s="3">
        <f t="shared" si="12"/>
        <v>46.5</v>
      </c>
      <c r="F87" s="3">
        <f t="shared" si="12"/>
        <v>43</v>
      </c>
      <c r="G87" s="3">
        <f t="shared" si="12"/>
        <v>37</v>
      </c>
      <c r="I87" s="3">
        <f t="shared" ref="I87:J87" si="13">MIN(I$12:I$30,I$40:I$53,I$64:I$77)</f>
        <v>49</v>
      </c>
      <c r="J87" s="3">
        <f t="shared" si="13"/>
        <v>10</v>
      </c>
      <c r="L87" s="3">
        <f>MIN(L$12:L$30,L$40:L$53,L$64:L$77)</f>
        <v>53</v>
      </c>
      <c r="P87" s="3">
        <f>MIN(P$12:P$30,P$40:P$53,P$64:P$77)</f>
        <v>42</v>
      </c>
      <c r="R87" s="3">
        <f>MIN(R$12:R$30,R$40:R$53,R$64:R$77)</f>
        <v>53</v>
      </c>
      <c r="T87" s="3">
        <f>MIN(T$12:T$30,T$40:T$53,T$64:T$77)</f>
        <v>0</v>
      </c>
      <c r="V87" s="3">
        <f t="shared" ref="V87:W87" si="14">MIN(V$12:V$30,V$40:V$53,V$64:V$77)</f>
        <v>52</v>
      </c>
      <c r="W87" s="3">
        <f t="shared" si="14"/>
        <v>5</v>
      </c>
      <c r="Y87" s="3">
        <f t="shared" ref="Y87:Z87" si="15">MIN(Y$12:Y$30,Y$40:Y$53,Y$64:Y$77)</f>
        <v>35</v>
      </c>
      <c r="Z87" s="3">
        <f t="shared" si="15"/>
        <v>43</v>
      </c>
      <c r="AB87" s="3">
        <f>MIN(AB$12:AB$30,AB$40:AB$53,AB$64:AB$77)</f>
        <v>37</v>
      </c>
      <c r="AD87" s="3">
        <f t="shared" ref="AD87:AE87" si="16">MIN(AD$12:AD$30,AD$40:AD$53,AD$64:AD$77)</f>
        <v>37</v>
      </c>
      <c r="AE87" s="3">
        <f t="shared" si="16"/>
        <v>27</v>
      </c>
      <c r="AH87" s="3">
        <f>MIN(AH$12:AH$30,AH$40:AH$53,AH$64:AH$77)</f>
        <v>30</v>
      </c>
      <c r="AK87" s="3">
        <f t="shared" ref="AK87:AX87" si="17">MIN(AK$12:AK$30,AK$40:AK$53,AK$64:AK$77)</f>
        <v>38</v>
      </c>
      <c r="AL87" s="3">
        <f t="shared" si="17"/>
        <v>29</v>
      </c>
      <c r="AM87" s="3">
        <f t="shared" si="17"/>
        <v>46</v>
      </c>
      <c r="AN87" s="3">
        <f t="shared" si="17"/>
        <v>43</v>
      </c>
      <c r="AO87" s="3">
        <f t="shared" si="17"/>
        <v>49</v>
      </c>
      <c r="AP87" s="3">
        <f t="shared" si="17"/>
        <v>33</v>
      </c>
      <c r="AQ87" s="3">
        <f t="shared" si="17"/>
        <v>52</v>
      </c>
      <c r="AR87" s="3">
        <f t="shared" si="17"/>
        <v>43</v>
      </c>
      <c r="AS87" s="3">
        <f t="shared" si="17"/>
        <v>32</v>
      </c>
      <c r="AT87" s="3">
        <f t="shared" si="17"/>
        <v>48</v>
      </c>
      <c r="AU87" s="3">
        <f t="shared" si="17"/>
        <v>50</v>
      </c>
      <c r="AV87" s="3">
        <f t="shared" si="17"/>
        <v>45</v>
      </c>
      <c r="AW87" s="3">
        <f t="shared" si="17"/>
        <v>40</v>
      </c>
      <c r="AX87" s="3">
        <f t="shared" si="17"/>
        <v>45</v>
      </c>
    </row>
    <row r="88" spans="1:50">
      <c r="B88" s="3">
        <f>MAX(B$12:B$30,B$40:B$53,B$64:B$77)</f>
        <v>138.5</v>
      </c>
      <c r="C88" s="3">
        <f t="shared" ref="C88:G88" si="18">MAX(C$12:C$30,C$40:C$53,C$64:C$77)</f>
        <v>210</v>
      </c>
      <c r="D88" s="3">
        <f t="shared" si="18"/>
        <v>210</v>
      </c>
      <c r="E88" s="3">
        <f t="shared" si="18"/>
        <v>210</v>
      </c>
      <c r="F88" s="3">
        <f t="shared" si="18"/>
        <v>210</v>
      </c>
      <c r="G88" s="3">
        <f t="shared" si="18"/>
        <v>300</v>
      </c>
      <c r="I88" s="3">
        <f t="shared" ref="I88:J88" si="19">MAX(I$12:I$30,I$40:I$53,I$64:I$77)</f>
        <v>300</v>
      </c>
      <c r="J88" s="3">
        <f t="shared" si="19"/>
        <v>158</v>
      </c>
      <c r="L88" s="3">
        <f>MAX(L$12:L$30,L$40:L$53,L$64:L$77)</f>
        <v>178.5</v>
      </c>
      <c r="P88" s="3">
        <f>MAX(P$12:P$30,P$40:P$53,P$64:P$77)</f>
        <v>120</v>
      </c>
      <c r="R88" s="3">
        <f>MAX(R$12:R$30,R$40:R$53,R$64:R$77)</f>
        <v>220</v>
      </c>
      <c r="T88" s="3">
        <f>MAX(T$12:T$30,T$40:T$53,T$64:T$77)</f>
        <v>47.5</v>
      </c>
      <c r="V88" s="3">
        <f t="shared" ref="V88:W88" si="20">MAX(V$12:V$30,V$40:V$53,V$64:V$77)</f>
        <v>185</v>
      </c>
      <c r="W88" s="3">
        <f t="shared" si="20"/>
        <v>50</v>
      </c>
      <c r="Y88" s="3">
        <f t="shared" ref="Y88:Z88" si="21">MAX(Y$12:Y$30,Y$40:Y$53,Y$64:Y$77)</f>
        <v>88</v>
      </c>
      <c r="Z88" s="3">
        <f t="shared" si="21"/>
        <v>148</v>
      </c>
      <c r="AB88" s="3">
        <f>MAX(AB$12:AB$30,AB$40:AB$53,AB$64:AB$77)</f>
        <v>186</v>
      </c>
      <c r="AD88" s="3">
        <f t="shared" ref="AD88:AE88" si="22">MAX(AD$12:AD$30,AD$40:AD$53,AD$64:AD$77)</f>
        <v>182</v>
      </c>
      <c r="AE88" s="3">
        <f t="shared" si="22"/>
        <v>151</v>
      </c>
      <c r="AH88" s="3">
        <f>MAX(AH$12:AH$30,AH$40:AH$53,AH$64:AH$77)</f>
        <v>154</v>
      </c>
      <c r="AK88" s="3">
        <f t="shared" ref="AK88:AX88" si="23">MAX(AK$12:AK$30,AK$40:AK$53,AK$64:AK$77)</f>
        <v>165</v>
      </c>
      <c r="AL88" s="3">
        <f t="shared" si="23"/>
        <v>175</v>
      </c>
      <c r="AM88" s="3">
        <f t="shared" si="23"/>
        <v>182</v>
      </c>
      <c r="AN88" s="3">
        <f t="shared" si="23"/>
        <v>178</v>
      </c>
      <c r="AO88" s="3">
        <f t="shared" si="23"/>
        <v>171</v>
      </c>
      <c r="AP88" s="3">
        <f t="shared" si="23"/>
        <v>179</v>
      </c>
      <c r="AQ88" s="3">
        <f t="shared" si="23"/>
        <v>186</v>
      </c>
      <c r="AR88" s="3">
        <f t="shared" si="23"/>
        <v>190</v>
      </c>
      <c r="AS88" s="3">
        <f t="shared" si="23"/>
        <v>194</v>
      </c>
      <c r="AT88" s="3">
        <f t="shared" si="23"/>
        <v>195</v>
      </c>
      <c r="AU88" s="3">
        <f t="shared" si="23"/>
        <v>195</v>
      </c>
      <c r="AV88" s="3">
        <f t="shared" si="23"/>
        <v>195</v>
      </c>
      <c r="AW88" s="3">
        <f t="shared" si="23"/>
        <v>183</v>
      </c>
      <c r="AX88" s="3">
        <f t="shared" si="23"/>
        <v>190</v>
      </c>
    </row>
    <row r="89" spans="1:50">
      <c r="B89" s="3">
        <f>STDEV(B$12:B$30,B$40:B$53,B$64:B$77)</f>
        <v>30.972750698742246</v>
      </c>
      <c r="C89" s="3">
        <f t="shared" ref="C89:G89" si="24">STDEV(C$12:C$30,C$40:C$53,C$64:C$77)</f>
        <v>37.838561108385278</v>
      </c>
      <c r="D89" s="3">
        <f t="shared" si="24"/>
        <v>42.377889549436027</v>
      </c>
      <c r="E89" s="3">
        <f t="shared" si="24"/>
        <v>40.991763798993219</v>
      </c>
      <c r="F89" s="3">
        <f t="shared" si="24"/>
        <v>40.88555962081535</v>
      </c>
      <c r="G89" s="3">
        <f t="shared" si="24"/>
        <v>49.242006540560574</v>
      </c>
      <c r="I89" s="3">
        <f t="shared" ref="I89:J89" si="25">STDEV(I$12:I$30,I$40:I$53,I$64:I$77)</f>
        <v>55.78539392854713</v>
      </c>
      <c r="J89" s="3">
        <f t="shared" si="25"/>
        <v>32.33986188385267</v>
      </c>
      <c r="L89" s="3">
        <f>STDEV(L$12:L$30,L$40:L$53,L$64:L$77)</f>
        <v>37.5037512641738</v>
      </c>
      <c r="P89" s="3">
        <f>STDEV(P$12:P$30,P$40:P$53,P$64:P$77)</f>
        <v>18.7594850560961</v>
      </c>
      <c r="R89" s="3">
        <f>STDEV(R$12:R$30,R$40:R$53,R$64:R$77)</f>
        <v>41.911924019305054</v>
      </c>
      <c r="T89" s="3">
        <f>STDEV(T$12:T$30,T$40:T$53,T$64:T$77)</f>
        <v>8.4029277875213726</v>
      </c>
      <c r="V89" s="3">
        <f t="shared" ref="V89:W89" si="26">STDEV(V$12:V$30,V$40:V$53,V$64:V$77)</f>
        <v>32.92837344567414</v>
      </c>
      <c r="W89" s="3">
        <f t="shared" si="26"/>
        <v>9.7060118826769752</v>
      </c>
      <c r="Y89" s="3">
        <f t="shared" ref="Y89:Z89" si="27">STDEV(Y$12:Y$30,Y$40:Y$53,Y$64:Y$77)</f>
        <v>12.802603901811008</v>
      </c>
      <c r="Z89" s="3">
        <f t="shared" si="27"/>
        <v>25.655179502278237</v>
      </c>
      <c r="AB89" s="3">
        <f>STDEV(AB$12:AB$30,AB$40:AB$53,AB$64:AB$77)</f>
        <v>34.682130880745341</v>
      </c>
      <c r="AD89" s="3">
        <f t="shared" ref="AD89:AE89" si="28">STDEV(AD$12:AD$30,AD$40:AD$53,AD$64:AD$77)</f>
        <v>34.775439361648601</v>
      </c>
      <c r="AE89" s="3">
        <f t="shared" si="28"/>
        <v>29.847596077349994</v>
      </c>
      <c r="AH89" s="3">
        <f>STDEV(AH$12:AH$30,AH$40:AH$53,AH$64:AH$77)</f>
        <v>31.650985355113029</v>
      </c>
      <c r="AK89" s="3">
        <f t="shared" ref="AK89:AX89" si="29">STDEV(AK$12:AK$30,AK$40:AK$53,AK$64:AK$77)</f>
        <v>35.549456548407271</v>
      </c>
      <c r="AL89" s="3">
        <f t="shared" si="29"/>
        <v>33.090828656539728</v>
      </c>
      <c r="AM89" s="3">
        <f t="shared" si="29"/>
        <v>39.2556452222885</v>
      </c>
      <c r="AN89" s="3">
        <f t="shared" si="29"/>
        <v>45.113763009787007</v>
      </c>
      <c r="AO89" s="3">
        <f t="shared" si="29"/>
        <v>40.912573980103225</v>
      </c>
      <c r="AP89" s="3">
        <f t="shared" si="29"/>
        <v>31.77627863765629</v>
      </c>
      <c r="AQ89" s="3">
        <f t="shared" si="29"/>
        <v>40.406273696333209</v>
      </c>
      <c r="AR89" s="3">
        <f t="shared" si="29"/>
        <v>46.168867950341728</v>
      </c>
      <c r="AS89" s="3">
        <f t="shared" si="29"/>
        <v>50.574185864550202</v>
      </c>
      <c r="AT89" s="3">
        <f t="shared" si="29"/>
        <v>46.833404916704005</v>
      </c>
      <c r="AU89" s="3">
        <f t="shared" si="29"/>
        <v>41.078867235274792</v>
      </c>
      <c r="AV89" s="3">
        <f t="shared" si="29"/>
        <v>49.624157600344809</v>
      </c>
      <c r="AW89" s="3">
        <f t="shared" si="29"/>
        <v>34.786395808323306</v>
      </c>
      <c r="AX89" s="3">
        <f t="shared" si="29"/>
        <v>45.060346010752021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6"/>
  <sheetViews>
    <sheetView workbookViewId="0">
      <pane xSplit="1" ySplit="4" topLeftCell="BG88" activePane="bottomRight" state="frozenSplit"/>
      <selection pane="topRight"/>
      <selection pane="bottomLeft"/>
      <selection pane="bottomRight" activeCell="BJ101" sqref="BJ101"/>
    </sheetView>
  </sheetViews>
  <sheetFormatPr baseColWidth="10" defaultColWidth="8.7109375" defaultRowHeight="13" x14ac:dyDescent="0"/>
  <cols>
    <col min="1" max="1" width="16.28515625" style="3" bestFit="1" customWidth="1"/>
    <col min="2" max="7" width="12" style="3" bestFit="1" customWidth="1"/>
    <col min="8" max="8" width="5.140625" style="3" bestFit="1" customWidth="1"/>
    <col min="9" max="9" width="11.5703125" style="3" bestFit="1" customWidth="1"/>
    <col min="10" max="10" width="13.28515625" style="3" bestFit="1" customWidth="1"/>
    <col min="11" max="11" width="7" style="3" bestFit="1" customWidth="1"/>
    <col min="12" max="12" width="12" style="3" bestFit="1" customWidth="1"/>
    <col min="13" max="13" width="7" style="3" bestFit="1" customWidth="1"/>
    <col min="14" max="14" width="12" style="3" bestFit="1" customWidth="1"/>
    <col min="15" max="15" width="6.5703125" style="3" bestFit="1" customWidth="1"/>
    <col min="16" max="16" width="12" style="3" bestFit="1" customWidth="1"/>
    <col min="17" max="17" width="6.5703125" style="3" bestFit="1" customWidth="1"/>
    <col min="18" max="18" width="12" style="3" bestFit="1" customWidth="1"/>
    <col min="19" max="19" width="15.5703125" style="3" bestFit="1" customWidth="1"/>
    <col min="20" max="22" width="12" style="3" bestFit="1" customWidth="1"/>
    <col min="23" max="23" width="13.140625" style="3" bestFit="1" customWidth="1"/>
    <col min="24" max="24" width="11" style="3" bestFit="1" customWidth="1"/>
    <col min="25" max="25" width="7" style="3" bestFit="1" customWidth="1"/>
    <col min="26" max="26" width="20" style="3" bestFit="1" customWidth="1"/>
    <col min="27" max="27" width="8.5703125" style="3" bestFit="1" customWidth="1"/>
    <col min="28" max="28" width="7" style="3" bestFit="1" customWidth="1"/>
    <col min="29" max="29" width="12.28515625" style="3" bestFit="1" customWidth="1"/>
    <col min="30" max="30" width="12" style="3" bestFit="1" customWidth="1"/>
    <col min="31" max="31" width="5.140625" style="3" bestFit="1" customWidth="1"/>
    <col min="32" max="32" width="12" style="3" bestFit="1" customWidth="1"/>
    <col min="33" max="33" width="6.5703125" style="3" bestFit="1" customWidth="1"/>
    <col min="34" max="34" width="12" style="3" bestFit="1" customWidth="1"/>
    <col min="35" max="36" width="6.5703125" style="3" bestFit="1" customWidth="1"/>
    <col min="37" max="37" width="9.42578125" style="3" bestFit="1" customWidth="1"/>
    <col min="38" max="39" width="12" style="3" bestFit="1" customWidth="1"/>
    <col min="40" max="40" width="5.7109375" style="3" customWidth="1"/>
    <col min="41" max="41" width="39" style="3" bestFit="1" customWidth="1"/>
    <col min="42" max="42" width="13.42578125" style="3" bestFit="1" customWidth="1"/>
    <col min="43" max="43" width="5.7109375" style="3" customWidth="1"/>
    <col min="44" max="44" width="35.5703125" style="3" bestFit="1" customWidth="1"/>
    <col min="45" max="46" width="6.5703125" style="3" bestFit="1" customWidth="1"/>
    <col min="47" max="47" width="8.140625" style="3" bestFit="1" customWidth="1"/>
    <col min="48" max="48" width="7.42578125" style="3" customWidth="1"/>
    <col min="49" max="51" width="12" style="3" bestFit="1" customWidth="1"/>
    <col min="52" max="52" width="8.7109375" style="3" bestFit="1" customWidth="1"/>
    <col min="53" max="58" width="12" style="3" bestFit="1" customWidth="1"/>
    <col min="59" max="59" width="22" style="3" bestFit="1" customWidth="1"/>
    <col min="60" max="60" width="11" style="3" bestFit="1" customWidth="1"/>
    <col min="61" max="62" width="12" style="3" bestFit="1" customWidth="1"/>
    <col min="63" max="63" width="22" style="3" bestFit="1" customWidth="1"/>
    <col min="64" max="64" width="10.42578125" style="3" bestFit="1" customWidth="1"/>
    <col min="65" max="244" width="5.7109375" style="3" customWidth="1"/>
    <col min="245" max="250" width="6.7109375" style="3" customWidth="1"/>
    <col min="251" max="256" width="7.140625" style="3" customWidth="1"/>
    <col min="257" max="16384" width="8.7109375" style="3"/>
  </cols>
  <sheetData>
    <row r="1" spans="1:64">
      <c r="A1" s="15" t="s">
        <v>527</v>
      </c>
      <c r="B1" s="15"/>
      <c r="C1" s="15"/>
      <c r="D1" s="15"/>
      <c r="E1" s="15"/>
      <c r="F1" s="15"/>
    </row>
    <row r="2" spans="1:64">
      <c r="A2" s="15" t="s">
        <v>322</v>
      </c>
      <c r="B2" s="15"/>
      <c r="C2" s="15"/>
      <c r="D2" s="15"/>
      <c r="E2" s="15"/>
      <c r="F2" s="15"/>
    </row>
    <row r="3" spans="1:64">
      <c r="A3" s="15" t="s">
        <v>577</v>
      </c>
      <c r="I3" s="3" t="s">
        <v>824</v>
      </c>
      <c r="J3" s="3" t="s">
        <v>445</v>
      </c>
      <c r="K3" s="3" t="s">
        <v>445</v>
      </c>
      <c r="Z3" s="3" t="s">
        <v>445</v>
      </c>
      <c r="AJ3" s="3" t="s">
        <v>445</v>
      </c>
      <c r="AK3" s="3" t="s">
        <v>445</v>
      </c>
      <c r="AV3" s="3" t="s">
        <v>619</v>
      </c>
      <c r="AW3" s="3" t="s">
        <v>445</v>
      </c>
      <c r="AX3" s="3" t="s">
        <v>619</v>
      </c>
      <c r="AY3" s="3" t="s">
        <v>445</v>
      </c>
      <c r="AZ3" s="3" t="s">
        <v>397</v>
      </c>
    </row>
    <row r="4" spans="1:64" s="4" customFormat="1">
      <c r="A4" s="16" t="s">
        <v>795</v>
      </c>
      <c r="B4" s="4">
        <v>900726</v>
      </c>
      <c r="C4" s="4">
        <v>900804</v>
      </c>
      <c r="D4" s="4">
        <v>900814</v>
      </c>
      <c r="E4" s="4">
        <v>900820</v>
      </c>
      <c r="F4" s="4">
        <v>900825</v>
      </c>
      <c r="G4" s="4">
        <v>910726</v>
      </c>
      <c r="I4" s="4">
        <v>910827</v>
      </c>
      <c r="J4" s="4">
        <v>920530</v>
      </c>
      <c r="K4" s="4">
        <v>920606</v>
      </c>
      <c r="L4" s="4">
        <v>920610</v>
      </c>
      <c r="N4" s="4">
        <v>920724</v>
      </c>
      <c r="P4" s="4">
        <v>920823</v>
      </c>
      <c r="R4" s="4" t="s">
        <v>7</v>
      </c>
      <c r="T4" s="4" t="s">
        <v>8</v>
      </c>
      <c r="V4" s="4">
        <v>940823</v>
      </c>
      <c r="X4" s="4">
        <v>940904</v>
      </c>
      <c r="Z4" s="4">
        <v>950520</v>
      </c>
      <c r="AB4" s="4">
        <v>950817</v>
      </c>
      <c r="AD4" s="4">
        <v>960606</v>
      </c>
      <c r="AF4" s="4">
        <v>960814</v>
      </c>
      <c r="AH4" s="4">
        <v>960904</v>
      </c>
      <c r="AJ4" s="4">
        <v>970811</v>
      </c>
      <c r="AL4" s="4">
        <v>980828</v>
      </c>
      <c r="AM4" s="4">
        <v>990812</v>
      </c>
      <c r="AP4" s="4" t="s">
        <v>107</v>
      </c>
      <c r="AS4" s="4" t="s">
        <v>110</v>
      </c>
      <c r="AT4" s="4" t="s">
        <v>114</v>
      </c>
      <c r="AU4" s="4" t="s">
        <v>116</v>
      </c>
      <c r="AV4" s="4" t="s">
        <v>577</v>
      </c>
      <c r="AW4" s="4" t="s">
        <v>120</v>
      </c>
      <c r="AX4" s="4" t="s">
        <v>587</v>
      </c>
      <c r="AY4" s="4" t="s">
        <v>124</v>
      </c>
      <c r="BA4" s="4" t="s">
        <v>127</v>
      </c>
      <c r="BB4" s="4" t="s">
        <v>171</v>
      </c>
      <c r="BC4" s="4" t="s">
        <v>175</v>
      </c>
      <c r="BD4" s="4">
        <v>20090801</v>
      </c>
      <c r="BE4" s="4">
        <v>20100812</v>
      </c>
      <c r="BF4" s="4">
        <v>20110811</v>
      </c>
      <c r="BG4" s="4">
        <v>20110811</v>
      </c>
      <c r="BH4" s="4">
        <v>20120815</v>
      </c>
      <c r="BI4" s="4">
        <v>20130814</v>
      </c>
      <c r="BJ4" s="4">
        <v>20140825</v>
      </c>
      <c r="BK4" s="4" t="s">
        <v>398</v>
      </c>
      <c r="BL4" s="4" t="s">
        <v>993</v>
      </c>
    </row>
    <row r="5" spans="1:64">
      <c r="A5" s="15" t="s">
        <v>144</v>
      </c>
      <c r="S5" s="3" t="s">
        <v>705</v>
      </c>
      <c r="Z5" s="3">
        <v>2.5</v>
      </c>
      <c r="AL5" s="3" t="s">
        <v>43</v>
      </c>
      <c r="BF5" s="3">
        <v>48</v>
      </c>
      <c r="BH5" s="3">
        <v>50</v>
      </c>
      <c r="BI5" s="3">
        <v>46</v>
      </c>
      <c r="BJ5" s="3">
        <v>50</v>
      </c>
      <c r="BL5" s="3" t="s">
        <v>241</v>
      </c>
    </row>
    <row r="6" spans="1:64">
      <c r="A6" s="15" t="s">
        <v>204</v>
      </c>
      <c r="S6" s="3" t="s">
        <v>705</v>
      </c>
      <c r="Z6" s="3">
        <v>0</v>
      </c>
      <c r="AA6" s="3" t="s">
        <v>186</v>
      </c>
      <c r="AL6" s="3" t="s">
        <v>43</v>
      </c>
      <c r="BF6" s="3">
        <v>49</v>
      </c>
      <c r="BH6" s="3">
        <v>73</v>
      </c>
      <c r="BI6" s="3">
        <v>42</v>
      </c>
      <c r="BJ6" s="3">
        <v>72</v>
      </c>
      <c r="BL6" s="3" t="s">
        <v>852</v>
      </c>
    </row>
    <row r="7" spans="1:64">
      <c r="A7" s="15" t="s">
        <v>139</v>
      </c>
      <c r="B7" s="3">
        <v>132</v>
      </c>
      <c r="C7" s="3">
        <v>132</v>
      </c>
      <c r="D7" s="3">
        <v>132</v>
      </c>
      <c r="E7" s="3">
        <v>132</v>
      </c>
      <c r="F7" s="3">
        <v>132</v>
      </c>
      <c r="G7" s="15">
        <v>184</v>
      </c>
      <c r="H7" s="15" t="s">
        <v>784</v>
      </c>
      <c r="S7" s="3" t="s">
        <v>705</v>
      </c>
      <c r="BF7" s="3">
        <v>138</v>
      </c>
      <c r="BH7" s="3">
        <v>119</v>
      </c>
      <c r="BI7" s="3">
        <v>52</v>
      </c>
      <c r="BJ7" s="3">
        <v>130</v>
      </c>
      <c r="BL7" s="3" t="s">
        <v>252</v>
      </c>
    </row>
    <row r="8" spans="1:64">
      <c r="A8" s="15" t="s">
        <v>104</v>
      </c>
      <c r="B8" s="3">
        <v>144</v>
      </c>
      <c r="C8" s="3">
        <v>144</v>
      </c>
      <c r="D8" s="3">
        <v>144</v>
      </c>
      <c r="E8" s="3">
        <v>144</v>
      </c>
      <c r="F8" s="3">
        <v>144</v>
      </c>
      <c r="G8" s="15">
        <v>172</v>
      </c>
      <c r="H8" s="15" t="s">
        <v>785</v>
      </c>
      <c r="S8" s="3" t="s">
        <v>705</v>
      </c>
      <c r="BF8" s="3">
        <v>90</v>
      </c>
      <c r="BH8" s="3">
        <v>80</v>
      </c>
      <c r="BI8" s="3">
        <v>53</v>
      </c>
      <c r="BJ8" s="3">
        <v>118</v>
      </c>
      <c r="BL8" s="3" t="s">
        <v>853</v>
      </c>
    </row>
    <row r="9" spans="1:64">
      <c r="A9" s="3" t="s">
        <v>141</v>
      </c>
      <c r="B9" s="3">
        <v>162</v>
      </c>
      <c r="C9" s="3">
        <v>162</v>
      </c>
      <c r="D9" s="3">
        <v>162</v>
      </c>
      <c r="E9" s="3">
        <v>162</v>
      </c>
      <c r="F9" s="3">
        <v>162</v>
      </c>
      <c r="S9" s="3" t="s">
        <v>705</v>
      </c>
      <c r="Z9" s="3">
        <v>0</v>
      </c>
      <c r="AA9" s="3" t="s">
        <v>227</v>
      </c>
      <c r="BF9" s="3">
        <v>58</v>
      </c>
      <c r="BH9" s="3">
        <v>64</v>
      </c>
      <c r="BI9" s="3">
        <v>79</v>
      </c>
      <c r="BJ9" s="3">
        <v>72</v>
      </c>
      <c r="BL9" s="3" t="s">
        <v>263</v>
      </c>
    </row>
    <row r="10" spans="1:64">
      <c r="A10" s="15" t="s">
        <v>100</v>
      </c>
      <c r="G10" s="15">
        <v>183</v>
      </c>
      <c r="H10" s="15" t="s">
        <v>783</v>
      </c>
      <c r="S10" s="3" t="s">
        <v>705</v>
      </c>
      <c r="AL10" s="3" t="s">
        <v>43</v>
      </c>
      <c r="BF10" s="3">
        <v>49</v>
      </c>
      <c r="BH10" s="3">
        <v>53</v>
      </c>
      <c r="BI10" s="3">
        <v>53</v>
      </c>
      <c r="BJ10" s="3">
        <v>58</v>
      </c>
      <c r="BL10" s="3" t="s">
        <v>854</v>
      </c>
    </row>
    <row r="11" spans="1:64">
      <c r="A11" s="15" t="s">
        <v>4</v>
      </c>
      <c r="B11" s="3">
        <v>141</v>
      </c>
      <c r="C11" s="3">
        <v>141</v>
      </c>
      <c r="D11" s="3">
        <v>141</v>
      </c>
      <c r="E11" s="3">
        <v>141</v>
      </c>
      <c r="F11" s="3">
        <v>141</v>
      </c>
      <c r="G11" s="15">
        <v>176</v>
      </c>
      <c r="H11" s="15" t="s">
        <v>779</v>
      </c>
      <c r="I11" s="3">
        <v>195</v>
      </c>
      <c r="N11" s="3">
        <v>164</v>
      </c>
      <c r="S11" s="3" t="s">
        <v>705</v>
      </c>
      <c r="AB11" s="3">
        <v>185</v>
      </c>
      <c r="AC11" s="3" t="s">
        <v>596</v>
      </c>
      <c r="AF11" s="3" t="s">
        <v>43</v>
      </c>
      <c r="AJ11" s="3">
        <v>166</v>
      </c>
      <c r="AL11" s="3" t="s">
        <v>43</v>
      </c>
      <c r="AM11" s="3" t="s">
        <v>43</v>
      </c>
      <c r="BF11" s="3">
        <v>56.5</v>
      </c>
      <c r="BH11" s="3">
        <v>57</v>
      </c>
      <c r="BI11" s="3">
        <v>66</v>
      </c>
      <c r="BJ11" s="3">
        <v>62</v>
      </c>
      <c r="BL11" s="3" t="s">
        <v>270</v>
      </c>
    </row>
    <row r="12" spans="1:64">
      <c r="A12" s="15">
        <v>0.25</v>
      </c>
      <c r="B12" s="3">
        <v>205</v>
      </c>
      <c r="C12" s="3">
        <v>205</v>
      </c>
      <c r="D12" s="3">
        <v>205</v>
      </c>
      <c r="E12" s="3">
        <v>205</v>
      </c>
      <c r="F12" s="3">
        <v>205</v>
      </c>
      <c r="G12" s="15">
        <v>282</v>
      </c>
      <c r="H12" s="15" t="s">
        <v>1</v>
      </c>
      <c r="I12" s="3">
        <v>282</v>
      </c>
      <c r="N12" s="3">
        <v>191</v>
      </c>
      <c r="P12" s="3" t="s">
        <v>29</v>
      </c>
      <c r="S12" s="3" t="s">
        <v>705</v>
      </c>
      <c r="AB12" s="3">
        <v>193</v>
      </c>
      <c r="AC12" s="3" t="s">
        <v>596</v>
      </c>
      <c r="AF12" s="3">
        <v>130</v>
      </c>
      <c r="AJ12" s="3">
        <v>196</v>
      </c>
      <c r="AL12" s="3" t="s">
        <v>43</v>
      </c>
      <c r="BF12" s="3">
        <v>60</v>
      </c>
      <c r="BG12" s="3" t="s">
        <v>856</v>
      </c>
      <c r="BH12" s="3">
        <v>58</v>
      </c>
      <c r="BI12" s="3">
        <v>63</v>
      </c>
      <c r="BJ12" s="3">
        <v>65</v>
      </c>
      <c r="BK12" s="3" t="s">
        <v>856</v>
      </c>
      <c r="BL12" s="3" t="s">
        <v>855</v>
      </c>
    </row>
    <row r="13" spans="1:64">
      <c r="A13" s="15">
        <v>0.5</v>
      </c>
      <c r="B13" s="3">
        <v>195</v>
      </c>
      <c r="C13" s="3">
        <v>192</v>
      </c>
      <c r="D13" s="3">
        <v>192</v>
      </c>
      <c r="E13" s="3">
        <v>192</v>
      </c>
      <c r="F13" s="3">
        <v>192</v>
      </c>
      <c r="G13" s="15">
        <v>175</v>
      </c>
      <c r="H13" s="15"/>
      <c r="I13" s="3">
        <v>175</v>
      </c>
      <c r="N13" s="3">
        <v>192</v>
      </c>
      <c r="P13" s="3" t="s">
        <v>29</v>
      </c>
      <c r="S13" s="3" t="s">
        <v>705</v>
      </c>
      <c r="T13" s="3" t="s">
        <v>35</v>
      </c>
      <c r="AB13" s="3" t="s">
        <v>39</v>
      </c>
      <c r="AF13" s="3">
        <v>45</v>
      </c>
      <c r="AH13" s="3" t="s">
        <v>43</v>
      </c>
      <c r="AJ13" s="3">
        <v>187</v>
      </c>
      <c r="AL13" s="3" t="s">
        <v>43</v>
      </c>
      <c r="AM13" s="3" t="s">
        <v>43</v>
      </c>
      <c r="AN13" s="3" t="s">
        <v>590</v>
      </c>
      <c r="AQ13" s="3" t="s">
        <v>590</v>
      </c>
      <c r="BF13" s="3">
        <v>67</v>
      </c>
      <c r="BH13" s="3">
        <v>87</v>
      </c>
      <c r="BI13" s="3">
        <v>96</v>
      </c>
      <c r="BJ13" s="3">
        <v>89</v>
      </c>
      <c r="BL13" s="3" t="s">
        <v>271</v>
      </c>
    </row>
    <row r="14" spans="1:64">
      <c r="A14" s="15">
        <v>1</v>
      </c>
      <c r="B14" s="3">
        <v>106</v>
      </c>
      <c r="C14" s="3">
        <v>101</v>
      </c>
      <c r="D14" s="3">
        <v>101.5</v>
      </c>
      <c r="E14" s="3">
        <v>101.5</v>
      </c>
      <c r="F14" s="3">
        <v>101.5</v>
      </c>
      <c r="G14" s="15">
        <v>81</v>
      </c>
      <c r="H14" s="15"/>
      <c r="I14" s="3">
        <v>106</v>
      </c>
      <c r="N14" s="3">
        <v>111</v>
      </c>
      <c r="P14" s="3">
        <v>109</v>
      </c>
      <c r="S14" s="3" t="s">
        <v>705</v>
      </c>
      <c r="T14" s="3" t="s">
        <v>148</v>
      </c>
      <c r="U14" s="3" t="s">
        <v>228</v>
      </c>
      <c r="AB14" s="3">
        <v>71</v>
      </c>
      <c r="AE14" s="3" t="s">
        <v>705</v>
      </c>
      <c r="AF14" s="3">
        <v>66</v>
      </c>
      <c r="AH14" s="3">
        <v>52</v>
      </c>
      <c r="AJ14" s="3">
        <v>49</v>
      </c>
      <c r="AL14" s="3" t="s">
        <v>43</v>
      </c>
      <c r="AM14" s="3" t="s">
        <v>43</v>
      </c>
      <c r="AN14" s="3" t="s">
        <v>582</v>
      </c>
      <c r="AQ14" s="3" t="s">
        <v>582</v>
      </c>
      <c r="BF14" s="3">
        <v>60</v>
      </c>
      <c r="BH14" s="3">
        <v>65</v>
      </c>
      <c r="BI14" s="3">
        <v>51</v>
      </c>
      <c r="BJ14" s="3">
        <v>79</v>
      </c>
      <c r="BL14" s="3" t="s">
        <v>857</v>
      </c>
    </row>
    <row r="15" spans="1:64">
      <c r="A15" s="15">
        <v>10</v>
      </c>
      <c r="B15" s="3">
        <v>48.5</v>
      </c>
      <c r="C15" s="3">
        <v>50.5</v>
      </c>
      <c r="D15" s="3">
        <v>53.5</v>
      </c>
      <c r="E15" s="3">
        <v>56</v>
      </c>
      <c r="F15" s="3">
        <v>54</v>
      </c>
      <c r="G15" s="15">
        <v>66</v>
      </c>
      <c r="H15" s="15"/>
      <c r="I15" s="3">
        <v>66</v>
      </c>
      <c r="J15" s="3">
        <v>6.5</v>
      </c>
      <c r="K15" s="3">
        <v>41</v>
      </c>
      <c r="L15" s="3">
        <v>24.5</v>
      </c>
      <c r="N15" s="3">
        <v>26</v>
      </c>
      <c r="P15" s="3">
        <v>52.5</v>
      </c>
      <c r="R15" s="3">
        <v>32</v>
      </c>
      <c r="T15" s="3">
        <v>66</v>
      </c>
      <c r="V15" s="3">
        <v>57</v>
      </c>
      <c r="X15" s="3">
        <v>71</v>
      </c>
      <c r="Z15" s="3">
        <v>34</v>
      </c>
      <c r="AB15" s="3">
        <v>74</v>
      </c>
      <c r="AD15" s="3">
        <v>30</v>
      </c>
      <c r="AF15" s="3">
        <v>45</v>
      </c>
      <c r="AH15" s="3">
        <v>64</v>
      </c>
      <c r="AJ15" s="3">
        <v>82</v>
      </c>
      <c r="AL15" s="3">
        <v>82</v>
      </c>
      <c r="AM15" s="3">
        <v>71</v>
      </c>
      <c r="AN15" s="3" t="s">
        <v>328</v>
      </c>
      <c r="AO15" s="3" t="s">
        <v>326</v>
      </c>
      <c r="AP15" s="3">
        <v>69</v>
      </c>
      <c r="AQ15" s="3" t="s">
        <v>328</v>
      </c>
      <c r="AR15" s="3" t="s">
        <v>326</v>
      </c>
      <c r="AS15" s="3">
        <v>74</v>
      </c>
      <c r="AT15" s="3">
        <v>72</v>
      </c>
      <c r="AU15" s="3">
        <v>69</v>
      </c>
      <c r="AV15" s="3" t="s">
        <v>282</v>
      </c>
      <c r="AW15" s="3">
        <v>80</v>
      </c>
      <c r="AX15" s="3" t="s">
        <v>282</v>
      </c>
      <c r="AY15" s="3">
        <v>83</v>
      </c>
      <c r="BA15" s="3">
        <v>79</v>
      </c>
      <c r="BB15" s="3">
        <v>83</v>
      </c>
      <c r="BC15" s="3">
        <v>71</v>
      </c>
      <c r="BD15" s="3">
        <v>90</v>
      </c>
      <c r="BE15" s="3">
        <v>93</v>
      </c>
      <c r="BF15" s="3">
        <v>49</v>
      </c>
      <c r="BH15" s="3">
        <v>57</v>
      </c>
      <c r="BI15" s="3">
        <v>56</v>
      </c>
      <c r="BJ15" s="3">
        <v>53</v>
      </c>
      <c r="BL15" s="3" t="s">
        <v>272</v>
      </c>
    </row>
    <row r="16" spans="1:64">
      <c r="A16" s="15">
        <v>20</v>
      </c>
      <c r="B16" s="3">
        <v>35.5</v>
      </c>
      <c r="C16" s="3">
        <v>42.5</v>
      </c>
      <c r="D16" s="3">
        <v>50</v>
      </c>
      <c r="E16" s="3">
        <v>53</v>
      </c>
      <c r="F16" s="3">
        <v>53.5</v>
      </c>
      <c r="G16" s="15">
        <v>40</v>
      </c>
      <c r="H16" s="15"/>
      <c r="I16" s="3">
        <v>56</v>
      </c>
      <c r="N16" s="3">
        <v>31.5</v>
      </c>
      <c r="P16" s="3">
        <v>60</v>
      </c>
      <c r="R16" s="3">
        <v>15</v>
      </c>
      <c r="T16" s="3">
        <v>57</v>
      </c>
      <c r="V16" s="3">
        <v>65</v>
      </c>
      <c r="X16" s="3">
        <v>68</v>
      </c>
      <c r="Z16" s="3">
        <v>12</v>
      </c>
      <c r="AB16" s="3">
        <v>40</v>
      </c>
      <c r="AD16" s="3">
        <v>15</v>
      </c>
      <c r="AF16" s="3">
        <v>45</v>
      </c>
      <c r="AH16" s="3">
        <v>56</v>
      </c>
      <c r="AJ16" s="3">
        <v>49</v>
      </c>
      <c r="AL16" s="3">
        <v>80</v>
      </c>
      <c r="AM16" s="3">
        <v>55</v>
      </c>
      <c r="AN16" s="3" t="s">
        <v>331</v>
      </c>
      <c r="AP16" s="3">
        <v>84</v>
      </c>
      <c r="AQ16" s="3" t="s">
        <v>331</v>
      </c>
      <c r="AS16" s="3">
        <v>93</v>
      </c>
      <c r="AT16" s="3">
        <v>95</v>
      </c>
      <c r="AU16" s="3">
        <v>108</v>
      </c>
      <c r="AV16" s="3" t="s">
        <v>293</v>
      </c>
      <c r="AW16" s="3">
        <v>113</v>
      </c>
      <c r="AX16" s="3" t="s">
        <v>293</v>
      </c>
      <c r="AY16" s="3">
        <v>113</v>
      </c>
      <c r="BA16" s="3">
        <v>113</v>
      </c>
      <c r="BB16" s="3">
        <v>121</v>
      </c>
      <c r="BC16" s="3">
        <v>50</v>
      </c>
      <c r="BD16" s="3">
        <v>46</v>
      </c>
      <c r="BE16" s="3">
        <v>134</v>
      </c>
      <c r="BF16" s="3">
        <v>55</v>
      </c>
      <c r="BH16" s="3">
        <v>55</v>
      </c>
      <c r="BI16" s="3">
        <v>60</v>
      </c>
      <c r="BJ16" s="3">
        <v>68</v>
      </c>
      <c r="BL16" s="3" t="s">
        <v>858</v>
      </c>
    </row>
    <row r="17" spans="1:64">
      <c r="A17" s="15">
        <v>30</v>
      </c>
      <c r="B17" s="3">
        <v>33</v>
      </c>
      <c r="C17" s="3">
        <v>37</v>
      </c>
      <c r="D17" s="3">
        <v>39.5</v>
      </c>
      <c r="E17" s="3">
        <v>40</v>
      </c>
      <c r="F17" s="3">
        <v>41</v>
      </c>
      <c r="G17" s="15">
        <v>47</v>
      </c>
      <c r="H17" s="15"/>
      <c r="I17" s="3">
        <v>57</v>
      </c>
      <c r="K17" s="3">
        <v>6.5</v>
      </c>
      <c r="L17" s="3">
        <v>23.5</v>
      </c>
      <c r="N17" s="3">
        <v>45</v>
      </c>
      <c r="P17" s="3">
        <v>46.5</v>
      </c>
      <c r="R17" s="3">
        <v>26</v>
      </c>
      <c r="T17" s="3">
        <v>38</v>
      </c>
      <c r="V17" s="3">
        <v>55.5</v>
      </c>
      <c r="X17" s="3">
        <v>58</v>
      </c>
      <c r="Z17" s="3">
        <v>30.5</v>
      </c>
      <c r="AB17" s="3">
        <v>40</v>
      </c>
      <c r="AD17" s="3">
        <v>19</v>
      </c>
      <c r="AF17" s="3">
        <v>40</v>
      </c>
      <c r="AH17" s="3">
        <v>42</v>
      </c>
      <c r="AJ17" s="3">
        <v>46</v>
      </c>
      <c r="AL17" s="3">
        <v>49</v>
      </c>
      <c r="AM17" s="3">
        <v>55</v>
      </c>
      <c r="AN17" s="3" t="s">
        <v>328</v>
      </c>
      <c r="AP17" s="3">
        <v>57</v>
      </c>
      <c r="AQ17" s="3" t="s">
        <v>328</v>
      </c>
      <c r="AS17" s="3">
        <v>44</v>
      </c>
      <c r="AT17" s="3">
        <v>43</v>
      </c>
      <c r="AU17" s="3">
        <v>51</v>
      </c>
      <c r="AV17" s="3" t="s">
        <v>304</v>
      </c>
      <c r="AW17" s="3">
        <v>43</v>
      </c>
      <c r="AX17" s="3" t="s">
        <v>304</v>
      </c>
      <c r="AY17" s="3">
        <v>53</v>
      </c>
      <c r="BA17" s="3">
        <v>52</v>
      </c>
      <c r="BB17" s="3">
        <v>59</v>
      </c>
      <c r="BC17" s="3">
        <v>45</v>
      </c>
      <c r="BD17" s="3">
        <v>54</v>
      </c>
      <c r="BE17" s="3">
        <v>62</v>
      </c>
      <c r="BF17" s="3">
        <v>55</v>
      </c>
      <c r="BH17" s="3">
        <v>47</v>
      </c>
      <c r="BI17" s="3">
        <v>44</v>
      </c>
      <c r="BJ17" s="3">
        <v>50</v>
      </c>
      <c r="BL17" s="3" t="s">
        <v>273</v>
      </c>
    </row>
    <row r="18" spans="1:64">
      <c r="A18" s="15">
        <v>40</v>
      </c>
      <c r="B18" s="3">
        <v>36</v>
      </c>
      <c r="C18" s="3">
        <v>38</v>
      </c>
      <c r="D18" s="3">
        <v>39</v>
      </c>
      <c r="E18" s="3">
        <v>39.5</v>
      </c>
      <c r="F18" s="3">
        <v>39.5</v>
      </c>
      <c r="G18" s="15">
        <v>36</v>
      </c>
      <c r="H18" s="15"/>
      <c r="I18" s="3">
        <v>40</v>
      </c>
      <c r="K18" s="3">
        <v>14.5</v>
      </c>
      <c r="L18" s="3">
        <v>11</v>
      </c>
      <c r="N18" s="3">
        <v>33</v>
      </c>
      <c r="P18" s="3">
        <v>110</v>
      </c>
      <c r="R18" s="3">
        <v>17</v>
      </c>
      <c r="T18" s="3">
        <v>39</v>
      </c>
      <c r="V18" s="3">
        <v>41</v>
      </c>
      <c r="X18" s="3">
        <v>42</v>
      </c>
      <c r="Z18" s="3">
        <v>11</v>
      </c>
      <c r="AB18" s="3">
        <v>52</v>
      </c>
      <c r="AD18" s="3">
        <v>11</v>
      </c>
      <c r="AF18" s="3">
        <v>45</v>
      </c>
      <c r="AH18" s="3">
        <v>50</v>
      </c>
      <c r="AJ18" s="3">
        <v>42</v>
      </c>
      <c r="AL18" s="3">
        <v>43</v>
      </c>
      <c r="AM18" s="3">
        <v>37</v>
      </c>
      <c r="AN18" s="3" t="s">
        <v>574</v>
      </c>
      <c r="AP18" s="3">
        <v>40</v>
      </c>
      <c r="AQ18" s="3" t="s">
        <v>574</v>
      </c>
      <c r="AS18" s="3">
        <v>42</v>
      </c>
      <c r="AT18" s="3">
        <v>41</v>
      </c>
      <c r="AU18" s="3">
        <v>43</v>
      </c>
      <c r="AV18" s="3" t="s">
        <v>313</v>
      </c>
      <c r="AW18" s="3">
        <v>40</v>
      </c>
      <c r="AX18" s="3" t="s">
        <v>313</v>
      </c>
      <c r="AY18" s="3">
        <v>43</v>
      </c>
      <c r="BA18" s="3">
        <v>45</v>
      </c>
      <c r="BB18" s="3">
        <v>42</v>
      </c>
      <c r="BC18" s="3">
        <v>38</v>
      </c>
      <c r="BD18" s="3">
        <v>44</v>
      </c>
      <c r="BE18" s="3">
        <v>47</v>
      </c>
      <c r="BI18" s="3" t="s">
        <v>945</v>
      </c>
      <c r="BK18" s="3" t="s">
        <v>999</v>
      </c>
      <c r="BL18" s="3" t="s">
        <v>859</v>
      </c>
    </row>
    <row r="19" spans="1:64">
      <c r="A19" s="15">
        <v>50</v>
      </c>
      <c r="B19" s="3">
        <v>40</v>
      </c>
      <c r="C19" s="3">
        <v>42.5</v>
      </c>
      <c r="D19" s="3">
        <v>45.5</v>
      </c>
      <c r="E19" s="3">
        <v>45.5</v>
      </c>
      <c r="F19" s="3">
        <v>46</v>
      </c>
      <c r="G19" s="15">
        <v>45</v>
      </c>
      <c r="H19" s="15"/>
      <c r="I19" s="3">
        <v>50</v>
      </c>
      <c r="K19" s="3">
        <v>6.5</v>
      </c>
      <c r="L19" s="3">
        <v>18.75</v>
      </c>
      <c r="N19" s="3">
        <v>42</v>
      </c>
      <c r="P19" s="3">
        <v>42</v>
      </c>
      <c r="R19" s="3">
        <v>23</v>
      </c>
      <c r="T19" s="3">
        <v>46</v>
      </c>
      <c r="V19" s="3">
        <v>52.5</v>
      </c>
      <c r="X19" s="3">
        <v>51.5</v>
      </c>
      <c r="Z19" s="3">
        <v>22</v>
      </c>
      <c r="AB19" s="3">
        <v>41.5</v>
      </c>
      <c r="AD19" s="3">
        <v>31</v>
      </c>
      <c r="AF19" s="3">
        <v>35</v>
      </c>
      <c r="AH19" s="3">
        <v>50</v>
      </c>
      <c r="AJ19" s="3">
        <v>48</v>
      </c>
      <c r="AL19" s="3">
        <v>49</v>
      </c>
      <c r="AM19" s="3">
        <v>50</v>
      </c>
      <c r="AN19" s="3" t="s">
        <v>328</v>
      </c>
      <c r="AP19" s="3">
        <v>45</v>
      </c>
      <c r="AQ19" s="3" t="s">
        <v>328</v>
      </c>
      <c r="AS19" s="3">
        <v>46</v>
      </c>
      <c r="AT19" s="3">
        <v>49</v>
      </c>
      <c r="AU19" s="3">
        <v>50</v>
      </c>
      <c r="AV19" s="3" t="s">
        <v>314</v>
      </c>
      <c r="AW19" s="3">
        <v>43</v>
      </c>
      <c r="AX19" s="3" t="s">
        <v>314</v>
      </c>
      <c r="AY19" s="3">
        <v>42</v>
      </c>
      <c r="BA19" s="3">
        <v>49</v>
      </c>
      <c r="BB19" s="3">
        <v>51</v>
      </c>
      <c r="BC19" s="3">
        <v>47</v>
      </c>
      <c r="BD19" s="3">
        <v>45</v>
      </c>
      <c r="BE19" s="3">
        <v>48</v>
      </c>
      <c r="BI19" s="3" t="s">
        <v>945</v>
      </c>
      <c r="BK19" s="3" t="s">
        <v>999</v>
      </c>
      <c r="BL19" s="3" t="s">
        <v>274</v>
      </c>
    </row>
    <row r="20" spans="1:64">
      <c r="A20" s="15">
        <v>60</v>
      </c>
      <c r="B20" s="3">
        <v>24</v>
      </c>
      <c r="C20" s="3">
        <v>27</v>
      </c>
      <c r="D20" s="3">
        <v>31</v>
      </c>
      <c r="E20" s="3">
        <v>33.5</v>
      </c>
      <c r="F20" s="3">
        <v>34</v>
      </c>
      <c r="G20" s="15">
        <v>36</v>
      </c>
      <c r="H20" s="15">
        <v>36</v>
      </c>
      <c r="I20" s="3">
        <v>40</v>
      </c>
      <c r="K20" s="3">
        <v>12.5</v>
      </c>
      <c r="L20" s="3">
        <v>10</v>
      </c>
      <c r="N20" s="3">
        <v>28</v>
      </c>
      <c r="P20" s="3">
        <v>42.5</v>
      </c>
      <c r="R20" s="3">
        <v>11</v>
      </c>
      <c r="T20" s="3">
        <v>37</v>
      </c>
      <c r="V20" s="3">
        <v>38.5</v>
      </c>
      <c r="X20" s="3">
        <v>44.5</v>
      </c>
      <c r="Z20" s="3">
        <v>9</v>
      </c>
      <c r="AB20" s="3" t="s">
        <v>29</v>
      </c>
      <c r="AC20" s="3" t="s">
        <v>679</v>
      </c>
      <c r="AD20" s="3">
        <v>12</v>
      </c>
      <c r="AF20" s="3">
        <v>40</v>
      </c>
      <c r="AH20" s="3">
        <v>42</v>
      </c>
      <c r="AJ20" s="3">
        <v>42</v>
      </c>
      <c r="AL20" s="3">
        <v>58</v>
      </c>
      <c r="AM20" s="3">
        <v>46</v>
      </c>
      <c r="AN20" s="3" t="s">
        <v>328</v>
      </c>
      <c r="AP20" s="3">
        <v>43</v>
      </c>
      <c r="AQ20" s="3" t="s">
        <v>328</v>
      </c>
      <c r="AS20" s="3">
        <v>50</v>
      </c>
      <c r="AT20" s="3">
        <v>52</v>
      </c>
      <c r="AU20" s="3">
        <v>52</v>
      </c>
      <c r="AV20" s="3" t="s">
        <v>315</v>
      </c>
      <c r="AW20" s="3">
        <v>49</v>
      </c>
      <c r="AX20" s="3" t="s">
        <v>315</v>
      </c>
      <c r="AY20" s="3">
        <v>58</v>
      </c>
      <c r="BA20" s="3">
        <v>61</v>
      </c>
      <c r="BB20" s="3">
        <v>63</v>
      </c>
      <c r="BC20" s="3">
        <v>67</v>
      </c>
      <c r="BD20" s="3">
        <v>65</v>
      </c>
      <c r="BE20" s="3">
        <v>68</v>
      </c>
    </row>
    <row r="21" spans="1:64">
      <c r="A21" s="3">
        <v>70</v>
      </c>
      <c r="B21" s="3">
        <v>141</v>
      </c>
      <c r="C21" s="3">
        <v>149.5</v>
      </c>
      <c r="D21" s="3">
        <v>146</v>
      </c>
      <c r="E21" s="3">
        <v>135</v>
      </c>
      <c r="F21" s="3">
        <v>135</v>
      </c>
      <c r="G21" s="15">
        <v>109</v>
      </c>
      <c r="H21" s="15" t="s">
        <v>1</v>
      </c>
      <c r="I21" s="3">
        <v>124</v>
      </c>
      <c r="N21" s="3">
        <v>125</v>
      </c>
      <c r="O21" s="3" t="s">
        <v>747</v>
      </c>
      <c r="R21" s="3">
        <v>11</v>
      </c>
      <c r="S21" s="3" t="s">
        <v>763</v>
      </c>
      <c r="T21" s="3">
        <v>136</v>
      </c>
      <c r="U21" s="3" t="s">
        <v>739</v>
      </c>
      <c r="V21" s="3">
        <v>144.5</v>
      </c>
      <c r="X21" s="3">
        <v>150</v>
      </c>
      <c r="Z21" s="3" t="s">
        <v>705</v>
      </c>
      <c r="AH21" s="3">
        <v>145</v>
      </c>
      <c r="AK21" s="3" t="s">
        <v>731</v>
      </c>
      <c r="AL21" s="3">
        <v>80</v>
      </c>
      <c r="AM21" s="3">
        <v>180</v>
      </c>
      <c r="AN21" s="3" t="s">
        <v>726</v>
      </c>
      <c r="AO21" s="3" t="s">
        <v>567</v>
      </c>
      <c r="AP21" s="3" t="s">
        <v>161</v>
      </c>
      <c r="AQ21" s="3" t="s">
        <v>726</v>
      </c>
      <c r="AR21" s="3" t="s">
        <v>567</v>
      </c>
      <c r="AV21" s="3" t="s">
        <v>316</v>
      </c>
      <c r="AX21" s="3" t="s">
        <v>316</v>
      </c>
      <c r="AY21" s="3" t="s">
        <v>609</v>
      </c>
      <c r="AZ21" s="3" t="s">
        <v>807</v>
      </c>
      <c r="BE21" s="3">
        <v>54</v>
      </c>
      <c r="BF21" s="3">
        <v>84</v>
      </c>
      <c r="BG21" s="3" t="s">
        <v>524</v>
      </c>
      <c r="BH21" s="3" t="s">
        <v>940</v>
      </c>
      <c r="BI21" s="3">
        <v>52</v>
      </c>
      <c r="BJ21" s="3">
        <v>83</v>
      </c>
      <c r="BL21" s="3" t="s">
        <v>860</v>
      </c>
    </row>
    <row r="22" spans="1:64">
      <c r="A22" s="3">
        <v>80</v>
      </c>
      <c r="B22" s="3">
        <v>50</v>
      </c>
      <c r="C22" s="3">
        <v>52</v>
      </c>
      <c r="D22" s="3">
        <v>54</v>
      </c>
      <c r="E22" s="3">
        <v>57</v>
      </c>
      <c r="F22" s="3">
        <v>56.5</v>
      </c>
      <c r="G22" s="15">
        <v>45</v>
      </c>
      <c r="H22" s="15" t="s">
        <v>1</v>
      </c>
      <c r="I22" s="3">
        <v>58</v>
      </c>
      <c r="J22" s="3">
        <v>7.5</v>
      </c>
      <c r="K22" s="3">
        <v>16</v>
      </c>
      <c r="L22" s="3">
        <v>19.75</v>
      </c>
      <c r="N22" s="3">
        <v>47</v>
      </c>
      <c r="P22" s="3">
        <v>56</v>
      </c>
      <c r="R22" s="3">
        <v>29</v>
      </c>
      <c r="T22" s="3">
        <v>55</v>
      </c>
      <c r="V22" s="3">
        <v>62</v>
      </c>
      <c r="X22" s="3">
        <v>59.5</v>
      </c>
      <c r="Z22" s="3">
        <v>19.5</v>
      </c>
      <c r="AB22" s="3">
        <v>58</v>
      </c>
      <c r="AE22" s="3" t="s">
        <v>705</v>
      </c>
      <c r="AH22" s="3">
        <v>58</v>
      </c>
      <c r="AJ22" s="3">
        <v>57</v>
      </c>
      <c r="AL22" s="3">
        <v>61</v>
      </c>
      <c r="AM22" s="3">
        <v>58</v>
      </c>
      <c r="AN22" s="3" t="s">
        <v>328</v>
      </c>
      <c r="AP22" s="3">
        <v>54</v>
      </c>
      <c r="AQ22" s="3" t="s">
        <v>328</v>
      </c>
      <c r="AS22" s="3">
        <v>49</v>
      </c>
      <c r="AT22" s="3">
        <v>50</v>
      </c>
      <c r="AU22" s="3">
        <v>49</v>
      </c>
      <c r="AV22" s="3" t="s">
        <v>317</v>
      </c>
      <c r="AW22" s="3">
        <v>51</v>
      </c>
      <c r="AX22" s="3" t="s">
        <v>317</v>
      </c>
      <c r="AY22" s="3">
        <v>52</v>
      </c>
      <c r="BA22" s="3">
        <v>55</v>
      </c>
      <c r="BB22" s="3">
        <v>57</v>
      </c>
      <c r="BC22" s="3">
        <v>54</v>
      </c>
      <c r="BD22" s="3">
        <v>58</v>
      </c>
      <c r="BE22" s="3">
        <v>57</v>
      </c>
      <c r="BF22" s="3">
        <v>91</v>
      </c>
      <c r="BG22" s="3" t="s">
        <v>524</v>
      </c>
      <c r="BH22" s="3">
        <v>80</v>
      </c>
      <c r="BI22" s="3">
        <v>90</v>
      </c>
      <c r="BJ22" s="3">
        <v>83</v>
      </c>
      <c r="BL22" s="3" t="s">
        <v>282</v>
      </c>
    </row>
    <row r="23" spans="1:64">
      <c r="A23" s="3">
        <v>89.5</v>
      </c>
      <c r="B23" s="3" t="s">
        <v>43</v>
      </c>
      <c r="C23" s="3" t="s">
        <v>43</v>
      </c>
      <c r="D23" s="3" t="s">
        <v>43</v>
      </c>
      <c r="E23" s="3" t="s">
        <v>43</v>
      </c>
      <c r="F23" s="3" t="s">
        <v>43</v>
      </c>
      <c r="G23" s="15">
        <v>150</v>
      </c>
      <c r="H23" s="15"/>
      <c r="I23" s="3">
        <v>161</v>
      </c>
      <c r="N23" s="3">
        <v>138</v>
      </c>
      <c r="P23" s="3" t="s">
        <v>29</v>
      </c>
      <c r="R23" s="3">
        <v>23</v>
      </c>
      <c r="T23" s="3" t="s">
        <v>157</v>
      </c>
      <c r="U23" s="3" t="s">
        <v>234</v>
      </c>
      <c r="V23" s="3">
        <v>180</v>
      </c>
      <c r="W23" s="3" t="s">
        <v>821</v>
      </c>
      <c r="Z23" s="3">
        <v>7</v>
      </c>
      <c r="AB23" s="3">
        <v>86.5</v>
      </c>
      <c r="AD23" s="3">
        <v>17</v>
      </c>
      <c r="AF23" s="3">
        <v>78</v>
      </c>
      <c r="AH23" s="3" t="s">
        <v>43</v>
      </c>
      <c r="AJ23" s="3">
        <v>180</v>
      </c>
      <c r="AL23" s="3">
        <v>61</v>
      </c>
      <c r="AM23" s="3" t="s">
        <v>43</v>
      </c>
      <c r="AN23" s="3" t="s">
        <v>331</v>
      </c>
      <c r="AO23" s="3" t="s">
        <v>656</v>
      </c>
      <c r="AQ23" s="3" t="s">
        <v>331</v>
      </c>
      <c r="AR23" s="3" t="s">
        <v>656</v>
      </c>
      <c r="BF23" s="3">
        <v>54.5</v>
      </c>
      <c r="BG23" s="3" t="s">
        <v>524</v>
      </c>
      <c r="BH23" s="3">
        <v>53</v>
      </c>
      <c r="BI23" s="3">
        <v>52</v>
      </c>
      <c r="BJ23" s="3">
        <v>61</v>
      </c>
      <c r="BL23" s="3" t="s">
        <v>861</v>
      </c>
    </row>
    <row r="24" spans="1:64">
      <c r="A24" s="3">
        <v>90</v>
      </c>
      <c r="B24" s="3" t="s">
        <v>43</v>
      </c>
      <c r="C24" s="3" t="s">
        <v>43</v>
      </c>
      <c r="D24" s="3" t="s">
        <v>43</v>
      </c>
      <c r="E24" s="3" t="s">
        <v>43</v>
      </c>
      <c r="F24" s="3" t="s">
        <v>43</v>
      </c>
      <c r="G24" s="15">
        <v>150</v>
      </c>
      <c r="H24" s="15"/>
      <c r="I24" s="3">
        <v>162</v>
      </c>
      <c r="N24" s="3">
        <v>130</v>
      </c>
      <c r="P24" s="3" t="s">
        <v>29</v>
      </c>
      <c r="R24" s="3">
        <v>16</v>
      </c>
      <c r="T24" s="3" t="s">
        <v>31</v>
      </c>
      <c r="U24" s="3" t="s">
        <v>160</v>
      </c>
      <c r="Z24" s="3">
        <v>8</v>
      </c>
      <c r="AB24" s="3">
        <v>87</v>
      </c>
      <c r="AF24" s="3">
        <v>62</v>
      </c>
      <c r="AJ24" s="3">
        <v>180</v>
      </c>
      <c r="AL24" s="3" t="s">
        <v>43</v>
      </c>
      <c r="AM24" s="3" t="s">
        <v>43</v>
      </c>
      <c r="AN24" s="3" t="s">
        <v>377</v>
      </c>
      <c r="AQ24" s="3" t="s">
        <v>377</v>
      </c>
      <c r="BF24" s="3">
        <v>130</v>
      </c>
      <c r="BG24" s="3" t="s">
        <v>524</v>
      </c>
      <c r="BH24" s="3">
        <v>136</v>
      </c>
      <c r="BI24" s="3">
        <v>142</v>
      </c>
      <c r="BJ24" s="3">
        <v>150</v>
      </c>
      <c r="BL24" s="3" t="s">
        <v>293</v>
      </c>
    </row>
    <row r="25" spans="1:64">
      <c r="A25" s="3">
        <v>90.25</v>
      </c>
      <c r="B25" s="3" t="s">
        <v>43</v>
      </c>
      <c r="C25" s="3" t="s">
        <v>43</v>
      </c>
      <c r="D25" s="3" t="s">
        <v>43</v>
      </c>
      <c r="E25" s="3" t="s">
        <v>43</v>
      </c>
      <c r="F25" s="3" t="s">
        <v>43</v>
      </c>
      <c r="G25" s="15">
        <v>150</v>
      </c>
      <c r="H25" s="15">
        <v>15</v>
      </c>
      <c r="I25" s="3">
        <v>160</v>
      </c>
      <c r="N25" s="3">
        <v>114</v>
      </c>
      <c r="P25" s="3" t="s">
        <v>29</v>
      </c>
      <c r="R25" s="3">
        <v>29</v>
      </c>
      <c r="T25" s="3" t="s">
        <v>43</v>
      </c>
      <c r="AB25" s="3" t="s">
        <v>29</v>
      </c>
      <c r="AF25" s="3">
        <v>78</v>
      </c>
      <c r="AJ25" s="3">
        <v>129</v>
      </c>
      <c r="AL25" s="3" t="s">
        <v>43</v>
      </c>
      <c r="AM25" s="3" t="s">
        <v>43</v>
      </c>
      <c r="AN25" s="3" t="s">
        <v>377</v>
      </c>
      <c r="AQ25" s="3" t="s">
        <v>377</v>
      </c>
      <c r="BF25" s="3">
        <v>95</v>
      </c>
      <c r="BG25" s="3" t="s">
        <v>524</v>
      </c>
      <c r="BH25" s="3">
        <v>87</v>
      </c>
      <c r="BI25" s="3">
        <v>69</v>
      </c>
      <c r="BJ25" s="3">
        <v>63</v>
      </c>
      <c r="BL25" s="3" t="s">
        <v>862</v>
      </c>
    </row>
    <row r="26" spans="1:64">
      <c r="A26" s="3">
        <v>90.5</v>
      </c>
      <c r="B26" s="3">
        <v>177</v>
      </c>
      <c r="C26" s="3" t="s">
        <v>43</v>
      </c>
      <c r="D26" s="3" t="s">
        <v>43</v>
      </c>
      <c r="E26" s="3" t="s">
        <v>43</v>
      </c>
      <c r="F26" s="3" t="s">
        <v>43</v>
      </c>
      <c r="G26" s="15">
        <v>148</v>
      </c>
      <c r="H26" s="15"/>
      <c r="I26" s="3">
        <v>148</v>
      </c>
      <c r="N26" s="3">
        <v>120</v>
      </c>
      <c r="P26" s="3" t="s">
        <v>29</v>
      </c>
      <c r="R26" s="3">
        <v>30</v>
      </c>
      <c r="S26" s="3" t="s">
        <v>743</v>
      </c>
      <c r="AF26" s="3">
        <v>61</v>
      </c>
      <c r="AJ26" s="3">
        <v>158</v>
      </c>
      <c r="AL26" s="3" t="s">
        <v>43</v>
      </c>
      <c r="BF26" s="3">
        <v>59</v>
      </c>
      <c r="BG26" s="3" t="s">
        <v>582</v>
      </c>
      <c r="BH26" s="3">
        <v>60</v>
      </c>
      <c r="BI26" s="3">
        <v>51</v>
      </c>
      <c r="BJ26" s="3">
        <v>60</v>
      </c>
      <c r="BL26" s="3" t="s">
        <v>304</v>
      </c>
    </row>
    <row r="27" spans="1:64">
      <c r="A27" s="3">
        <v>-0.25</v>
      </c>
      <c r="C27" s="3" t="s">
        <v>43</v>
      </c>
      <c r="D27" s="3" t="s">
        <v>43</v>
      </c>
      <c r="E27" s="3" t="s">
        <v>43</v>
      </c>
      <c r="F27" s="3" t="s">
        <v>43</v>
      </c>
      <c r="G27" s="15">
        <v>126</v>
      </c>
      <c r="H27" s="15"/>
      <c r="N27" s="3">
        <v>138</v>
      </c>
      <c r="P27" s="3" t="s">
        <v>29</v>
      </c>
      <c r="R27" s="3">
        <v>12</v>
      </c>
      <c r="S27" s="3" t="s">
        <v>778</v>
      </c>
      <c r="AF27" s="3">
        <v>70</v>
      </c>
      <c r="BF27" s="3">
        <v>60</v>
      </c>
      <c r="BG27" s="3" t="s">
        <v>524</v>
      </c>
      <c r="BH27" s="3">
        <v>56</v>
      </c>
      <c r="BI27" s="3">
        <v>58</v>
      </c>
      <c r="BJ27" s="3">
        <v>60</v>
      </c>
      <c r="BL27" s="3" t="s">
        <v>863</v>
      </c>
    </row>
    <row r="28" spans="1:64">
      <c r="A28" s="3" t="s">
        <v>337</v>
      </c>
      <c r="B28" s="3">
        <v>62</v>
      </c>
      <c r="C28" s="3">
        <v>95</v>
      </c>
      <c r="D28" s="3">
        <v>95</v>
      </c>
      <c r="E28" s="3">
        <v>95</v>
      </c>
      <c r="F28" s="3">
        <v>95</v>
      </c>
      <c r="G28" s="15">
        <v>112</v>
      </c>
      <c r="H28" s="15" t="s">
        <v>783</v>
      </c>
      <c r="BF28" s="3">
        <v>50</v>
      </c>
      <c r="BG28" s="3" t="s">
        <v>524</v>
      </c>
      <c r="BH28" s="3">
        <v>45</v>
      </c>
      <c r="BI28" s="3">
        <v>57</v>
      </c>
      <c r="BJ28" s="3">
        <v>50</v>
      </c>
      <c r="BL28" s="3" t="s">
        <v>313</v>
      </c>
    </row>
    <row r="29" spans="1:64">
      <c r="A29" s="3" t="s">
        <v>97</v>
      </c>
      <c r="B29" s="3">
        <v>60</v>
      </c>
      <c r="C29" s="3">
        <v>125</v>
      </c>
      <c r="D29" s="3">
        <v>122.5</v>
      </c>
      <c r="E29" s="3">
        <v>133</v>
      </c>
      <c r="F29" s="3">
        <v>133</v>
      </c>
      <c r="G29" s="15">
        <v>155</v>
      </c>
      <c r="H29" s="15" t="s">
        <v>777</v>
      </c>
      <c r="I29" s="3">
        <v>156</v>
      </c>
      <c r="N29" s="3">
        <v>6.4</v>
      </c>
      <c r="O29" s="3" t="s">
        <v>779</v>
      </c>
      <c r="P29" s="3" t="s">
        <v>29</v>
      </c>
      <c r="S29" s="3" t="s">
        <v>705</v>
      </c>
      <c r="AC29" s="3" t="s">
        <v>393</v>
      </c>
      <c r="AJ29" s="3" t="s">
        <v>43</v>
      </c>
      <c r="AL29" s="3" t="s">
        <v>43</v>
      </c>
      <c r="BF29" s="3">
        <v>73</v>
      </c>
      <c r="BG29" s="3" t="s">
        <v>524</v>
      </c>
      <c r="BH29" s="3">
        <v>54</v>
      </c>
      <c r="BI29" s="3">
        <v>57</v>
      </c>
      <c r="BJ29" s="3">
        <v>54</v>
      </c>
      <c r="BL29" s="3" t="s">
        <v>864</v>
      </c>
    </row>
    <row r="30" spans="1:64">
      <c r="A30" s="3">
        <v>0.25</v>
      </c>
      <c r="B30" s="3">
        <v>82</v>
      </c>
      <c r="C30" s="3">
        <v>89</v>
      </c>
      <c r="D30" s="3">
        <v>94</v>
      </c>
      <c r="E30" s="3">
        <v>101</v>
      </c>
      <c r="F30" s="3">
        <v>108</v>
      </c>
      <c r="G30" s="15">
        <v>280</v>
      </c>
      <c r="H30" s="15" t="s">
        <v>747</v>
      </c>
      <c r="I30" s="3">
        <v>280</v>
      </c>
      <c r="N30" s="3">
        <v>110</v>
      </c>
      <c r="P30" s="3" t="s">
        <v>29</v>
      </c>
      <c r="Q30" s="3" t="s">
        <v>766</v>
      </c>
      <c r="S30" s="3" t="s">
        <v>705</v>
      </c>
      <c r="AC30" s="3" t="s">
        <v>393</v>
      </c>
      <c r="AF30" s="3">
        <v>80</v>
      </c>
      <c r="AJ30" s="3" t="s">
        <v>43</v>
      </c>
      <c r="AL30" s="3" t="s">
        <v>43</v>
      </c>
      <c r="BF30" s="3">
        <v>51</v>
      </c>
      <c r="BG30" s="3" t="s">
        <v>582</v>
      </c>
      <c r="BH30" s="3">
        <v>53</v>
      </c>
      <c r="BI30" s="3">
        <v>58</v>
      </c>
      <c r="BJ30" s="3">
        <v>53</v>
      </c>
      <c r="BL30" s="3" t="s">
        <v>314</v>
      </c>
    </row>
    <row r="31" spans="1:64">
      <c r="A31" s="3">
        <v>0.5</v>
      </c>
      <c r="B31" s="3">
        <v>85</v>
      </c>
      <c r="C31" s="3">
        <v>87</v>
      </c>
      <c r="D31" s="3">
        <v>90.5</v>
      </c>
      <c r="E31" s="3">
        <v>92</v>
      </c>
      <c r="F31" s="3">
        <v>95</v>
      </c>
      <c r="G31" s="15">
        <v>300</v>
      </c>
      <c r="H31" s="15"/>
      <c r="I31" s="3">
        <v>300</v>
      </c>
      <c r="N31" s="3">
        <v>92</v>
      </c>
      <c r="O31" s="3" t="s">
        <v>766</v>
      </c>
      <c r="P31" s="3" t="s">
        <v>29</v>
      </c>
      <c r="Q31" s="3" t="s">
        <v>778</v>
      </c>
      <c r="S31" s="3" t="s">
        <v>705</v>
      </c>
      <c r="T31" s="3" t="s">
        <v>39</v>
      </c>
      <c r="AC31" s="3" t="s">
        <v>393</v>
      </c>
      <c r="AF31" s="3">
        <v>69</v>
      </c>
      <c r="AH31" s="3" t="s">
        <v>43</v>
      </c>
      <c r="AJ31" s="3" t="s">
        <v>43</v>
      </c>
      <c r="AL31" s="3" t="s">
        <v>43</v>
      </c>
      <c r="AM31" s="3" t="s">
        <v>153</v>
      </c>
      <c r="AO31" s="3" t="s">
        <v>572</v>
      </c>
      <c r="AR31" s="3" t="s">
        <v>572</v>
      </c>
      <c r="BF31" s="3">
        <v>64.5</v>
      </c>
      <c r="BG31" s="3" t="s">
        <v>524</v>
      </c>
      <c r="BH31" s="3">
        <v>59</v>
      </c>
      <c r="BI31" s="3">
        <v>58</v>
      </c>
      <c r="BJ31" s="3">
        <v>63</v>
      </c>
      <c r="BK31" s="3" t="s">
        <v>1000</v>
      </c>
      <c r="BL31" s="3" t="s">
        <v>865</v>
      </c>
    </row>
    <row r="32" spans="1:64">
      <c r="A32" s="3">
        <v>1</v>
      </c>
      <c r="B32" s="3">
        <v>84</v>
      </c>
      <c r="C32" s="3">
        <v>70</v>
      </c>
      <c r="D32" s="3">
        <v>79</v>
      </c>
      <c r="E32" s="3">
        <v>78.5</v>
      </c>
      <c r="F32" s="3">
        <v>82</v>
      </c>
      <c r="G32" s="15">
        <v>90</v>
      </c>
      <c r="H32" s="15" t="s">
        <v>1</v>
      </c>
      <c r="I32" s="3">
        <v>300</v>
      </c>
      <c r="N32" s="3">
        <v>82</v>
      </c>
      <c r="O32" s="3" t="s">
        <v>29</v>
      </c>
      <c r="S32" s="3" t="s">
        <v>705</v>
      </c>
      <c r="T32" s="3" t="s">
        <v>40</v>
      </c>
      <c r="U32" s="3" t="s">
        <v>218</v>
      </c>
      <c r="AB32" s="3">
        <v>53.5</v>
      </c>
      <c r="AC32" s="3" t="s">
        <v>596</v>
      </c>
      <c r="AH32" s="3">
        <v>50</v>
      </c>
      <c r="AI32" s="3" t="s">
        <v>596</v>
      </c>
      <c r="AJ32" s="3">
        <v>56</v>
      </c>
      <c r="AL32" s="3" t="s">
        <v>43</v>
      </c>
      <c r="AM32" s="3" t="s">
        <v>684</v>
      </c>
      <c r="AO32" s="3" t="s">
        <v>656</v>
      </c>
      <c r="AR32" s="3" t="s">
        <v>656</v>
      </c>
      <c r="AS32" s="3" t="s">
        <v>0</v>
      </c>
      <c r="BF32" s="3">
        <v>84</v>
      </c>
      <c r="BG32" s="3" t="s">
        <v>582</v>
      </c>
      <c r="BH32" s="3">
        <v>94</v>
      </c>
      <c r="BI32" s="3">
        <v>95</v>
      </c>
      <c r="BJ32" s="3">
        <v>94</v>
      </c>
      <c r="BL32" s="3" t="s">
        <v>315</v>
      </c>
    </row>
    <row r="33" spans="1:64">
      <c r="A33" s="3">
        <v>10</v>
      </c>
      <c r="B33" s="3">
        <v>31</v>
      </c>
      <c r="C33" s="3">
        <v>30.5</v>
      </c>
      <c r="D33" s="3">
        <v>33.5</v>
      </c>
      <c r="E33" s="3">
        <v>34</v>
      </c>
      <c r="F33" s="3">
        <v>36</v>
      </c>
      <c r="G33" s="15">
        <v>34</v>
      </c>
      <c r="H33" s="15"/>
      <c r="I33" s="3">
        <v>25</v>
      </c>
      <c r="L33" s="3">
        <v>11.5</v>
      </c>
      <c r="N33" s="3">
        <v>29</v>
      </c>
      <c r="P33" s="3">
        <v>37.5</v>
      </c>
      <c r="R33" s="3">
        <v>17</v>
      </c>
      <c r="T33" s="3">
        <v>34</v>
      </c>
      <c r="V33" s="3">
        <v>36</v>
      </c>
      <c r="X33" s="3">
        <v>36.5</v>
      </c>
      <c r="Z33" s="3">
        <v>20</v>
      </c>
      <c r="AB33" s="3">
        <v>37</v>
      </c>
      <c r="AD33" s="3">
        <v>11</v>
      </c>
      <c r="AF33" s="3">
        <v>37</v>
      </c>
      <c r="AH33" s="3">
        <v>43</v>
      </c>
      <c r="AJ33" s="3">
        <v>38</v>
      </c>
      <c r="AL33" s="3">
        <v>76</v>
      </c>
      <c r="AM33" s="3">
        <v>36</v>
      </c>
      <c r="AN33" s="3" t="s">
        <v>328</v>
      </c>
      <c r="AP33" s="3">
        <v>36</v>
      </c>
      <c r="AQ33" s="3" t="s">
        <v>328</v>
      </c>
      <c r="AS33" s="3">
        <v>37</v>
      </c>
      <c r="AT33" s="3">
        <v>37</v>
      </c>
      <c r="AU33" s="3">
        <v>39</v>
      </c>
      <c r="AV33" s="3" t="s">
        <v>342</v>
      </c>
      <c r="AW33" s="3">
        <v>33</v>
      </c>
      <c r="AX33" s="3" t="s">
        <v>342</v>
      </c>
      <c r="AY33" s="3">
        <v>39</v>
      </c>
      <c r="BA33" s="3">
        <v>40.5</v>
      </c>
      <c r="BB33" s="3">
        <v>42</v>
      </c>
      <c r="BC33" s="3">
        <v>41</v>
      </c>
      <c r="BD33" s="3">
        <v>35.5</v>
      </c>
      <c r="BE33" s="3">
        <v>43</v>
      </c>
      <c r="BF33" s="3">
        <v>54</v>
      </c>
      <c r="BG33" s="3" t="s">
        <v>524</v>
      </c>
      <c r="BH33" s="3">
        <v>55</v>
      </c>
      <c r="BI33" s="3" t="s">
        <v>43</v>
      </c>
      <c r="BJ33" s="3">
        <v>65</v>
      </c>
      <c r="BL33" s="3" t="s">
        <v>866</v>
      </c>
    </row>
    <row r="34" spans="1:64">
      <c r="A34" s="3">
        <v>20</v>
      </c>
      <c r="B34" s="3">
        <v>23</v>
      </c>
      <c r="C34" s="3">
        <v>28</v>
      </c>
      <c r="D34" s="3">
        <v>29.5</v>
      </c>
      <c r="E34" s="3">
        <v>31</v>
      </c>
      <c r="F34" s="3">
        <v>32</v>
      </c>
      <c r="G34" s="15">
        <v>29</v>
      </c>
      <c r="H34" s="15"/>
      <c r="I34" s="3">
        <v>35</v>
      </c>
      <c r="L34" s="3">
        <v>14.5</v>
      </c>
      <c r="N34" s="3">
        <v>26</v>
      </c>
      <c r="P34" s="3">
        <v>36.5</v>
      </c>
      <c r="R34" s="3">
        <v>14</v>
      </c>
      <c r="T34" s="3">
        <v>31</v>
      </c>
      <c r="V34" s="3">
        <v>36</v>
      </c>
      <c r="X34" s="3">
        <v>34</v>
      </c>
      <c r="Z34" s="3">
        <v>10</v>
      </c>
      <c r="AB34" s="3">
        <v>39</v>
      </c>
      <c r="AD34" s="3">
        <v>10</v>
      </c>
      <c r="AF34" s="3">
        <v>33</v>
      </c>
      <c r="AH34" s="3">
        <v>40</v>
      </c>
      <c r="AJ34" s="3">
        <v>38</v>
      </c>
      <c r="AL34" s="3">
        <v>41</v>
      </c>
      <c r="AM34" s="3">
        <v>42</v>
      </c>
      <c r="AN34" s="3" t="s">
        <v>328</v>
      </c>
      <c r="AP34" s="3">
        <v>41</v>
      </c>
      <c r="AQ34" s="3" t="s">
        <v>328</v>
      </c>
      <c r="AS34" s="3">
        <v>42</v>
      </c>
      <c r="AT34" s="3">
        <v>58</v>
      </c>
      <c r="AU34" s="3">
        <v>44</v>
      </c>
      <c r="AV34" s="3" t="s">
        <v>354</v>
      </c>
      <c r="AW34" s="3">
        <v>44</v>
      </c>
      <c r="AX34" s="3" t="s">
        <v>354</v>
      </c>
      <c r="AY34" s="3">
        <v>44</v>
      </c>
      <c r="BA34" s="3">
        <v>49</v>
      </c>
      <c r="BB34" s="3">
        <v>47</v>
      </c>
      <c r="BC34" s="3">
        <v>44</v>
      </c>
      <c r="BD34" s="3">
        <v>43</v>
      </c>
      <c r="BE34" s="3">
        <v>50</v>
      </c>
      <c r="BF34" s="3" t="s">
        <v>167</v>
      </c>
      <c r="BG34" s="3" t="s">
        <v>867</v>
      </c>
      <c r="BH34" s="3" t="s">
        <v>941</v>
      </c>
      <c r="BI34" s="3" t="s">
        <v>945</v>
      </c>
      <c r="BK34" s="3" t="s">
        <v>867</v>
      </c>
      <c r="BL34" s="3" t="s">
        <v>316</v>
      </c>
    </row>
    <row r="35" spans="1:64">
      <c r="A35" s="3">
        <v>30</v>
      </c>
      <c r="B35" s="3">
        <v>20</v>
      </c>
      <c r="C35" s="3">
        <v>35</v>
      </c>
      <c r="D35" s="3">
        <v>36</v>
      </c>
      <c r="E35" s="3">
        <v>37</v>
      </c>
      <c r="F35" s="3">
        <v>38</v>
      </c>
      <c r="G35" s="15">
        <v>28</v>
      </c>
      <c r="H35" s="15"/>
      <c r="I35" s="3">
        <v>29</v>
      </c>
      <c r="N35" s="3">
        <v>22</v>
      </c>
      <c r="P35" s="3">
        <v>43.5</v>
      </c>
      <c r="R35" s="3">
        <v>20</v>
      </c>
      <c r="T35" s="3">
        <v>40</v>
      </c>
      <c r="V35" s="3">
        <v>45</v>
      </c>
      <c r="X35" s="3">
        <v>47</v>
      </c>
      <c r="Z35" s="3">
        <v>4</v>
      </c>
      <c r="AA35" s="3" t="s">
        <v>180</v>
      </c>
      <c r="AB35" s="3">
        <v>46</v>
      </c>
      <c r="AE35" s="3" t="s">
        <v>705</v>
      </c>
      <c r="AF35" s="3">
        <v>36</v>
      </c>
      <c r="AH35" s="3">
        <v>47</v>
      </c>
      <c r="AJ35" s="3">
        <v>39</v>
      </c>
      <c r="AL35" s="3">
        <v>48</v>
      </c>
      <c r="AM35" s="3">
        <v>39</v>
      </c>
      <c r="AN35" s="3" t="s">
        <v>328</v>
      </c>
      <c r="AP35" s="3">
        <v>37</v>
      </c>
      <c r="AQ35" s="3" t="s">
        <v>328</v>
      </c>
      <c r="AS35" s="3">
        <v>39</v>
      </c>
      <c r="AT35" s="3">
        <v>47</v>
      </c>
      <c r="AU35" s="3">
        <v>45</v>
      </c>
      <c r="AV35" s="3" t="s">
        <v>365</v>
      </c>
      <c r="AW35" s="3">
        <v>37</v>
      </c>
      <c r="AX35" s="3" t="s">
        <v>365</v>
      </c>
      <c r="AY35" s="3">
        <v>35</v>
      </c>
      <c r="BA35" s="3">
        <v>42.5</v>
      </c>
      <c r="BB35" s="3">
        <v>42</v>
      </c>
      <c r="BC35" s="3">
        <v>40</v>
      </c>
      <c r="BD35" s="3">
        <v>39</v>
      </c>
      <c r="BE35" s="3">
        <v>45</v>
      </c>
      <c r="BF35" s="3">
        <v>51</v>
      </c>
      <c r="BG35" s="3" t="s">
        <v>524</v>
      </c>
      <c r="BH35" s="3">
        <v>51</v>
      </c>
      <c r="BI35" s="3">
        <v>64</v>
      </c>
      <c r="BJ35" s="3">
        <v>49</v>
      </c>
      <c r="BL35" s="3" t="s">
        <v>868</v>
      </c>
    </row>
    <row r="36" spans="1:64">
      <c r="A36" s="3">
        <v>40</v>
      </c>
      <c r="B36" s="3">
        <v>38</v>
      </c>
      <c r="C36" s="3">
        <v>40</v>
      </c>
      <c r="D36" s="3">
        <v>43</v>
      </c>
      <c r="E36" s="3">
        <v>44</v>
      </c>
      <c r="F36" s="3">
        <v>45.5</v>
      </c>
      <c r="G36" s="15">
        <v>42</v>
      </c>
      <c r="H36" s="15"/>
      <c r="I36" s="3">
        <v>51</v>
      </c>
      <c r="J36" s="3">
        <v>27</v>
      </c>
      <c r="K36" s="3">
        <v>27</v>
      </c>
      <c r="L36" s="3">
        <v>20</v>
      </c>
      <c r="N36" s="3">
        <v>32</v>
      </c>
      <c r="P36" s="3">
        <v>50</v>
      </c>
      <c r="R36" s="3">
        <v>29</v>
      </c>
      <c r="T36" s="3">
        <v>43</v>
      </c>
      <c r="V36" s="3">
        <v>46</v>
      </c>
      <c r="X36" s="3">
        <v>48.5</v>
      </c>
      <c r="Z36" s="3">
        <v>17</v>
      </c>
      <c r="AB36" s="3">
        <v>49</v>
      </c>
      <c r="AD36" s="3">
        <v>18</v>
      </c>
      <c r="AF36" s="3">
        <v>45</v>
      </c>
      <c r="AH36" s="3">
        <v>50</v>
      </c>
      <c r="AJ36" s="3">
        <v>49</v>
      </c>
      <c r="AL36" s="3">
        <v>49</v>
      </c>
      <c r="AM36" s="3">
        <v>50</v>
      </c>
      <c r="AN36" s="3" t="s">
        <v>328</v>
      </c>
      <c r="AP36" s="3">
        <v>44</v>
      </c>
      <c r="AQ36" s="3" t="s">
        <v>328</v>
      </c>
      <c r="AS36" s="3">
        <v>42</v>
      </c>
      <c r="AT36" s="3">
        <v>44</v>
      </c>
      <c r="AU36" s="3">
        <v>41</v>
      </c>
      <c r="AV36" s="3" t="s">
        <v>368</v>
      </c>
      <c r="AW36" s="3">
        <v>48</v>
      </c>
      <c r="AX36" s="3" t="s">
        <v>368</v>
      </c>
      <c r="AY36" s="3">
        <v>44</v>
      </c>
      <c r="BA36" s="3">
        <v>51</v>
      </c>
      <c r="BB36" s="3">
        <v>54.7</v>
      </c>
      <c r="BC36" s="3">
        <v>47</v>
      </c>
      <c r="BD36" s="3">
        <v>50</v>
      </c>
      <c r="BE36" s="3">
        <v>51</v>
      </c>
      <c r="BF36" s="3">
        <v>58.5</v>
      </c>
      <c r="BG36" s="3" t="s">
        <v>524</v>
      </c>
      <c r="BH36" s="3">
        <v>58</v>
      </c>
      <c r="BI36" s="3">
        <v>62</v>
      </c>
      <c r="BJ36" s="3">
        <v>61</v>
      </c>
      <c r="BL36" s="3" t="s">
        <v>317</v>
      </c>
    </row>
    <row r="37" spans="1:64">
      <c r="A37" s="3">
        <v>50</v>
      </c>
      <c r="B37" s="3">
        <v>32</v>
      </c>
      <c r="C37" s="3">
        <v>37</v>
      </c>
      <c r="D37" s="3">
        <v>39.5</v>
      </c>
      <c r="E37" s="3">
        <v>41</v>
      </c>
      <c r="F37" s="3">
        <v>42</v>
      </c>
      <c r="G37" s="15">
        <v>32</v>
      </c>
      <c r="H37" s="15"/>
      <c r="I37" s="3">
        <v>40</v>
      </c>
      <c r="L37" s="3">
        <v>1</v>
      </c>
      <c r="N37" s="3">
        <v>28</v>
      </c>
      <c r="P37" s="3">
        <v>40</v>
      </c>
      <c r="R37" s="3">
        <v>16</v>
      </c>
      <c r="T37" s="3">
        <v>33</v>
      </c>
      <c r="V37" s="3">
        <v>34.5</v>
      </c>
      <c r="X37" s="3">
        <v>35</v>
      </c>
      <c r="Z37" s="3">
        <v>7</v>
      </c>
      <c r="AB37" s="3">
        <v>39</v>
      </c>
      <c r="AD37" s="3">
        <v>15</v>
      </c>
      <c r="AF37" s="3">
        <v>35</v>
      </c>
      <c r="AH37" s="3">
        <v>43</v>
      </c>
      <c r="AJ37" s="3">
        <v>40</v>
      </c>
      <c r="AL37" s="3">
        <v>43</v>
      </c>
      <c r="AM37" s="3">
        <v>45</v>
      </c>
      <c r="AN37" s="3" t="s">
        <v>328</v>
      </c>
      <c r="AP37" s="3">
        <v>43</v>
      </c>
      <c r="AQ37" s="3" t="s">
        <v>328</v>
      </c>
      <c r="AS37" s="3">
        <v>37</v>
      </c>
      <c r="AT37" s="3">
        <v>42</v>
      </c>
      <c r="AU37" s="3">
        <v>40</v>
      </c>
      <c r="AV37" s="3" t="s">
        <v>369</v>
      </c>
      <c r="AW37" s="3">
        <v>33</v>
      </c>
      <c r="AX37" s="3" t="s">
        <v>369</v>
      </c>
      <c r="AY37" s="3">
        <v>41</v>
      </c>
      <c r="BA37" s="3">
        <v>42</v>
      </c>
      <c r="BB37" s="3">
        <v>45.5</v>
      </c>
      <c r="BC37" s="3">
        <v>40</v>
      </c>
      <c r="BD37" s="3">
        <v>38</v>
      </c>
      <c r="BE37" s="3">
        <v>48</v>
      </c>
    </row>
    <row r="38" spans="1:64">
      <c r="A38" s="3">
        <v>60</v>
      </c>
      <c r="B38" s="3">
        <v>31</v>
      </c>
      <c r="C38" s="3">
        <v>42</v>
      </c>
      <c r="D38" s="3">
        <v>43</v>
      </c>
      <c r="E38" s="3">
        <v>47</v>
      </c>
      <c r="F38" s="3">
        <v>48.5</v>
      </c>
      <c r="G38" s="15">
        <v>42</v>
      </c>
      <c r="H38" s="15"/>
      <c r="I38" s="3">
        <v>52</v>
      </c>
      <c r="N38" s="3">
        <v>30</v>
      </c>
      <c r="P38" s="3">
        <v>61</v>
      </c>
      <c r="R38" s="3">
        <v>12</v>
      </c>
      <c r="T38" s="3">
        <v>58</v>
      </c>
      <c r="V38" s="3">
        <v>71</v>
      </c>
      <c r="X38" s="3">
        <v>67</v>
      </c>
      <c r="Z38" s="3">
        <v>1</v>
      </c>
      <c r="AA38" s="3" t="s">
        <v>183</v>
      </c>
      <c r="AB38" s="3">
        <v>72</v>
      </c>
      <c r="AE38" s="3" t="s">
        <v>705</v>
      </c>
      <c r="AF38" s="3">
        <v>40</v>
      </c>
      <c r="AH38" s="3">
        <v>50</v>
      </c>
      <c r="AJ38" s="3">
        <v>48</v>
      </c>
      <c r="AL38" s="3">
        <v>68</v>
      </c>
      <c r="AM38" s="3">
        <v>52</v>
      </c>
      <c r="AN38" s="3" t="s">
        <v>328</v>
      </c>
      <c r="AP38" s="3">
        <v>73</v>
      </c>
      <c r="AQ38" s="3" t="s">
        <v>328</v>
      </c>
      <c r="AS38" s="3">
        <v>82</v>
      </c>
      <c r="AT38" s="3">
        <v>41.5</v>
      </c>
      <c r="AU38" s="3">
        <v>49</v>
      </c>
      <c r="AV38" s="3" t="s">
        <v>370</v>
      </c>
      <c r="AW38" s="3">
        <v>40</v>
      </c>
      <c r="AX38" s="3" t="s">
        <v>370</v>
      </c>
      <c r="AY38" s="3">
        <v>88</v>
      </c>
      <c r="BA38" s="3">
        <v>93</v>
      </c>
      <c r="BB38" s="3">
        <v>88</v>
      </c>
      <c r="BC38" s="3">
        <v>85</v>
      </c>
      <c r="BD38" s="3">
        <v>90</v>
      </c>
      <c r="BE38" s="3">
        <v>98</v>
      </c>
    </row>
    <row r="39" spans="1:64">
      <c r="A39" s="3">
        <v>70</v>
      </c>
      <c r="B39" s="3">
        <v>35</v>
      </c>
      <c r="C39" s="3">
        <v>36</v>
      </c>
      <c r="D39" s="3">
        <v>38</v>
      </c>
      <c r="E39" s="3">
        <v>38</v>
      </c>
      <c r="F39" s="3">
        <v>39</v>
      </c>
      <c r="G39" s="15">
        <v>36</v>
      </c>
      <c r="H39" s="15"/>
      <c r="I39" s="3">
        <v>36</v>
      </c>
      <c r="J39" s="3">
        <v>5</v>
      </c>
      <c r="K39" s="3">
        <v>40.5</v>
      </c>
      <c r="L39" s="3">
        <v>50</v>
      </c>
      <c r="N39" s="3">
        <v>41</v>
      </c>
      <c r="P39" s="3">
        <v>49</v>
      </c>
      <c r="R39" s="3">
        <v>25</v>
      </c>
      <c r="T39" s="3">
        <v>36</v>
      </c>
      <c r="V39" s="3">
        <v>44</v>
      </c>
      <c r="X39" s="3">
        <v>37.5</v>
      </c>
      <c r="Z39" s="3">
        <v>10.5</v>
      </c>
      <c r="AB39" s="3">
        <v>42</v>
      </c>
      <c r="AD39" s="3">
        <v>17</v>
      </c>
      <c r="AF39" s="3">
        <v>38</v>
      </c>
      <c r="AH39" s="3">
        <v>41</v>
      </c>
      <c r="AJ39" s="3">
        <v>41</v>
      </c>
      <c r="AL39" s="3">
        <v>41</v>
      </c>
      <c r="AM39" s="3">
        <v>37</v>
      </c>
      <c r="AN39" s="3" t="s">
        <v>574</v>
      </c>
      <c r="AP39" s="3">
        <v>39</v>
      </c>
      <c r="AQ39" s="3" t="s">
        <v>574</v>
      </c>
      <c r="AS39" s="3">
        <v>37</v>
      </c>
      <c r="AT39" s="3">
        <v>38</v>
      </c>
      <c r="AU39" s="3">
        <v>40</v>
      </c>
      <c r="AV39" s="3" t="s">
        <v>371</v>
      </c>
      <c r="AW39" s="3">
        <v>38</v>
      </c>
      <c r="AX39" s="3" t="s">
        <v>371</v>
      </c>
      <c r="AY39" s="3">
        <v>39</v>
      </c>
      <c r="BA39" s="3">
        <v>40</v>
      </c>
      <c r="BB39" s="3">
        <v>40.5</v>
      </c>
      <c r="BC39" s="3">
        <v>40</v>
      </c>
      <c r="BD39" s="3">
        <v>39</v>
      </c>
      <c r="BE39" s="3">
        <v>44</v>
      </c>
      <c r="BF39" s="3">
        <v>58</v>
      </c>
      <c r="BH39" s="3" t="s">
        <v>942</v>
      </c>
      <c r="BI39" s="3">
        <v>46</v>
      </c>
      <c r="BJ39" s="13" t="s">
        <v>43</v>
      </c>
      <c r="BK39" s="3" t="s">
        <v>1000</v>
      </c>
      <c r="BL39" s="3" t="s">
        <v>869</v>
      </c>
    </row>
    <row r="40" spans="1:64">
      <c r="A40" s="3">
        <v>80</v>
      </c>
      <c r="B40" s="3">
        <v>41.5</v>
      </c>
      <c r="C40" s="3">
        <v>43</v>
      </c>
      <c r="D40" s="3">
        <v>45.5</v>
      </c>
      <c r="E40" s="3">
        <v>46.5</v>
      </c>
      <c r="F40" s="3">
        <v>46</v>
      </c>
      <c r="G40" s="15">
        <v>47</v>
      </c>
      <c r="H40" s="15"/>
      <c r="I40" s="3">
        <v>49</v>
      </c>
      <c r="J40" s="3">
        <v>3</v>
      </c>
      <c r="K40" s="3">
        <v>24</v>
      </c>
      <c r="L40" s="3">
        <v>29</v>
      </c>
      <c r="N40" s="3">
        <v>46</v>
      </c>
      <c r="P40" s="3">
        <v>48.5</v>
      </c>
      <c r="R40" s="3">
        <v>28</v>
      </c>
      <c r="T40" s="3">
        <v>50</v>
      </c>
      <c r="V40" s="3">
        <v>51.5</v>
      </c>
      <c r="X40" s="3">
        <v>53</v>
      </c>
      <c r="Z40" s="3">
        <v>17</v>
      </c>
      <c r="AB40" s="3">
        <v>50</v>
      </c>
      <c r="AD40" s="3">
        <v>16</v>
      </c>
      <c r="AF40" s="3">
        <v>49</v>
      </c>
      <c r="AH40" s="3">
        <v>53</v>
      </c>
      <c r="AJ40" s="3">
        <v>49</v>
      </c>
      <c r="AL40" s="3">
        <v>50</v>
      </c>
      <c r="AM40" s="3">
        <v>52</v>
      </c>
      <c r="AN40" s="3" t="s">
        <v>328</v>
      </c>
      <c r="AP40" s="3">
        <v>51</v>
      </c>
      <c r="AQ40" s="3" t="s">
        <v>328</v>
      </c>
      <c r="AS40" s="3">
        <v>50</v>
      </c>
      <c r="AT40" s="3">
        <v>42.5</v>
      </c>
      <c r="AU40" s="3">
        <v>48</v>
      </c>
      <c r="AV40" s="3" t="s">
        <v>372</v>
      </c>
      <c r="AW40" s="3">
        <v>45</v>
      </c>
      <c r="AX40" s="3" t="s">
        <v>372</v>
      </c>
      <c r="AY40" s="3">
        <v>54.5</v>
      </c>
      <c r="BA40" s="3">
        <v>54</v>
      </c>
      <c r="BB40" s="3">
        <v>52</v>
      </c>
      <c r="BC40" s="3">
        <v>45</v>
      </c>
      <c r="BD40" s="3">
        <v>46</v>
      </c>
      <c r="BE40" s="3">
        <v>38</v>
      </c>
      <c r="BF40" s="3">
        <v>43</v>
      </c>
      <c r="BH40" s="3">
        <v>47</v>
      </c>
      <c r="BI40" s="3">
        <v>49</v>
      </c>
      <c r="BJ40" s="3">
        <v>48</v>
      </c>
      <c r="BL40" s="3" t="s">
        <v>342</v>
      </c>
    </row>
    <row r="41" spans="1:64">
      <c r="A41" s="3">
        <v>87.5</v>
      </c>
      <c r="B41" s="3">
        <v>52</v>
      </c>
      <c r="C41" s="3">
        <v>48</v>
      </c>
      <c r="D41" s="3">
        <v>59.5</v>
      </c>
      <c r="E41" s="3">
        <v>135</v>
      </c>
      <c r="F41" s="3">
        <v>135</v>
      </c>
      <c r="G41" s="15">
        <v>48</v>
      </c>
      <c r="H41" s="15"/>
      <c r="I41" s="3">
        <v>185</v>
      </c>
      <c r="N41" s="3">
        <v>49</v>
      </c>
      <c r="P41" s="3">
        <v>61</v>
      </c>
      <c r="R41" s="3">
        <v>14</v>
      </c>
      <c r="T41" s="3" t="s">
        <v>217</v>
      </c>
      <c r="U41" s="3" t="s">
        <v>36</v>
      </c>
      <c r="V41" s="3">
        <v>195</v>
      </c>
      <c r="W41" s="3" t="s">
        <v>821</v>
      </c>
      <c r="AB41" s="3">
        <v>56</v>
      </c>
      <c r="AF41" s="3">
        <v>38</v>
      </c>
      <c r="AH41" s="3">
        <v>42</v>
      </c>
      <c r="AJ41" s="3" t="s">
        <v>43</v>
      </c>
      <c r="AL41" s="3" t="s">
        <v>43</v>
      </c>
      <c r="AM41" s="3">
        <v>38</v>
      </c>
      <c r="AN41" s="3" t="s">
        <v>328</v>
      </c>
      <c r="AO41" s="3" t="s">
        <v>656</v>
      </c>
      <c r="AP41" s="3">
        <v>43</v>
      </c>
      <c r="AQ41" s="3" t="s">
        <v>328</v>
      </c>
      <c r="AR41" s="3" t="s">
        <v>656</v>
      </c>
      <c r="AS41" s="3" t="s">
        <v>16</v>
      </c>
      <c r="AT41" s="3">
        <v>49</v>
      </c>
      <c r="AX41" s="3" t="s">
        <v>626</v>
      </c>
      <c r="AY41" s="3">
        <v>59</v>
      </c>
      <c r="AZ41" s="3" t="s">
        <v>525</v>
      </c>
      <c r="BB41" s="3">
        <v>47</v>
      </c>
      <c r="BF41" s="3">
        <v>61</v>
      </c>
      <c r="BH41" s="3">
        <v>63</v>
      </c>
      <c r="BI41" s="3">
        <v>54</v>
      </c>
      <c r="BJ41" s="3">
        <v>62</v>
      </c>
      <c r="BL41" s="3" t="s">
        <v>870</v>
      </c>
    </row>
    <row r="42" spans="1:64">
      <c r="A42" s="3">
        <v>88</v>
      </c>
      <c r="B42" s="3" t="s">
        <v>43</v>
      </c>
      <c r="C42" s="3" t="s">
        <v>43</v>
      </c>
      <c r="D42" s="3" t="s">
        <v>43</v>
      </c>
      <c r="E42" s="3" t="s">
        <v>43</v>
      </c>
      <c r="F42" s="3" t="s">
        <v>43</v>
      </c>
      <c r="G42" s="15">
        <v>162</v>
      </c>
      <c r="H42" s="15"/>
      <c r="I42" s="3">
        <v>165</v>
      </c>
      <c r="N42" s="3">
        <v>52</v>
      </c>
      <c r="P42" s="3" t="s">
        <v>29</v>
      </c>
      <c r="R42" s="3">
        <v>7</v>
      </c>
      <c r="S42" s="3" t="s">
        <v>745</v>
      </c>
      <c r="T42" s="3" t="s">
        <v>33</v>
      </c>
      <c r="AB42" s="3" t="s">
        <v>29</v>
      </c>
      <c r="AF42" s="3">
        <v>107</v>
      </c>
      <c r="AJ42" s="3" t="s">
        <v>43</v>
      </c>
      <c r="AL42" s="3" t="s">
        <v>43</v>
      </c>
      <c r="AM42" s="3" t="s">
        <v>43</v>
      </c>
      <c r="AN42" s="3" t="s">
        <v>377</v>
      </c>
      <c r="AO42" s="3" t="s">
        <v>572</v>
      </c>
      <c r="AQ42" s="3" t="s">
        <v>377</v>
      </c>
      <c r="AR42" s="3" t="s">
        <v>572</v>
      </c>
      <c r="BF42" s="3">
        <v>62</v>
      </c>
      <c r="BH42" s="3">
        <v>59</v>
      </c>
      <c r="BI42" s="3">
        <v>54</v>
      </c>
      <c r="BJ42" s="3">
        <v>51</v>
      </c>
      <c r="BK42" s="3" t="s">
        <v>951</v>
      </c>
      <c r="BL42" s="3" t="s">
        <v>354</v>
      </c>
    </row>
    <row r="43" spans="1:64">
      <c r="A43" s="3">
        <v>88.25</v>
      </c>
      <c r="B43" s="3" t="s">
        <v>43</v>
      </c>
      <c r="C43" s="3" t="s">
        <v>43</v>
      </c>
      <c r="D43" s="3" t="s">
        <v>43</v>
      </c>
      <c r="E43" s="3" t="s">
        <v>43</v>
      </c>
      <c r="F43" s="3" t="s">
        <v>43</v>
      </c>
      <c r="G43" s="15">
        <v>162</v>
      </c>
      <c r="H43" s="15"/>
      <c r="I43" s="3">
        <v>178</v>
      </c>
      <c r="N43" s="3">
        <v>190</v>
      </c>
      <c r="P43" s="3" t="s">
        <v>29</v>
      </c>
      <c r="R43" s="3">
        <v>4</v>
      </c>
      <c r="S43" s="3" t="s">
        <v>755</v>
      </c>
      <c r="T43" s="3" t="s">
        <v>33</v>
      </c>
      <c r="AF43" s="3">
        <v>97</v>
      </c>
      <c r="AJ43" s="3" t="s">
        <v>43</v>
      </c>
      <c r="AL43" s="3" t="s">
        <v>43</v>
      </c>
      <c r="BF43" s="3">
        <v>52</v>
      </c>
      <c r="BH43" s="3">
        <v>52</v>
      </c>
      <c r="BI43" s="3">
        <v>54</v>
      </c>
      <c r="BJ43" s="3">
        <v>50</v>
      </c>
      <c r="BL43" s="3" t="s">
        <v>871</v>
      </c>
    </row>
    <row r="44" spans="1:64">
      <c r="A44" s="3">
        <v>88.5</v>
      </c>
      <c r="B44" s="3">
        <v>190</v>
      </c>
      <c r="C44" s="3">
        <v>190</v>
      </c>
      <c r="D44" s="3" t="s">
        <v>43</v>
      </c>
      <c r="E44" s="3" t="s">
        <v>43</v>
      </c>
      <c r="F44" s="3" t="s">
        <v>43</v>
      </c>
      <c r="G44" s="15">
        <v>160</v>
      </c>
      <c r="H44" s="15" t="s">
        <v>756</v>
      </c>
      <c r="I44" s="3">
        <v>170</v>
      </c>
      <c r="N44" s="3">
        <v>217.5</v>
      </c>
      <c r="O44" s="3" t="s">
        <v>753</v>
      </c>
      <c r="P44" s="3" t="s">
        <v>29</v>
      </c>
      <c r="R44" s="3">
        <v>7</v>
      </c>
      <c r="S44" s="3" t="s">
        <v>763</v>
      </c>
      <c r="T44" s="3" t="s">
        <v>33</v>
      </c>
      <c r="AF44" s="3">
        <v>119</v>
      </c>
      <c r="AJ44" s="3" t="s">
        <v>43</v>
      </c>
      <c r="AL44" s="3" t="s">
        <v>43</v>
      </c>
      <c r="BF44" s="3">
        <v>44</v>
      </c>
      <c r="BH44" s="3">
        <v>51</v>
      </c>
      <c r="BI44" s="3">
        <v>50</v>
      </c>
      <c r="BJ44" s="3">
        <v>47</v>
      </c>
      <c r="BL44" s="3" t="s">
        <v>365</v>
      </c>
    </row>
    <row r="45" spans="1:64">
      <c r="A45" s="3">
        <v>-0.25</v>
      </c>
      <c r="B45" s="3" t="s">
        <v>43</v>
      </c>
      <c r="C45" s="3" t="s">
        <v>43</v>
      </c>
      <c r="D45" s="3" t="s">
        <v>43</v>
      </c>
      <c r="E45" s="3" t="s">
        <v>43</v>
      </c>
      <c r="F45" s="3" t="s">
        <v>43</v>
      </c>
      <c r="G45" s="15">
        <v>155</v>
      </c>
      <c r="H45" s="15" t="s">
        <v>761</v>
      </c>
      <c r="N45" s="3">
        <v>161</v>
      </c>
      <c r="R45" s="3">
        <v>4</v>
      </c>
      <c r="S45" s="3" t="s">
        <v>772</v>
      </c>
      <c r="AF45" s="3" t="s">
        <v>27</v>
      </c>
      <c r="BF45" s="3">
        <v>50</v>
      </c>
      <c r="BH45" s="3">
        <v>47</v>
      </c>
      <c r="BI45" s="3">
        <v>53</v>
      </c>
      <c r="BJ45" s="3">
        <v>48</v>
      </c>
      <c r="BL45" s="3" t="s">
        <v>872</v>
      </c>
    </row>
    <row r="46" spans="1:64">
      <c r="A46" s="3">
        <v>-0.5</v>
      </c>
      <c r="B46" s="3">
        <v>196</v>
      </c>
      <c r="C46" s="3">
        <v>196</v>
      </c>
      <c r="D46" s="3">
        <v>196</v>
      </c>
      <c r="E46" s="3">
        <v>196</v>
      </c>
      <c r="F46" s="3">
        <v>196</v>
      </c>
      <c r="G46" s="15">
        <v>221</v>
      </c>
      <c r="H46" s="15" t="s">
        <v>751</v>
      </c>
      <c r="N46" s="3" t="s">
        <v>787</v>
      </c>
      <c r="R46" s="3">
        <v>4</v>
      </c>
      <c r="S46" s="3" t="s">
        <v>763</v>
      </c>
      <c r="BF46" s="3">
        <v>55</v>
      </c>
      <c r="BH46" s="3">
        <v>48</v>
      </c>
      <c r="BI46" s="3">
        <v>56</v>
      </c>
      <c r="BJ46" s="3">
        <v>62</v>
      </c>
      <c r="BL46" s="3" t="s">
        <v>368</v>
      </c>
    </row>
    <row r="47" spans="1:64">
      <c r="A47" s="3">
        <v>-1</v>
      </c>
      <c r="B47" s="3">
        <v>195</v>
      </c>
      <c r="C47" s="3">
        <v>197</v>
      </c>
      <c r="D47" s="3">
        <v>197</v>
      </c>
      <c r="E47" s="3">
        <v>197</v>
      </c>
      <c r="F47" s="3">
        <v>197</v>
      </c>
      <c r="G47" s="15">
        <v>264</v>
      </c>
      <c r="H47" s="15" t="s">
        <v>750</v>
      </c>
      <c r="N47" s="3">
        <v>100</v>
      </c>
      <c r="O47" s="3" t="s">
        <v>753</v>
      </c>
      <c r="R47" s="3">
        <v>4</v>
      </c>
      <c r="S47" s="3" t="s">
        <v>768</v>
      </c>
      <c r="BF47" s="3">
        <v>50</v>
      </c>
      <c r="BH47" s="3">
        <v>49</v>
      </c>
      <c r="BI47" s="3">
        <v>45</v>
      </c>
      <c r="BJ47" s="3">
        <v>52</v>
      </c>
      <c r="BL47" s="3" t="s">
        <v>873</v>
      </c>
    </row>
    <row r="48" spans="1:64">
      <c r="A48" s="3">
        <v>-5</v>
      </c>
      <c r="B48" s="3" t="s">
        <v>43</v>
      </c>
      <c r="C48" s="3" t="s">
        <v>43</v>
      </c>
      <c r="D48" s="3" t="s">
        <v>43</v>
      </c>
      <c r="E48" s="3" t="s">
        <v>43</v>
      </c>
      <c r="F48" s="3" t="s">
        <v>43</v>
      </c>
      <c r="G48" s="15">
        <v>227</v>
      </c>
      <c r="H48" s="15"/>
      <c r="N48" s="3" t="s">
        <v>43</v>
      </c>
      <c r="P48" s="3" t="s">
        <v>29</v>
      </c>
      <c r="R48" s="3">
        <v>10</v>
      </c>
      <c r="S48" s="3" t="s">
        <v>751</v>
      </c>
      <c r="BF48" s="3">
        <v>45</v>
      </c>
      <c r="BH48" s="3">
        <v>55</v>
      </c>
      <c r="BI48" s="3">
        <v>46</v>
      </c>
      <c r="BJ48" s="3">
        <v>54</v>
      </c>
      <c r="BL48" s="3" t="s">
        <v>369</v>
      </c>
    </row>
    <row r="49" spans="1:64">
      <c r="A49" s="3" t="s">
        <v>338</v>
      </c>
      <c r="G49" s="15"/>
      <c r="H49" s="15"/>
      <c r="BF49" s="3">
        <v>47</v>
      </c>
      <c r="BH49" s="3">
        <v>51</v>
      </c>
      <c r="BI49" s="3">
        <v>47</v>
      </c>
      <c r="BJ49" s="3">
        <v>57</v>
      </c>
      <c r="BL49" s="3" t="s">
        <v>874</v>
      </c>
    </row>
    <row r="50" spans="1:64">
      <c r="A50" s="3">
        <v>-1</v>
      </c>
      <c r="B50" s="3">
        <v>25</v>
      </c>
      <c r="C50" s="3">
        <v>25</v>
      </c>
      <c r="D50" s="3">
        <v>25</v>
      </c>
      <c r="E50" s="3">
        <v>25</v>
      </c>
      <c r="F50" s="3">
        <v>25</v>
      </c>
      <c r="G50" s="15">
        <v>28</v>
      </c>
      <c r="H50" s="15"/>
      <c r="S50" s="3" t="s">
        <v>705</v>
      </c>
      <c r="T50" s="3">
        <v>35</v>
      </c>
      <c r="AF50" s="3">
        <v>32</v>
      </c>
      <c r="BF50" s="3">
        <v>114</v>
      </c>
      <c r="BH50" s="3">
        <v>129</v>
      </c>
      <c r="BI50" s="3">
        <v>57</v>
      </c>
      <c r="BJ50" s="3">
        <v>128</v>
      </c>
      <c r="BL50" s="3" t="s">
        <v>370</v>
      </c>
    </row>
    <row r="51" spans="1:64">
      <c r="A51" s="3">
        <v>-0.5</v>
      </c>
      <c r="B51" s="3">
        <v>28</v>
      </c>
      <c r="C51" s="3">
        <v>28</v>
      </c>
      <c r="D51" s="3">
        <v>28</v>
      </c>
      <c r="E51" s="3">
        <v>28</v>
      </c>
      <c r="F51" s="3">
        <v>28</v>
      </c>
      <c r="G51" s="15">
        <v>31</v>
      </c>
      <c r="H51" s="15"/>
      <c r="S51" s="3" t="s">
        <v>705</v>
      </c>
      <c r="T51" s="3">
        <v>21</v>
      </c>
      <c r="AF51" s="3">
        <v>23</v>
      </c>
      <c r="BF51" s="3">
        <v>89</v>
      </c>
      <c r="BH51" s="3">
        <v>90</v>
      </c>
      <c r="BI51" s="3">
        <v>52</v>
      </c>
      <c r="BJ51" s="3">
        <v>120</v>
      </c>
      <c r="BL51" s="3" t="s">
        <v>875</v>
      </c>
    </row>
    <row r="52" spans="1:64">
      <c r="A52" s="3">
        <v>-0.25</v>
      </c>
      <c r="B52" s="3">
        <v>22</v>
      </c>
      <c r="C52" s="3">
        <v>22</v>
      </c>
      <c r="D52" s="3">
        <v>22</v>
      </c>
      <c r="E52" s="3">
        <v>22</v>
      </c>
      <c r="F52" s="3">
        <v>22</v>
      </c>
      <c r="G52" s="15">
        <v>20</v>
      </c>
      <c r="H52" s="15"/>
      <c r="S52" s="3" t="s">
        <v>705</v>
      </c>
      <c r="T52" s="3">
        <v>28</v>
      </c>
      <c r="AF52" s="3">
        <v>20</v>
      </c>
      <c r="BF52" s="3">
        <v>42</v>
      </c>
      <c r="BH52" s="3">
        <v>44</v>
      </c>
      <c r="BI52" s="3">
        <v>44</v>
      </c>
      <c r="BJ52" s="3">
        <v>43</v>
      </c>
      <c r="BL52" s="3" t="s">
        <v>371</v>
      </c>
    </row>
    <row r="53" spans="1:64">
      <c r="A53" s="3" t="s">
        <v>97</v>
      </c>
      <c r="B53" s="3">
        <v>27</v>
      </c>
      <c r="C53" s="3">
        <v>27</v>
      </c>
      <c r="D53" s="3">
        <v>27</v>
      </c>
      <c r="E53" s="3">
        <v>27</v>
      </c>
      <c r="F53" s="3">
        <v>27</v>
      </c>
      <c r="G53" s="15">
        <v>29</v>
      </c>
      <c r="H53" s="15"/>
      <c r="I53" s="3">
        <v>30</v>
      </c>
      <c r="N53" s="3">
        <v>42</v>
      </c>
      <c r="O53" s="3" t="s">
        <v>596</v>
      </c>
      <c r="S53" s="3" t="s">
        <v>191</v>
      </c>
      <c r="T53" s="3">
        <v>13</v>
      </c>
      <c r="AB53" s="3">
        <v>36</v>
      </c>
      <c r="AC53" s="3" t="s">
        <v>596</v>
      </c>
      <c r="AF53" s="3">
        <v>34</v>
      </c>
      <c r="AJ53" s="3">
        <v>27</v>
      </c>
      <c r="AK53" s="3" t="s">
        <v>595</v>
      </c>
      <c r="AL53" s="3">
        <v>64</v>
      </c>
      <c r="AO53" s="3" t="s">
        <v>830</v>
      </c>
      <c r="AR53" s="3" t="s">
        <v>830</v>
      </c>
      <c r="BF53" s="3">
        <v>46</v>
      </c>
      <c r="BH53" s="3">
        <v>47</v>
      </c>
      <c r="BI53" s="3">
        <v>50</v>
      </c>
      <c r="BJ53" s="3">
        <v>52</v>
      </c>
      <c r="BL53" s="3" t="s">
        <v>876</v>
      </c>
    </row>
    <row r="54" spans="1:64">
      <c r="A54" s="3">
        <v>0.25</v>
      </c>
      <c r="B54" s="3">
        <v>36.5</v>
      </c>
      <c r="C54" s="3">
        <v>38</v>
      </c>
      <c r="D54" s="3">
        <v>38</v>
      </c>
      <c r="E54" s="3">
        <v>38</v>
      </c>
      <c r="F54" s="3">
        <v>38</v>
      </c>
      <c r="G54" s="15">
        <v>24</v>
      </c>
      <c r="H54" s="15"/>
      <c r="I54" s="3">
        <v>35</v>
      </c>
      <c r="N54" s="3">
        <v>38</v>
      </c>
      <c r="O54" s="3" t="s">
        <v>596</v>
      </c>
      <c r="P54" s="3">
        <v>65</v>
      </c>
      <c r="S54" s="3" t="s">
        <v>705</v>
      </c>
      <c r="T54" s="3">
        <v>29</v>
      </c>
      <c r="AB54" s="3">
        <v>22</v>
      </c>
      <c r="AC54" s="3" t="s">
        <v>596</v>
      </c>
      <c r="AF54" s="3">
        <v>30</v>
      </c>
      <c r="AJ54" s="3">
        <v>32</v>
      </c>
      <c r="AK54" s="3" t="s">
        <v>595</v>
      </c>
      <c r="AL54" s="3">
        <v>74</v>
      </c>
      <c r="AO54" s="3" t="s">
        <v>830</v>
      </c>
      <c r="AR54" s="3" t="s">
        <v>830</v>
      </c>
      <c r="BF54" s="3">
        <v>40</v>
      </c>
      <c r="BH54" s="3">
        <v>40</v>
      </c>
      <c r="BI54" s="3">
        <v>46</v>
      </c>
      <c r="BJ54" s="3">
        <v>42</v>
      </c>
      <c r="BL54" s="3" t="s">
        <v>372</v>
      </c>
    </row>
    <row r="55" spans="1:64">
      <c r="A55" s="3">
        <v>0.5</v>
      </c>
      <c r="B55" s="3">
        <v>30</v>
      </c>
      <c r="C55" s="3">
        <v>38</v>
      </c>
      <c r="D55" s="3">
        <v>55</v>
      </c>
      <c r="E55" s="3">
        <v>54</v>
      </c>
      <c r="F55" s="3">
        <v>54</v>
      </c>
      <c r="G55" s="15">
        <v>75</v>
      </c>
      <c r="H55" s="15"/>
      <c r="I55" s="3">
        <v>56</v>
      </c>
      <c r="N55" s="3">
        <v>50</v>
      </c>
      <c r="O55" s="3" t="s">
        <v>596</v>
      </c>
      <c r="P55" s="3">
        <v>80</v>
      </c>
      <c r="S55" s="3" t="s">
        <v>705</v>
      </c>
      <c r="T55" s="3" t="s">
        <v>212</v>
      </c>
      <c r="U55" s="3" t="s">
        <v>190</v>
      </c>
      <c r="Z55" s="3">
        <v>4</v>
      </c>
      <c r="AB55" s="3">
        <v>80</v>
      </c>
      <c r="AC55" s="3" t="s">
        <v>530</v>
      </c>
      <c r="AF55" s="3">
        <v>48</v>
      </c>
      <c r="AJ55" s="3">
        <v>45</v>
      </c>
      <c r="AK55" s="3" t="s">
        <v>595</v>
      </c>
      <c r="AL55" s="3">
        <v>60</v>
      </c>
      <c r="AO55" s="3" t="s">
        <v>830</v>
      </c>
      <c r="AR55" s="3" t="s">
        <v>830</v>
      </c>
      <c r="BF55" s="3" t="s">
        <v>877</v>
      </c>
      <c r="BH55" s="3" t="s">
        <v>942</v>
      </c>
      <c r="BI55" s="3" t="s">
        <v>43</v>
      </c>
      <c r="BJ55" s="13" t="s">
        <v>43</v>
      </c>
      <c r="BL55" s="3" t="s">
        <v>373</v>
      </c>
    </row>
    <row r="56" spans="1:64">
      <c r="A56" s="3">
        <v>1</v>
      </c>
      <c r="B56" s="3">
        <v>23</v>
      </c>
      <c r="C56" s="3">
        <v>21</v>
      </c>
      <c r="D56" s="3">
        <v>21</v>
      </c>
      <c r="E56" s="3">
        <v>21</v>
      </c>
      <c r="F56" s="3">
        <v>21</v>
      </c>
      <c r="G56" s="15">
        <v>39</v>
      </c>
      <c r="H56" s="15" t="s">
        <v>1</v>
      </c>
      <c r="I56" s="3">
        <v>68</v>
      </c>
      <c r="N56" s="3">
        <v>27</v>
      </c>
      <c r="P56" s="3">
        <v>51</v>
      </c>
      <c r="S56" s="3" t="s">
        <v>705</v>
      </c>
      <c r="T56" s="3" t="s">
        <v>181</v>
      </c>
      <c r="U56" s="3" t="s">
        <v>178</v>
      </c>
      <c r="V56" s="3">
        <v>63</v>
      </c>
      <c r="W56" s="3" t="s">
        <v>822</v>
      </c>
      <c r="Z56" s="3" t="s">
        <v>3</v>
      </c>
      <c r="AB56" s="3">
        <v>36</v>
      </c>
      <c r="AC56" s="3" t="s">
        <v>596</v>
      </c>
      <c r="AF56" s="3">
        <v>48</v>
      </c>
      <c r="AH56" s="3">
        <v>54</v>
      </c>
      <c r="AJ56" s="3">
        <v>37</v>
      </c>
      <c r="AK56" s="3" t="s">
        <v>595</v>
      </c>
      <c r="AL56" s="3">
        <v>49</v>
      </c>
      <c r="AM56" s="3">
        <v>40</v>
      </c>
      <c r="AN56" s="3" t="s">
        <v>582</v>
      </c>
      <c r="AO56" s="3" t="s">
        <v>599</v>
      </c>
      <c r="AP56" s="3">
        <v>59</v>
      </c>
      <c r="AQ56" s="3" t="s">
        <v>582</v>
      </c>
      <c r="AR56" s="3" t="s">
        <v>599</v>
      </c>
      <c r="AS56" s="3">
        <v>68</v>
      </c>
      <c r="AT56" s="3">
        <v>58</v>
      </c>
      <c r="AU56" s="3">
        <v>78</v>
      </c>
      <c r="AV56" s="3" t="s">
        <v>408</v>
      </c>
      <c r="AW56" s="3">
        <v>85</v>
      </c>
      <c r="AX56" s="3" t="s">
        <v>408</v>
      </c>
      <c r="AY56" s="3">
        <v>101</v>
      </c>
      <c r="AZ56" s="3" t="s">
        <v>583</v>
      </c>
      <c r="BC56" s="3">
        <v>42</v>
      </c>
      <c r="BD56" s="3">
        <v>48</v>
      </c>
      <c r="BE56" s="3">
        <v>45</v>
      </c>
    </row>
    <row r="57" spans="1:64">
      <c r="A57" s="3">
        <v>10</v>
      </c>
      <c r="B57" s="3">
        <v>46</v>
      </c>
      <c r="C57" s="3">
        <v>50</v>
      </c>
      <c r="D57" s="3">
        <v>54</v>
      </c>
      <c r="E57" s="3">
        <v>53</v>
      </c>
      <c r="F57" s="3">
        <v>53</v>
      </c>
      <c r="G57" s="15">
        <v>56</v>
      </c>
      <c r="H57" s="15"/>
      <c r="I57" s="3">
        <v>56</v>
      </c>
      <c r="L57" s="3">
        <v>32.5</v>
      </c>
      <c r="N57" s="3">
        <v>44</v>
      </c>
      <c r="P57" s="3">
        <v>54</v>
      </c>
      <c r="R57" s="3">
        <v>27</v>
      </c>
      <c r="T57" s="3">
        <v>50</v>
      </c>
      <c r="V57" s="3">
        <v>53</v>
      </c>
      <c r="X57" s="3">
        <v>58</v>
      </c>
      <c r="Z57" s="3">
        <v>19</v>
      </c>
      <c r="AB57" s="3">
        <v>58</v>
      </c>
      <c r="AD57" s="3">
        <v>20</v>
      </c>
      <c r="AF57" s="3">
        <v>50</v>
      </c>
      <c r="AH57" s="3">
        <v>63</v>
      </c>
      <c r="AJ57" s="3">
        <v>53</v>
      </c>
      <c r="AL57" s="3">
        <v>58</v>
      </c>
      <c r="AM57" s="3">
        <v>61</v>
      </c>
      <c r="AN57" s="3" t="s">
        <v>328</v>
      </c>
      <c r="AP57" s="3">
        <v>51</v>
      </c>
      <c r="AQ57" s="3" t="s">
        <v>328</v>
      </c>
      <c r="AS57" s="3">
        <v>58</v>
      </c>
      <c r="AT57" s="3">
        <v>53</v>
      </c>
      <c r="AU57" s="3">
        <v>62</v>
      </c>
      <c r="AV57" s="3" t="s">
        <v>421</v>
      </c>
      <c r="AW57" s="3">
        <v>47</v>
      </c>
      <c r="AX57" s="3" t="s">
        <v>421</v>
      </c>
      <c r="AY57" s="3">
        <v>57.5</v>
      </c>
      <c r="BA57" s="3">
        <v>59</v>
      </c>
      <c r="BB57" s="3">
        <v>60</v>
      </c>
      <c r="BC57" s="3">
        <v>49</v>
      </c>
      <c r="BD57" s="3">
        <v>52</v>
      </c>
      <c r="BE57" s="3">
        <v>54</v>
      </c>
      <c r="BF57" s="3">
        <v>46</v>
      </c>
      <c r="BG57" s="3" t="s">
        <v>524</v>
      </c>
      <c r="BH57" s="3">
        <v>46</v>
      </c>
      <c r="BI57" s="3" t="s">
        <v>43</v>
      </c>
      <c r="BJ57" s="3">
        <v>50</v>
      </c>
      <c r="BK57" s="3" t="s">
        <v>952</v>
      </c>
      <c r="BL57" s="3" t="s">
        <v>408</v>
      </c>
    </row>
    <row r="58" spans="1:64">
      <c r="A58" s="3">
        <v>20</v>
      </c>
      <c r="B58" s="3">
        <v>61.5</v>
      </c>
      <c r="C58" s="3">
        <v>64.5</v>
      </c>
      <c r="D58" s="3">
        <v>68</v>
      </c>
      <c r="E58" s="3">
        <v>69.5</v>
      </c>
      <c r="F58" s="3">
        <v>70.5</v>
      </c>
      <c r="G58" s="15">
        <v>65</v>
      </c>
      <c r="H58" s="15"/>
      <c r="I58" s="3">
        <v>72</v>
      </c>
      <c r="K58" s="3">
        <v>40.5</v>
      </c>
      <c r="L58" s="3">
        <v>13</v>
      </c>
      <c r="N58" s="3">
        <v>55</v>
      </c>
      <c r="P58" s="3">
        <v>75</v>
      </c>
      <c r="R58" s="3">
        <v>27</v>
      </c>
      <c r="T58" s="3">
        <v>66</v>
      </c>
      <c r="V58" s="3">
        <v>69</v>
      </c>
      <c r="X58" s="3">
        <v>72.5</v>
      </c>
      <c r="Z58" s="3">
        <v>23.5</v>
      </c>
      <c r="AB58" s="3">
        <v>72</v>
      </c>
      <c r="AD58" s="3">
        <v>33</v>
      </c>
      <c r="AF58" s="3">
        <v>70</v>
      </c>
      <c r="AH58" s="3">
        <v>64</v>
      </c>
      <c r="AJ58" s="3">
        <v>72</v>
      </c>
      <c r="AL58" s="3">
        <v>74</v>
      </c>
      <c r="AM58" s="3">
        <v>63</v>
      </c>
      <c r="AN58" s="3" t="s">
        <v>340</v>
      </c>
      <c r="AO58" s="3" t="s">
        <v>564</v>
      </c>
      <c r="AP58" s="3">
        <v>51.5</v>
      </c>
      <c r="AQ58" s="3" t="s">
        <v>340</v>
      </c>
      <c r="AR58" s="3" t="s">
        <v>564</v>
      </c>
      <c r="AS58" s="3">
        <v>72</v>
      </c>
      <c r="AT58" s="3">
        <v>74</v>
      </c>
      <c r="AU58" s="3">
        <v>72</v>
      </c>
      <c r="AV58" s="3" t="s">
        <v>433</v>
      </c>
      <c r="AW58" s="3">
        <v>60</v>
      </c>
      <c r="AX58" s="3" t="s">
        <v>433</v>
      </c>
      <c r="AY58" s="3">
        <v>59</v>
      </c>
      <c r="BA58" s="3">
        <v>68</v>
      </c>
      <c r="BB58" s="3">
        <v>70</v>
      </c>
      <c r="BC58" s="3">
        <v>64</v>
      </c>
      <c r="BD58" s="3">
        <v>67</v>
      </c>
      <c r="BE58" s="3">
        <v>68</v>
      </c>
      <c r="BF58" s="3">
        <v>53</v>
      </c>
      <c r="BG58" s="3" t="s">
        <v>524</v>
      </c>
      <c r="BH58" s="3">
        <v>40</v>
      </c>
      <c r="BI58" s="3">
        <v>53</v>
      </c>
      <c r="BJ58" s="3">
        <v>48</v>
      </c>
      <c r="BL58" s="3" t="s">
        <v>878</v>
      </c>
    </row>
    <row r="59" spans="1:64">
      <c r="A59" s="3">
        <v>30</v>
      </c>
      <c r="B59" s="3">
        <v>51</v>
      </c>
      <c r="C59" s="3">
        <v>61.5</v>
      </c>
      <c r="D59" s="3">
        <v>64</v>
      </c>
      <c r="E59" s="3">
        <v>66</v>
      </c>
      <c r="F59" s="3">
        <v>65.5</v>
      </c>
      <c r="G59" s="15">
        <v>65</v>
      </c>
      <c r="H59" s="15"/>
      <c r="I59" s="3">
        <v>65</v>
      </c>
      <c r="K59" s="3">
        <v>60</v>
      </c>
      <c r="L59" s="3">
        <v>65.5</v>
      </c>
      <c r="N59" s="3">
        <v>60</v>
      </c>
      <c r="P59" s="3">
        <v>68.5</v>
      </c>
      <c r="R59" s="3">
        <v>43</v>
      </c>
      <c r="T59" s="3">
        <v>61</v>
      </c>
      <c r="V59" s="3">
        <v>64.5</v>
      </c>
      <c r="Z59" s="3">
        <v>19</v>
      </c>
      <c r="AB59" s="3">
        <v>68</v>
      </c>
      <c r="AD59" s="3">
        <v>19</v>
      </c>
      <c r="AF59" s="3">
        <v>65</v>
      </c>
      <c r="AH59" s="3">
        <v>66</v>
      </c>
      <c r="AJ59" s="3">
        <v>67</v>
      </c>
      <c r="AL59" s="3">
        <v>74</v>
      </c>
      <c r="AM59" s="3">
        <v>65</v>
      </c>
      <c r="AN59" s="3" t="s">
        <v>340</v>
      </c>
      <c r="AO59" s="3" t="s">
        <v>564</v>
      </c>
      <c r="AP59" s="3">
        <v>64</v>
      </c>
      <c r="AQ59" s="3" t="s">
        <v>340</v>
      </c>
      <c r="AR59" s="3" t="s">
        <v>564</v>
      </c>
      <c r="AS59" s="3">
        <v>61</v>
      </c>
      <c r="AT59" s="3">
        <v>67</v>
      </c>
      <c r="AU59" s="3">
        <v>66</v>
      </c>
      <c r="AV59" s="3" t="s">
        <v>436</v>
      </c>
      <c r="AW59" s="3">
        <v>65</v>
      </c>
      <c r="AX59" s="3" t="s">
        <v>436</v>
      </c>
      <c r="AY59" s="3">
        <v>69</v>
      </c>
      <c r="AZ59" s="3" t="s">
        <v>525</v>
      </c>
      <c r="BA59" s="3">
        <v>70</v>
      </c>
      <c r="BB59" s="3">
        <v>70</v>
      </c>
      <c r="BC59" s="3">
        <v>66</v>
      </c>
      <c r="BD59" s="3">
        <v>65</v>
      </c>
      <c r="BE59" s="3">
        <v>70</v>
      </c>
      <c r="BF59" s="3">
        <v>55</v>
      </c>
      <c r="BG59" s="3" t="s">
        <v>524</v>
      </c>
      <c r="BH59" s="3">
        <v>67</v>
      </c>
      <c r="BI59" s="3">
        <v>77</v>
      </c>
      <c r="BJ59" s="3">
        <v>55</v>
      </c>
      <c r="BL59" s="3" t="s">
        <v>421</v>
      </c>
    </row>
    <row r="60" spans="1:64">
      <c r="A60" s="3">
        <v>40</v>
      </c>
      <c r="B60" s="3">
        <v>39</v>
      </c>
      <c r="C60" s="3">
        <v>41</v>
      </c>
      <c r="D60" s="3">
        <v>42</v>
      </c>
      <c r="E60" s="3">
        <v>44.5</v>
      </c>
      <c r="F60" s="3">
        <v>44</v>
      </c>
      <c r="G60" s="15">
        <v>40</v>
      </c>
      <c r="H60" s="15"/>
      <c r="I60" s="3">
        <v>46</v>
      </c>
      <c r="K60" s="3">
        <v>11.5</v>
      </c>
      <c r="L60" s="3">
        <v>11.5</v>
      </c>
      <c r="N60" s="3">
        <v>30</v>
      </c>
      <c r="P60" s="3">
        <v>46</v>
      </c>
      <c r="R60" s="3">
        <v>19</v>
      </c>
      <c r="T60" s="3">
        <v>46</v>
      </c>
      <c r="V60" s="3">
        <v>47.5</v>
      </c>
      <c r="X60" s="3">
        <v>47</v>
      </c>
      <c r="Z60" s="3">
        <v>10.5</v>
      </c>
      <c r="AB60" s="3">
        <v>45</v>
      </c>
      <c r="AD60" s="3">
        <v>11</v>
      </c>
      <c r="AF60" s="3">
        <v>45</v>
      </c>
      <c r="AH60" s="3">
        <v>53</v>
      </c>
      <c r="AJ60" s="3">
        <v>47</v>
      </c>
      <c r="AL60" s="3">
        <v>51</v>
      </c>
      <c r="AM60" s="3">
        <v>46</v>
      </c>
      <c r="AN60" s="3" t="s">
        <v>328</v>
      </c>
      <c r="AP60" s="3">
        <v>44.5</v>
      </c>
      <c r="AQ60" s="3" t="s">
        <v>328</v>
      </c>
      <c r="AS60" s="3">
        <v>47</v>
      </c>
      <c r="AT60" s="3">
        <v>44</v>
      </c>
      <c r="AU60" s="3">
        <v>47</v>
      </c>
      <c r="AV60" s="3" t="s">
        <v>437</v>
      </c>
      <c r="AW60" s="3">
        <v>49</v>
      </c>
      <c r="AX60" s="3" t="s">
        <v>437</v>
      </c>
      <c r="AY60" s="3">
        <v>53</v>
      </c>
      <c r="BA60" s="3">
        <v>48</v>
      </c>
      <c r="BB60" s="3">
        <v>50</v>
      </c>
      <c r="BC60" s="3">
        <v>48</v>
      </c>
      <c r="BD60" s="3">
        <v>44.5</v>
      </c>
      <c r="BE60" s="3">
        <v>55</v>
      </c>
      <c r="BF60" s="3">
        <v>56.5</v>
      </c>
      <c r="BG60" s="3" t="s">
        <v>524</v>
      </c>
      <c r="BH60" s="3">
        <v>50</v>
      </c>
      <c r="BI60" s="3">
        <v>65</v>
      </c>
      <c r="BJ60" s="3">
        <v>51</v>
      </c>
      <c r="BL60" s="3" t="s">
        <v>879</v>
      </c>
    </row>
    <row r="61" spans="1:64">
      <c r="A61" s="3">
        <v>50</v>
      </c>
      <c r="B61" s="3">
        <v>60.5</v>
      </c>
      <c r="C61" s="3">
        <v>105</v>
      </c>
      <c r="D61" s="3">
        <v>95</v>
      </c>
      <c r="E61" s="3">
        <v>96</v>
      </c>
      <c r="F61" s="3">
        <v>96.5</v>
      </c>
      <c r="G61" s="15">
        <v>60</v>
      </c>
      <c r="H61" s="15"/>
      <c r="I61" s="3">
        <v>70</v>
      </c>
      <c r="N61" s="3">
        <v>88</v>
      </c>
      <c r="O61" s="3" t="s">
        <v>596</v>
      </c>
      <c r="P61" s="3">
        <v>88</v>
      </c>
      <c r="Q61" s="3" t="s">
        <v>596</v>
      </c>
      <c r="R61" s="3">
        <v>6</v>
      </c>
      <c r="T61" s="3">
        <v>87</v>
      </c>
      <c r="V61" s="3">
        <v>60</v>
      </c>
      <c r="X61" s="3">
        <v>86</v>
      </c>
      <c r="Z61" s="3" t="s">
        <v>705</v>
      </c>
      <c r="AB61" s="3">
        <v>96</v>
      </c>
      <c r="AC61" s="3" t="s">
        <v>531</v>
      </c>
      <c r="AE61" s="3" t="s">
        <v>705</v>
      </c>
      <c r="AF61" s="3">
        <v>76</v>
      </c>
      <c r="AH61" s="3">
        <v>101</v>
      </c>
      <c r="AI61" s="3" t="s">
        <v>596</v>
      </c>
      <c r="AJ61" s="3">
        <v>96</v>
      </c>
      <c r="AL61" s="3">
        <v>126</v>
      </c>
      <c r="AM61" s="3">
        <v>103</v>
      </c>
      <c r="AN61" s="3" t="s">
        <v>331</v>
      </c>
      <c r="AO61" s="3" t="s">
        <v>805</v>
      </c>
      <c r="AP61" s="3" t="s">
        <v>146</v>
      </c>
      <c r="AQ61" s="3" t="s">
        <v>331</v>
      </c>
      <c r="AR61" s="3" t="s">
        <v>805</v>
      </c>
      <c r="AS61" s="3">
        <v>85</v>
      </c>
      <c r="AT61" s="3">
        <v>95</v>
      </c>
      <c r="AU61" s="3">
        <v>97</v>
      </c>
      <c r="AV61" s="3" t="s">
        <v>439</v>
      </c>
      <c r="AW61" s="3">
        <v>104</v>
      </c>
      <c r="AX61" s="3" t="s">
        <v>439</v>
      </c>
      <c r="AY61" s="3">
        <v>97</v>
      </c>
      <c r="AZ61" s="3" t="s">
        <v>583</v>
      </c>
      <c r="BA61" s="3">
        <v>85</v>
      </c>
      <c r="BB61" s="3">
        <v>83</v>
      </c>
      <c r="BC61" s="3">
        <v>95</v>
      </c>
      <c r="BD61" s="3">
        <v>95</v>
      </c>
      <c r="BE61" s="3">
        <v>92</v>
      </c>
      <c r="BF61" s="3">
        <v>70.5</v>
      </c>
      <c r="BG61" s="3" t="s">
        <v>524</v>
      </c>
      <c r="BH61" s="3">
        <v>77</v>
      </c>
      <c r="BI61" s="3">
        <v>87</v>
      </c>
      <c r="BJ61" s="3">
        <v>68</v>
      </c>
      <c r="BL61" s="3" t="s">
        <v>433</v>
      </c>
    </row>
    <row r="62" spans="1:64">
      <c r="A62" s="3">
        <v>60</v>
      </c>
      <c r="B62" s="3">
        <v>32</v>
      </c>
      <c r="C62" s="3">
        <v>34</v>
      </c>
      <c r="D62" s="3">
        <v>36</v>
      </c>
      <c r="E62" s="3">
        <v>38</v>
      </c>
      <c r="F62" s="3">
        <v>37.5</v>
      </c>
      <c r="G62" s="15">
        <v>34</v>
      </c>
      <c r="H62" s="15"/>
      <c r="I62" s="3">
        <v>40</v>
      </c>
      <c r="M62" s="3" t="s">
        <v>705</v>
      </c>
      <c r="N62" s="3">
        <v>30</v>
      </c>
      <c r="P62" s="3">
        <v>38.5</v>
      </c>
      <c r="R62" s="3">
        <v>14</v>
      </c>
      <c r="T62" s="3">
        <v>38</v>
      </c>
      <c r="V62" s="3">
        <v>38.5</v>
      </c>
      <c r="X62" s="3">
        <v>41.5</v>
      </c>
      <c r="Z62" s="3">
        <v>11.5</v>
      </c>
      <c r="AB62" s="3">
        <v>42</v>
      </c>
      <c r="AD62" s="3">
        <v>11</v>
      </c>
      <c r="AF62" s="3">
        <v>40</v>
      </c>
      <c r="AH62" s="3">
        <v>40</v>
      </c>
      <c r="AJ62" s="3">
        <v>36</v>
      </c>
      <c r="AL62" s="3">
        <v>43</v>
      </c>
      <c r="AM62" s="3">
        <v>41</v>
      </c>
      <c r="AN62" s="3" t="s">
        <v>574</v>
      </c>
      <c r="AP62" s="3">
        <v>38</v>
      </c>
      <c r="AQ62" s="3" t="s">
        <v>574</v>
      </c>
      <c r="AS62" s="3">
        <v>37</v>
      </c>
      <c r="AT62" s="3">
        <v>40</v>
      </c>
      <c r="AU62" s="3">
        <v>42</v>
      </c>
      <c r="AV62" s="3" t="s">
        <v>440</v>
      </c>
      <c r="AW62" s="3">
        <v>34</v>
      </c>
      <c r="AX62" s="3" t="s">
        <v>440</v>
      </c>
      <c r="AY62" s="3">
        <v>39</v>
      </c>
      <c r="BA62" s="3">
        <v>41.5</v>
      </c>
      <c r="BB62" s="3">
        <v>43</v>
      </c>
      <c r="BC62" s="3">
        <v>41</v>
      </c>
      <c r="BD62" s="3">
        <v>49</v>
      </c>
      <c r="BE62" s="3">
        <v>46</v>
      </c>
      <c r="BF62" s="3">
        <v>50.5</v>
      </c>
      <c r="BG62" s="3" t="s">
        <v>524</v>
      </c>
      <c r="BH62" s="3">
        <v>48</v>
      </c>
      <c r="BI62" s="3">
        <v>58</v>
      </c>
      <c r="BJ62" s="3">
        <v>49</v>
      </c>
      <c r="BL62" s="3" t="s">
        <v>880</v>
      </c>
    </row>
    <row r="63" spans="1:64">
      <c r="A63" s="3">
        <v>70</v>
      </c>
      <c r="B63" s="3">
        <v>48</v>
      </c>
      <c r="C63" s="3">
        <v>50</v>
      </c>
      <c r="D63" s="3">
        <v>52</v>
      </c>
      <c r="E63" s="3">
        <v>55</v>
      </c>
      <c r="F63" s="3">
        <v>53</v>
      </c>
      <c r="G63" s="15">
        <v>51</v>
      </c>
      <c r="H63" s="15"/>
      <c r="I63" s="3">
        <v>55</v>
      </c>
      <c r="K63" s="3">
        <v>55</v>
      </c>
      <c r="L63" s="3">
        <v>45</v>
      </c>
      <c r="N63" s="3">
        <v>49</v>
      </c>
      <c r="P63" s="3">
        <v>57</v>
      </c>
      <c r="R63" s="3">
        <v>43</v>
      </c>
      <c r="T63" s="3">
        <v>52</v>
      </c>
      <c r="V63" s="3">
        <v>53.5</v>
      </c>
      <c r="X63" s="3">
        <v>56.5</v>
      </c>
      <c r="Z63" s="3">
        <v>40</v>
      </c>
      <c r="AB63" s="3">
        <v>58</v>
      </c>
      <c r="AD63" s="3">
        <v>37</v>
      </c>
      <c r="AF63" s="3">
        <v>58</v>
      </c>
      <c r="AH63" s="3">
        <v>56</v>
      </c>
      <c r="AJ63" s="3">
        <v>56</v>
      </c>
      <c r="AL63" s="3">
        <v>61</v>
      </c>
      <c r="AM63" s="3">
        <v>60</v>
      </c>
      <c r="AN63" s="3" t="s">
        <v>340</v>
      </c>
      <c r="AO63" s="3" t="s">
        <v>564</v>
      </c>
      <c r="AP63" s="3">
        <v>58.5</v>
      </c>
      <c r="AQ63" s="3" t="s">
        <v>340</v>
      </c>
      <c r="AR63" s="3" t="s">
        <v>564</v>
      </c>
      <c r="AS63" s="3">
        <v>58</v>
      </c>
      <c r="AT63" s="3">
        <v>47</v>
      </c>
      <c r="AU63" s="3">
        <v>61</v>
      </c>
      <c r="AV63" s="3" t="s">
        <v>441</v>
      </c>
      <c r="AW63" s="3">
        <v>61</v>
      </c>
      <c r="AX63" s="3" t="s">
        <v>441</v>
      </c>
      <c r="AY63" s="3">
        <v>59</v>
      </c>
      <c r="BA63" s="3">
        <v>64</v>
      </c>
      <c r="BB63" s="3">
        <v>63</v>
      </c>
      <c r="BC63" s="3">
        <v>63</v>
      </c>
      <c r="BD63" s="3">
        <v>57</v>
      </c>
      <c r="BE63" s="3">
        <v>65</v>
      </c>
      <c r="BF63" s="3">
        <v>69</v>
      </c>
      <c r="BG63" s="3" t="s">
        <v>524</v>
      </c>
      <c r="BH63" s="3">
        <v>72</v>
      </c>
      <c r="BI63" s="3">
        <v>75</v>
      </c>
      <c r="BJ63" s="3">
        <v>64</v>
      </c>
      <c r="BL63" s="3" t="s">
        <v>436</v>
      </c>
    </row>
    <row r="64" spans="1:64">
      <c r="A64" s="3">
        <v>79.5</v>
      </c>
      <c r="B64" s="3" t="s">
        <v>43</v>
      </c>
      <c r="C64" s="3" t="s">
        <v>43</v>
      </c>
      <c r="D64" s="3" t="s">
        <v>43</v>
      </c>
      <c r="E64" s="3" t="s">
        <v>43</v>
      </c>
      <c r="F64" s="3" t="s">
        <v>43</v>
      </c>
      <c r="I64" s="3">
        <v>170</v>
      </c>
      <c r="N64" s="3">
        <v>145</v>
      </c>
      <c r="P64" s="3" t="s">
        <v>29</v>
      </c>
      <c r="R64" s="3">
        <v>16</v>
      </c>
      <c r="T64" s="3" t="s">
        <v>36</v>
      </c>
      <c r="U64" s="3" t="s">
        <v>34</v>
      </c>
      <c r="V64" s="3">
        <v>180</v>
      </c>
      <c r="W64" s="3" t="s">
        <v>822</v>
      </c>
      <c r="AB64" s="3" t="s">
        <v>29</v>
      </c>
      <c r="AF64" s="3">
        <v>95</v>
      </c>
      <c r="AH64" s="3" t="s">
        <v>43</v>
      </c>
      <c r="AJ64" s="3">
        <v>170</v>
      </c>
      <c r="AL64" s="3" t="s">
        <v>43</v>
      </c>
      <c r="AM64" s="3" t="s">
        <v>43</v>
      </c>
      <c r="AN64" s="3" t="s">
        <v>582</v>
      </c>
      <c r="AQ64" s="3" t="s">
        <v>582</v>
      </c>
      <c r="BF64" s="3">
        <v>49</v>
      </c>
      <c r="BG64" s="3" t="s">
        <v>524</v>
      </c>
      <c r="BH64" s="3">
        <v>47</v>
      </c>
      <c r="BI64" s="3">
        <v>63</v>
      </c>
      <c r="BJ64" s="3">
        <v>52</v>
      </c>
      <c r="BL64" s="3" t="s">
        <v>881</v>
      </c>
    </row>
    <row r="65" spans="1:64">
      <c r="A65" s="3">
        <v>80</v>
      </c>
      <c r="B65" s="3">
        <v>201</v>
      </c>
      <c r="C65" s="3">
        <v>201</v>
      </c>
      <c r="D65" s="3">
        <v>197</v>
      </c>
      <c r="E65" s="3">
        <v>197</v>
      </c>
      <c r="F65" s="3">
        <v>197</v>
      </c>
      <c r="G65" s="15">
        <v>212</v>
      </c>
      <c r="H65" s="15"/>
      <c r="I65" s="3">
        <v>212</v>
      </c>
      <c r="N65" s="3">
        <v>176</v>
      </c>
      <c r="P65" s="3" t="s">
        <v>29</v>
      </c>
      <c r="R65" s="3">
        <v>14</v>
      </c>
      <c r="AE65" s="3" t="s">
        <v>705</v>
      </c>
      <c r="AF65" s="3">
        <v>93</v>
      </c>
      <c r="AJ65" s="3" t="s">
        <v>43</v>
      </c>
      <c r="AL65" s="3" t="s">
        <v>43</v>
      </c>
      <c r="AM65" s="3" t="s">
        <v>43</v>
      </c>
      <c r="AN65" s="3" t="s">
        <v>377</v>
      </c>
      <c r="AO65" s="3" t="s">
        <v>469</v>
      </c>
      <c r="AQ65" s="3" t="s">
        <v>377</v>
      </c>
      <c r="AR65" s="3" t="s">
        <v>469</v>
      </c>
      <c r="BF65" s="3">
        <v>50</v>
      </c>
      <c r="BG65" s="3" t="s">
        <v>582</v>
      </c>
      <c r="BH65" s="3">
        <v>51</v>
      </c>
      <c r="BI65" s="3">
        <v>55</v>
      </c>
      <c r="BJ65" s="3">
        <v>54</v>
      </c>
      <c r="BL65" s="3" t="s">
        <v>437</v>
      </c>
    </row>
    <row r="66" spans="1:64">
      <c r="A66" s="3">
        <v>80.25</v>
      </c>
      <c r="B66" s="3">
        <v>181</v>
      </c>
      <c r="C66" s="3">
        <v>181</v>
      </c>
      <c r="D66" s="3">
        <v>181</v>
      </c>
      <c r="E66" s="3">
        <v>181</v>
      </c>
      <c r="F66" s="3">
        <v>181</v>
      </c>
      <c r="G66" s="15">
        <v>185</v>
      </c>
      <c r="H66" s="15"/>
      <c r="I66" s="3">
        <v>180</v>
      </c>
      <c r="N66" s="3">
        <v>148</v>
      </c>
      <c r="P66" s="3" t="s">
        <v>29</v>
      </c>
      <c r="R66" s="3">
        <v>13</v>
      </c>
      <c r="S66" s="3" t="s">
        <v>786</v>
      </c>
      <c r="AF66" s="3">
        <v>56</v>
      </c>
      <c r="AJ66" s="3" t="s">
        <v>43</v>
      </c>
      <c r="AL66" s="3" t="s">
        <v>43</v>
      </c>
      <c r="AN66" s="3" t="s">
        <v>377</v>
      </c>
      <c r="AO66" s="3" t="s">
        <v>469</v>
      </c>
      <c r="AQ66" s="3" t="s">
        <v>377</v>
      </c>
      <c r="AR66" s="3" t="s">
        <v>469</v>
      </c>
      <c r="BF66" s="3">
        <v>47</v>
      </c>
      <c r="BG66" s="3" t="s">
        <v>524</v>
      </c>
      <c r="BH66" s="3">
        <v>48</v>
      </c>
      <c r="BI66" s="3">
        <v>52</v>
      </c>
      <c r="BJ66" s="3">
        <v>47</v>
      </c>
      <c r="BL66" s="3" t="s">
        <v>882</v>
      </c>
    </row>
    <row r="67" spans="1:64">
      <c r="A67" s="3">
        <v>80.5</v>
      </c>
      <c r="B67" s="3">
        <v>163</v>
      </c>
      <c r="C67" s="3">
        <v>163</v>
      </c>
      <c r="D67" s="3">
        <v>190</v>
      </c>
      <c r="E67" s="3">
        <v>190</v>
      </c>
      <c r="F67" s="3">
        <v>190</v>
      </c>
      <c r="G67" s="15">
        <f>160</f>
        <v>160</v>
      </c>
      <c r="H67" s="15" t="s">
        <v>754</v>
      </c>
      <c r="I67" s="3">
        <v>168</v>
      </c>
      <c r="N67" s="3">
        <v>118</v>
      </c>
      <c r="O67" s="3" t="s">
        <v>746</v>
      </c>
      <c r="P67" s="3" t="s">
        <v>29</v>
      </c>
      <c r="R67" s="3" t="s">
        <v>29</v>
      </c>
      <c r="S67" s="3" t="s">
        <v>769</v>
      </c>
      <c r="AJ67" s="3" t="s">
        <v>43</v>
      </c>
      <c r="AL67" s="3" t="s">
        <v>43</v>
      </c>
      <c r="AO67" s="3" t="s">
        <v>820</v>
      </c>
      <c r="AR67" s="3" t="s">
        <v>820</v>
      </c>
      <c r="BF67" s="3">
        <v>88</v>
      </c>
      <c r="BG67" s="3" t="s">
        <v>582</v>
      </c>
      <c r="BH67" s="3">
        <v>53</v>
      </c>
      <c r="BI67" s="3">
        <v>69</v>
      </c>
      <c r="BJ67" s="3">
        <v>95</v>
      </c>
      <c r="BK67" s="3" t="s">
        <v>1000</v>
      </c>
      <c r="BL67" s="3" t="s">
        <v>439</v>
      </c>
    </row>
    <row r="68" spans="1:64">
      <c r="A68" s="3">
        <v>-0.25</v>
      </c>
      <c r="B68" s="3">
        <v>161</v>
      </c>
      <c r="C68" s="3">
        <v>161</v>
      </c>
      <c r="D68" s="3">
        <v>159</v>
      </c>
      <c r="E68" s="3">
        <v>159</v>
      </c>
      <c r="F68" s="3">
        <v>159</v>
      </c>
      <c r="G68" s="15">
        <v>156</v>
      </c>
      <c r="H68" s="15" t="s">
        <v>754</v>
      </c>
      <c r="N68" s="3">
        <v>24.5</v>
      </c>
      <c r="O68" s="3" t="s">
        <v>596</v>
      </c>
      <c r="P68" s="3" t="s">
        <v>29</v>
      </c>
      <c r="R68" s="3">
        <v>13</v>
      </c>
      <c r="S68" s="3" t="s">
        <v>465</v>
      </c>
      <c r="AF68" s="3">
        <v>75</v>
      </c>
      <c r="AG68" s="3" t="s">
        <v>202</v>
      </c>
      <c r="BF68" s="3">
        <v>67</v>
      </c>
      <c r="BG68" s="3" t="s">
        <v>582</v>
      </c>
      <c r="BH68" s="3">
        <v>67</v>
      </c>
      <c r="BI68" s="3">
        <v>50</v>
      </c>
      <c r="BJ68" s="3">
        <v>53</v>
      </c>
      <c r="BL68" s="3" t="s">
        <v>883</v>
      </c>
    </row>
    <row r="69" spans="1:64">
      <c r="A69" s="3">
        <v>-0.5</v>
      </c>
      <c r="B69" s="3">
        <v>163</v>
      </c>
      <c r="C69" s="3">
        <v>163</v>
      </c>
      <c r="D69" s="3">
        <v>163</v>
      </c>
      <c r="E69" s="3">
        <v>163</v>
      </c>
      <c r="F69" s="3">
        <v>163</v>
      </c>
      <c r="G69" s="15">
        <v>167</v>
      </c>
      <c r="H69" s="15" t="s">
        <v>751</v>
      </c>
      <c r="N69" s="3">
        <v>27</v>
      </c>
      <c r="O69" s="3" t="s">
        <v>596</v>
      </c>
      <c r="P69" s="3">
        <v>79</v>
      </c>
      <c r="R69" s="3">
        <v>12</v>
      </c>
      <c r="S69" s="3" t="s">
        <v>770</v>
      </c>
      <c r="AF69" s="3">
        <v>130</v>
      </c>
      <c r="AG69" s="3" t="s">
        <v>202</v>
      </c>
      <c r="BF69" s="3">
        <v>41</v>
      </c>
      <c r="BG69" s="3" t="s">
        <v>524</v>
      </c>
      <c r="BH69" s="3">
        <v>47</v>
      </c>
      <c r="BI69" s="3">
        <v>49</v>
      </c>
      <c r="BJ69" s="3">
        <v>46</v>
      </c>
      <c r="BL69" s="3" t="s">
        <v>440</v>
      </c>
    </row>
    <row r="70" spans="1:64">
      <c r="A70" s="3">
        <v>-1</v>
      </c>
      <c r="B70" s="3">
        <v>175</v>
      </c>
      <c r="C70" s="3">
        <v>175</v>
      </c>
      <c r="D70" s="3">
        <v>175</v>
      </c>
      <c r="E70" s="3">
        <v>175</v>
      </c>
      <c r="F70" s="3">
        <v>175</v>
      </c>
      <c r="G70" s="15">
        <v>179</v>
      </c>
      <c r="H70" s="15"/>
      <c r="N70" s="3">
        <v>28</v>
      </c>
      <c r="O70" s="3" t="s">
        <v>596</v>
      </c>
      <c r="P70" s="3">
        <v>78</v>
      </c>
      <c r="R70" s="3">
        <v>9</v>
      </c>
      <c r="S70" s="3" t="s">
        <v>758</v>
      </c>
      <c r="AF70" s="3">
        <v>120</v>
      </c>
      <c r="AG70" s="3" t="s">
        <v>202</v>
      </c>
      <c r="BF70" s="3">
        <v>51</v>
      </c>
      <c r="BG70" s="3" t="s">
        <v>524</v>
      </c>
      <c r="BH70" s="3">
        <v>50</v>
      </c>
      <c r="BI70" s="3">
        <v>47</v>
      </c>
      <c r="BJ70" s="3">
        <v>50</v>
      </c>
      <c r="BL70" s="3" t="s">
        <v>884</v>
      </c>
    </row>
    <row r="71" spans="1:64">
      <c r="A71" s="3">
        <v>-5</v>
      </c>
      <c r="B71" s="3">
        <v>176</v>
      </c>
      <c r="C71" s="3">
        <v>176</v>
      </c>
      <c r="D71" s="3">
        <v>176</v>
      </c>
      <c r="E71" s="3">
        <v>176</v>
      </c>
      <c r="F71" s="3">
        <v>176</v>
      </c>
      <c r="G71" s="15">
        <v>113</v>
      </c>
      <c r="H71" s="15"/>
      <c r="N71" s="3">
        <v>56</v>
      </c>
      <c r="O71" s="3" t="s">
        <v>596</v>
      </c>
      <c r="P71" s="3">
        <v>77.5</v>
      </c>
      <c r="R71" s="3">
        <v>18</v>
      </c>
      <c r="BF71" s="3">
        <v>53</v>
      </c>
      <c r="BG71" s="3" t="s">
        <v>582</v>
      </c>
      <c r="BH71" s="3">
        <v>66</v>
      </c>
      <c r="BI71" s="3">
        <v>64</v>
      </c>
      <c r="BJ71" s="3">
        <v>65</v>
      </c>
      <c r="BL71" s="3" t="s">
        <v>441</v>
      </c>
    </row>
    <row r="72" spans="1:64">
      <c r="A72" s="3">
        <v>-10</v>
      </c>
      <c r="B72" s="3" t="s">
        <v>43</v>
      </c>
      <c r="C72" s="3" t="s">
        <v>43</v>
      </c>
      <c r="D72" s="3" t="s">
        <v>43</v>
      </c>
      <c r="E72" s="3" t="s">
        <v>43</v>
      </c>
      <c r="F72" s="3" t="s">
        <v>43</v>
      </c>
      <c r="G72" s="15">
        <v>125</v>
      </c>
      <c r="H72" s="15"/>
      <c r="N72" s="3">
        <v>78</v>
      </c>
      <c r="O72" s="3" t="s">
        <v>596</v>
      </c>
      <c r="P72" s="3">
        <v>85.5</v>
      </c>
      <c r="R72" s="3">
        <v>24</v>
      </c>
      <c r="Z72" s="3" t="s">
        <v>615</v>
      </c>
    </row>
    <row r="73" spans="1:64">
      <c r="A73" s="3" t="s">
        <v>339</v>
      </c>
      <c r="AC73" s="3" t="s">
        <v>820</v>
      </c>
    </row>
    <row r="74" spans="1:64">
      <c r="A74" s="3" t="s">
        <v>97</v>
      </c>
      <c r="B74" s="3">
        <v>53</v>
      </c>
      <c r="C74" s="3">
        <v>50</v>
      </c>
      <c r="D74" s="3">
        <v>60</v>
      </c>
      <c r="E74" s="3">
        <v>57</v>
      </c>
      <c r="F74" s="3">
        <v>57</v>
      </c>
      <c r="G74" s="15">
        <v>30</v>
      </c>
      <c r="H74" s="15" t="s">
        <v>769</v>
      </c>
      <c r="I74" s="3">
        <v>99</v>
      </c>
      <c r="N74" s="3">
        <v>62</v>
      </c>
      <c r="O74" s="3" t="s">
        <v>791</v>
      </c>
      <c r="P74" s="3">
        <v>128</v>
      </c>
      <c r="Q74" s="3" t="s">
        <v>744</v>
      </c>
      <c r="S74" s="3" t="s">
        <v>707</v>
      </c>
      <c r="T74" s="3">
        <v>53</v>
      </c>
      <c r="AA74" s="3" t="s">
        <v>705</v>
      </c>
      <c r="AC74" s="3" t="s">
        <v>820</v>
      </c>
      <c r="AJ74" s="3">
        <v>60</v>
      </c>
      <c r="AK74" s="3" t="s">
        <v>601</v>
      </c>
      <c r="AL74" s="3" t="s">
        <v>43</v>
      </c>
      <c r="AO74" s="3" t="s">
        <v>648</v>
      </c>
      <c r="AR74" s="3" t="s">
        <v>648</v>
      </c>
      <c r="BF74" s="3">
        <v>47.5</v>
      </c>
      <c r="BH74" s="3">
        <v>62</v>
      </c>
      <c r="BI74" s="3">
        <v>71</v>
      </c>
      <c r="BJ74" s="3">
        <v>70</v>
      </c>
      <c r="BK74" s="3" t="s">
        <v>1000</v>
      </c>
      <c r="BL74" s="3" t="s">
        <v>885</v>
      </c>
    </row>
    <row r="75" spans="1:64">
      <c r="A75" s="3">
        <v>0.25</v>
      </c>
      <c r="B75" s="3">
        <v>52.5</v>
      </c>
      <c r="C75" s="3">
        <v>52</v>
      </c>
      <c r="D75" s="3">
        <v>52</v>
      </c>
      <c r="E75" s="3">
        <v>65</v>
      </c>
      <c r="F75" s="3">
        <v>76</v>
      </c>
      <c r="G75" s="15">
        <v>61</v>
      </c>
      <c r="H75" s="15" t="s">
        <v>750</v>
      </c>
      <c r="I75" s="3">
        <v>103</v>
      </c>
      <c r="N75" s="3">
        <v>68</v>
      </c>
      <c r="P75" s="3">
        <v>198</v>
      </c>
      <c r="Q75" s="3" t="s">
        <v>596</v>
      </c>
      <c r="S75" s="3" t="s">
        <v>707</v>
      </c>
      <c r="T75" s="3">
        <v>55</v>
      </c>
      <c r="AA75" s="3" t="s">
        <v>705</v>
      </c>
      <c r="AC75" s="3" t="s">
        <v>820</v>
      </c>
      <c r="AJ75" s="3">
        <v>59</v>
      </c>
      <c r="AK75" s="3" t="s">
        <v>601</v>
      </c>
      <c r="AL75" s="3" t="s">
        <v>43</v>
      </c>
      <c r="AO75" s="3" t="s">
        <v>649</v>
      </c>
      <c r="AR75" s="3" t="s">
        <v>649</v>
      </c>
      <c r="BF75" s="3">
        <v>48</v>
      </c>
      <c r="BH75" s="3">
        <v>55</v>
      </c>
      <c r="BI75" s="3">
        <v>39.5</v>
      </c>
      <c r="BJ75" s="3">
        <v>46</v>
      </c>
      <c r="BL75" s="3" t="s">
        <v>470</v>
      </c>
    </row>
    <row r="76" spans="1:64">
      <c r="A76" s="3">
        <v>0.5</v>
      </c>
      <c r="B76" s="3">
        <v>41</v>
      </c>
      <c r="C76" s="3">
        <v>40</v>
      </c>
      <c r="D76" s="3">
        <v>40</v>
      </c>
      <c r="E76" s="3">
        <v>40</v>
      </c>
      <c r="F76" s="3">
        <v>40</v>
      </c>
      <c r="G76" s="15">
        <v>49</v>
      </c>
      <c r="H76" s="15"/>
      <c r="I76" s="3">
        <v>49</v>
      </c>
      <c r="N76" s="3">
        <v>51</v>
      </c>
      <c r="P76" s="3">
        <v>137</v>
      </c>
      <c r="Q76" s="3" t="s">
        <v>596</v>
      </c>
      <c r="S76" s="3" t="s">
        <v>707</v>
      </c>
      <c r="T76" s="3" t="s">
        <v>198</v>
      </c>
      <c r="U76" s="3" t="s">
        <v>192</v>
      </c>
      <c r="AA76" s="3" t="s">
        <v>705</v>
      </c>
      <c r="AC76" s="3" t="s">
        <v>820</v>
      </c>
      <c r="AJ76" s="3">
        <v>99</v>
      </c>
      <c r="AK76" s="3" t="s">
        <v>601</v>
      </c>
      <c r="AL76" s="3" t="s">
        <v>43</v>
      </c>
      <c r="AO76" s="3" t="s">
        <v>649</v>
      </c>
      <c r="AR76" s="3" t="s">
        <v>649</v>
      </c>
      <c r="BF76" s="3">
        <v>69.5</v>
      </c>
      <c r="BG76" s="3" t="s">
        <v>887</v>
      </c>
      <c r="BH76" s="3">
        <v>69</v>
      </c>
      <c r="BI76" s="3">
        <v>53</v>
      </c>
      <c r="BJ76" s="3">
        <v>70</v>
      </c>
      <c r="BK76" s="3" t="s">
        <v>953</v>
      </c>
      <c r="BL76" s="3" t="s">
        <v>886</v>
      </c>
    </row>
    <row r="77" spans="1:64">
      <c r="A77" s="3">
        <v>1</v>
      </c>
      <c r="B77" s="3">
        <v>29</v>
      </c>
      <c r="C77" s="3">
        <v>33</v>
      </c>
      <c r="D77" s="3">
        <v>33</v>
      </c>
      <c r="E77" s="3">
        <v>33</v>
      </c>
      <c r="F77" s="3">
        <v>33</v>
      </c>
      <c r="G77" s="15">
        <v>67</v>
      </c>
      <c r="H77" s="15"/>
      <c r="I77" s="3">
        <v>61</v>
      </c>
      <c r="N77" s="3">
        <v>48</v>
      </c>
      <c r="P77" s="3">
        <v>75</v>
      </c>
      <c r="Q77" s="3" t="s">
        <v>596</v>
      </c>
      <c r="S77" s="3" t="s">
        <v>707</v>
      </c>
      <c r="T77" s="3" t="s">
        <v>195</v>
      </c>
      <c r="U77" s="3" t="s">
        <v>185</v>
      </c>
      <c r="AA77" s="3" t="s">
        <v>705</v>
      </c>
      <c r="AB77" s="3">
        <v>66</v>
      </c>
      <c r="AC77" s="3" t="s">
        <v>596</v>
      </c>
      <c r="AF77" s="3">
        <v>40</v>
      </c>
      <c r="AH77" s="3">
        <v>66</v>
      </c>
      <c r="AK77" s="3" t="s">
        <v>391</v>
      </c>
      <c r="AL77" s="3">
        <v>49</v>
      </c>
      <c r="AO77" s="3" t="s">
        <v>649</v>
      </c>
      <c r="AR77" s="3" t="s">
        <v>649</v>
      </c>
      <c r="BF77" s="3">
        <v>42</v>
      </c>
      <c r="BH77" s="3">
        <v>52</v>
      </c>
      <c r="BI77" s="3">
        <v>48</v>
      </c>
      <c r="BJ77" s="3">
        <v>49</v>
      </c>
      <c r="BL77" s="3" t="s">
        <v>481</v>
      </c>
    </row>
    <row r="78" spans="1:64">
      <c r="A78" s="3">
        <v>10</v>
      </c>
      <c r="B78" s="3">
        <v>31.5</v>
      </c>
      <c r="C78" s="3">
        <v>34.5</v>
      </c>
      <c r="D78" s="3">
        <v>36</v>
      </c>
      <c r="E78" s="3">
        <v>39.5</v>
      </c>
      <c r="F78" s="3">
        <v>39</v>
      </c>
      <c r="G78" s="15">
        <v>47</v>
      </c>
      <c r="H78" s="15"/>
      <c r="I78" s="3">
        <v>42</v>
      </c>
      <c r="K78" s="3">
        <v>1</v>
      </c>
      <c r="L78" s="3">
        <v>14</v>
      </c>
      <c r="N78" s="3">
        <v>38</v>
      </c>
      <c r="P78" s="3">
        <v>49.5</v>
      </c>
      <c r="R78" s="3">
        <v>16</v>
      </c>
      <c r="T78" s="3">
        <v>37</v>
      </c>
      <c r="V78" s="3">
        <v>39</v>
      </c>
      <c r="X78" s="3">
        <v>40.5</v>
      </c>
      <c r="Z78" s="3">
        <v>14</v>
      </c>
      <c r="AB78" s="3">
        <v>39</v>
      </c>
      <c r="AD78" s="3">
        <v>16</v>
      </c>
      <c r="AF78" s="3">
        <v>35</v>
      </c>
      <c r="AH78" s="3">
        <v>40</v>
      </c>
      <c r="AJ78" s="3">
        <v>38</v>
      </c>
      <c r="AL78" s="3">
        <v>42</v>
      </c>
      <c r="AM78" s="3">
        <v>41</v>
      </c>
      <c r="AN78" s="3" t="s">
        <v>328</v>
      </c>
      <c r="AP78" s="3">
        <v>37.5</v>
      </c>
      <c r="AQ78" s="3" t="s">
        <v>328</v>
      </c>
      <c r="AS78" s="3">
        <v>40</v>
      </c>
      <c r="AT78" s="3">
        <v>39</v>
      </c>
      <c r="AU78" s="3">
        <v>43</v>
      </c>
      <c r="AV78" s="3" t="s">
        <v>683</v>
      </c>
      <c r="AW78" s="3">
        <v>37</v>
      </c>
      <c r="AX78" s="3" t="s">
        <v>470</v>
      </c>
      <c r="AY78" s="3">
        <v>44</v>
      </c>
      <c r="BA78" s="3">
        <v>46</v>
      </c>
      <c r="BB78" s="3">
        <v>47</v>
      </c>
      <c r="BC78" s="3">
        <v>42</v>
      </c>
      <c r="BD78" s="3">
        <v>36</v>
      </c>
      <c r="BE78" s="3">
        <v>44</v>
      </c>
      <c r="BF78" s="3">
        <v>46</v>
      </c>
      <c r="BH78" s="3">
        <v>47</v>
      </c>
      <c r="BI78" s="3">
        <v>48</v>
      </c>
      <c r="BJ78" s="3">
        <v>47</v>
      </c>
      <c r="BL78" s="3" t="s">
        <v>888</v>
      </c>
    </row>
    <row r="79" spans="1:64">
      <c r="A79" s="3">
        <v>20</v>
      </c>
      <c r="B79" s="3">
        <v>49</v>
      </c>
      <c r="C79" s="3">
        <v>49.5</v>
      </c>
      <c r="D79" s="3">
        <v>57.5</v>
      </c>
      <c r="E79" s="3">
        <v>57</v>
      </c>
      <c r="F79" s="3">
        <v>57.5</v>
      </c>
      <c r="G79" s="15">
        <v>56</v>
      </c>
      <c r="H79" s="15"/>
      <c r="I79" s="3">
        <v>62</v>
      </c>
      <c r="K79" s="3">
        <v>40.5</v>
      </c>
      <c r="L79" s="3">
        <v>39</v>
      </c>
      <c r="N79" s="3">
        <v>49</v>
      </c>
      <c r="P79" s="3">
        <v>53.5</v>
      </c>
      <c r="R79" s="3">
        <v>35</v>
      </c>
      <c r="T79" s="3">
        <v>56</v>
      </c>
      <c r="V79" s="3">
        <v>56</v>
      </c>
      <c r="X79" s="3">
        <v>61.5</v>
      </c>
      <c r="Z79" s="3">
        <v>35</v>
      </c>
      <c r="AB79" s="3">
        <v>55.5</v>
      </c>
      <c r="AD79" s="3">
        <v>16</v>
      </c>
      <c r="AF79" s="3">
        <v>58</v>
      </c>
      <c r="AH79" s="3">
        <v>65</v>
      </c>
      <c r="AJ79" s="3">
        <v>64</v>
      </c>
      <c r="AL79" s="3">
        <v>35</v>
      </c>
      <c r="AM79" s="3">
        <v>67</v>
      </c>
      <c r="AN79" s="3" t="s">
        <v>340</v>
      </c>
      <c r="AP79" s="3">
        <v>54</v>
      </c>
      <c r="AQ79" s="3" t="s">
        <v>340</v>
      </c>
      <c r="AS79" s="3">
        <v>59</v>
      </c>
      <c r="AT79" s="3">
        <v>50</v>
      </c>
      <c r="AU79" s="3">
        <v>45</v>
      </c>
      <c r="AV79" s="3" t="s">
        <v>481</v>
      </c>
      <c r="AW79" s="3">
        <v>40</v>
      </c>
      <c r="AX79" s="3" t="s">
        <v>481</v>
      </c>
      <c r="AY79" s="3">
        <v>43</v>
      </c>
      <c r="BA79" s="3">
        <v>46.5</v>
      </c>
      <c r="BB79" s="3">
        <v>44</v>
      </c>
      <c r="BC79" s="3">
        <v>34</v>
      </c>
      <c r="BD79" s="3">
        <v>37</v>
      </c>
      <c r="BE79" s="3">
        <v>49</v>
      </c>
      <c r="BF79" s="3">
        <v>46.5</v>
      </c>
      <c r="BH79" s="3">
        <v>52</v>
      </c>
      <c r="BI79" s="3">
        <v>42.5</v>
      </c>
      <c r="BJ79" s="3">
        <v>47</v>
      </c>
      <c r="BL79" s="3" t="s">
        <v>492</v>
      </c>
    </row>
    <row r="80" spans="1:64">
      <c r="A80" s="3">
        <v>30</v>
      </c>
      <c r="B80" s="3">
        <v>33</v>
      </c>
      <c r="C80" s="3">
        <v>38</v>
      </c>
      <c r="D80" s="3">
        <v>40.5</v>
      </c>
      <c r="E80" s="3">
        <v>43.5</v>
      </c>
      <c r="F80" s="3">
        <v>44</v>
      </c>
      <c r="G80" s="15">
        <v>36</v>
      </c>
      <c r="H80" s="15"/>
      <c r="I80" s="3">
        <v>43</v>
      </c>
      <c r="M80" s="3" t="s">
        <v>705</v>
      </c>
      <c r="N80" s="3">
        <v>36</v>
      </c>
      <c r="P80" s="3">
        <v>46</v>
      </c>
      <c r="R80" s="3">
        <v>12</v>
      </c>
      <c r="T80" s="3">
        <v>42</v>
      </c>
      <c r="V80" s="3">
        <v>45</v>
      </c>
      <c r="X80" s="3">
        <v>46</v>
      </c>
      <c r="Z80" s="3">
        <v>5</v>
      </c>
      <c r="AB80" s="3">
        <v>42</v>
      </c>
      <c r="AD80" s="3">
        <v>7</v>
      </c>
      <c r="AF80" s="3">
        <v>38</v>
      </c>
      <c r="AH80" s="3">
        <v>43</v>
      </c>
      <c r="AJ80" s="3">
        <v>40</v>
      </c>
      <c r="AL80" s="3">
        <v>15</v>
      </c>
      <c r="AM80" s="3">
        <v>42</v>
      </c>
      <c r="AN80" s="3" t="s">
        <v>331</v>
      </c>
      <c r="AO80" s="3" t="s">
        <v>806</v>
      </c>
      <c r="AP80" s="3">
        <v>40</v>
      </c>
      <c r="AQ80" s="3" t="s">
        <v>331</v>
      </c>
      <c r="AR80" s="3" t="s">
        <v>806</v>
      </c>
      <c r="AS80" s="3">
        <v>43.5</v>
      </c>
      <c r="AT80" s="3">
        <v>44</v>
      </c>
      <c r="AU80" s="3">
        <v>45</v>
      </c>
      <c r="AV80" s="3" t="s">
        <v>492</v>
      </c>
      <c r="AW80" s="3">
        <v>40</v>
      </c>
      <c r="AX80" s="3" t="s">
        <v>492</v>
      </c>
      <c r="AY80" s="3">
        <v>44</v>
      </c>
      <c r="BA80" s="3">
        <v>47</v>
      </c>
      <c r="BB80" s="3">
        <v>47</v>
      </c>
      <c r="BC80" s="3">
        <v>47</v>
      </c>
      <c r="BD80" s="3">
        <v>40</v>
      </c>
      <c r="BE80" s="3">
        <v>48</v>
      </c>
      <c r="BF80" s="3">
        <v>98</v>
      </c>
      <c r="BH80" s="3">
        <v>84</v>
      </c>
      <c r="BI80" s="3">
        <v>95.5</v>
      </c>
      <c r="BJ80" s="3">
        <v>86</v>
      </c>
      <c r="BL80" s="3" t="s">
        <v>889</v>
      </c>
    </row>
    <row r="81" spans="1:64">
      <c r="A81" s="3">
        <v>40</v>
      </c>
      <c r="B81" s="3">
        <v>138</v>
      </c>
      <c r="C81" s="3">
        <v>140.5</v>
      </c>
      <c r="D81" s="3">
        <v>140.5</v>
      </c>
      <c r="E81" s="3">
        <v>140.5</v>
      </c>
      <c r="F81" s="3">
        <v>140.5</v>
      </c>
      <c r="G81" s="15">
        <v>133</v>
      </c>
      <c r="H81" s="15"/>
      <c r="I81" s="3">
        <v>135</v>
      </c>
      <c r="N81" s="3">
        <v>117</v>
      </c>
      <c r="P81" s="3">
        <v>130</v>
      </c>
      <c r="R81" s="3">
        <v>9</v>
      </c>
      <c r="T81" s="3">
        <v>133</v>
      </c>
      <c r="V81" s="3">
        <v>146</v>
      </c>
      <c r="X81" s="3">
        <v>148.5</v>
      </c>
      <c r="Z81" s="3">
        <v>2.5</v>
      </c>
      <c r="AB81" s="3">
        <v>129</v>
      </c>
      <c r="AC81" s="3" t="s">
        <v>596</v>
      </c>
      <c r="AE81" s="3" t="s">
        <v>566</v>
      </c>
      <c r="AF81" s="3">
        <v>55</v>
      </c>
      <c r="AH81" s="3">
        <v>163</v>
      </c>
      <c r="AI81" s="3" t="s">
        <v>596</v>
      </c>
      <c r="AJ81" s="3">
        <v>139</v>
      </c>
      <c r="AK81" s="3" t="s">
        <v>595</v>
      </c>
      <c r="AL81" s="3">
        <v>129</v>
      </c>
      <c r="AM81" s="3">
        <v>145</v>
      </c>
      <c r="AN81" s="3" t="s">
        <v>331</v>
      </c>
      <c r="AO81" s="3" t="s">
        <v>604</v>
      </c>
      <c r="AP81" s="3" t="s">
        <v>154</v>
      </c>
      <c r="AQ81" s="3" t="s">
        <v>331</v>
      </c>
      <c r="AR81" s="3" t="s">
        <v>604</v>
      </c>
      <c r="AS81" s="3">
        <v>145</v>
      </c>
      <c r="AT81" s="3">
        <v>130</v>
      </c>
      <c r="AU81" s="3">
        <v>126</v>
      </c>
      <c r="AV81" s="3" t="s">
        <v>494</v>
      </c>
      <c r="AW81" s="3">
        <v>130</v>
      </c>
      <c r="AX81" s="3" t="s">
        <v>494</v>
      </c>
      <c r="AY81" s="3">
        <v>153</v>
      </c>
      <c r="AZ81" s="3" t="s">
        <v>808</v>
      </c>
      <c r="BA81" s="3">
        <v>120</v>
      </c>
      <c r="BB81" s="3">
        <v>124</v>
      </c>
      <c r="BC81" s="3">
        <v>125</v>
      </c>
      <c r="BD81" s="3">
        <v>114</v>
      </c>
      <c r="BE81" s="3">
        <v>135</v>
      </c>
      <c r="BF81" s="3">
        <v>118</v>
      </c>
      <c r="BH81" s="3">
        <v>137</v>
      </c>
      <c r="BI81" s="3">
        <v>120</v>
      </c>
      <c r="BJ81" s="3">
        <v>115</v>
      </c>
      <c r="BL81" s="3" t="s">
        <v>494</v>
      </c>
    </row>
    <row r="82" spans="1:64">
      <c r="A82" s="3">
        <v>50</v>
      </c>
      <c r="B82" s="3">
        <v>28.5</v>
      </c>
      <c r="C82" s="3">
        <v>32</v>
      </c>
      <c r="D82" s="3">
        <v>35</v>
      </c>
      <c r="E82" s="3">
        <v>37.5</v>
      </c>
      <c r="F82" s="3">
        <v>37.5</v>
      </c>
      <c r="G82" s="15">
        <v>33</v>
      </c>
      <c r="H82" s="15"/>
      <c r="I82" s="3">
        <v>41</v>
      </c>
      <c r="N82" s="3">
        <v>33</v>
      </c>
      <c r="P82" s="3">
        <v>44</v>
      </c>
      <c r="R82" s="3">
        <v>21</v>
      </c>
      <c r="T82" s="3">
        <v>43</v>
      </c>
      <c r="V82" s="3">
        <v>40</v>
      </c>
      <c r="X82" s="3">
        <v>40</v>
      </c>
      <c r="Z82" s="3">
        <v>11</v>
      </c>
      <c r="AB82" s="3">
        <v>42</v>
      </c>
      <c r="AD82" s="3">
        <v>11</v>
      </c>
      <c r="AF82" s="3">
        <v>30</v>
      </c>
      <c r="AH82" s="3">
        <v>39</v>
      </c>
      <c r="AJ82" s="3">
        <v>33</v>
      </c>
      <c r="AL82" s="3">
        <v>49</v>
      </c>
      <c r="AM82" s="3">
        <v>38</v>
      </c>
      <c r="AN82" s="3" t="s">
        <v>328</v>
      </c>
      <c r="AP82" s="3">
        <v>43</v>
      </c>
      <c r="AQ82" s="3" t="s">
        <v>328</v>
      </c>
      <c r="AS82" s="3">
        <v>45</v>
      </c>
      <c r="AT82" s="3">
        <v>40</v>
      </c>
      <c r="AU82" s="3">
        <v>35</v>
      </c>
      <c r="AV82" s="3" t="s">
        <v>495</v>
      </c>
      <c r="AW82" s="3">
        <v>33</v>
      </c>
      <c r="AX82" s="3" t="s">
        <v>495</v>
      </c>
      <c r="AY82" s="3">
        <v>48.5</v>
      </c>
      <c r="BA82" s="3">
        <v>49</v>
      </c>
      <c r="BB82" s="3">
        <v>52</v>
      </c>
      <c r="BC82" s="3">
        <v>40</v>
      </c>
      <c r="BD82" s="3">
        <v>38</v>
      </c>
      <c r="BE82" s="3">
        <v>45</v>
      </c>
      <c r="BF82" s="3">
        <v>43.5</v>
      </c>
      <c r="BH82" s="3">
        <v>45</v>
      </c>
      <c r="BI82" s="3">
        <v>40.5</v>
      </c>
      <c r="BJ82" s="3">
        <v>44</v>
      </c>
      <c r="BL82" s="3" t="s">
        <v>890</v>
      </c>
    </row>
    <row r="83" spans="1:64">
      <c r="A83" s="3">
        <v>60</v>
      </c>
      <c r="B83" s="3">
        <v>49.5</v>
      </c>
      <c r="C83" s="3">
        <v>50.5</v>
      </c>
      <c r="D83" s="3">
        <v>57.5</v>
      </c>
      <c r="E83" s="3">
        <v>56</v>
      </c>
      <c r="F83" s="3">
        <v>56</v>
      </c>
      <c r="G83" s="15">
        <v>56</v>
      </c>
      <c r="H83" s="15"/>
      <c r="I83" s="3">
        <v>56</v>
      </c>
      <c r="J83" s="3">
        <v>10</v>
      </c>
      <c r="K83" s="3">
        <v>18</v>
      </c>
      <c r="L83" s="3">
        <v>10.25</v>
      </c>
      <c r="N83" s="3">
        <v>43</v>
      </c>
      <c r="P83" s="3">
        <v>51.5</v>
      </c>
      <c r="R83" s="3">
        <v>25</v>
      </c>
      <c r="T83" s="3">
        <v>47</v>
      </c>
      <c r="V83" s="3">
        <v>53</v>
      </c>
      <c r="X83" s="3">
        <v>54</v>
      </c>
      <c r="Z83" s="3">
        <v>16.5</v>
      </c>
      <c r="AB83" s="3">
        <v>57</v>
      </c>
      <c r="AC83" s="3" t="s">
        <v>596</v>
      </c>
      <c r="AD83" s="3">
        <v>16</v>
      </c>
      <c r="AF83" s="3">
        <v>42</v>
      </c>
      <c r="AH83" s="3">
        <v>59</v>
      </c>
      <c r="AJ83" s="3">
        <v>46</v>
      </c>
      <c r="AL83" s="3">
        <v>53</v>
      </c>
      <c r="AM83" s="3">
        <v>51</v>
      </c>
      <c r="AN83" s="3" t="s">
        <v>328</v>
      </c>
      <c r="AP83" s="3">
        <v>50</v>
      </c>
      <c r="AQ83" s="3" t="s">
        <v>328</v>
      </c>
      <c r="AS83" s="3">
        <v>44</v>
      </c>
      <c r="AT83" s="3">
        <v>52</v>
      </c>
      <c r="AU83" s="3">
        <v>47</v>
      </c>
      <c r="AV83" s="3" t="s">
        <v>496</v>
      </c>
      <c r="AW83" s="3">
        <v>47</v>
      </c>
      <c r="AX83" s="3" t="s">
        <v>496</v>
      </c>
      <c r="AY83" s="3">
        <v>57</v>
      </c>
      <c r="BA83" s="3">
        <v>58</v>
      </c>
      <c r="BB83" s="3">
        <v>52</v>
      </c>
      <c r="BC83" s="3">
        <v>48</v>
      </c>
      <c r="BD83" s="3">
        <v>45</v>
      </c>
      <c r="BE83" s="3">
        <v>48</v>
      </c>
      <c r="BF83" s="3">
        <v>60</v>
      </c>
      <c r="BH83" s="3">
        <v>63</v>
      </c>
      <c r="BI83" s="3">
        <v>50</v>
      </c>
      <c r="BJ83" s="3">
        <v>81</v>
      </c>
      <c r="BL83" s="3" t="s">
        <v>495</v>
      </c>
    </row>
    <row r="84" spans="1:64">
      <c r="A84" s="3">
        <v>62.050000000000004</v>
      </c>
      <c r="B84" s="3">
        <v>147</v>
      </c>
      <c r="C84" s="3">
        <v>147</v>
      </c>
      <c r="D84" s="3">
        <v>116</v>
      </c>
      <c r="E84" s="3">
        <v>116</v>
      </c>
      <c r="F84" s="3">
        <v>116</v>
      </c>
      <c r="G84" s="15">
        <v>43</v>
      </c>
      <c r="H84" s="15"/>
      <c r="I84" s="3">
        <v>125</v>
      </c>
      <c r="M84" s="3" t="s">
        <v>705</v>
      </c>
      <c r="N84" s="3">
        <v>98</v>
      </c>
      <c r="P84" s="3">
        <v>137.5</v>
      </c>
      <c r="R84" s="3">
        <v>19</v>
      </c>
      <c r="T84" s="3" t="s">
        <v>156</v>
      </c>
      <c r="U84" s="3" t="s">
        <v>159</v>
      </c>
      <c r="Z84" s="3">
        <v>4</v>
      </c>
      <c r="AB84" s="3" t="s">
        <v>29</v>
      </c>
      <c r="AF84" s="3">
        <v>44</v>
      </c>
      <c r="AH84" s="3">
        <v>170</v>
      </c>
      <c r="AI84" s="3" t="s">
        <v>596</v>
      </c>
      <c r="AJ84" s="3">
        <v>100</v>
      </c>
      <c r="AL84" s="3" t="s">
        <v>43</v>
      </c>
      <c r="AM84" s="3">
        <v>171</v>
      </c>
      <c r="AN84" s="3" t="s">
        <v>329</v>
      </c>
      <c r="AO84" s="3" t="s">
        <v>596</v>
      </c>
      <c r="AP84" s="3" t="s">
        <v>163</v>
      </c>
      <c r="AQ84" s="3" t="s">
        <v>329</v>
      </c>
      <c r="AR84" s="3" t="s">
        <v>596</v>
      </c>
      <c r="AS84" s="3">
        <v>169</v>
      </c>
      <c r="AT84" s="3">
        <v>140</v>
      </c>
      <c r="AU84" s="3">
        <v>175</v>
      </c>
      <c r="AV84" s="3" t="s">
        <v>497</v>
      </c>
      <c r="AW84" s="3">
        <v>179</v>
      </c>
      <c r="AX84" s="3" t="s">
        <v>497</v>
      </c>
      <c r="AY84" s="3">
        <v>172</v>
      </c>
      <c r="AZ84" s="3" t="s">
        <v>583</v>
      </c>
      <c r="BB84" s="3" t="s">
        <v>634</v>
      </c>
      <c r="BC84" s="3">
        <v>134</v>
      </c>
      <c r="BD84" s="3">
        <v>134</v>
      </c>
      <c r="BE84" s="3">
        <v>167</v>
      </c>
      <c r="BF84" s="3">
        <v>44.6</v>
      </c>
      <c r="BH84" s="3">
        <v>47</v>
      </c>
      <c r="BI84" s="3">
        <v>46</v>
      </c>
      <c r="BJ84" s="3">
        <v>64</v>
      </c>
      <c r="BL84" s="3" t="s">
        <v>891</v>
      </c>
    </row>
    <row r="85" spans="1:64">
      <c r="A85" s="3">
        <v>63.550000000000004</v>
      </c>
      <c r="B85" s="3">
        <v>136</v>
      </c>
      <c r="C85" s="3">
        <v>136</v>
      </c>
      <c r="D85" s="3">
        <v>165</v>
      </c>
      <c r="E85" s="3">
        <v>165</v>
      </c>
      <c r="F85" s="3">
        <v>165</v>
      </c>
      <c r="I85" s="3" t="s">
        <v>1</v>
      </c>
      <c r="AK85" s="3" t="s">
        <v>627</v>
      </c>
      <c r="AL85" s="3" t="s">
        <v>43</v>
      </c>
      <c r="BF85" s="3">
        <v>50</v>
      </c>
      <c r="BH85" s="3">
        <v>50</v>
      </c>
      <c r="BI85" s="3">
        <v>47</v>
      </c>
      <c r="BJ85" s="3">
        <v>48</v>
      </c>
      <c r="BL85" s="3" t="s">
        <v>496</v>
      </c>
    </row>
    <row r="86" spans="1:64">
      <c r="A86" s="3">
        <v>62.800000000000004</v>
      </c>
      <c r="B86" s="3">
        <v>168.5</v>
      </c>
      <c r="C86" s="3">
        <v>168.5</v>
      </c>
      <c r="D86" s="3">
        <v>185</v>
      </c>
      <c r="E86" s="3">
        <v>185</v>
      </c>
      <c r="F86" s="3">
        <v>185</v>
      </c>
      <c r="G86" s="15">
        <v>156</v>
      </c>
      <c r="H86" s="15"/>
      <c r="I86" s="3">
        <v>161</v>
      </c>
      <c r="N86" s="3">
        <v>105</v>
      </c>
      <c r="P86" s="3">
        <v>166</v>
      </c>
      <c r="Q86" s="3" t="s">
        <v>596</v>
      </c>
      <c r="R86" s="3">
        <v>20</v>
      </c>
      <c r="T86" s="3">
        <v>178</v>
      </c>
      <c r="Z86" s="3">
        <v>2</v>
      </c>
      <c r="AF86" s="3">
        <v>84</v>
      </c>
      <c r="AJ86" s="3">
        <v>171</v>
      </c>
      <c r="AK86" s="3" t="s">
        <v>595</v>
      </c>
      <c r="AL86" s="3" t="s">
        <v>43</v>
      </c>
      <c r="BI86" s="3" t="s">
        <v>945</v>
      </c>
      <c r="BK86" s="3" t="s">
        <v>949</v>
      </c>
      <c r="BL86" s="3" t="s">
        <v>892</v>
      </c>
    </row>
    <row r="87" spans="1:64">
      <c r="A87" s="3">
        <v>63.050000000000004</v>
      </c>
      <c r="B87" s="3">
        <v>161</v>
      </c>
      <c r="C87" s="3">
        <v>161</v>
      </c>
      <c r="D87" s="3">
        <v>177</v>
      </c>
      <c r="E87" s="3">
        <v>177</v>
      </c>
      <c r="F87" s="3">
        <v>177</v>
      </c>
      <c r="G87" s="15">
        <v>116</v>
      </c>
      <c r="H87" s="15" t="s">
        <v>745</v>
      </c>
      <c r="I87" s="3">
        <v>160</v>
      </c>
      <c r="N87" s="3">
        <v>143</v>
      </c>
      <c r="P87" s="3" t="s">
        <v>29</v>
      </c>
      <c r="Q87" s="3" t="s">
        <v>596</v>
      </c>
      <c r="R87" s="3" t="s">
        <v>93</v>
      </c>
      <c r="Z87" s="3" t="s">
        <v>193</v>
      </c>
      <c r="AF87" s="3">
        <v>84</v>
      </c>
      <c r="AJ87" s="3">
        <v>152</v>
      </c>
      <c r="AK87" s="3" t="s">
        <v>595</v>
      </c>
      <c r="AL87" s="3" t="s">
        <v>43</v>
      </c>
      <c r="BF87" s="3">
        <v>180</v>
      </c>
      <c r="BG87" s="3" t="s">
        <v>893</v>
      </c>
      <c r="BH87" s="3">
        <v>135</v>
      </c>
      <c r="BI87" s="3">
        <v>127</v>
      </c>
      <c r="BJ87" s="3">
        <v>168</v>
      </c>
      <c r="BK87" s="3" t="s">
        <v>582</v>
      </c>
      <c r="BL87" s="3" t="s">
        <v>497</v>
      </c>
    </row>
    <row r="88" spans="1:64">
      <c r="A88" s="3">
        <v>-0.25</v>
      </c>
      <c r="B88" s="3">
        <v>142</v>
      </c>
      <c r="C88" s="3">
        <v>142</v>
      </c>
      <c r="D88" s="3">
        <v>142</v>
      </c>
      <c r="E88" s="3">
        <v>142</v>
      </c>
      <c r="F88" s="3">
        <v>142</v>
      </c>
      <c r="G88" s="15">
        <v>140</v>
      </c>
      <c r="H88" s="15"/>
      <c r="R88" s="3">
        <v>13</v>
      </c>
      <c r="S88" s="3" t="s">
        <v>543</v>
      </c>
      <c r="BF88" s="3">
        <v>163</v>
      </c>
      <c r="BH88" s="3">
        <v>80</v>
      </c>
      <c r="BI88" s="3">
        <v>180</v>
      </c>
      <c r="BJ88" s="3">
        <v>155</v>
      </c>
      <c r="BK88" s="3" t="s">
        <v>582</v>
      </c>
      <c r="BL88" s="3" t="s">
        <v>894</v>
      </c>
    </row>
    <row r="89" spans="1:64">
      <c r="A89" s="3">
        <v>-0.5</v>
      </c>
      <c r="B89" s="3">
        <v>144</v>
      </c>
      <c r="C89" s="3">
        <v>144</v>
      </c>
      <c r="D89" s="3">
        <v>144</v>
      </c>
      <c r="E89" s="3">
        <v>144</v>
      </c>
      <c r="F89" s="3">
        <v>144</v>
      </c>
      <c r="G89" s="15">
        <v>139</v>
      </c>
      <c r="H89" s="15"/>
      <c r="R89" s="3">
        <v>12</v>
      </c>
      <c r="S89" s="3" t="s">
        <v>535</v>
      </c>
      <c r="BF89" s="3" t="s">
        <v>877</v>
      </c>
      <c r="BH89" s="3">
        <v>145</v>
      </c>
      <c r="BI89" s="3">
        <v>150</v>
      </c>
      <c r="BJ89" s="3">
        <v>120</v>
      </c>
      <c r="BL89" s="3" t="s">
        <v>895</v>
      </c>
    </row>
    <row r="90" spans="1:64">
      <c r="A90" s="3">
        <v>-1</v>
      </c>
      <c r="B90" s="3">
        <v>148</v>
      </c>
      <c r="C90" s="3">
        <v>148</v>
      </c>
      <c r="D90" s="3">
        <v>148</v>
      </c>
      <c r="E90" s="3">
        <v>148</v>
      </c>
      <c r="F90" s="3">
        <v>148</v>
      </c>
      <c r="G90" s="15">
        <v>155</v>
      </c>
      <c r="H90" s="15"/>
      <c r="R90" s="3">
        <v>12</v>
      </c>
      <c r="S90" s="3" t="s">
        <v>534</v>
      </c>
      <c r="BH90" s="3">
        <v>135</v>
      </c>
      <c r="BI90" s="3">
        <v>118</v>
      </c>
      <c r="BJ90" s="3">
        <v>148</v>
      </c>
      <c r="BK90" s="3" t="s">
        <v>1000</v>
      </c>
      <c r="BL90" s="3" t="s">
        <v>896</v>
      </c>
    </row>
    <row r="91" spans="1:64">
      <c r="A91" s="3">
        <v>-5</v>
      </c>
      <c r="B91" s="3">
        <v>120</v>
      </c>
      <c r="C91" s="3">
        <v>120</v>
      </c>
      <c r="D91" s="3">
        <v>120</v>
      </c>
      <c r="E91" s="3">
        <v>120</v>
      </c>
      <c r="F91" s="3">
        <v>120</v>
      </c>
      <c r="G91" s="15">
        <v>119</v>
      </c>
      <c r="H91" s="15"/>
      <c r="R91" s="3">
        <v>15</v>
      </c>
      <c r="S91" s="3" t="s">
        <v>739</v>
      </c>
    </row>
    <row r="92" spans="1:64">
      <c r="A92" s="3">
        <v>-10</v>
      </c>
      <c r="B92" s="3">
        <v>117</v>
      </c>
      <c r="C92" s="3">
        <v>117</v>
      </c>
      <c r="D92" s="3">
        <v>117</v>
      </c>
      <c r="E92" s="3">
        <v>117</v>
      </c>
      <c r="F92" s="3">
        <v>117</v>
      </c>
      <c r="G92" s="15">
        <v>125</v>
      </c>
      <c r="H92" s="15"/>
      <c r="R92" s="3">
        <v>20</v>
      </c>
    </row>
    <row r="94" spans="1:64">
      <c r="A94" s="3" t="s">
        <v>336</v>
      </c>
    </row>
    <row r="95" spans="1:64">
      <c r="A95" s="3" t="s">
        <v>97</v>
      </c>
      <c r="B95" s="3">
        <v>133</v>
      </c>
      <c r="C95" s="3">
        <v>133</v>
      </c>
      <c r="D95" s="3" t="s">
        <v>43</v>
      </c>
      <c r="E95" s="3" t="s">
        <v>43</v>
      </c>
      <c r="F95" s="3" t="s">
        <v>43</v>
      </c>
      <c r="G95" s="15">
        <v>300</v>
      </c>
      <c r="H95" s="15" t="s">
        <v>767</v>
      </c>
      <c r="I95" s="3">
        <v>300</v>
      </c>
      <c r="N95" s="3" t="s">
        <v>43</v>
      </c>
      <c r="O95" s="3" t="s">
        <v>759</v>
      </c>
      <c r="P95" s="3" t="s">
        <v>29</v>
      </c>
      <c r="S95" s="3" t="s">
        <v>279</v>
      </c>
      <c r="T95" s="3" t="s">
        <v>35</v>
      </c>
      <c r="AJ95" s="3" t="s">
        <v>43</v>
      </c>
      <c r="AK95" s="3" t="s">
        <v>731</v>
      </c>
      <c r="AL95" s="3" t="s">
        <v>731</v>
      </c>
    </row>
    <row r="96" spans="1:64">
      <c r="A96" s="3">
        <v>0.25</v>
      </c>
      <c r="B96" s="3">
        <v>96</v>
      </c>
      <c r="C96" s="3">
        <v>125</v>
      </c>
      <c r="D96" s="3">
        <v>116.5</v>
      </c>
      <c r="E96" s="3">
        <v>114.5</v>
      </c>
      <c r="F96" s="3">
        <v>109</v>
      </c>
      <c r="G96" s="15">
        <v>149</v>
      </c>
      <c r="H96" s="15" t="s">
        <v>1</v>
      </c>
      <c r="I96" s="3">
        <v>300</v>
      </c>
      <c r="N96" s="3">
        <v>50</v>
      </c>
      <c r="P96" s="3" t="s">
        <v>29</v>
      </c>
      <c r="R96" s="3">
        <v>0</v>
      </c>
      <c r="T96" s="3" t="s">
        <v>35</v>
      </c>
      <c r="AJ96" s="3" t="s">
        <v>43</v>
      </c>
      <c r="AK96" s="3" t="s">
        <v>731</v>
      </c>
      <c r="AL96" s="3" t="s">
        <v>43</v>
      </c>
    </row>
    <row r="97" spans="1:57">
      <c r="A97" s="3">
        <v>0.5</v>
      </c>
      <c r="B97" s="3">
        <v>109</v>
      </c>
      <c r="C97" s="3">
        <v>89</v>
      </c>
      <c r="D97" s="3">
        <v>89</v>
      </c>
      <c r="E97" s="3">
        <v>91</v>
      </c>
      <c r="F97" s="3">
        <v>91.5</v>
      </c>
      <c r="G97" s="15">
        <v>69</v>
      </c>
      <c r="H97" s="15"/>
      <c r="I97" s="3">
        <v>120</v>
      </c>
      <c r="N97" s="3">
        <v>52</v>
      </c>
      <c r="P97" s="3">
        <v>184</v>
      </c>
      <c r="R97" s="3">
        <v>9</v>
      </c>
      <c r="T97" s="3" t="s">
        <v>35</v>
      </c>
      <c r="AB97" s="3">
        <v>115</v>
      </c>
      <c r="AC97" s="3" t="s">
        <v>605</v>
      </c>
      <c r="AJ97" s="3" t="s">
        <v>43</v>
      </c>
      <c r="AK97" s="3" t="s">
        <v>731</v>
      </c>
      <c r="AL97" s="3" t="s">
        <v>43</v>
      </c>
    </row>
    <row r="98" spans="1:57">
      <c r="A98" s="3">
        <v>1</v>
      </c>
      <c r="B98" s="3">
        <v>120</v>
      </c>
      <c r="C98" s="3">
        <v>89</v>
      </c>
      <c r="D98" s="3">
        <v>83</v>
      </c>
      <c r="E98" s="3">
        <v>79.5</v>
      </c>
      <c r="F98" s="3">
        <v>79</v>
      </c>
      <c r="G98" s="15">
        <v>92</v>
      </c>
      <c r="H98" s="15" t="s">
        <v>1</v>
      </c>
      <c r="I98" s="3">
        <v>106</v>
      </c>
      <c r="N98" s="3">
        <v>45.5</v>
      </c>
      <c r="P98" s="3">
        <v>72</v>
      </c>
      <c r="R98" s="3">
        <v>23</v>
      </c>
      <c r="T98" s="3" t="s">
        <v>36</v>
      </c>
      <c r="U98" s="3" t="s">
        <v>201</v>
      </c>
      <c r="V98" s="3">
        <v>152</v>
      </c>
      <c r="X98" s="3">
        <v>151</v>
      </c>
      <c r="AB98" s="3">
        <v>55</v>
      </c>
      <c r="AC98" s="3" t="s">
        <v>596</v>
      </c>
      <c r="AF98" s="3">
        <v>57</v>
      </c>
      <c r="AH98" s="3">
        <v>52</v>
      </c>
      <c r="AI98" s="3" t="s">
        <v>830</v>
      </c>
      <c r="AJ98" s="3">
        <v>78</v>
      </c>
      <c r="AL98" s="3" t="s">
        <v>43</v>
      </c>
      <c r="AM98" s="3">
        <v>38</v>
      </c>
      <c r="AN98" s="3" t="s">
        <v>328</v>
      </c>
      <c r="AO98" s="3" t="s">
        <v>656</v>
      </c>
      <c r="AP98" s="3">
        <v>57.5</v>
      </c>
      <c r="AQ98" s="3" t="s">
        <v>328</v>
      </c>
      <c r="AR98" s="3" t="s">
        <v>656</v>
      </c>
      <c r="AS98" s="3" t="s">
        <v>6</v>
      </c>
      <c r="AT98" s="3" t="s">
        <v>14</v>
      </c>
    </row>
    <row r="99" spans="1:57">
      <c r="A99" s="3">
        <v>10</v>
      </c>
      <c r="B99" s="3">
        <v>29.5</v>
      </c>
      <c r="C99" s="3">
        <v>33</v>
      </c>
      <c r="D99" s="3">
        <v>34</v>
      </c>
      <c r="E99" s="3">
        <v>36</v>
      </c>
      <c r="F99" s="3">
        <v>34.5</v>
      </c>
      <c r="G99" s="15">
        <v>32</v>
      </c>
      <c r="H99" s="15"/>
      <c r="I99" s="3">
        <v>40</v>
      </c>
      <c r="L99" s="3">
        <v>17.5</v>
      </c>
      <c r="N99" s="3">
        <v>38</v>
      </c>
      <c r="P99" s="3">
        <v>37.5</v>
      </c>
      <c r="R99" s="3">
        <v>21</v>
      </c>
      <c r="T99" s="3">
        <v>37</v>
      </c>
      <c r="V99" s="3">
        <v>40.5</v>
      </c>
      <c r="X99" s="3">
        <v>41</v>
      </c>
      <c r="Z99" s="3">
        <v>10</v>
      </c>
      <c r="AB99" s="3">
        <v>42</v>
      </c>
      <c r="AE99" s="3" t="s">
        <v>705</v>
      </c>
      <c r="AH99" s="3">
        <v>43</v>
      </c>
      <c r="AJ99" s="3">
        <v>40</v>
      </c>
      <c r="AL99" s="3">
        <v>47</v>
      </c>
      <c r="AM99" s="3">
        <v>41</v>
      </c>
      <c r="AN99" s="3" t="s">
        <v>328</v>
      </c>
      <c r="AP99" s="3">
        <v>35</v>
      </c>
      <c r="AQ99" s="3" t="s">
        <v>328</v>
      </c>
      <c r="AS99" s="3">
        <v>38</v>
      </c>
      <c r="AT99" s="3">
        <v>37</v>
      </c>
      <c r="AU99" s="3">
        <v>39</v>
      </c>
      <c r="AV99" s="3" t="s">
        <v>241</v>
      </c>
      <c r="AW99" s="3">
        <v>37</v>
      </c>
      <c r="AX99" s="3" t="s">
        <v>241</v>
      </c>
      <c r="AY99" s="3">
        <v>39</v>
      </c>
      <c r="BA99" s="3">
        <v>43</v>
      </c>
      <c r="BB99" s="3">
        <v>48</v>
      </c>
      <c r="BC99" s="3">
        <v>46</v>
      </c>
      <c r="BD99" s="3">
        <v>41</v>
      </c>
      <c r="BE99" s="3">
        <v>46</v>
      </c>
    </row>
    <row r="100" spans="1:57">
      <c r="A100" s="3">
        <v>20</v>
      </c>
      <c r="B100" s="3">
        <v>32.5</v>
      </c>
      <c r="C100" s="3">
        <v>42</v>
      </c>
      <c r="D100" s="3">
        <v>46</v>
      </c>
      <c r="E100" s="3">
        <v>48</v>
      </c>
      <c r="F100" s="3">
        <v>48.5</v>
      </c>
      <c r="G100" s="15">
        <v>36</v>
      </c>
      <c r="H100" s="15"/>
      <c r="I100" s="3">
        <v>51</v>
      </c>
      <c r="K100" s="3">
        <v>20</v>
      </c>
      <c r="N100" s="3">
        <v>26</v>
      </c>
      <c r="P100" s="3">
        <v>48</v>
      </c>
      <c r="S100" s="3" t="s">
        <v>689</v>
      </c>
      <c r="T100" s="3">
        <v>42</v>
      </c>
      <c r="V100" s="3">
        <v>50.5</v>
      </c>
      <c r="X100" s="3">
        <v>51.5</v>
      </c>
      <c r="Z100" s="3">
        <v>10</v>
      </c>
      <c r="AB100" s="3">
        <v>54</v>
      </c>
      <c r="AD100" s="3">
        <v>10</v>
      </c>
      <c r="AF100" s="3">
        <v>38</v>
      </c>
      <c r="AH100" s="3">
        <v>50</v>
      </c>
      <c r="AJ100" s="3">
        <v>51</v>
      </c>
      <c r="AL100" s="3">
        <v>64</v>
      </c>
      <c r="AM100" s="3">
        <v>49</v>
      </c>
      <c r="AN100" s="3" t="s">
        <v>331</v>
      </c>
      <c r="AP100" s="3">
        <v>48</v>
      </c>
      <c r="AQ100" s="3" t="s">
        <v>331</v>
      </c>
      <c r="AS100" s="3">
        <v>49</v>
      </c>
      <c r="AT100" s="3">
        <v>45.5</v>
      </c>
      <c r="AU100" s="3">
        <v>55</v>
      </c>
      <c r="AV100" s="3" t="s">
        <v>252</v>
      </c>
      <c r="AW100" s="3">
        <v>90</v>
      </c>
      <c r="AX100" s="3" t="s">
        <v>252</v>
      </c>
      <c r="AY100" s="3">
        <v>87</v>
      </c>
      <c r="BA100" s="3">
        <v>79.5</v>
      </c>
      <c r="BB100" s="3">
        <v>80</v>
      </c>
      <c r="BC100" s="3">
        <v>46</v>
      </c>
      <c r="BD100" s="3">
        <v>44</v>
      </c>
      <c r="BE100" s="3">
        <v>160</v>
      </c>
    </row>
    <row r="101" spans="1:57">
      <c r="A101" s="3">
        <v>30</v>
      </c>
      <c r="B101" s="3">
        <v>30.5</v>
      </c>
      <c r="C101" s="3">
        <v>34.5</v>
      </c>
      <c r="D101" s="3">
        <v>36</v>
      </c>
      <c r="E101" s="3">
        <v>36.5</v>
      </c>
      <c r="F101" s="3">
        <v>37.5</v>
      </c>
      <c r="G101" s="15">
        <v>36</v>
      </c>
      <c r="H101" s="15"/>
      <c r="I101" s="3">
        <v>39</v>
      </c>
      <c r="N101" s="3">
        <v>31.5</v>
      </c>
      <c r="P101" s="3">
        <v>47</v>
      </c>
      <c r="R101" s="3">
        <v>28</v>
      </c>
      <c r="T101" s="3" t="s">
        <v>196</v>
      </c>
      <c r="U101" s="3" t="s">
        <v>194</v>
      </c>
      <c r="V101" s="3">
        <v>40</v>
      </c>
      <c r="X101" s="3">
        <v>42</v>
      </c>
      <c r="Z101" s="3">
        <v>16</v>
      </c>
      <c r="AB101" s="3">
        <v>46</v>
      </c>
      <c r="AD101" s="3">
        <v>24</v>
      </c>
      <c r="AF101" s="3">
        <v>45</v>
      </c>
      <c r="AH101" s="3">
        <v>51</v>
      </c>
      <c r="AJ101" s="3">
        <v>49</v>
      </c>
      <c r="AL101" s="3">
        <v>50</v>
      </c>
      <c r="AM101" s="3">
        <v>47</v>
      </c>
      <c r="AN101" s="3" t="s">
        <v>328</v>
      </c>
      <c r="AP101" s="3">
        <v>48.5</v>
      </c>
      <c r="AQ101" s="3" t="s">
        <v>328</v>
      </c>
      <c r="AS101" s="3">
        <v>53</v>
      </c>
      <c r="AT101" s="3">
        <v>51</v>
      </c>
      <c r="AU101" s="3">
        <v>48</v>
      </c>
      <c r="AV101" s="3" t="s">
        <v>263</v>
      </c>
      <c r="AW101" s="3">
        <v>48</v>
      </c>
      <c r="AX101" s="3" t="s">
        <v>263</v>
      </c>
      <c r="AY101" s="3">
        <v>45</v>
      </c>
      <c r="BA101" s="3">
        <v>48</v>
      </c>
      <c r="BB101" s="3">
        <v>58</v>
      </c>
      <c r="BC101" s="3">
        <v>56</v>
      </c>
      <c r="BD101" s="3">
        <v>51</v>
      </c>
      <c r="BE101" s="3">
        <v>56</v>
      </c>
    </row>
    <row r="102" spans="1:57">
      <c r="A102" s="3">
        <v>40</v>
      </c>
      <c r="B102" s="3">
        <v>42.5</v>
      </c>
      <c r="C102" s="3">
        <v>45</v>
      </c>
      <c r="D102" s="3">
        <v>48</v>
      </c>
      <c r="E102" s="3">
        <v>49</v>
      </c>
      <c r="F102" s="3">
        <v>50</v>
      </c>
      <c r="G102" s="15">
        <v>44</v>
      </c>
      <c r="H102" s="15"/>
      <c r="I102" s="3">
        <v>50</v>
      </c>
      <c r="J102" s="3">
        <v>8.5</v>
      </c>
      <c r="K102" s="3">
        <v>14</v>
      </c>
      <c r="L102" s="3">
        <v>19.5</v>
      </c>
      <c r="N102" s="3">
        <v>44</v>
      </c>
      <c r="P102" s="3">
        <v>49</v>
      </c>
      <c r="R102" s="3">
        <v>24</v>
      </c>
      <c r="T102" s="3">
        <v>47</v>
      </c>
      <c r="V102" s="3">
        <v>53</v>
      </c>
      <c r="X102" s="3">
        <v>49.5</v>
      </c>
      <c r="Z102" s="3">
        <v>13</v>
      </c>
      <c r="AB102" s="3">
        <v>49.5</v>
      </c>
      <c r="AD102" s="3">
        <v>17</v>
      </c>
      <c r="AF102" s="3">
        <v>48</v>
      </c>
      <c r="AH102" s="3">
        <v>52</v>
      </c>
      <c r="AJ102" s="3">
        <v>51</v>
      </c>
      <c r="AL102" s="3">
        <v>51</v>
      </c>
      <c r="AM102" s="3">
        <v>48</v>
      </c>
      <c r="AN102" s="3" t="s">
        <v>328</v>
      </c>
      <c r="AP102" s="3">
        <v>54</v>
      </c>
      <c r="AQ102" s="3" t="s">
        <v>328</v>
      </c>
      <c r="AS102" s="3">
        <v>57</v>
      </c>
      <c r="AT102" s="3">
        <v>56.5</v>
      </c>
      <c r="AU102" s="3">
        <v>55</v>
      </c>
      <c r="AV102" s="3" t="s">
        <v>270</v>
      </c>
      <c r="AW102" s="3">
        <v>51</v>
      </c>
      <c r="AX102" s="3" t="s">
        <v>270</v>
      </c>
      <c r="AY102" s="3">
        <v>57.5</v>
      </c>
      <c r="BA102" s="3">
        <v>58</v>
      </c>
      <c r="BB102" s="3">
        <v>57</v>
      </c>
      <c r="BC102" s="3">
        <v>54</v>
      </c>
      <c r="BD102" s="3">
        <v>54</v>
      </c>
      <c r="BE102" s="3">
        <v>57</v>
      </c>
    </row>
    <row r="103" spans="1:57">
      <c r="A103" s="3">
        <v>50</v>
      </c>
      <c r="B103" s="3">
        <v>37</v>
      </c>
      <c r="C103" s="3">
        <v>40</v>
      </c>
      <c r="D103" s="3">
        <v>43</v>
      </c>
      <c r="E103" s="3">
        <v>43.5</v>
      </c>
      <c r="F103" s="3">
        <v>42</v>
      </c>
      <c r="G103" s="15">
        <v>40</v>
      </c>
      <c r="H103" s="15"/>
      <c r="I103" s="3">
        <v>44</v>
      </c>
      <c r="K103" s="3">
        <v>17.5</v>
      </c>
      <c r="L103" s="3">
        <v>13</v>
      </c>
      <c r="N103" s="3">
        <v>36</v>
      </c>
      <c r="P103" s="3">
        <v>44</v>
      </c>
      <c r="R103" s="3">
        <v>20</v>
      </c>
      <c r="T103" s="3">
        <v>39</v>
      </c>
      <c r="V103" s="3">
        <v>44.5</v>
      </c>
      <c r="X103" s="3">
        <v>44.5</v>
      </c>
      <c r="Z103" s="3">
        <v>13</v>
      </c>
      <c r="AB103" s="3">
        <v>46</v>
      </c>
      <c r="AD103" s="3">
        <v>15</v>
      </c>
      <c r="AF103" s="3">
        <v>40</v>
      </c>
      <c r="AH103" s="3">
        <v>54</v>
      </c>
      <c r="AJ103" s="3">
        <v>47</v>
      </c>
      <c r="AL103" s="3">
        <v>55</v>
      </c>
      <c r="AM103" s="3">
        <v>42</v>
      </c>
      <c r="AN103" s="3" t="s">
        <v>328</v>
      </c>
      <c r="AP103" s="3">
        <v>38</v>
      </c>
      <c r="AQ103" s="3" t="s">
        <v>328</v>
      </c>
      <c r="AS103" s="3">
        <v>49</v>
      </c>
      <c r="AT103" s="3">
        <v>49</v>
      </c>
      <c r="AU103" s="3">
        <v>46</v>
      </c>
      <c r="AV103" s="3" t="s">
        <v>271</v>
      </c>
      <c r="AW103" s="3">
        <v>44</v>
      </c>
      <c r="AX103" s="3" t="s">
        <v>271</v>
      </c>
      <c r="AY103" s="3">
        <v>40</v>
      </c>
      <c r="BA103" s="3">
        <v>50</v>
      </c>
      <c r="BB103" s="3">
        <v>58</v>
      </c>
      <c r="BC103" s="3">
        <v>42</v>
      </c>
      <c r="BD103" s="3">
        <v>42</v>
      </c>
      <c r="BE103" s="3">
        <v>52</v>
      </c>
    </row>
    <row r="104" spans="1:57">
      <c r="A104" s="3">
        <v>60</v>
      </c>
      <c r="B104" s="3">
        <v>37</v>
      </c>
      <c r="C104" s="3">
        <v>43</v>
      </c>
      <c r="D104" s="3">
        <v>43</v>
      </c>
      <c r="E104" s="3">
        <v>43</v>
      </c>
      <c r="F104" s="3">
        <v>44</v>
      </c>
      <c r="G104" s="15">
        <v>49</v>
      </c>
      <c r="H104" s="15"/>
      <c r="I104" s="3">
        <v>50</v>
      </c>
      <c r="K104" s="3">
        <v>32</v>
      </c>
      <c r="L104" s="3">
        <v>24</v>
      </c>
      <c r="N104" s="3">
        <v>45</v>
      </c>
      <c r="P104" s="3">
        <v>47</v>
      </c>
      <c r="R104" s="3">
        <v>29</v>
      </c>
      <c r="T104" s="3">
        <v>50</v>
      </c>
      <c r="V104" s="3">
        <v>50</v>
      </c>
      <c r="X104" s="3">
        <v>54</v>
      </c>
      <c r="Z104" s="3">
        <v>22</v>
      </c>
      <c r="AB104" s="3">
        <v>52</v>
      </c>
      <c r="AD104" s="3">
        <v>24</v>
      </c>
      <c r="AF104" s="3">
        <v>45</v>
      </c>
      <c r="AH104" s="3">
        <v>55</v>
      </c>
      <c r="AJ104" s="3">
        <v>51</v>
      </c>
      <c r="AL104" s="3">
        <v>50</v>
      </c>
      <c r="AM104" s="3">
        <v>48</v>
      </c>
      <c r="AN104" s="3" t="s">
        <v>328</v>
      </c>
      <c r="AP104" s="3">
        <v>44</v>
      </c>
      <c r="AQ104" s="3" t="s">
        <v>328</v>
      </c>
      <c r="AS104" s="3">
        <v>48</v>
      </c>
      <c r="AT104" s="3">
        <v>54</v>
      </c>
      <c r="AU104" s="3">
        <v>51</v>
      </c>
      <c r="AV104" s="3" t="s">
        <v>272</v>
      </c>
      <c r="AW104" s="3">
        <v>51</v>
      </c>
      <c r="AX104" s="3" t="s">
        <v>272</v>
      </c>
      <c r="AY104" s="3">
        <v>46.5</v>
      </c>
      <c r="BA104" s="3">
        <v>54</v>
      </c>
      <c r="BB104" s="3">
        <v>54</v>
      </c>
      <c r="BC104" s="3">
        <v>52</v>
      </c>
      <c r="BD104" s="3">
        <v>49</v>
      </c>
      <c r="BE104" s="3">
        <v>56</v>
      </c>
    </row>
    <row r="105" spans="1:57">
      <c r="A105" s="3">
        <v>70</v>
      </c>
      <c r="B105" s="3">
        <v>35</v>
      </c>
      <c r="C105" s="3">
        <v>40</v>
      </c>
      <c r="D105" s="3">
        <v>40.5</v>
      </c>
      <c r="E105" s="3">
        <v>42</v>
      </c>
      <c r="F105" s="3">
        <v>41.5</v>
      </c>
      <c r="G105" s="15">
        <v>43</v>
      </c>
      <c r="H105" s="15"/>
      <c r="I105" s="3">
        <v>44</v>
      </c>
      <c r="J105" s="3">
        <v>10</v>
      </c>
      <c r="K105" s="3">
        <v>19</v>
      </c>
      <c r="L105" s="3">
        <v>30</v>
      </c>
      <c r="N105" s="3">
        <v>36</v>
      </c>
      <c r="P105" s="3">
        <v>46</v>
      </c>
      <c r="R105" s="3">
        <v>25</v>
      </c>
      <c r="T105" s="3">
        <v>40</v>
      </c>
      <c r="V105" s="3">
        <v>44.5</v>
      </c>
      <c r="X105" s="3">
        <v>44</v>
      </c>
      <c r="Z105" s="3">
        <v>24</v>
      </c>
      <c r="AB105" s="3">
        <v>42</v>
      </c>
      <c r="AD105" s="3">
        <v>17</v>
      </c>
      <c r="AF105" s="3">
        <v>40</v>
      </c>
      <c r="AH105" s="3">
        <v>45</v>
      </c>
      <c r="AJ105" s="3">
        <v>46</v>
      </c>
      <c r="AL105" s="3">
        <v>74</v>
      </c>
      <c r="AM105" s="3">
        <v>45</v>
      </c>
      <c r="AN105" s="3" t="s">
        <v>328</v>
      </c>
      <c r="AP105" s="3">
        <v>43</v>
      </c>
      <c r="AQ105" s="3" t="s">
        <v>328</v>
      </c>
      <c r="AS105" s="3">
        <v>43</v>
      </c>
      <c r="AT105" s="3">
        <v>41</v>
      </c>
      <c r="AU105" s="3">
        <v>46</v>
      </c>
      <c r="AV105" s="3" t="s">
        <v>273</v>
      </c>
      <c r="AW105" s="3">
        <v>46</v>
      </c>
      <c r="AX105" s="3" t="s">
        <v>273</v>
      </c>
      <c r="AY105" s="3">
        <v>44</v>
      </c>
      <c r="BA105" s="3">
        <v>47</v>
      </c>
      <c r="BB105" s="3">
        <v>53</v>
      </c>
      <c r="BC105" s="3">
        <v>47</v>
      </c>
      <c r="BD105" s="3">
        <v>50</v>
      </c>
      <c r="BE105" s="3">
        <v>59.5</v>
      </c>
    </row>
    <row r="106" spans="1:57">
      <c r="A106" s="3">
        <v>73.599999999999994</v>
      </c>
      <c r="B106" s="3">
        <v>205</v>
      </c>
      <c r="C106" s="3">
        <v>77</v>
      </c>
      <c r="D106" s="3">
        <v>85</v>
      </c>
      <c r="E106" s="3">
        <v>87</v>
      </c>
      <c r="F106" s="3">
        <v>90</v>
      </c>
      <c r="G106" s="15">
        <v>83</v>
      </c>
      <c r="H106" s="15"/>
      <c r="I106" s="3">
        <v>97</v>
      </c>
      <c r="N106" s="3">
        <v>68</v>
      </c>
      <c r="P106" s="3">
        <v>91</v>
      </c>
      <c r="R106" s="3">
        <v>12</v>
      </c>
      <c r="T106" s="3" t="s">
        <v>231</v>
      </c>
      <c r="U106" s="3" t="s">
        <v>229</v>
      </c>
      <c r="V106" s="3">
        <v>98</v>
      </c>
      <c r="X106" s="3">
        <v>107</v>
      </c>
      <c r="AB106" s="3">
        <v>96</v>
      </c>
      <c r="AF106" s="3">
        <v>86</v>
      </c>
      <c r="AH106" s="3">
        <v>93</v>
      </c>
      <c r="AI106" s="3" t="s">
        <v>830</v>
      </c>
      <c r="AJ106" s="3">
        <v>70</v>
      </c>
      <c r="AL106" s="3" t="s">
        <v>43</v>
      </c>
      <c r="AM106" s="3">
        <v>49</v>
      </c>
      <c r="AN106" s="3" t="s">
        <v>328</v>
      </c>
      <c r="AO106" s="3" t="s">
        <v>654</v>
      </c>
      <c r="AP106" s="3">
        <v>52</v>
      </c>
      <c r="AQ106" s="3" t="s">
        <v>328</v>
      </c>
      <c r="AR106" s="3" t="s">
        <v>654</v>
      </c>
      <c r="AU106" s="3" t="s">
        <v>393</v>
      </c>
      <c r="AX106" s="3" t="s">
        <v>274</v>
      </c>
      <c r="BA106" s="3" t="s">
        <v>633</v>
      </c>
    </row>
    <row r="107" spans="1:57">
      <c r="A107" s="3">
        <v>74.099999999999994</v>
      </c>
      <c r="B107" s="3">
        <v>90</v>
      </c>
      <c r="C107" s="3">
        <v>91.5</v>
      </c>
      <c r="D107" s="3">
        <v>93</v>
      </c>
      <c r="E107" s="3">
        <v>93</v>
      </c>
      <c r="F107" s="3">
        <v>94.5</v>
      </c>
      <c r="G107" s="15">
        <v>72</v>
      </c>
      <c r="H107" s="15"/>
      <c r="I107" s="3">
        <v>83</v>
      </c>
      <c r="N107" s="3">
        <v>61</v>
      </c>
      <c r="P107" s="3">
        <v>82</v>
      </c>
      <c r="R107" s="3">
        <v>0</v>
      </c>
      <c r="S107" s="3" t="s">
        <v>789</v>
      </c>
      <c r="T107" s="3" t="s">
        <v>225</v>
      </c>
      <c r="U107" s="3" t="s">
        <v>216</v>
      </c>
      <c r="AB107" s="3">
        <v>78</v>
      </c>
      <c r="AJ107" s="3" t="s">
        <v>43</v>
      </c>
      <c r="AK107" s="3" t="s">
        <v>158</v>
      </c>
      <c r="AL107" s="3" t="s">
        <v>43</v>
      </c>
      <c r="AO107" s="3" t="s">
        <v>830</v>
      </c>
      <c r="AR107" s="3" t="s">
        <v>830</v>
      </c>
    </row>
    <row r="108" spans="1:57">
      <c r="A108" s="3">
        <v>74.349999999999994</v>
      </c>
      <c r="B108" s="3">
        <v>77</v>
      </c>
      <c r="C108" s="3">
        <v>83</v>
      </c>
      <c r="D108" s="3">
        <v>85</v>
      </c>
      <c r="E108" s="3">
        <v>83.5</v>
      </c>
      <c r="F108" s="3">
        <v>85</v>
      </c>
      <c r="G108" s="15">
        <v>67</v>
      </c>
      <c r="H108" s="15"/>
      <c r="I108" s="3">
        <v>77</v>
      </c>
      <c r="N108" s="3">
        <v>87</v>
      </c>
      <c r="O108" s="3" t="s">
        <v>596</v>
      </c>
      <c r="P108" s="3">
        <v>84</v>
      </c>
      <c r="R108" s="3">
        <v>0</v>
      </c>
      <c r="S108" s="3" t="s">
        <v>745</v>
      </c>
      <c r="T108" s="3">
        <v>85</v>
      </c>
      <c r="AB108" s="3" t="s">
        <v>29</v>
      </c>
      <c r="AJ108" s="3" t="s">
        <v>43</v>
      </c>
      <c r="AK108" s="3" t="s">
        <v>199</v>
      </c>
      <c r="AL108" s="3" t="s">
        <v>43</v>
      </c>
      <c r="AO108" s="3" t="s">
        <v>830</v>
      </c>
      <c r="AR108" s="3" t="s">
        <v>830</v>
      </c>
    </row>
    <row r="109" spans="1:57">
      <c r="A109" s="3">
        <v>74.599999999999994</v>
      </c>
      <c r="B109" s="3">
        <v>49.5</v>
      </c>
      <c r="C109" s="3">
        <v>58</v>
      </c>
      <c r="D109" s="3">
        <v>50</v>
      </c>
      <c r="E109" s="3">
        <v>56.5</v>
      </c>
      <c r="F109" s="3">
        <v>59</v>
      </c>
      <c r="G109" s="15">
        <v>47</v>
      </c>
      <c r="H109" s="15" t="s">
        <v>747</v>
      </c>
      <c r="I109" s="3">
        <v>65</v>
      </c>
      <c r="N109" s="3" t="s">
        <v>43</v>
      </c>
      <c r="O109" s="3" t="s">
        <v>766</v>
      </c>
      <c r="P109" s="3" t="s">
        <v>29</v>
      </c>
      <c r="R109" s="3">
        <v>0</v>
      </c>
      <c r="S109" s="3" t="s">
        <v>769</v>
      </c>
      <c r="T109" s="3">
        <v>99</v>
      </c>
      <c r="AJ109" s="3" t="s">
        <v>43</v>
      </c>
      <c r="AK109" s="3" t="s">
        <v>199</v>
      </c>
      <c r="AL109" s="3" t="s">
        <v>43</v>
      </c>
      <c r="AO109" s="3" t="s">
        <v>830</v>
      </c>
      <c r="AR109" s="3" t="s">
        <v>830</v>
      </c>
    </row>
    <row r="110" spans="1:57">
      <c r="A110" s="3" t="s">
        <v>101</v>
      </c>
      <c r="B110" s="3">
        <v>31.5</v>
      </c>
      <c r="C110" s="3">
        <v>41.5</v>
      </c>
      <c r="D110" s="3">
        <v>48</v>
      </c>
      <c r="E110" s="3">
        <v>48</v>
      </c>
      <c r="F110" s="3">
        <v>50</v>
      </c>
      <c r="G110" s="15">
        <v>40</v>
      </c>
      <c r="H110" s="15" t="s">
        <v>767</v>
      </c>
      <c r="K110" s="3">
        <v>920607</v>
      </c>
      <c r="M110" s="3">
        <v>920614</v>
      </c>
      <c r="P110" s="3">
        <v>920824</v>
      </c>
      <c r="S110" s="3">
        <v>930611</v>
      </c>
      <c r="T110" s="3">
        <v>930812</v>
      </c>
      <c r="U110" s="3">
        <v>940626</v>
      </c>
      <c r="V110" s="3" t="s">
        <v>446</v>
      </c>
      <c r="Y110" s="3">
        <v>950523</v>
      </c>
      <c r="AA110" s="3">
        <v>950726</v>
      </c>
      <c r="AB110" s="3">
        <v>950824</v>
      </c>
      <c r="AD110" s="3">
        <v>960605</v>
      </c>
      <c r="AH110" s="3">
        <v>960904</v>
      </c>
    </row>
    <row r="111" spans="1:57">
      <c r="A111" s="3" t="s">
        <v>105</v>
      </c>
      <c r="B111" s="3">
        <v>38.5</v>
      </c>
      <c r="C111" s="3">
        <v>31</v>
      </c>
      <c r="D111" s="3">
        <v>41.5</v>
      </c>
      <c r="E111" s="3">
        <v>51</v>
      </c>
      <c r="F111" s="3">
        <v>53</v>
      </c>
      <c r="G111" s="15">
        <v>242</v>
      </c>
      <c r="H111" s="15" t="s">
        <v>761</v>
      </c>
      <c r="J111" s="3" t="s">
        <v>801</v>
      </c>
      <c r="T111" s="3">
        <v>196</v>
      </c>
      <c r="U111" s="3">
        <v>198</v>
      </c>
      <c r="V111" s="3">
        <v>177.5</v>
      </c>
      <c r="Y111" s="3">
        <v>0</v>
      </c>
      <c r="Z111" s="3" t="s">
        <v>736</v>
      </c>
      <c r="AA111" s="3" t="s">
        <v>43</v>
      </c>
      <c r="AB111" s="3" t="s">
        <v>43</v>
      </c>
      <c r="AD111" s="3">
        <v>35</v>
      </c>
      <c r="AH111" s="3">
        <v>70</v>
      </c>
      <c r="AM111" s="3" t="s">
        <v>401</v>
      </c>
      <c r="AN111" s="3">
        <v>51</v>
      </c>
      <c r="AO111" s="3" t="s">
        <v>328</v>
      </c>
      <c r="AP111" s="3">
        <v>55</v>
      </c>
      <c r="AQ111" s="3" t="s">
        <v>328</v>
      </c>
      <c r="AS111" s="3">
        <v>50.5</v>
      </c>
      <c r="BB111" s="3">
        <v>67</v>
      </c>
    </row>
    <row r="112" spans="1:57">
      <c r="A112" s="3" t="s">
        <v>140</v>
      </c>
      <c r="B112" s="3">
        <v>44</v>
      </c>
      <c r="C112" s="3">
        <v>29</v>
      </c>
      <c r="D112" s="3">
        <v>49</v>
      </c>
      <c r="E112" s="3">
        <v>101</v>
      </c>
      <c r="F112" s="3">
        <v>101</v>
      </c>
      <c r="G112" s="15">
        <v>95</v>
      </c>
      <c r="H112" s="15" t="s">
        <v>767</v>
      </c>
      <c r="J112" s="3" t="s">
        <v>650</v>
      </c>
      <c r="K112" s="3">
        <v>25</v>
      </c>
      <c r="M112" s="3">
        <v>10.5</v>
      </c>
      <c r="P112" s="3">
        <v>34</v>
      </c>
      <c r="S112" s="3">
        <f>(12+13)/2</f>
        <v>12.5</v>
      </c>
      <c r="T112" s="3">
        <v>42</v>
      </c>
      <c r="U112" s="3">
        <f>(34+38+28)/3</f>
        <v>33.333333333333336</v>
      </c>
      <c r="V112" s="3">
        <v>56.5</v>
      </c>
      <c r="Y112" s="3">
        <v>17</v>
      </c>
      <c r="Z112" s="3" t="s">
        <v>738</v>
      </c>
      <c r="AA112" s="3">
        <v>63.5</v>
      </c>
      <c r="AB112" s="3">
        <v>57.5</v>
      </c>
      <c r="AD112" s="3">
        <v>10</v>
      </c>
      <c r="AE112" s="3" t="s">
        <v>789</v>
      </c>
      <c r="AH112" s="3">
        <v>59</v>
      </c>
      <c r="AM112" s="3" t="s">
        <v>462</v>
      </c>
      <c r="AN112" s="3">
        <v>72</v>
      </c>
      <c r="AO112" s="3" t="s">
        <v>582</v>
      </c>
      <c r="AP112" s="3">
        <v>66</v>
      </c>
      <c r="AQ112" s="3" t="s">
        <v>582</v>
      </c>
      <c r="AS112" s="3">
        <v>69.5</v>
      </c>
      <c r="BB112" s="3">
        <v>69</v>
      </c>
    </row>
    <row r="113" spans="1:63">
      <c r="A113" s="3" t="s">
        <v>205</v>
      </c>
      <c r="B113" s="3" t="s">
        <v>43</v>
      </c>
      <c r="C113" s="3" t="s">
        <v>43</v>
      </c>
      <c r="D113" s="3" t="s">
        <v>43</v>
      </c>
      <c r="E113" s="3" t="s">
        <v>43</v>
      </c>
      <c r="F113" s="3" t="s">
        <v>43</v>
      </c>
      <c r="G113" s="15">
        <v>247</v>
      </c>
      <c r="H113" s="15" t="s">
        <v>762</v>
      </c>
      <c r="J113" s="3" t="s">
        <v>699</v>
      </c>
      <c r="K113" s="3">
        <v>21</v>
      </c>
      <c r="M113" s="3">
        <v>19</v>
      </c>
      <c r="P113" s="3">
        <v>40.5</v>
      </c>
      <c r="S113" s="3">
        <f>(18+17)/2</f>
        <v>17.5</v>
      </c>
      <c r="T113" s="3">
        <v>35</v>
      </c>
      <c r="U113" s="3">
        <f>(28+31+21)/3</f>
        <v>26.666666666666668</v>
      </c>
      <c r="V113" s="3">
        <v>42</v>
      </c>
      <c r="Y113" s="3">
        <v>15</v>
      </c>
      <c r="AA113" s="3">
        <v>42</v>
      </c>
      <c r="AB113" s="3">
        <v>46</v>
      </c>
      <c r="AD113" s="3">
        <v>13</v>
      </c>
      <c r="AH113" s="3">
        <v>42</v>
      </c>
      <c r="AM113" s="3" t="s">
        <v>520</v>
      </c>
      <c r="AN113" s="3">
        <v>80</v>
      </c>
      <c r="AO113" s="3" t="s">
        <v>582</v>
      </c>
      <c r="AP113" s="3">
        <v>84</v>
      </c>
      <c r="AQ113" s="3" t="s">
        <v>582</v>
      </c>
      <c r="AS113" s="3">
        <v>90</v>
      </c>
      <c r="BB113" s="3">
        <v>110</v>
      </c>
    </row>
    <row r="114" spans="1:63">
      <c r="A114" s="3" t="s">
        <v>145</v>
      </c>
      <c r="B114" s="3" t="s">
        <v>43</v>
      </c>
      <c r="C114" s="3" t="s">
        <v>43</v>
      </c>
      <c r="D114" s="3" t="s">
        <v>43</v>
      </c>
      <c r="E114" s="3" t="s">
        <v>43</v>
      </c>
      <c r="F114" s="3" t="s">
        <v>43</v>
      </c>
      <c r="G114" s="15">
        <v>132</v>
      </c>
      <c r="H114" s="15"/>
      <c r="J114" s="3" t="s">
        <v>399</v>
      </c>
      <c r="T114" s="3">
        <v>52</v>
      </c>
      <c r="U114" s="3">
        <v>28</v>
      </c>
      <c r="V114" s="3">
        <v>59</v>
      </c>
      <c r="Y114" s="3">
        <v>18</v>
      </c>
      <c r="AA114" s="3">
        <v>52</v>
      </c>
      <c r="AB114" s="3">
        <v>61.5</v>
      </c>
      <c r="AD114" s="3">
        <v>20</v>
      </c>
      <c r="AH114" s="3">
        <v>60</v>
      </c>
      <c r="AM114" s="3" t="s">
        <v>698</v>
      </c>
      <c r="AN114" s="3">
        <v>45</v>
      </c>
      <c r="AO114" s="3" t="s">
        <v>574</v>
      </c>
      <c r="AP114" s="3">
        <v>46</v>
      </c>
      <c r="AQ114" s="3" t="s">
        <v>574</v>
      </c>
      <c r="AS114" s="3">
        <v>44</v>
      </c>
      <c r="BB114" s="3">
        <v>57</v>
      </c>
    </row>
    <row r="115" spans="1:63">
      <c r="J115" s="3" t="s">
        <v>400</v>
      </c>
      <c r="K115" s="3">
        <v>17</v>
      </c>
      <c r="M115" s="3">
        <v>17</v>
      </c>
      <c r="P115" s="3">
        <v>53.5</v>
      </c>
      <c r="S115" s="3">
        <f>(27+28)/2</f>
        <v>27.5</v>
      </c>
      <c r="T115" s="3">
        <v>37</v>
      </c>
      <c r="U115" s="3">
        <f>(28+24+24)/3</f>
        <v>25.333333333333332</v>
      </c>
      <c r="V115" s="3">
        <v>40.5</v>
      </c>
      <c r="Y115" s="3">
        <v>13</v>
      </c>
      <c r="AA115" s="3">
        <v>31.5</v>
      </c>
      <c r="AB115" s="3">
        <v>47</v>
      </c>
      <c r="AD115" s="3">
        <v>16</v>
      </c>
      <c r="AH115" s="3">
        <v>41</v>
      </c>
      <c r="AM115" s="3" t="s">
        <v>402</v>
      </c>
      <c r="AN115" s="3">
        <v>39</v>
      </c>
      <c r="AO115" s="3" t="s">
        <v>328</v>
      </c>
      <c r="AP115" s="3">
        <v>39</v>
      </c>
      <c r="AQ115" s="3" t="s">
        <v>328</v>
      </c>
      <c r="AS115" s="3">
        <v>50</v>
      </c>
      <c r="BB115" s="3">
        <v>55.5</v>
      </c>
    </row>
    <row r="116" spans="1:63">
      <c r="J116" s="3" t="s">
        <v>798</v>
      </c>
      <c r="T116" s="3">
        <v>38</v>
      </c>
      <c r="U116" s="3">
        <f>(23+19+27)/3</f>
        <v>23</v>
      </c>
      <c r="V116" s="3">
        <v>41.5</v>
      </c>
      <c r="Y116" s="3">
        <v>17.5</v>
      </c>
      <c r="AA116" s="3">
        <v>39.5</v>
      </c>
      <c r="AB116" s="3">
        <v>46.5</v>
      </c>
      <c r="AD116" s="3">
        <v>19</v>
      </c>
      <c r="AH116" s="3">
        <v>43</v>
      </c>
      <c r="AM116" s="3" t="s">
        <v>798</v>
      </c>
      <c r="AN116" s="3">
        <v>39</v>
      </c>
      <c r="AO116" s="3" t="s">
        <v>328</v>
      </c>
      <c r="AP116" s="3">
        <v>41</v>
      </c>
      <c r="AQ116" s="3" t="s">
        <v>328</v>
      </c>
      <c r="AS116" s="3">
        <v>39</v>
      </c>
      <c r="BB116" s="3">
        <v>40</v>
      </c>
    </row>
    <row r="117" spans="1:63">
      <c r="J117" s="3" t="s">
        <v>383</v>
      </c>
      <c r="T117" s="3">
        <v>47</v>
      </c>
      <c r="U117" s="3">
        <f>(21+14+19)/3</f>
        <v>18</v>
      </c>
      <c r="V117" s="3">
        <v>46</v>
      </c>
      <c r="Y117" s="3">
        <v>0</v>
      </c>
      <c r="Z117" s="3" t="s">
        <v>720</v>
      </c>
      <c r="AA117" s="3">
        <v>45</v>
      </c>
      <c r="AB117" s="3">
        <v>69.5</v>
      </c>
      <c r="AD117" s="3">
        <v>53</v>
      </c>
      <c r="AH117" s="3">
        <v>48</v>
      </c>
      <c r="AM117" s="3" t="s">
        <v>804</v>
      </c>
      <c r="AN117" s="3">
        <v>180</v>
      </c>
      <c r="AO117" s="3" t="s">
        <v>728</v>
      </c>
      <c r="AP117" s="3" t="s">
        <v>15</v>
      </c>
      <c r="AQ117" s="3" t="s">
        <v>726</v>
      </c>
      <c r="AR117" s="3" t="s">
        <v>567</v>
      </c>
      <c r="AS117" s="3">
        <v>196</v>
      </c>
      <c r="BB117" s="3">
        <v>0</v>
      </c>
    </row>
    <row r="118" spans="1:63">
      <c r="J118" s="3" t="s">
        <v>321</v>
      </c>
      <c r="T118" s="3" t="s">
        <v>37</v>
      </c>
      <c r="U118" s="3">
        <v>131</v>
      </c>
      <c r="Y118" s="3">
        <v>0</v>
      </c>
      <c r="Z118" s="3" t="s">
        <v>568</v>
      </c>
      <c r="AA118" s="3" t="s">
        <v>43</v>
      </c>
      <c r="AB118" s="3" t="s">
        <v>43</v>
      </c>
      <c r="AD118" s="3">
        <v>0</v>
      </c>
      <c r="AM118" s="3" t="s">
        <v>695</v>
      </c>
      <c r="AN118" s="3">
        <v>47</v>
      </c>
      <c r="AO118" s="3" t="s">
        <v>377</v>
      </c>
      <c r="AP118" s="3">
        <v>84</v>
      </c>
      <c r="AQ118" s="3" t="s">
        <v>377</v>
      </c>
      <c r="AS118" s="3">
        <v>101</v>
      </c>
      <c r="BB118" s="3">
        <v>120</v>
      </c>
    </row>
    <row r="119" spans="1:63">
      <c r="J119" s="3" t="s">
        <v>462</v>
      </c>
      <c r="K119" s="3">
        <v>19</v>
      </c>
      <c r="M119" s="3">
        <v>17.5</v>
      </c>
      <c r="P119" s="3">
        <v>60</v>
      </c>
      <c r="S119" s="3">
        <f>(15+19)/2</f>
        <v>17</v>
      </c>
      <c r="T119" s="3">
        <v>55</v>
      </c>
      <c r="U119" s="3">
        <f>(37+32+38)/3</f>
        <v>35.666666666666664</v>
      </c>
      <c r="V119" s="3">
        <v>66.5</v>
      </c>
      <c r="Y119" s="3">
        <v>12.5</v>
      </c>
      <c r="AA119" s="3">
        <v>66</v>
      </c>
      <c r="AB119" s="3">
        <v>67.5</v>
      </c>
      <c r="AD119" s="3">
        <v>12</v>
      </c>
      <c r="AH119" s="3">
        <v>67</v>
      </c>
    </row>
    <row r="121" spans="1:63">
      <c r="A121" s="3" t="s">
        <v>591</v>
      </c>
    </row>
    <row r="122" spans="1:63" ht="15">
      <c r="A122" s="3" t="s">
        <v>645</v>
      </c>
      <c r="B122" s="3">
        <f>AVERAGE(B$15:B$20,B$33:B$40,B$56:B$70,B$77:B$83,B$99:B$105)</f>
        <v>58.952380952380949</v>
      </c>
      <c r="C122" s="3">
        <f t="shared" ref="C122:BE122" si="0">AVERAGE(C$15:C$20,C$33:C$40,C$56:C$70,C$77:C$83,C$99:C$105)</f>
        <v>63.226190476190474</v>
      </c>
      <c r="D122" s="3">
        <f t="shared" si="0"/>
        <v>65.571428571428569</v>
      </c>
      <c r="E122" s="3">
        <f t="shared" si="0"/>
        <v>66.642857142857139</v>
      </c>
      <c r="F122" s="3">
        <f t="shared" si="0"/>
        <v>66.821428571428569</v>
      </c>
      <c r="G122" s="3">
        <f t="shared" si="0"/>
        <v>65.166666666666671</v>
      </c>
      <c r="H122" s="3">
        <f t="shared" si="0"/>
        <v>36</v>
      </c>
      <c r="I122" s="3">
        <f t="shared" si="0"/>
        <v>64.650000000000006</v>
      </c>
      <c r="J122" s="3">
        <f t="shared" si="0"/>
        <v>10</v>
      </c>
      <c r="K122" s="3">
        <f t="shared" si="0"/>
        <v>25.074999999999999</v>
      </c>
      <c r="L122" s="3">
        <f t="shared" si="0"/>
        <v>22.854166666666668</v>
      </c>
      <c r="M122" s="3" t="e">
        <f t="shared" si="0"/>
        <v>#DIV/0!</v>
      </c>
      <c r="N122" s="3">
        <f t="shared" si="0"/>
        <v>49.52325581395349</v>
      </c>
      <c r="O122" s="3" t="e">
        <f t="shared" si="0"/>
        <v>#DIV/0!</v>
      </c>
      <c r="P122" s="3">
        <f t="shared" si="0"/>
        <v>55.85526315789474</v>
      </c>
      <c r="Q122" s="3" t="e">
        <f t="shared" si="0"/>
        <v>#DIV/0!</v>
      </c>
      <c r="R122" s="3">
        <f t="shared" si="0"/>
        <v>20.666666666666668</v>
      </c>
      <c r="S122" s="3" t="e">
        <f t="shared" si="0"/>
        <v>#DIV/0!</v>
      </c>
      <c r="T122" s="3">
        <f t="shared" si="0"/>
        <v>49.121212121212125</v>
      </c>
      <c r="U122" s="3" t="e">
        <f t="shared" si="0"/>
        <v>#DIV/0!</v>
      </c>
      <c r="V122" s="3">
        <f t="shared" si="0"/>
        <v>55.680555555555557</v>
      </c>
      <c r="W122" s="3" t="e">
        <f t="shared" si="0"/>
        <v>#DIV/0!</v>
      </c>
      <c r="X122" s="3">
        <f t="shared" si="0"/>
        <v>53.696969696969695</v>
      </c>
      <c r="Y122" s="3" t="e">
        <f t="shared" si="0"/>
        <v>#DIV/0!</v>
      </c>
      <c r="Z122" s="3">
        <f t="shared" si="0"/>
        <v>15.772727272727273</v>
      </c>
      <c r="AA122" s="3" t="e">
        <f t="shared" si="0"/>
        <v>#DIV/0!</v>
      </c>
      <c r="AB122" s="3">
        <f t="shared" si="0"/>
        <v>53.1</v>
      </c>
      <c r="AC122" s="3" t="e">
        <f t="shared" si="0"/>
        <v>#DIV/0!</v>
      </c>
      <c r="AD122" s="3">
        <f t="shared" si="0"/>
        <v>17.551724137931036</v>
      </c>
      <c r="AE122" s="3" t="e">
        <f t="shared" si="0"/>
        <v>#DIV/0!</v>
      </c>
      <c r="AF122" s="3">
        <f t="shared" si="0"/>
        <v>52.146341463414636</v>
      </c>
      <c r="AG122" s="3" t="e">
        <f t="shared" si="0"/>
        <v>#DIV/0!</v>
      </c>
      <c r="AH122" s="3">
        <f t="shared" si="0"/>
        <v>55.361111111111114</v>
      </c>
      <c r="AI122" s="3" t="e">
        <f t="shared" si="0"/>
        <v>#DIV/0!</v>
      </c>
      <c r="AJ122" s="3">
        <f t="shared" si="0"/>
        <v>55</v>
      </c>
      <c r="AK122" s="3" t="e">
        <f t="shared" si="0"/>
        <v>#DIV/0!</v>
      </c>
      <c r="AL122" s="3">
        <f t="shared" si="0"/>
        <v>57.666666666666664</v>
      </c>
      <c r="AM122" s="3">
        <f t="shared" si="0"/>
        <v>52.857142857142854</v>
      </c>
      <c r="AN122" s="3" t="e">
        <f t="shared" si="0"/>
        <v>#DIV/0!</v>
      </c>
      <c r="AO122" s="3" t="e">
        <f t="shared" si="0"/>
        <v>#DIV/0!</v>
      </c>
      <c r="AP122" s="3">
        <f t="shared" si="0"/>
        <v>48.590909090909093</v>
      </c>
      <c r="AQ122" s="3" t="e">
        <f t="shared" si="0"/>
        <v>#DIV/0!</v>
      </c>
      <c r="AR122" s="3" t="e">
        <f t="shared" si="0"/>
        <v>#DIV/0!</v>
      </c>
      <c r="AS122" s="3">
        <f t="shared" si="0"/>
        <v>54.7</v>
      </c>
      <c r="AT122" s="3">
        <f t="shared" si="0"/>
        <v>53.4</v>
      </c>
      <c r="AU122" s="3">
        <f t="shared" si="0"/>
        <v>55</v>
      </c>
      <c r="AV122" s="3" t="e">
        <f t="shared" si="0"/>
        <v>#DIV/0!</v>
      </c>
      <c r="AW122" s="3">
        <f t="shared" si="0"/>
        <v>53.857142857142854</v>
      </c>
      <c r="AX122" s="3" t="e">
        <f t="shared" si="0"/>
        <v>#DIV/0!</v>
      </c>
      <c r="AY122" s="3">
        <f t="shared" si="0"/>
        <v>58.842857142857142</v>
      </c>
      <c r="AZ122" s="3" t="e">
        <f t="shared" si="0"/>
        <v>#DIV/0!</v>
      </c>
      <c r="BA122" s="3">
        <f t="shared" si="0"/>
        <v>58.602941176470587</v>
      </c>
      <c r="BB122" s="3">
        <f t="shared" si="0"/>
        <v>60.108823529411765</v>
      </c>
      <c r="BC122" s="3">
        <f t="shared" si="0"/>
        <v>52.771428571428572</v>
      </c>
      <c r="BD122" s="3">
        <f t="shared" si="0"/>
        <v>52.657142857142858</v>
      </c>
      <c r="BE122" s="3">
        <f t="shared" si="0"/>
        <v>63.414285714285711</v>
      </c>
      <c r="BF122" s="1">
        <f>AVERAGE(BF5:BF121)</f>
        <v>64.316438356164383</v>
      </c>
      <c r="BG122" s="1" t="e">
        <f>AVERAGE(BG5:BG121)</f>
        <v>#DIV/0!</v>
      </c>
      <c r="BH122" s="1"/>
      <c r="BI122" s="1">
        <f>AVERAGE(BI5:BI121)</f>
        <v>63.958904109589042</v>
      </c>
      <c r="BJ122" s="1">
        <f>AVERAGE(BJ5:BJ121)</f>
        <v>69.405405405405403</v>
      </c>
      <c r="BK122" s="1" t="e">
        <f>AVERAGE(BK5:BK121)</f>
        <v>#DIV/0!</v>
      </c>
    </row>
    <row r="123" spans="1:63" ht="15">
      <c r="B123" s="3">
        <f>COUNT(B$15:B$20,B$33:B$40,B$56:B$70,B$77:B$83,B$99:B$105)</f>
        <v>42</v>
      </c>
      <c r="C123" s="3">
        <f t="shared" ref="C123:BE123" si="1">COUNT(C$15:C$20,C$33:C$40,C$56:C$70,C$77:C$83,C$99:C$105)</f>
        <v>42</v>
      </c>
      <c r="D123" s="3">
        <f t="shared" si="1"/>
        <v>42</v>
      </c>
      <c r="E123" s="3">
        <f t="shared" si="1"/>
        <v>42</v>
      </c>
      <c r="F123" s="3">
        <f t="shared" si="1"/>
        <v>42</v>
      </c>
      <c r="G123" s="3">
        <f t="shared" si="1"/>
        <v>42</v>
      </c>
      <c r="H123" s="3">
        <f t="shared" si="1"/>
        <v>1</v>
      </c>
      <c r="I123" s="3">
        <f t="shared" si="1"/>
        <v>40</v>
      </c>
      <c r="J123" s="3">
        <f t="shared" si="1"/>
        <v>7</v>
      </c>
      <c r="K123" s="3">
        <f t="shared" si="1"/>
        <v>20</v>
      </c>
      <c r="L123" s="3">
        <f t="shared" si="1"/>
        <v>24</v>
      </c>
      <c r="M123" s="3">
        <f t="shared" si="1"/>
        <v>0</v>
      </c>
      <c r="N123" s="3">
        <f t="shared" si="1"/>
        <v>43</v>
      </c>
      <c r="O123" s="3">
        <f t="shared" si="1"/>
        <v>0</v>
      </c>
      <c r="P123" s="3">
        <f t="shared" si="1"/>
        <v>38</v>
      </c>
      <c r="Q123" s="3">
        <f t="shared" si="1"/>
        <v>0</v>
      </c>
      <c r="R123" s="3">
        <f t="shared" si="1"/>
        <v>39</v>
      </c>
      <c r="S123" s="3">
        <f t="shared" si="1"/>
        <v>0</v>
      </c>
      <c r="T123" s="3">
        <f t="shared" si="1"/>
        <v>33</v>
      </c>
      <c r="U123" s="3">
        <f t="shared" si="1"/>
        <v>0</v>
      </c>
      <c r="V123" s="3">
        <f t="shared" si="1"/>
        <v>36</v>
      </c>
      <c r="W123" s="3">
        <f t="shared" si="1"/>
        <v>0</v>
      </c>
      <c r="X123" s="3">
        <f t="shared" si="1"/>
        <v>33</v>
      </c>
      <c r="Y123" s="3">
        <f t="shared" si="1"/>
        <v>0</v>
      </c>
      <c r="Z123" s="3">
        <f t="shared" si="1"/>
        <v>33</v>
      </c>
      <c r="AA123" s="3">
        <f t="shared" si="1"/>
        <v>0</v>
      </c>
      <c r="AB123" s="3">
        <f t="shared" si="1"/>
        <v>35</v>
      </c>
      <c r="AC123" s="3">
        <f t="shared" si="1"/>
        <v>0</v>
      </c>
      <c r="AD123" s="3">
        <f t="shared" si="1"/>
        <v>29</v>
      </c>
      <c r="AE123" s="3">
        <f t="shared" si="1"/>
        <v>0</v>
      </c>
      <c r="AF123" s="3">
        <f t="shared" si="1"/>
        <v>41</v>
      </c>
      <c r="AG123" s="3">
        <f t="shared" si="1"/>
        <v>0</v>
      </c>
      <c r="AH123" s="3">
        <f t="shared" si="1"/>
        <v>36</v>
      </c>
      <c r="AI123" s="3">
        <f t="shared" si="1"/>
        <v>0</v>
      </c>
      <c r="AJ123" s="3">
        <f t="shared" si="1"/>
        <v>36</v>
      </c>
      <c r="AK123" s="3">
        <f t="shared" si="1"/>
        <v>0</v>
      </c>
      <c r="AL123" s="3">
        <f t="shared" si="1"/>
        <v>36</v>
      </c>
      <c r="AM123" s="3">
        <f t="shared" si="1"/>
        <v>35</v>
      </c>
      <c r="AN123" s="3">
        <f t="shared" si="1"/>
        <v>0</v>
      </c>
      <c r="AO123" s="3">
        <f t="shared" si="1"/>
        <v>0</v>
      </c>
      <c r="AP123" s="3">
        <f t="shared" si="1"/>
        <v>33</v>
      </c>
      <c r="AQ123" s="3">
        <f t="shared" si="1"/>
        <v>0</v>
      </c>
      <c r="AR123" s="3">
        <f t="shared" si="1"/>
        <v>0</v>
      </c>
      <c r="AS123" s="3">
        <f t="shared" si="1"/>
        <v>35</v>
      </c>
      <c r="AT123" s="3">
        <f t="shared" si="1"/>
        <v>35</v>
      </c>
      <c r="AU123" s="3">
        <f t="shared" si="1"/>
        <v>35</v>
      </c>
      <c r="AV123" s="3">
        <f t="shared" si="1"/>
        <v>0</v>
      </c>
      <c r="AW123" s="3">
        <f t="shared" si="1"/>
        <v>35</v>
      </c>
      <c r="AX123" s="3">
        <f t="shared" si="1"/>
        <v>0</v>
      </c>
      <c r="AY123" s="3">
        <f t="shared" si="1"/>
        <v>35</v>
      </c>
      <c r="AZ123" s="3">
        <f t="shared" si="1"/>
        <v>0</v>
      </c>
      <c r="BA123" s="3">
        <f t="shared" si="1"/>
        <v>34</v>
      </c>
      <c r="BB123" s="3">
        <f t="shared" si="1"/>
        <v>34</v>
      </c>
      <c r="BC123" s="3">
        <f t="shared" si="1"/>
        <v>35</v>
      </c>
      <c r="BD123" s="3">
        <f t="shared" si="1"/>
        <v>35</v>
      </c>
      <c r="BE123" s="3">
        <f t="shared" si="1"/>
        <v>35</v>
      </c>
      <c r="BF123" s="1">
        <f>COUNT(BF5:BF121)</f>
        <v>73</v>
      </c>
      <c r="BG123" s="1">
        <f>COUNT(BG5:BG121)</f>
        <v>0</v>
      </c>
      <c r="BH123" s="1"/>
      <c r="BI123" s="1">
        <f>COUNT(BI5:BI121)</f>
        <v>73</v>
      </c>
      <c r="BJ123" s="1">
        <f>COUNT(BJ5:BJ121)</f>
        <v>74</v>
      </c>
      <c r="BK123" s="1">
        <f>COUNT(BK5:BK121)</f>
        <v>0</v>
      </c>
    </row>
    <row r="124" spans="1:63" ht="15">
      <c r="B124" s="3">
        <f>MIN(B$15:B$20,B$33:B$40,B$56:B$70,B$77:B$83,B$99:B$105)</f>
        <v>20</v>
      </c>
      <c r="C124" s="3">
        <f t="shared" ref="C124:BE124" si="2">MIN(C$15:C$20,C$33:C$40,C$56:C$70,C$77:C$83,C$99:C$105)</f>
        <v>21</v>
      </c>
      <c r="D124" s="3">
        <f t="shared" si="2"/>
        <v>21</v>
      </c>
      <c r="E124" s="3">
        <f t="shared" si="2"/>
        <v>21</v>
      </c>
      <c r="F124" s="3">
        <f t="shared" si="2"/>
        <v>21</v>
      </c>
      <c r="G124" s="3">
        <f t="shared" si="2"/>
        <v>28</v>
      </c>
      <c r="H124" s="3">
        <f t="shared" si="2"/>
        <v>36</v>
      </c>
      <c r="I124" s="3">
        <f t="shared" si="2"/>
        <v>25</v>
      </c>
      <c r="J124" s="3">
        <f t="shared" si="2"/>
        <v>3</v>
      </c>
      <c r="K124" s="3">
        <f t="shared" si="2"/>
        <v>1</v>
      </c>
      <c r="L124" s="3">
        <f t="shared" si="2"/>
        <v>1</v>
      </c>
      <c r="M124" s="3">
        <f t="shared" si="2"/>
        <v>0</v>
      </c>
      <c r="N124" s="3">
        <f t="shared" si="2"/>
        <v>22</v>
      </c>
      <c r="O124" s="3">
        <f t="shared" si="2"/>
        <v>0</v>
      </c>
      <c r="P124" s="3">
        <f t="shared" si="2"/>
        <v>36.5</v>
      </c>
      <c r="Q124" s="3">
        <f t="shared" si="2"/>
        <v>0</v>
      </c>
      <c r="R124" s="3">
        <f t="shared" si="2"/>
        <v>6</v>
      </c>
      <c r="S124" s="3">
        <f t="shared" si="2"/>
        <v>0</v>
      </c>
      <c r="T124" s="3">
        <f t="shared" si="2"/>
        <v>31</v>
      </c>
      <c r="U124" s="3">
        <f t="shared" si="2"/>
        <v>0</v>
      </c>
      <c r="V124" s="3">
        <f t="shared" si="2"/>
        <v>34.5</v>
      </c>
      <c r="W124" s="3">
        <f t="shared" si="2"/>
        <v>0</v>
      </c>
      <c r="X124" s="3">
        <f t="shared" si="2"/>
        <v>34</v>
      </c>
      <c r="Y124" s="3">
        <f t="shared" si="2"/>
        <v>0</v>
      </c>
      <c r="Z124" s="3">
        <f t="shared" si="2"/>
        <v>1</v>
      </c>
      <c r="AA124" s="3">
        <f t="shared" si="2"/>
        <v>0</v>
      </c>
      <c r="AB124" s="3">
        <f t="shared" si="2"/>
        <v>36</v>
      </c>
      <c r="AC124" s="3">
        <f t="shared" si="2"/>
        <v>0</v>
      </c>
      <c r="AD124" s="3">
        <f t="shared" si="2"/>
        <v>7</v>
      </c>
      <c r="AE124" s="3">
        <f t="shared" si="2"/>
        <v>0</v>
      </c>
      <c r="AF124" s="3">
        <f t="shared" si="2"/>
        <v>30</v>
      </c>
      <c r="AG124" s="3">
        <f t="shared" si="2"/>
        <v>0</v>
      </c>
      <c r="AH124" s="3">
        <f t="shared" si="2"/>
        <v>39</v>
      </c>
      <c r="AI124" s="3">
        <f t="shared" si="2"/>
        <v>0</v>
      </c>
      <c r="AJ124" s="3">
        <f t="shared" si="2"/>
        <v>33</v>
      </c>
      <c r="AK124" s="3">
        <f t="shared" si="2"/>
        <v>0</v>
      </c>
      <c r="AL124" s="3">
        <f t="shared" si="2"/>
        <v>15</v>
      </c>
      <c r="AM124" s="3">
        <f t="shared" si="2"/>
        <v>36</v>
      </c>
      <c r="AN124" s="3">
        <f t="shared" si="2"/>
        <v>0</v>
      </c>
      <c r="AO124" s="3">
        <f t="shared" si="2"/>
        <v>0</v>
      </c>
      <c r="AP124" s="3">
        <f t="shared" si="2"/>
        <v>35</v>
      </c>
      <c r="AQ124" s="3">
        <f t="shared" si="2"/>
        <v>0</v>
      </c>
      <c r="AR124" s="3">
        <f t="shared" si="2"/>
        <v>0</v>
      </c>
      <c r="AS124" s="3">
        <f t="shared" si="2"/>
        <v>37</v>
      </c>
      <c r="AT124" s="3">
        <f t="shared" si="2"/>
        <v>37</v>
      </c>
      <c r="AU124" s="3">
        <f t="shared" si="2"/>
        <v>35</v>
      </c>
      <c r="AV124" s="3">
        <f t="shared" si="2"/>
        <v>0</v>
      </c>
      <c r="AW124" s="3">
        <f t="shared" si="2"/>
        <v>33</v>
      </c>
      <c r="AX124" s="3">
        <f t="shared" si="2"/>
        <v>0</v>
      </c>
      <c r="AY124" s="3">
        <f t="shared" si="2"/>
        <v>35</v>
      </c>
      <c r="AZ124" s="3">
        <f t="shared" si="2"/>
        <v>0</v>
      </c>
      <c r="BA124" s="3">
        <f t="shared" si="2"/>
        <v>40</v>
      </c>
      <c r="BB124" s="3">
        <f t="shared" si="2"/>
        <v>40.5</v>
      </c>
      <c r="BC124" s="3">
        <f t="shared" si="2"/>
        <v>34</v>
      </c>
      <c r="BD124" s="3">
        <f t="shared" si="2"/>
        <v>35.5</v>
      </c>
      <c r="BE124" s="3">
        <f t="shared" si="2"/>
        <v>38</v>
      </c>
      <c r="BF124" s="1">
        <f>MIN(BF5:BF120)</f>
        <v>40</v>
      </c>
      <c r="BG124" s="1">
        <f>MIN(BG5:BG120)</f>
        <v>0</v>
      </c>
      <c r="BH124" s="1"/>
      <c r="BI124" s="1">
        <f>MIN(BI5:BI120)</f>
        <v>39.5</v>
      </c>
      <c r="BJ124" s="1">
        <f>MIN(BJ5:BJ120)</f>
        <v>42</v>
      </c>
      <c r="BK124" s="1">
        <f>MIN(BK5:BK120)</f>
        <v>0</v>
      </c>
    </row>
    <row r="125" spans="1:63" ht="15">
      <c r="B125" s="3">
        <f>MAX(B$15:B$20,B$33:B$40,B$56:B$70,B$77:B$83,B$99:B$105)</f>
        <v>201</v>
      </c>
      <c r="C125" s="3">
        <f t="shared" ref="C125:BE125" si="3">MAX(C$15:C$20,C$33:C$40,C$56:C$70,C$77:C$83,C$99:C$105)</f>
        <v>201</v>
      </c>
      <c r="D125" s="3">
        <f t="shared" si="3"/>
        <v>197</v>
      </c>
      <c r="E125" s="3">
        <f t="shared" si="3"/>
        <v>197</v>
      </c>
      <c r="F125" s="3">
        <f t="shared" si="3"/>
        <v>197</v>
      </c>
      <c r="G125" s="3">
        <f t="shared" si="3"/>
        <v>212</v>
      </c>
      <c r="H125" s="3">
        <f t="shared" si="3"/>
        <v>36</v>
      </c>
      <c r="I125" s="3">
        <f t="shared" si="3"/>
        <v>212</v>
      </c>
      <c r="J125" s="3">
        <f t="shared" si="3"/>
        <v>27</v>
      </c>
      <c r="K125" s="3">
        <f t="shared" si="3"/>
        <v>60</v>
      </c>
      <c r="L125" s="3">
        <f t="shared" si="3"/>
        <v>65.5</v>
      </c>
      <c r="M125" s="3">
        <f t="shared" si="3"/>
        <v>0</v>
      </c>
      <c r="N125" s="3">
        <f t="shared" si="3"/>
        <v>176</v>
      </c>
      <c r="O125" s="3">
        <f t="shared" si="3"/>
        <v>0</v>
      </c>
      <c r="P125" s="3">
        <f t="shared" si="3"/>
        <v>130</v>
      </c>
      <c r="Q125" s="3">
        <f t="shared" si="3"/>
        <v>0</v>
      </c>
      <c r="R125" s="3">
        <f t="shared" si="3"/>
        <v>43</v>
      </c>
      <c r="S125" s="3">
        <f t="shared" si="3"/>
        <v>0</v>
      </c>
      <c r="T125" s="3">
        <f t="shared" si="3"/>
        <v>133</v>
      </c>
      <c r="U125" s="3">
        <f t="shared" si="3"/>
        <v>0</v>
      </c>
      <c r="V125" s="3">
        <f t="shared" si="3"/>
        <v>180</v>
      </c>
      <c r="W125" s="3">
        <f t="shared" si="3"/>
        <v>0</v>
      </c>
      <c r="X125" s="3">
        <f t="shared" si="3"/>
        <v>148.5</v>
      </c>
      <c r="Y125" s="3">
        <f t="shared" si="3"/>
        <v>0</v>
      </c>
      <c r="Z125" s="3">
        <f t="shared" si="3"/>
        <v>40</v>
      </c>
      <c r="AA125" s="3">
        <f t="shared" si="3"/>
        <v>0</v>
      </c>
      <c r="AB125" s="3">
        <f t="shared" si="3"/>
        <v>129</v>
      </c>
      <c r="AC125" s="3">
        <f t="shared" si="3"/>
        <v>0</v>
      </c>
      <c r="AD125" s="3">
        <f t="shared" si="3"/>
        <v>37</v>
      </c>
      <c r="AE125" s="3">
        <f t="shared" si="3"/>
        <v>0</v>
      </c>
      <c r="AF125" s="3">
        <f t="shared" si="3"/>
        <v>130</v>
      </c>
      <c r="AG125" s="3">
        <f t="shared" si="3"/>
        <v>0</v>
      </c>
      <c r="AH125" s="3">
        <f t="shared" si="3"/>
        <v>163</v>
      </c>
      <c r="AI125" s="3">
        <f t="shared" si="3"/>
        <v>0</v>
      </c>
      <c r="AJ125" s="3">
        <f t="shared" si="3"/>
        <v>170</v>
      </c>
      <c r="AK125" s="3">
        <f t="shared" si="3"/>
        <v>0</v>
      </c>
      <c r="AL125" s="3">
        <f t="shared" si="3"/>
        <v>129</v>
      </c>
      <c r="AM125" s="3">
        <f t="shared" si="3"/>
        <v>145</v>
      </c>
      <c r="AN125" s="3">
        <f t="shared" si="3"/>
        <v>0</v>
      </c>
      <c r="AO125" s="3">
        <f t="shared" si="3"/>
        <v>0</v>
      </c>
      <c r="AP125" s="3">
        <f t="shared" si="3"/>
        <v>84</v>
      </c>
      <c r="AQ125" s="3">
        <f t="shared" si="3"/>
        <v>0</v>
      </c>
      <c r="AR125" s="3">
        <f t="shared" si="3"/>
        <v>0</v>
      </c>
      <c r="AS125" s="3">
        <f t="shared" si="3"/>
        <v>145</v>
      </c>
      <c r="AT125" s="3">
        <f t="shared" si="3"/>
        <v>130</v>
      </c>
      <c r="AU125" s="3">
        <f t="shared" si="3"/>
        <v>126</v>
      </c>
      <c r="AV125" s="3">
        <f t="shared" si="3"/>
        <v>0</v>
      </c>
      <c r="AW125" s="3">
        <f t="shared" si="3"/>
        <v>130</v>
      </c>
      <c r="AX125" s="3">
        <f t="shared" si="3"/>
        <v>0</v>
      </c>
      <c r="AY125" s="3">
        <f t="shared" si="3"/>
        <v>153</v>
      </c>
      <c r="AZ125" s="3">
        <f t="shared" si="3"/>
        <v>0</v>
      </c>
      <c r="BA125" s="3">
        <f t="shared" si="3"/>
        <v>120</v>
      </c>
      <c r="BB125" s="3">
        <f t="shared" si="3"/>
        <v>124</v>
      </c>
      <c r="BC125" s="3">
        <f t="shared" si="3"/>
        <v>125</v>
      </c>
      <c r="BD125" s="3">
        <f t="shared" si="3"/>
        <v>114</v>
      </c>
      <c r="BE125" s="3">
        <f t="shared" si="3"/>
        <v>160</v>
      </c>
      <c r="BF125" s="1">
        <f>MAX(BF5:BF120)</f>
        <v>180</v>
      </c>
      <c r="BG125" s="1">
        <f>MAX(BG5:BG120)</f>
        <v>0</v>
      </c>
      <c r="BH125" s="1"/>
      <c r="BI125" s="1">
        <f>MAX(BI5:BI120)</f>
        <v>180</v>
      </c>
      <c r="BJ125" s="1">
        <f>MAX(BJ5:BJ120)</f>
        <v>168</v>
      </c>
      <c r="BK125" s="1">
        <f>MAX(BK5:BK120)</f>
        <v>0</v>
      </c>
    </row>
    <row r="126" spans="1:63" ht="15">
      <c r="B126" s="3">
        <f>STDEV(B$15:B$20,B$33:B$40,B$56:B$70,B$77:B$83,B$99:B$105)</f>
        <v>51.112717323984839</v>
      </c>
      <c r="C126" s="3">
        <f t="shared" ref="C126:BE126" si="4">STDEV(C$15:C$20,C$33:C$40,C$56:C$70,C$77:C$83,C$99:C$105)</f>
        <v>50.1999905719737</v>
      </c>
      <c r="D126" s="3">
        <f t="shared" si="4"/>
        <v>50.310326175255781</v>
      </c>
      <c r="E126" s="3">
        <f t="shared" si="4"/>
        <v>49.838921722554346</v>
      </c>
      <c r="F126" s="3">
        <f t="shared" si="4"/>
        <v>49.748001728292444</v>
      </c>
      <c r="G126" s="3">
        <f t="shared" si="4"/>
        <v>49.584575033984244</v>
      </c>
      <c r="H126" s="3" t="e">
        <f t="shared" si="4"/>
        <v>#DIV/0!</v>
      </c>
      <c r="I126" s="3">
        <f t="shared" si="4"/>
        <v>43.747849764009651</v>
      </c>
      <c r="J126" s="3">
        <f t="shared" si="4"/>
        <v>7.932002689527196</v>
      </c>
      <c r="K126" s="3">
        <f t="shared" si="4"/>
        <v>16.467092383871154</v>
      </c>
      <c r="L126" s="3">
        <f t="shared" si="4"/>
        <v>14.891439886191597</v>
      </c>
      <c r="M126" s="3" t="e">
        <f t="shared" si="4"/>
        <v>#DIV/0!</v>
      </c>
      <c r="N126" s="3">
        <f t="shared" si="4"/>
        <v>36.282941270554744</v>
      </c>
      <c r="O126" s="3" t="e">
        <f t="shared" si="4"/>
        <v>#DIV/0!</v>
      </c>
      <c r="P126" s="3">
        <f t="shared" si="4"/>
        <v>19.942114845809886</v>
      </c>
      <c r="Q126" s="3" t="e">
        <f t="shared" si="4"/>
        <v>#DIV/0!</v>
      </c>
      <c r="R126" s="3">
        <f t="shared" si="4"/>
        <v>8.8029102045957206</v>
      </c>
      <c r="S126" s="3" t="e">
        <f t="shared" si="4"/>
        <v>#DIV/0!</v>
      </c>
      <c r="T126" s="3">
        <f t="shared" si="4"/>
        <v>19.066917645095351</v>
      </c>
      <c r="U126" s="3" t="e">
        <f t="shared" si="4"/>
        <v>#DIV/0!</v>
      </c>
      <c r="V126" s="3">
        <f t="shared" si="4"/>
        <v>28.375832971481152</v>
      </c>
      <c r="W126" s="3" t="e">
        <f t="shared" si="4"/>
        <v>#DIV/0!</v>
      </c>
      <c r="X126" s="3">
        <f t="shared" si="4"/>
        <v>20.826267741251744</v>
      </c>
      <c r="Y126" s="3" t="e">
        <f t="shared" si="4"/>
        <v>#DIV/0!</v>
      </c>
      <c r="Z126" s="3">
        <f t="shared" si="4"/>
        <v>9.3157216818959032</v>
      </c>
      <c r="AA126" s="3" t="e">
        <f t="shared" si="4"/>
        <v>#DIV/0!</v>
      </c>
      <c r="AB126" s="3">
        <f t="shared" si="4"/>
        <v>18.656649973542784</v>
      </c>
      <c r="AC126" s="3" t="e">
        <f t="shared" si="4"/>
        <v>#DIV/0!</v>
      </c>
      <c r="AD126" s="3">
        <f t="shared" si="4"/>
        <v>7.4334485695044643</v>
      </c>
      <c r="AE126" s="3" t="e">
        <f t="shared" si="4"/>
        <v>#DIV/0!</v>
      </c>
      <c r="AF126" s="3">
        <f t="shared" si="4"/>
        <v>22.477278500309769</v>
      </c>
      <c r="AG126" s="3" t="e">
        <f t="shared" si="4"/>
        <v>#DIV/0!</v>
      </c>
      <c r="AH126" s="3">
        <f t="shared" si="4"/>
        <v>21.860796976424364</v>
      </c>
      <c r="AI126" s="3" t="e">
        <f t="shared" si="4"/>
        <v>#DIV/0!</v>
      </c>
      <c r="AJ126" s="3">
        <f t="shared" si="4"/>
        <v>27.965284601754778</v>
      </c>
      <c r="AK126" s="3" t="e">
        <f t="shared" si="4"/>
        <v>#DIV/0!</v>
      </c>
      <c r="AL126" s="3">
        <f t="shared" si="4"/>
        <v>21.958402231752395</v>
      </c>
      <c r="AM126" s="3">
        <f t="shared" si="4"/>
        <v>20.570027963524208</v>
      </c>
      <c r="AN126" s="3" t="e">
        <f t="shared" si="4"/>
        <v>#DIV/0!</v>
      </c>
      <c r="AO126" s="3" t="e">
        <f t="shared" si="4"/>
        <v>#DIV/0!</v>
      </c>
      <c r="AP126" s="3">
        <f t="shared" si="4"/>
        <v>11.430123677052995</v>
      </c>
      <c r="AQ126" s="3" t="e">
        <f t="shared" si="4"/>
        <v>#DIV/0!</v>
      </c>
      <c r="AS126" s="3">
        <f t="shared" si="4"/>
        <v>21.402377547970751</v>
      </c>
      <c r="AT126" s="3">
        <f t="shared" si="4"/>
        <v>19.518769247603096</v>
      </c>
      <c r="AU126" s="3">
        <f t="shared" si="4"/>
        <v>20.117303058634405</v>
      </c>
      <c r="AV126" s="3" t="e">
        <f t="shared" si="4"/>
        <v>#DIV/0!</v>
      </c>
      <c r="AW126" s="3">
        <f t="shared" si="4"/>
        <v>23.856362891693443</v>
      </c>
      <c r="AX126" s="3" t="e">
        <f t="shared" si="4"/>
        <v>#DIV/0!</v>
      </c>
      <c r="AY126" s="3">
        <f t="shared" si="4"/>
        <v>25.78838413515901</v>
      </c>
      <c r="AZ126" s="3" t="e">
        <f t="shared" si="4"/>
        <v>#DIV/0!</v>
      </c>
      <c r="BA126" s="3">
        <f t="shared" si="4"/>
        <v>19.801201146519361</v>
      </c>
      <c r="BB126" s="3">
        <f t="shared" si="4"/>
        <v>20.255330277104367</v>
      </c>
      <c r="BC126" s="3">
        <f t="shared" si="4"/>
        <v>18.25487157266393</v>
      </c>
      <c r="BD126" s="3">
        <f t="shared" si="4"/>
        <v>18.381885036061771</v>
      </c>
      <c r="BE126" s="3">
        <f t="shared" si="4"/>
        <v>28.734199165466087</v>
      </c>
      <c r="BF126" s="1">
        <f>STDEV(BF5:BF120)</f>
        <v>27.567039566697058</v>
      </c>
      <c r="BG126" s="1" t="e">
        <f>STDEV(BG5:BG120)</f>
        <v>#DIV/0!</v>
      </c>
      <c r="BH126" s="1"/>
      <c r="BI126" s="1">
        <f>STDEV(BI5:BI120)</f>
        <v>26.805854644588152</v>
      </c>
      <c r="BJ126" s="1">
        <f>STDEV(BJ5:BJ120)</f>
        <v>29.548158470731757</v>
      </c>
      <c r="BK126" s="1" t="e">
        <f>STDEV(BK5:BK120)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3"/>
  <sheetViews>
    <sheetView topLeftCell="A3" workbookViewId="0">
      <pane xSplit="1" ySplit="1" topLeftCell="AL6" activePane="bottomRight" state="frozenSplit"/>
      <selection pane="topRight" activeCell="A3" sqref="A3"/>
      <selection pane="bottomLeft" activeCell="A3" sqref="A3"/>
      <selection pane="bottomRight" activeCell="AU14" sqref="AU14"/>
    </sheetView>
  </sheetViews>
  <sheetFormatPr baseColWidth="10" defaultColWidth="8.7109375" defaultRowHeight="13" x14ac:dyDescent="0"/>
  <cols>
    <col min="1" max="1" width="10.5703125" style="3" bestFit="1" customWidth="1"/>
    <col min="2" max="7" width="12" style="3" bestFit="1" customWidth="1"/>
    <col min="8" max="8" width="5.140625" style="3" bestFit="1" customWidth="1"/>
    <col min="9" max="10" width="12" style="3" bestFit="1" customWidth="1"/>
    <col min="11" max="11" width="5.140625" style="3" bestFit="1" customWidth="1"/>
    <col min="12" max="12" width="12" style="3" bestFit="1" customWidth="1"/>
    <col min="13" max="13" width="8.140625" style="3" bestFit="1" customWidth="1"/>
    <col min="14" max="14" width="12" style="3" bestFit="1" customWidth="1"/>
    <col min="15" max="15" width="5.28515625" style="3" bestFit="1" customWidth="1"/>
    <col min="16" max="16" width="12" style="3" bestFit="1" customWidth="1"/>
    <col min="17" max="17" width="11" style="3" bestFit="1" customWidth="1"/>
    <col min="18" max="18" width="12" style="3" bestFit="1" customWidth="1"/>
    <col min="19" max="19" width="15.5703125" style="3" bestFit="1" customWidth="1"/>
    <col min="20" max="20" width="17.85546875" style="3" bestFit="1" customWidth="1"/>
    <col min="21" max="21" width="11" style="3" bestFit="1" customWidth="1"/>
    <col min="22" max="22" width="10" style="3" bestFit="1" customWidth="1"/>
    <col min="23" max="23" width="12.7109375" style="3" bestFit="1" customWidth="1"/>
    <col min="24" max="24" width="12" style="3" bestFit="1" customWidth="1"/>
    <col min="25" max="25" width="12.7109375" style="3" bestFit="1" customWidth="1"/>
    <col min="26" max="26" width="12" style="3" bestFit="1" customWidth="1"/>
    <col min="27" max="27" width="7.7109375" style="3" bestFit="1" customWidth="1"/>
    <col min="28" max="28" width="8" style="3" bestFit="1" customWidth="1"/>
    <col min="29" max="29" width="9.28515625" style="3" bestFit="1" customWidth="1"/>
    <col min="30" max="30" width="6.5703125" style="3" bestFit="1" customWidth="1"/>
    <col min="31" max="31" width="5.140625" style="3" bestFit="1" customWidth="1"/>
    <col min="32" max="32" width="12" style="3" bestFit="1" customWidth="1"/>
    <col min="33" max="33" width="8.140625" style="3" bestFit="1" customWidth="1"/>
    <col min="34" max="34" width="12" style="3" bestFit="1" customWidth="1"/>
    <col min="35" max="35" width="13.85546875" style="3" bestFit="1" customWidth="1"/>
    <col min="36" max="36" width="12" style="3" bestFit="1" customWidth="1"/>
    <col min="37" max="37" width="16.7109375" style="3" bestFit="1" customWidth="1"/>
    <col min="38" max="38" width="9.28515625" style="3" bestFit="1" customWidth="1"/>
    <col min="39" max="39" width="12" style="3" bestFit="1" customWidth="1"/>
    <col min="40" max="40" width="6" style="3" bestFit="1" customWidth="1"/>
    <col min="41" max="41" width="18.85546875" style="3" bestFit="1" customWidth="1"/>
    <col min="42" max="42" width="12" style="3" bestFit="1" customWidth="1"/>
    <col min="43" max="43" width="6" style="3" bestFit="1" customWidth="1"/>
    <col min="44" max="44" width="18.85546875" style="3" bestFit="1" customWidth="1"/>
    <col min="45" max="45" width="6.5703125" style="3" bestFit="1" customWidth="1"/>
    <col min="46" max="47" width="12" style="3" bestFit="1" customWidth="1"/>
    <col min="48" max="48" width="8.7109375" style="3" bestFit="1" customWidth="1"/>
    <col min="49" max="49" width="12" style="3" bestFit="1" customWidth="1"/>
    <col min="50" max="50" width="5.85546875" style="3" bestFit="1" customWidth="1"/>
    <col min="51" max="51" width="12" style="3" bestFit="1" customWidth="1"/>
    <col min="52" max="52" width="14.42578125" style="3" bestFit="1" customWidth="1"/>
    <col min="53" max="53" width="12.140625" style="3" bestFit="1" customWidth="1"/>
    <col min="54" max="54" width="8.85546875" style="3" bestFit="1" customWidth="1"/>
    <col min="55" max="55" width="14.42578125" style="3" bestFit="1" customWidth="1"/>
    <col min="56" max="56" width="5.140625" style="3" bestFit="1" customWidth="1"/>
    <col min="57" max="58" width="8.28515625" style="3" bestFit="1" customWidth="1"/>
    <col min="59" max="59" width="11" style="3" bestFit="1" customWidth="1"/>
    <col min="60" max="60" width="8.7109375" style="3" bestFit="1" customWidth="1"/>
    <col min="61" max="61" width="32" style="3" bestFit="1" customWidth="1"/>
    <col min="62" max="64" width="12" style="3" bestFit="1" customWidth="1"/>
    <col min="65" max="65" width="18.85546875" style="3" bestFit="1" customWidth="1"/>
    <col min="66" max="247" width="6.140625" style="3" customWidth="1"/>
    <col min="248" max="252" width="6.7109375" style="3" customWidth="1"/>
    <col min="253" max="257" width="7.140625" style="3" customWidth="1"/>
    <col min="258" max="16384" width="8.7109375" style="3"/>
  </cols>
  <sheetData>
    <row r="1" spans="1:65">
      <c r="A1" s="3" t="s">
        <v>557</v>
      </c>
    </row>
    <row r="2" spans="1:65">
      <c r="I2" s="3" t="s">
        <v>824</v>
      </c>
      <c r="J2" s="3" t="s">
        <v>445</v>
      </c>
      <c r="L2" s="3" t="s">
        <v>445</v>
      </c>
      <c r="T2" s="3" t="s">
        <v>445</v>
      </c>
      <c r="Z2" s="3" t="s">
        <v>445</v>
      </c>
      <c r="AJ2" s="3" t="s">
        <v>445</v>
      </c>
      <c r="AK2" s="3" t="s">
        <v>445</v>
      </c>
    </row>
    <row r="3" spans="1:65" s="4" customFormat="1">
      <c r="A3" s="4" t="s">
        <v>700</v>
      </c>
      <c r="B3" s="4">
        <v>900729</v>
      </c>
      <c r="C3" s="4">
        <v>900805</v>
      </c>
      <c r="D3" s="4">
        <v>900816</v>
      </c>
      <c r="E3" s="4">
        <v>900821</v>
      </c>
      <c r="F3" s="4">
        <v>900825</v>
      </c>
      <c r="G3" s="4">
        <v>910728</v>
      </c>
      <c r="I3" s="4">
        <v>910827</v>
      </c>
      <c r="J3" s="4">
        <v>920530</v>
      </c>
      <c r="L3" s="4">
        <v>920606</v>
      </c>
      <c r="N3" s="4">
        <v>920724</v>
      </c>
      <c r="P3" s="4" t="s">
        <v>681</v>
      </c>
      <c r="R3" s="4">
        <v>930612</v>
      </c>
      <c r="T3" s="4">
        <v>930811</v>
      </c>
      <c r="V3" s="4">
        <v>940824</v>
      </c>
      <c r="X3" s="4">
        <v>940905</v>
      </c>
      <c r="Z3" s="4" t="s">
        <v>236</v>
      </c>
      <c r="AB3" s="4">
        <v>950817</v>
      </c>
      <c r="AD3" s="4">
        <v>960606</v>
      </c>
      <c r="AF3" s="4">
        <v>960815</v>
      </c>
      <c r="AH3" s="4">
        <v>960903</v>
      </c>
      <c r="AJ3" s="4">
        <v>970809</v>
      </c>
      <c r="AL3" s="4">
        <v>980826</v>
      </c>
      <c r="AM3" s="4">
        <v>990813</v>
      </c>
      <c r="AN3" s="4" t="s">
        <v>826</v>
      </c>
      <c r="AO3" s="4" t="s">
        <v>629</v>
      </c>
      <c r="AP3" s="4" t="s">
        <v>107</v>
      </c>
      <c r="AS3" s="4" t="s">
        <v>112</v>
      </c>
      <c r="AT3" s="4">
        <v>20731</v>
      </c>
      <c r="AU3" s="4" t="s">
        <v>118</v>
      </c>
      <c r="AV3" s="4" t="s">
        <v>622</v>
      </c>
      <c r="AW3" s="4" t="s">
        <v>121</v>
      </c>
      <c r="AX3" s="4" t="s">
        <v>587</v>
      </c>
      <c r="AY3" s="4" t="s">
        <v>125</v>
      </c>
      <c r="BA3" s="4" t="s">
        <v>130</v>
      </c>
      <c r="BB3" s="4" t="s">
        <v>398</v>
      </c>
      <c r="BC3" s="4">
        <v>2007</v>
      </c>
      <c r="BD3" s="4">
        <v>2008</v>
      </c>
      <c r="BE3" s="4">
        <v>20090728</v>
      </c>
      <c r="BF3" s="4">
        <v>20100814</v>
      </c>
      <c r="BG3" s="4">
        <v>20110811</v>
      </c>
      <c r="BH3" s="4" t="s">
        <v>622</v>
      </c>
      <c r="BI3" s="4" t="s">
        <v>398</v>
      </c>
      <c r="BJ3" s="4">
        <v>20120818</v>
      </c>
      <c r="BK3" s="17">
        <v>20130816</v>
      </c>
      <c r="BL3" s="17">
        <v>20140824</v>
      </c>
      <c r="BM3" s="17"/>
    </row>
    <row r="4" spans="1:65">
      <c r="A4" s="3" t="s">
        <v>560</v>
      </c>
      <c r="T4" s="3" t="s">
        <v>799</v>
      </c>
      <c r="U4" s="3" t="s">
        <v>674</v>
      </c>
      <c r="BK4" s="18"/>
      <c r="BL4" s="18"/>
      <c r="BM4" s="18"/>
    </row>
    <row r="5" spans="1:65">
      <c r="A5" s="3">
        <v>-10</v>
      </c>
      <c r="B5" s="3" t="s">
        <v>43</v>
      </c>
      <c r="C5" s="3" t="s">
        <v>43</v>
      </c>
      <c r="D5" s="3" t="s">
        <v>43</v>
      </c>
      <c r="E5" s="3" t="s">
        <v>43</v>
      </c>
      <c r="F5" s="3" t="s">
        <v>43</v>
      </c>
      <c r="G5" s="15" t="s">
        <v>43</v>
      </c>
      <c r="H5" s="15" t="s">
        <v>754</v>
      </c>
      <c r="L5" s="3">
        <v>2</v>
      </c>
      <c r="M5" s="3" t="s">
        <v>752</v>
      </c>
      <c r="N5" s="3">
        <v>75</v>
      </c>
      <c r="O5" s="3" t="s">
        <v>739</v>
      </c>
      <c r="Z5" s="3">
        <v>5.5</v>
      </c>
      <c r="AL5" s="3" t="s">
        <v>43</v>
      </c>
      <c r="BG5" s="3" t="s">
        <v>635</v>
      </c>
      <c r="BH5" s="3" t="s">
        <v>241</v>
      </c>
      <c r="BJ5" s="3" t="s">
        <v>635</v>
      </c>
      <c r="BK5" s="18"/>
      <c r="BL5" s="18"/>
      <c r="BM5" s="3" t="s">
        <v>804</v>
      </c>
    </row>
    <row r="6" spans="1:65">
      <c r="A6" s="3">
        <v>-5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15" t="s">
        <v>43</v>
      </c>
      <c r="H6" s="15" t="s">
        <v>741</v>
      </c>
      <c r="Z6" s="3">
        <v>2</v>
      </c>
      <c r="AL6" s="3" t="s">
        <v>43</v>
      </c>
      <c r="BG6" s="3" t="s">
        <v>635</v>
      </c>
      <c r="BH6" s="3" t="s">
        <v>252</v>
      </c>
      <c r="BJ6" s="3" t="s">
        <v>635</v>
      </c>
      <c r="BK6" s="18"/>
      <c r="BL6" s="18"/>
      <c r="BM6" s="3" t="s">
        <v>804</v>
      </c>
    </row>
    <row r="7" spans="1:65">
      <c r="A7" s="3">
        <v>-1</v>
      </c>
      <c r="B7" s="3">
        <v>88.5</v>
      </c>
      <c r="C7" s="3" t="s">
        <v>43</v>
      </c>
      <c r="D7" s="3" t="s">
        <v>43</v>
      </c>
      <c r="E7" s="3" t="s">
        <v>43</v>
      </c>
      <c r="F7" s="3" t="s">
        <v>43</v>
      </c>
      <c r="G7" s="15" t="s">
        <v>43</v>
      </c>
      <c r="H7" s="15" t="s">
        <v>755</v>
      </c>
      <c r="R7" s="3" t="s">
        <v>90</v>
      </c>
      <c r="S7" s="3" t="s">
        <v>754</v>
      </c>
      <c r="Z7" s="3">
        <v>0</v>
      </c>
      <c r="AL7" s="3" t="s">
        <v>43</v>
      </c>
      <c r="BG7" s="3" t="s">
        <v>635</v>
      </c>
      <c r="BH7" s="3" t="s">
        <v>263</v>
      </c>
      <c r="BJ7" s="3" t="s">
        <v>635</v>
      </c>
      <c r="BK7" s="18"/>
      <c r="BL7" s="18"/>
      <c r="BM7" s="3" t="s">
        <v>804</v>
      </c>
    </row>
    <row r="8" spans="1:65">
      <c r="A8" s="3">
        <v>-0.5</v>
      </c>
      <c r="B8" s="3">
        <v>66.5</v>
      </c>
      <c r="C8" s="3" t="s">
        <v>43</v>
      </c>
      <c r="D8" s="3" t="s">
        <v>43</v>
      </c>
      <c r="E8" s="3" t="s">
        <v>43</v>
      </c>
      <c r="F8" s="3" t="s">
        <v>43</v>
      </c>
      <c r="G8" s="15" t="s">
        <v>43</v>
      </c>
      <c r="H8" s="15" t="s">
        <v>751</v>
      </c>
      <c r="R8" s="3">
        <v>18</v>
      </c>
      <c r="S8" s="3" t="s">
        <v>743</v>
      </c>
      <c r="Z8" s="3">
        <v>1</v>
      </c>
      <c r="AL8" s="3" t="s">
        <v>43</v>
      </c>
      <c r="BG8" s="3">
        <v>37</v>
      </c>
      <c r="BH8" s="3" t="s">
        <v>270</v>
      </c>
      <c r="BJ8" s="3">
        <v>20</v>
      </c>
      <c r="BK8" s="18"/>
      <c r="BL8" s="18"/>
      <c r="BM8" s="3" t="s">
        <v>804</v>
      </c>
    </row>
    <row r="9" spans="1:65">
      <c r="A9" s="3">
        <v>-0.25</v>
      </c>
      <c r="B9" s="3">
        <v>62</v>
      </c>
      <c r="C9" s="3" t="s">
        <v>43</v>
      </c>
      <c r="D9" s="3" t="s">
        <v>43</v>
      </c>
      <c r="E9" s="3" t="s">
        <v>43</v>
      </c>
      <c r="F9" s="3" t="s">
        <v>43</v>
      </c>
      <c r="G9" s="15" t="s">
        <v>43</v>
      </c>
      <c r="H9" s="15" t="s">
        <v>750</v>
      </c>
      <c r="R9" s="3">
        <v>11</v>
      </c>
      <c r="S9" s="3" t="s">
        <v>740</v>
      </c>
      <c r="Z9" s="3">
        <v>7</v>
      </c>
      <c r="AL9" s="3" t="s">
        <v>43</v>
      </c>
      <c r="AM9" s="3">
        <v>60</v>
      </c>
      <c r="AN9" s="3" t="s">
        <v>332</v>
      </c>
      <c r="AO9" s="3" t="s">
        <v>836</v>
      </c>
      <c r="AP9" s="3">
        <v>86</v>
      </c>
      <c r="AQ9" s="3" t="s">
        <v>332</v>
      </c>
      <c r="AR9" s="3" t="s">
        <v>836</v>
      </c>
      <c r="AS9" s="3" t="s">
        <v>43</v>
      </c>
      <c r="BG9" s="3">
        <v>48</v>
      </c>
      <c r="BH9" s="3" t="s">
        <v>855</v>
      </c>
      <c r="BJ9" s="3" t="s">
        <v>635</v>
      </c>
      <c r="BK9" s="18"/>
      <c r="BL9" s="18"/>
      <c r="BM9" s="3" t="s">
        <v>804</v>
      </c>
    </row>
    <row r="10" spans="1:65">
      <c r="A10" s="3" t="s">
        <v>97</v>
      </c>
      <c r="B10" s="3">
        <v>47</v>
      </c>
      <c r="C10" s="3">
        <v>82</v>
      </c>
      <c r="D10" s="3">
        <v>130</v>
      </c>
      <c r="E10" s="3">
        <v>130</v>
      </c>
      <c r="F10" s="3">
        <v>130</v>
      </c>
      <c r="G10" s="15">
        <v>92</v>
      </c>
      <c r="H10" s="15"/>
      <c r="I10" s="3" t="s">
        <v>43</v>
      </c>
      <c r="M10" s="3" t="s">
        <v>705</v>
      </c>
      <c r="N10" s="3" t="s">
        <v>39</v>
      </c>
      <c r="P10" s="3" t="s">
        <v>39</v>
      </c>
      <c r="R10" s="3">
        <v>20</v>
      </c>
      <c r="Z10" s="3">
        <v>7.5</v>
      </c>
      <c r="AF10" s="3">
        <v>60</v>
      </c>
      <c r="AH10" s="3">
        <v>62</v>
      </c>
      <c r="AJ10" s="3">
        <v>61</v>
      </c>
      <c r="AL10" s="3" t="s">
        <v>43</v>
      </c>
      <c r="AM10" s="3">
        <v>55</v>
      </c>
      <c r="AN10" s="3" t="s">
        <v>332</v>
      </c>
      <c r="AO10" s="3" t="s">
        <v>835</v>
      </c>
      <c r="AP10" s="3">
        <v>86</v>
      </c>
      <c r="AQ10" s="3" t="s">
        <v>332</v>
      </c>
      <c r="AR10" s="3" t="s">
        <v>835</v>
      </c>
      <c r="AS10" s="3" t="s">
        <v>43</v>
      </c>
      <c r="BG10" s="3">
        <v>31</v>
      </c>
      <c r="BH10" s="3" t="s">
        <v>271</v>
      </c>
      <c r="BJ10" s="3" t="s">
        <v>635</v>
      </c>
      <c r="BK10" s="18"/>
      <c r="BL10" s="18"/>
      <c r="BM10" s="3" t="s">
        <v>804</v>
      </c>
    </row>
    <row r="11" spans="1:65">
      <c r="A11" s="3">
        <v>0.25</v>
      </c>
      <c r="B11" s="3">
        <v>33</v>
      </c>
      <c r="C11" s="3">
        <v>45</v>
      </c>
      <c r="D11" s="3">
        <v>57</v>
      </c>
      <c r="E11" s="3">
        <v>62</v>
      </c>
      <c r="F11" s="3">
        <v>62.5</v>
      </c>
      <c r="G11" s="15">
        <v>74</v>
      </c>
      <c r="H11" s="15"/>
      <c r="I11" s="3">
        <v>77</v>
      </c>
      <c r="M11" s="3" t="s">
        <v>705</v>
      </c>
      <c r="N11" s="3">
        <v>90</v>
      </c>
      <c r="P11" s="3">
        <v>108</v>
      </c>
      <c r="R11" s="3">
        <v>29</v>
      </c>
      <c r="Z11" s="3">
        <v>3</v>
      </c>
      <c r="AD11" s="3">
        <v>10</v>
      </c>
      <c r="AF11" s="3">
        <v>55</v>
      </c>
      <c r="AH11" s="3">
        <v>63</v>
      </c>
      <c r="AJ11" s="3">
        <v>58</v>
      </c>
      <c r="AL11" s="3" t="s">
        <v>43</v>
      </c>
      <c r="AM11" s="3">
        <v>56</v>
      </c>
      <c r="AN11" s="3" t="s">
        <v>332</v>
      </c>
      <c r="AP11" s="3">
        <v>84</v>
      </c>
      <c r="AQ11" s="3" t="s">
        <v>332</v>
      </c>
      <c r="AS11" s="3" t="s">
        <v>43</v>
      </c>
      <c r="BG11" s="3" t="s">
        <v>635</v>
      </c>
      <c r="BH11" s="3" t="s">
        <v>857</v>
      </c>
      <c r="BJ11" s="3" t="s">
        <v>635</v>
      </c>
      <c r="BK11" s="18"/>
      <c r="BL11" s="18"/>
      <c r="BM11" s="3" t="s">
        <v>804</v>
      </c>
    </row>
    <row r="12" spans="1:65">
      <c r="A12" s="3">
        <v>0.5</v>
      </c>
      <c r="B12" s="3">
        <v>22</v>
      </c>
      <c r="C12" s="3">
        <v>34</v>
      </c>
      <c r="D12" s="3">
        <v>40</v>
      </c>
      <c r="E12" s="3">
        <v>42.5</v>
      </c>
      <c r="F12" s="3">
        <v>43.5</v>
      </c>
      <c r="G12" s="15">
        <v>33</v>
      </c>
      <c r="H12" s="15"/>
      <c r="I12" s="3">
        <v>44</v>
      </c>
      <c r="M12" s="3" t="s">
        <v>705</v>
      </c>
      <c r="N12" s="3">
        <v>33</v>
      </c>
      <c r="P12" s="3">
        <v>87</v>
      </c>
      <c r="R12" s="3">
        <v>8</v>
      </c>
      <c r="T12" s="3" t="s">
        <v>167</v>
      </c>
      <c r="U12" s="3">
        <v>61</v>
      </c>
      <c r="AA12" s="3" t="s">
        <v>705</v>
      </c>
      <c r="AB12" s="3" t="s">
        <v>23</v>
      </c>
      <c r="AD12" s="3">
        <v>10</v>
      </c>
      <c r="AF12" s="3">
        <v>46</v>
      </c>
      <c r="AH12" s="3">
        <v>50</v>
      </c>
      <c r="AJ12" s="3">
        <v>46</v>
      </c>
      <c r="AL12" s="3" t="s">
        <v>43</v>
      </c>
      <c r="AM12" s="3">
        <v>44</v>
      </c>
      <c r="AN12" s="3" t="s">
        <v>332</v>
      </c>
      <c r="AP12" s="3">
        <v>75.5</v>
      </c>
      <c r="AQ12" s="3" t="s">
        <v>332</v>
      </c>
      <c r="AS12" s="3" t="s">
        <v>43</v>
      </c>
      <c r="BG12" s="3" t="s">
        <v>635</v>
      </c>
      <c r="BH12" s="3" t="s">
        <v>272</v>
      </c>
      <c r="BJ12" s="3" t="s">
        <v>635</v>
      </c>
      <c r="BK12" s="18"/>
      <c r="BL12" s="18"/>
      <c r="BM12" s="3" t="s">
        <v>804</v>
      </c>
    </row>
    <row r="13" spans="1:65">
      <c r="A13" s="3">
        <v>1</v>
      </c>
      <c r="B13" s="3">
        <v>36</v>
      </c>
      <c r="C13" s="3">
        <v>42</v>
      </c>
      <c r="D13" s="3">
        <v>47</v>
      </c>
      <c r="E13" s="3">
        <v>48</v>
      </c>
      <c r="F13" s="3">
        <v>50</v>
      </c>
      <c r="G13" s="15">
        <v>25</v>
      </c>
      <c r="H13" s="15"/>
      <c r="I13" s="3">
        <v>55</v>
      </c>
      <c r="M13" s="3" t="s">
        <v>705</v>
      </c>
      <c r="N13" s="3">
        <v>49.5</v>
      </c>
      <c r="P13" s="3">
        <v>60</v>
      </c>
      <c r="R13" s="3">
        <v>11</v>
      </c>
      <c r="T13" s="3">
        <v>120</v>
      </c>
      <c r="U13" s="3">
        <v>26</v>
      </c>
      <c r="V13" s="3">
        <v>146.5</v>
      </c>
      <c r="X13" s="3" t="s">
        <v>43</v>
      </c>
      <c r="Z13" s="3">
        <v>5.5</v>
      </c>
      <c r="AB13" s="3">
        <v>61</v>
      </c>
      <c r="AD13" s="3">
        <v>5</v>
      </c>
      <c r="AF13" s="3">
        <v>48</v>
      </c>
      <c r="AH13" s="3">
        <v>54</v>
      </c>
      <c r="AJ13" s="3">
        <v>53</v>
      </c>
      <c r="AL13" s="3">
        <v>58</v>
      </c>
      <c r="AM13" s="3">
        <v>48</v>
      </c>
      <c r="AN13" s="3" t="s">
        <v>330</v>
      </c>
      <c r="AO13" s="3" t="s">
        <v>656</v>
      </c>
      <c r="AP13" s="3">
        <v>67</v>
      </c>
      <c r="AQ13" s="3" t="s">
        <v>330</v>
      </c>
      <c r="AR13" s="3" t="s">
        <v>656</v>
      </c>
      <c r="AS13" s="3">
        <v>106</v>
      </c>
      <c r="AT13" s="3">
        <v>134</v>
      </c>
      <c r="AU13" s="3">
        <f>200</f>
        <v>200</v>
      </c>
      <c r="AV13" s="3" t="s">
        <v>282</v>
      </c>
      <c r="AW13" s="3" t="s">
        <v>43</v>
      </c>
      <c r="AX13" s="3" t="s">
        <v>282</v>
      </c>
      <c r="AY13" s="3" t="s">
        <v>43</v>
      </c>
      <c r="BA13" s="3" t="s">
        <v>637</v>
      </c>
      <c r="BG13" s="3" t="s">
        <v>635</v>
      </c>
      <c r="BH13" s="3" t="s">
        <v>273</v>
      </c>
      <c r="BJ13" s="3" t="s">
        <v>635</v>
      </c>
      <c r="BK13" s="18"/>
      <c r="BL13" s="18"/>
      <c r="BM13" s="3" t="s">
        <v>804</v>
      </c>
    </row>
    <row r="14" spans="1:65">
      <c r="A14" s="3">
        <v>5</v>
      </c>
      <c r="B14" s="3">
        <v>29</v>
      </c>
      <c r="C14" s="3">
        <v>33</v>
      </c>
      <c r="D14" s="3">
        <v>38</v>
      </c>
      <c r="E14" s="3">
        <v>42</v>
      </c>
      <c r="F14" s="3">
        <v>43.5</v>
      </c>
      <c r="G14" s="15">
        <v>38</v>
      </c>
      <c r="H14" s="15"/>
      <c r="I14" s="3">
        <v>45</v>
      </c>
      <c r="L14" s="3">
        <v>10.5</v>
      </c>
      <c r="N14" s="3">
        <v>37</v>
      </c>
      <c r="P14" s="3">
        <v>36.5</v>
      </c>
      <c r="R14" s="3">
        <v>31</v>
      </c>
      <c r="T14" s="3">
        <v>37</v>
      </c>
      <c r="U14" s="3">
        <v>34</v>
      </c>
      <c r="V14" s="3">
        <v>46</v>
      </c>
      <c r="X14" s="3">
        <v>42</v>
      </c>
      <c r="Y14" s="3" t="s">
        <v>524</v>
      </c>
      <c r="Z14" s="3">
        <v>16</v>
      </c>
      <c r="AB14" s="3">
        <v>43</v>
      </c>
      <c r="AD14" s="3">
        <v>16</v>
      </c>
      <c r="AF14" s="3">
        <v>40</v>
      </c>
      <c r="AH14" s="3">
        <v>48</v>
      </c>
      <c r="AJ14" s="3">
        <v>82</v>
      </c>
      <c r="AL14" s="3">
        <v>34</v>
      </c>
      <c r="AM14" s="3">
        <v>34</v>
      </c>
      <c r="AN14" s="3" t="s">
        <v>330</v>
      </c>
      <c r="AO14" s="3" t="s">
        <v>656</v>
      </c>
      <c r="AP14" s="3">
        <v>36</v>
      </c>
      <c r="AQ14" s="3" t="s">
        <v>330</v>
      </c>
      <c r="AR14" s="3" t="s">
        <v>656</v>
      </c>
      <c r="AS14" s="3">
        <v>37</v>
      </c>
      <c r="AT14" s="3">
        <v>48.5</v>
      </c>
      <c r="AU14" s="3">
        <v>36</v>
      </c>
      <c r="AV14" s="3" t="s">
        <v>293</v>
      </c>
      <c r="AW14" s="3">
        <v>30</v>
      </c>
      <c r="AX14" s="3" t="s">
        <v>293</v>
      </c>
      <c r="AY14" s="3">
        <v>47</v>
      </c>
      <c r="BA14" s="3">
        <v>39</v>
      </c>
      <c r="BC14" s="3">
        <v>38</v>
      </c>
      <c r="BD14" s="3">
        <v>37</v>
      </c>
      <c r="BE14" s="3">
        <v>36</v>
      </c>
      <c r="BF14" s="3">
        <v>40</v>
      </c>
      <c r="BG14" s="3" t="s">
        <v>635</v>
      </c>
      <c r="BH14" s="3" t="s">
        <v>274</v>
      </c>
      <c r="BJ14" s="3" t="s">
        <v>635</v>
      </c>
      <c r="BK14" s="18"/>
      <c r="BL14" s="18"/>
      <c r="BM14" s="3" t="s">
        <v>804</v>
      </c>
    </row>
    <row r="15" spans="1:65">
      <c r="A15" s="3">
        <v>10</v>
      </c>
      <c r="B15" s="3">
        <v>47</v>
      </c>
      <c r="C15" s="3">
        <v>48</v>
      </c>
      <c r="D15" s="3">
        <v>49.5</v>
      </c>
      <c r="E15" s="3">
        <v>50.5</v>
      </c>
      <c r="F15" s="3">
        <v>50</v>
      </c>
      <c r="G15" s="15">
        <v>24</v>
      </c>
      <c r="H15" s="15"/>
      <c r="I15" s="3">
        <v>42</v>
      </c>
      <c r="K15" s="3" t="s">
        <v>705</v>
      </c>
      <c r="L15" s="3">
        <v>26.5</v>
      </c>
      <c r="N15" s="3">
        <v>49</v>
      </c>
      <c r="P15" s="3">
        <v>45</v>
      </c>
      <c r="R15" s="3">
        <v>28</v>
      </c>
      <c r="T15" s="3">
        <v>44</v>
      </c>
      <c r="V15" s="3">
        <v>44</v>
      </c>
      <c r="X15" s="3">
        <v>45</v>
      </c>
      <c r="Z15" s="3">
        <v>17.5</v>
      </c>
      <c r="AB15" s="3">
        <v>44</v>
      </c>
      <c r="AD15" s="3">
        <v>22</v>
      </c>
      <c r="AF15" s="3">
        <v>50</v>
      </c>
      <c r="AH15" s="3">
        <v>56</v>
      </c>
      <c r="AJ15" s="3">
        <v>45</v>
      </c>
      <c r="AL15" s="3">
        <v>51</v>
      </c>
      <c r="AM15" s="3">
        <v>45</v>
      </c>
      <c r="AN15" s="3" t="s">
        <v>330</v>
      </c>
      <c r="AP15" s="3">
        <v>46</v>
      </c>
      <c r="AQ15" s="3" t="s">
        <v>330</v>
      </c>
      <c r="AS15" s="3">
        <v>40</v>
      </c>
      <c r="AT15" s="3">
        <v>44</v>
      </c>
      <c r="AU15" s="3">
        <v>45</v>
      </c>
      <c r="AV15" s="3" t="s">
        <v>304</v>
      </c>
      <c r="AW15" s="3">
        <v>39</v>
      </c>
      <c r="AX15" s="3" t="s">
        <v>304</v>
      </c>
      <c r="AY15" s="3">
        <v>52</v>
      </c>
      <c r="BA15" s="3">
        <v>46.5</v>
      </c>
      <c r="BC15" s="3">
        <v>43</v>
      </c>
      <c r="BD15" s="3">
        <v>32</v>
      </c>
      <c r="BE15" s="3">
        <v>37</v>
      </c>
      <c r="BF15" s="3">
        <v>44</v>
      </c>
      <c r="BK15" s="18"/>
      <c r="BL15" s="18"/>
    </row>
    <row r="16" spans="1:65">
      <c r="A16" s="3">
        <v>15</v>
      </c>
      <c r="B16" s="3">
        <v>32</v>
      </c>
      <c r="C16" s="3">
        <v>45.5</v>
      </c>
      <c r="D16" s="3">
        <v>46</v>
      </c>
      <c r="E16" s="3">
        <v>46.5</v>
      </c>
      <c r="F16" s="3">
        <v>45</v>
      </c>
      <c r="G16" s="15">
        <v>30</v>
      </c>
      <c r="H16" s="15"/>
      <c r="I16" s="3">
        <v>32</v>
      </c>
      <c r="J16" s="3">
        <v>9</v>
      </c>
      <c r="L16" s="3">
        <v>19</v>
      </c>
      <c r="N16" s="3">
        <v>33.5</v>
      </c>
      <c r="P16" s="3">
        <v>46</v>
      </c>
      <c r="R16" s="3">
        <v>30</v>
      </c>
      <c r="T16" s="3">
        <v>42</v>
      </c>
      <c r="V16" s="3">
        <v>31</v>
      </c>
      <c r="X16" s="3">
        <v>49</v>
      </c>
      <c r="Z16" s="3">
        <v>12.5</v>
      </c>
      <c r="AB16" s="3">
        <v>47</v>
      </c>
      <c r="AD16" s="3">
        <v>22</v>
      </c>
      <c r="AF16" s="3">
        <v>52</v>
      </c>
      <c r="AH16" s="3">
        <v>56</v>
      </c>
      <c r="AJ16" s="3">
        <v>45</v>
      </c>
      <c r="AL16" s="3">
        <v>38</v>
      </c>
      <c r="AM16" s="3">
        <v>52</v>
      </c>
      <c r="AN16" s="3" t="s">
        <v>330</v>
      </c>
      <c r="AP16" s="3">
        <v>47</v>
      </c>
      <c r="AQ16" s="3" t="s">
        <v>330</v>
      </c>
      <c r="AS16" s="3">
        <v>32</v>
      </c>
      <c r="AT16" s="3">
        <v>28</v>
      </c>
      <c r="AU16" s="3">
        <v>31</v>
      </c>
      <c r="AV16" s="3" t="s">
        <v>313</v>
      </c>
      <c r="AW16" s="3">
        <v>38</v>
      </c>
      <c r="AX16" s="3" t="s">
        <v>313</v>
      </c>
      <c r="AY16" s="3">
        <v>51</v>
      </c>
      <c r="BA16" s="3">
        <v>40</v>
      </c>
      <c r="BC16" s="3">
        <v>35</v>
      </c>
      <c r="BD16" s="3">
        <v>30</v>
      </c>
      <c r="BE16" s="3">
        <v>32</v>
      </c>
      <c r="BF16" s="3">
        <v>33</v>
      </c>
      <c r="BK16" s="18"/>
      <c r="BL16" s="18"/>
    </row>
    <row r="17" spans="1:65">
      <c r="A17" s="3">
        <v>20</v>
      </c>
      <c r="B17" s="3">
        <v>40</v>
      </c>
      <c r="C17" s="3">
        <v>43</v>
      </c>
      <c r="D17" s="3">
        <v>46</v>
      </c>
      <c r="E17" s="3">
        <v>45</v>
      </c>
      <c r="F17" s="3">
        <v>45</v>
      </c>
      <c r="G17" s="15">
        <v>43</v>
      </c>
      <c r="H17" s="15"/>
      <c r="I17" s="3">
        <v>43</v>
      </c>
      <c r="J17" s="3">
        <v>24</v>
      </c>
      <c r="L17" s="3">
        <v>15.5</v>
      </c>
      <c r="N17" s="3">
        <v>42.5</v>
      </c>
      <c r="P17" s="3">
        <v>48</v>
      </c>
      <c r="R17" s="3">
        <v>23</v>
      </c>
      <c r="T17" s="3">
        <v>45</v>
      </c>
      <c r="V17" s="3">
        <v>45.5</v>
      </c>
      <c r="X17" s="3">
        <v>47.5</v>
      </c>
      <c r="Z17" s="3">
        <v>12</v>
      </c>
      <c r="AB17" s="3">
        <v>45.5</v>
      </c>
      <c r="AD17" s="3">
        <v>15</v>
      </c>
      <c r="AF17" s="3">
        <v>46</v>
      </c>
      <c r="AH17" s="3">
        <v>48</v>
      </c>
      <c r="AJ17" s="3">
        <v>47</v>
      </c>
      <c r="AL17" s="3">
        <v>50</v>
      </c>
      <c r="AM17" s="3">
        <v>44</v>
      </c>
      <c r="AN17" s="3" t="s">
        <v>330</v>
      </c>
      <c r="AO17" s="3" t="s">
        <v>530</v>
      </c>
      <c r="AP17" s="3">
        <v>41</v>
      </c>
      <c r="AQ17" s="3" t="s">
        <v>330</v>
      </c>
      <c r="AR17" s="3" t="s">
        <v>530</v>
      </c>
      <c r="AS17" s="3">
        <v>46</v>
      </c>
      <c r="AT17" s="3">
        <v>51</v>
      </c>
      <c r="AU17" s="3">
        <v>52</v>
      </c>
      <c r="AV17" s="3" t="s">
        <v>314</v>
      </c>
      <c r="AW17" s="3">
        <v>47</v>
      </c>
      <c r="AX17" s="3" t="s">
        <v>314</v>
      </c>
      <c r="AY17" s="3">
        <v>55</v>
      </c>
      <c r="BA17" s="3">
        <v>52.5</v>
      </c>
      <c r="BC17" s="3">
        <v>52</v>
      </c>
      <c r="BD17" s="3">
        <v>53</v>
      </c>
      <c r="BE17" s="3">
        <v>45</v>
      </c>
      <c r="BF17" s="3">
        <v>54</v>
      </c>
      <c r="BG17" s="3" t="s">
        <v>897</v>
      </c>
      <c r="BH17" s="3" t="s">
        <v>282</v>
      </c>
      <c r="BJ17" s="3" t="s">
        <v>635</v>
      </c>
      <c r="BK17" s="18"/>
      <c r="BL17" s="18"/>
      <c r="BM17" s="3" t="s">
        <v>994</v>
      </c>
    </row>
    <row r="18" spans="1:65">
      <c r="A18" s="3">
        <v>25</v>
      </c>
      <c r="B18" s="3">
        <v>37</v>
      </c>
      <c r="C18" s="3">
        <v>40.5</v>
      </c>
      <c r="D18" s="3">
        <v>41.5</v>
      </c>
      <c r="E18" s="3">
        <v>42</v>
      </c>
      <c r="F18" s="3">
        <v>42</v>
      </c>
      <c r="G18" s="15">
        <v>45</v>
      </c>
      <c r="H18" s="15"/>
      <c r="I18" s="3">
        <v>45</v>
      </c>
      <c r="J18" s="3">
        <v>10</v>
      </c>
      <c r="L18" s="3">
        <v>16.5</v>
      </c>
      <c r="N18" s="3">
        <v>31.5</v>
      </c>
      <c r="P18" s="3">
        <v>40</v>
      </c>
      <c r="Q18" s="3" t="s">
        <v>463</v>
      </c>
      <c r="R18" s="3">
        <v>29</v>
      </c>
      <c r="T18" s="3">
        <v>51</v>
      </c>
      <c r="V18" s="3">
        <v>42</v>
      </c>
      <c r="X18" s="3">
        <v>42</v>
      </c>
      <c r="Z18" s="3">
        <v>16</v>
      </c>
      <c r="AB18" s="3">
        <v>52.5</v>
      </c>
      <c r="AC18" s="3" t="s">
        <v>526</v>
      </c>
      <c r="AD18" s="3">
        <v>12</v>
      </c>
      <c r="AF18" s="3">
        <v>40</v>
      </c>
      <c r="AH18" s="3">
        <v>53</v>
      </c>
      <c r="AJ18" s="3">
        <v>40</v>
      </c>
      <c r="AL18" s="3">
        <v>43</v>
      </c>
      <c r="AM18" s="3">
        <v>48</v>
      </c>
      <c r="AN18" s="3" t="s">
        <v>331</v>
      </c>
      <c r="AO18" s="3" t="s">
        <v>460</v>
      </c>
      <c r="AP18" s="3">
        <v>46</v>
      </c>
      <c r="AQ18" s="3" t="s">
        <v>331</v>
      </c>
      <c r="AR18" s="3" t="s">
        <v>460</v>
      </c>
      <c r="AS18" s="3">
        <v>41</v>
      </c>
      <c r="AT18" s="3">
        <v>36</v>
      </c>
      <c r="AU18" s="3">
        <v>39</v>
      </c>
      <c r="AV18" s="3" t="s">
        <v>315</v>
      </c>
      <c r="AW18" s="3">
        <v>40</v>
      </c>
      <c r="AX18" s="3" t="s">
        <v>315</v>
      </c>
      <c r="AY18" s="3">
        <v>58</v>
      </c>
      <c r="BA18" s="3">
        <v>58</v>
      </c>
      <c r="BC18" s="3">
        <v>46</v>
      </c>
      <c r="BD18" s="3">
        <v>35</v>
      </c>
      <c r="BE18" s="3">
        <v>35</v>
      </c>
      <c r="BF18" s="3">
        <v>44</v>
      </c>
      <c r="BG18" s="3">
        <v>45</v>
      </c>
      <c r="BH18" s="3" t="s">
        <v>861</v>
      </c>
      <c r="BJ18" s="3">
        <v>43</v>
      </c>
      <c r="BK18" s="18">
        <v>58</v>
      </c>
      <c r="BL18" s="18"/>
      <c r="BM18" s="3" t="s">
        <v>994</v>
      </c>
    </row>
    <row r="19" spans="1:65">
      <c r="A19" s="3">
        <v>30</v>
      </c>
      <c r="B19" s="3">
        <v>48</v>
      </c>
      <c r="C19" s="3">
        <v>51</v>
      </c>
      <c r="D19" s="3">
        <v>54</v>
      </c>
      <c r="E19" s="3">
        <v>56.5</v>
      </c>
      <c r="F19" s="3">
        <v>55.5</v>
      </c>
      <c r="G19" s="15">
        <v>66</v>
      </c>
      <c r="H19" s="15"/>
      <c r="I19" s="3">
        <v>63</v>
      </c>
      <c r="J19" s="3">
        <v>29</v>
      </c>
      <c r="L19" s="3">
        <v>30</v>
      </c>
      <c r="N19" s="3">
        <v>46</v>
      </c>
      <c r="P19" s="3">
        <v>66</v>
      </c>
      <c r="R19" s="3">
        <v>37</v>
      </c>
      <c r="T19" s="3">
        <v>56</v>
      </c>
      <c r="V19" s="3">
        <v>66</v>
      </c>
      <c r="X19" s="3">
        <v>55.5</v>
      </c>
      <c r="Z19" s="3">
        <v>23</v>
      </c>
      <c r="AB19" s="3">
        <v>65</v>
      </c>
      <c r="AC19" s="3" t="s">
        <v>526</v>
      </c>
      <c r="AD19" s="3">
        <v>26</v>
      </c>
      <c r="AF19" s="3">
        <v>51</v>
      </c>
      <c r="AH19" s="3">
        <v>51</v>
      </c>
      <c r="AJ19" s="3">
        <v>53</v>
      </c>
      <c r="AL19" s="3">
        <v>56</v>
      </c>
      <c r="AM19" s="3">
        <v>50</v>
      </c>
      <c r="AN19" s="3" t="s">
        <v>328</v>
      </c>
      <c r="AP19" s="3">
        <v>47</v>
      </c>
      <c r="AQ19" s="3" t="s">
        <v>328</v>
      </c>
      <c r="AS19" s="3">
        <v>50</v>
      </c>
      <c r="AT19" s="3">
        <v>47</v>
      </c>
      <c r="AU19" s="3">
        <v>48</v>
      </c>
      <c r="AV19" s="3" t="s">
        <v>316</v>
      </c>
      <c r="AW19" s="3">
        <v>49</v>
      </c>
      <c r="AX19" s="3" t="s">
        <v>316</v>
      </c>
      <c r="AY19" s="3">
        <v>50</v>
      </c>
      <c r="BA19" s="3">
        <v>57</v>
      </c>
      <c r="BC19" s="3">
        <v>54</v>
      </c>
      <c r="BD19" s="3">
        <v>50</v>
      </c>
      <c r="BE19" s="3">
        <v>46</v>
      </c>
      <c r="BF19" s="3">
        <v>51</v>
      </c>
      <c r="BG19" s="3">
        <v>37</v>
      </c>
      <c r="BH19" s="3" t="s">
        <v>293</v>
      </c>
      <c r="BJ19" s="3">
        <v>48</v>
      </c>
      <c r="BK19" s="18">
        <v>44</v>
      </c>
      <c r="BL19" s="18"/>
      <c r="BM19" s="3" t="s">
        <v>994</v>
      </c>
    </row>
    <row r="20" spans="1:65">
      <c r="A20" s="3">
        <v>35</v>
      </c>
      <c r="B20" s="3">
        <v>52.5</v>
      </c>
      <c r="C20" s="3">
        <v>55</v>
      </c>
      <c r="D20" s="3">
        <v>58</v>
      </c>
      <c r="E20" s="3">
        <v>57.5</v>
      </c>
      <c r="F20" s="3">
        <v>58.5</v>
      </c>
      <c r="G20" s="15">
        <v>57</v>
      </c>
      <c r="H20" s="15"/>
      <c r="I20" s="3">
        <v>64</v>
      </c>
      <c r="J20" s="3">
        <v>23</v>
      </c>
      <c r="L20" s="3">
        <v>18.5</v>
      </c>
      <c r="N20" s="3">
        <v>55</v>
      </c>
      <c r="P20" s="3">
        <v>61.5</v>
      </c>
      <c r="R20" s="3">
        <v>26</v>
      </c>
      <c r="T20" s="3">
        <v>59</v>
      </c>
      <c r="U20" s="3">
        <v>53</v>
      </c>
      <c r="V20" s="3">
        <v>63</v>
      </c>
      <c r="X20" s="3">
        <v>54</v>
      </c>
      <c r="Z20" s="3">
        <v>19</v>
      </c>
      <c r="AC20" s="3" t="s">
        <v>732</v>
      </c>
      <c r="AD20" s="3">
        <v>17</v>
      </c>
      <c r="AF20" s="3">
        <v>60</v>
      </c>
      <c r="AH20" s="3">
        <v>66</v>
      </c>
      <c r="AJ20" s="3">
        <v>59</v>
      </c>
      <c r="AL20" s="3">
        <v>61</v>
      </c>
      <c r="AM20" s="3">
        <v>59</v>
      </c>
      <c r="AN20" s="3" t="s">
        <v>328</v>
      </c>
      <c r="AO20" s="3" t="s">
        <v>460</v>
      </c>
      <c r="AP20" s="3">
        <v>54.5</v>
      </c>
      <c r="AQ20" s="3" t="s">
        <v>328</v>
      </c>
      <c r="AR20" s="3" t="s">
        <v>460</v>
      </c>
      <c r="AS20" s="3">
        <v>63</v>
      </c>
      <c r="AT20" s="3">
        <v>70</v>
      </c>
      <c r="AU20" s="3">
        <v>68</v>
      </c>
      <c r="AV20" s="3" t="s">
        <v>317</v>
      </c>
      <c r="AW20" s="3">
        <v>83</v>
      </c>
      <c r="AX20" s="3" t="s">
        <v>317</v>
      </c>
      <c r="AY20" s="3">
        <v>62</v>
      </c>
      <c r="AZ20" s="3" t="s">
        <v>525</v>
      </c>
      <c r="BA20" s="3">
        <v>67</v>
      </c>
      <c r="BB20" s="3" t="s">
        <v>594</v>
      </c>
      <c r="BD20" s="3">
        <v>78</v>
      </c>
      <c r="BE20" s="3">
        <v>68</v>
      </c>
      <c r="BF20" s="3">
        <v>36</v>
      </c>
      <c r="BG20" s="3">
        <v>44</v>
      </c>
      <c r="BH20" s="3" t="s">
        <v>862</v>
      </c>
      <c r="BJ20" s="3">
        <v>46</v>
      </c>
      <c r="BK20" s="18">
        <v>47</v>
      </c>
      <c r="BL20" s="13" t="s">
        <v>43</v>
      </c>
      <c r="BM20" s="3" t="s">
        <v>635</v>
      </c>
    </row>
    <row r="21" spans="1:65">
      <c r="A21" s="3">
        <v>40</v>
      </c>
      <c r="B21" s="3">
        <v>57</v>
      </c>
      <c r="C21" s="3">
        <v>90</v>
      </c>
      <c r="D21" s="3">
        <v>90</v>
      </c>
      <c r="E21" s="3">
        <v>90</v>
      </c>
      <c r="F21" s="3">
        <v>90</v>
      </c>
      <c r="G21" s="15">
        <v>91</v>
      </c>
      <c r="H21" s="15"/>
      <c r="I21" s="3">
        <v>95</v>
      </c>
      <c r="M21" s="3" t="s">
        <v>703</v>
      </c>
      <c r="N21" s="3">
        <v>140</v>
      </c>
      <c r="P21" s="3" t="s">
        <v>35</v>
      </c>
      <c r="R21" s="3">
        <v>9</v>
      </c>
      <c r="S21" s="3" t="s">
        <v>779</v>
      </c>
      <c r="T21" s="3">
        <v>165</v>
      </c>
      <c r="AA21" s="3" t="s">
        <v>386</v>
      </c>
      <c r="AK21" s="3" t="s">
        <v>396</v>
      </c>
      <c r="AL21" s="3" t="s">
        <v>393</v>
      </c>
      <c r="AM21" s="3" t="s">
        <v>830</v>
      </c>
      <c r="BG21" s="3">
        <v>42</v>
      </c>
      <c r="BH21" s="3" t="s">
        <v>304</v>
      </c>
      <c r="BJ21" s="3">
        <v>42</v>
      </c>
      <c r="BK21" s="18">
        <v>49</v>
      </c>
      <c r="BL21" s="3">
        <v>68</v>
      </c>
      <c r="BM21" s="3" t="s">
        <v>635</v>
      </c>
    </row>
    <row r="22" spans="1:65">
      <c r="A22" s="3">
        <v>40.5</v>
      </c>
      <c r="B22" s="3">
        <v>21</v>
      </c>
      <c r="C22" s="3">
        <v>180</v>
      </c>
      <c r="D22" s="3">
        <v>130</v>
      </c>
      <c r="E22" s="3">
        <v>130</v>
      </c>
      <c r="F22" s="3">
        <v>130</v>
      </c>
      <c r="G22" s="15">
        <v>0</v>
      </c>
      <c r="H22" s="15" t="s">
        <v>745</v>
      </c>
      <c r="I22" s="3">
        <v>107</v>
      </c>
      <c r="M22" s="3" t="s">
        <v>704</v>
      </c>
      <c r="N22" s="3" t="s">
        <v>39</v>
      </c>
      <c r="O22" s="3" t="s">
        <v>739</v>
      </c>
      <c r="S22" s="3" t="s">
        <v>732</v>
      </c>
      <c r="T22" s="3" t="s">
        <v>832</v>
      </c>
      <c r="AA22" s="3" t="s">
        <v>386</v>
      </c>
      <c r="AK22" s="3" t="s">
        <v>396</v>
      </c>
      <c r="AL22" s="3" t="s">
        <v>393</v>
      </c>
      <c r="AM22" s="3" t="s">
        <v>830</v>
      </c>
      <c r="BG22" s="3">
        <v>36</v>
      </c>
      <c r="BH22" s="3" t="s">
        <v>898</v>
      </c>
      <c r="BJ22" s="3">
        <v>44</v>
      </c>
      <c r="BK22" s="18">
        <v>42</v>
      </c>
      <c r="BM22" s="3" t="s">
        <v>994</v>
      </c>
    </row>
    <row r="23" spans="1:65">
      <c r="A23" s="3">
        <v>41</v>
      </c>
      <c r="B23" s="3">
        <v>73</v>
      </c>
      <c r="C23" s="3">
        <v>160</v>
      </c>
      <c r="D23" s="3">
        <v>130</v>
      </c>
      <c r="E23" s="3">
        <v>130</v>
      </c>
      <c r="F23" s="3">
        <v>130</v>
      </c>
      <c r="G23" s="15">
        <v>160</v>
      </c>
      <c r="H23" s="15"/>
      <c r="I23" s="3">
        <v>110</v>
      </c>
      <c r="M23" s="3" t="s">
        <v>702</v>
      </c>
      <c r="N23" s="3">
        <v>115</v>
      </c>
      <c r="O23" s="3" t="s">
        <v>793</v>
      </c>
      <c r="S23" s="3" t="s">
        <v>732</v>
      </c>
      <c r="T23" s="3">
        <v>71</v>
      </c>
      <c r="U23" s="3">
        <v>63</v>
      </c>
      <c r="AA23" s="3" t="s">
        <v>387</v>
      </c>
      <c r="AK23" s="3" t="s">
        <v>396</v>
      </c>
      <c r="AL23" s="3" t="s">
        <v>732</v>
      </c>
      <c r="AM23" s="3" t="s">
        <v>830</v>
      </c>
      <c r="BG23" s="3">
        <v>36</v>
      </c>
      <c r="BH23" s="3" t="s">
        <v>313</v>
      </c>
      <c r="BJ23" s="3">
        <v>59</v>
      </c>
      <c r="BK23" s="18">
        <v>54</v>
      </c>
      <c r="BL23" s="13" t="s">
        <v>43</v>
      </c>
    </row>
    <row r="24" spans="1:65">
      <c r="A24" s="3">
        <v>41.25</v>
      </c>
      <c r="B24" s="3">
        <v>41.25</v>
      </c>
      <c r="C24" s="3">
        <v>139.5</v>
      </c>
      <c r="D24" s="3">
        <v>130</v>
      </c>
      <c r="E24" s="3">
        <v>130</v>
      </c>
      <c r="F24" s="3">
        <v>130</v>
      </c>
      <c r="G24" s="15">
        <v>159</v>
      </c>
      <c r="H24" s="15" t="s">
        <v>750</v>
      </c>
      <c r="I24" s="3">
        <v>186</v>
      </c>
      <c r="M24" s="3" t="s">
        <v>765</v>
      </c>
      <c r="O24" s="3" t="s">
        <v>830</v>
      </c>
      <c r="S24" s="3" t="s">
        <v>732</v>
      </c>
      <c r="AA24" s="3" t="s">
        <v>386</v>
      </c>
      <c r="AK24" s="3" t="s">
        <v>396</v>
      </c>
      <c r="AL24" s="3" t="s">
        <v>732</v>
      </c>
      <c r="AM24" s="3" t="s">
        <v>830</v>
      </c>
      <c r="BG24" s="3">
        <v>53</v>
      </c>
      <c r="BH24" s="3" t="s">
        <v>864</v>
      </c>
      <c r="BJ24" s="3">
        <v>55</v>
      </c>
      <c r="BK24" s="18">
        <v>55</v>
      </c>
      <c r="BL24" s="3">
        <v>47</v>
      </c>
    </row>
    <row r="25" spans="1:65">
      <c r="A25" s="3">
        <v>41.5</v>
      </c>
      <c r="B25" s="3">
        <v>46</v>
      </c>
      <c r="C25" s="3">
        <v>138.5</v>
      </c>
      <c r="D25" s="3">
        <v>138.5</v>
      </c>
      <c r="E25" s="3">
        <v>138.5</v>
      </c>
      <c r="F25" s="3">
        <v>138.5</v>
      </c>
      <c r="G25" s="15">
        <v>109</v>
      </c>
      <c r="H25" s="15" t="s">
        <v>767</v>
      </c>
      <c r="I25" s="3">
        <v>109</v>
      </c>
      <c r="M25" s="3" t="s">
        <v>774</v>
      </c>
      <c r="O25" s="3" t="s">
        <v>830</v>
      </c>
      <c r="S25" s="3" t="s">
        <v>732</v>
      </c>
      <c r="AA25" s="3" t="s">
        <v>386</v>
      </c>
      <c r="AK25" s="3" t="s">
        <v>396</v>
      </c>
      <c r="AL25" s="3" t="s">
        <v>732</v>
      </c>
      <c r="AM25" s="3" t="s">
        <v>830</v>
      </c>
      <c r="BG25" s="3">
        <v>51</v>
      </c>
      <c r="BH25" s="3" t="s">
        <v>314</v>
      </c>
      <c r="BJ25" s="3">
        <v>53</v>
      </c>
      <c r="BK25" s="18"/>
      <c r="BL25" s="3">
        <v>65</v>
      </c>
    </row>
    <row r="26" spans="1:65">
      <c r="A26" s="3" t="s">
        <v>630</v>
      </c>
      <c r="B26" s="3">
        <v>62</v>
      </c>
      <c r="C26" s="3">
        <v>148</v>
      </c>
      <c r="D26" s="3">
        <v>148</v>
      </c>
      <c r="E26" s="3">
        <v>148</v>
      </c>
      <c r="F26" s="3">
        <v>148</v>
      </c>
      <c r="G26" s="15">
        <v>100</v>
      </c>
      <c r="H26" s="15" t="s">
        <v>787</v>
      </c>
      <c r="I26" s="3" t="s">
        <v>1</v>
      </c>
      <c r="BG26" s="3">
        <v>36</v>
      </c>
      <c r="BH26" s="3" t="s">
        <v>865</v>
      </c>
      <c r="BJ26" s="3">
        <v>37</v>
      </c>
      <c r="BK26" s="18"/>
      <c r="BM26" s="3" t="s">
        <v>635</v>
      </c>
    </row>
    <row r="27" spans="1:65">
      <c r="A27" s="3" t="s">
        <v>562</v>
      </c>
      <c r="G27" s="15"/>
      <c r="H27" s="15"/>
      <c r="BG27" s="3">
        <v>46</v>
      </c>
      <c r="BH27" s="3" t="s">
        <v>315</v>
      </c>
      <c r="BJ27" s="3">
        <v>47</v>
      </c>
      <c r="BK27" s="18"/>
      <c r="BM27" s="3" t="s">
        <v>635</v>
      </c>
    </row>
    <row r="28" spans="1:65">
      <c r="A28" s="3">
        <v>-10</v>
      </c>
      <c r="B28" s="3" t="s">
        <v>43</v>
      </c>
      <c r="C28" s="3" t="s">
        <v>43</v>
      </c>
      <c r="D28" s="3" t="s">
        <v>43</v>
      </c>
      <c r="E28" s="3" t="s">
        <v>43</v>
      </c>
      <c r="F28" s="3" t="s">
        <v>43</v>
      </c>
      <c r="G28" s="15" t="s">
        <v>43</v>
      </c>
      <c r="H28" s="15"/>
      <c r="L28" s="3">
        <v>3</v>
      </c>
      <c r="M28" s="3" t="s">
        <v>743</v>
      </c>
      <c r="N28" s="3" t="s">
        <v>43</v>
      </c>
      <c r="Z28" s="3">
        <v>11</v>
      </c>
      <c r="AL28" s="3" t="s">
        <v>43</v>
      </c>
      <c r="AT28" s="3" t="s">
        <v>0</v>
      </c>
      <c r="BG28" s="3">
        <v>55</v>
      </c>
      <c r="BH28" s="3" t="s">
        <v>866</v>
      </c>
      <c r="BJ28" s="3">
        <v>55</v>
      </c>
      <c r="BK28" s="18">
        <v>59</v>
      </c>
      <c r="BL28" s="3">
        <v>65</v>
      </c>
    </row>
    <row r="29" spans="1:65">
      <c r="A29" s="3">
        <v>-5</v>
      </c>
      <c r="B29" s="3" t="s">
        <v>43</v>
      </c>
      <c r="C29" s="3" t="s">
        <v>43</v>
      </c>
      <c r="D29" s="3" t="s">
        <v>43</v>
      </c>
      <c r="E29" s="3" t="s">
        <v>43</v>
      </c>
      <c r="F29" s="3" t="s">
        <v>43</v>
      </c>
      <c r="G29" s="15" t="s">
        <v>43</v>
      </c>
      <c r="H29" s="15"/>
      <c r="L29" s="3">
        <v>3.5</v>
      </c>
      <c r="M29" s="3" t="s">
        <v>786</v>
      </c>
      <c r="N29" s="3" t="s">
        <v>43</v>
      </c>
      <c r="R29" s="3" t="s">
        <v>86</v>
      </c>
      <c r="Z29" s="3">
        <v>21</v>
      </c>
      <c r="AL29" s="3" t="s">
        <v>43</v>
      </c>
      <c r="AM29" s="3" t="s">
        <v>43</v>
      </c>
      <c r="AT29" s="3" t="s">
        <v>0</v>
      </c>
      <c r="BG29" s="3">
        <v>55</v>
      </c>
      <c r="BH29" s="3" t="s">
        <v>316</v>
      </c>
      <c r="BJ29" s="3">
        <v>54</v>
      </c>
      <c r="BK29" s="18"/>
      <c r="BL29" s="3">
        <v>65</v>
      </c>
    </row>
    <row r="30" spans="1:65">
      <c r="A30" s="3">
        <v>-1.5</v>
      </c>
      <c r="B30" s="3" t="s">
        <v>43</v>
      </c>
      <c r="C30" s="3" t="s">
        <v>43</v>
      </c>
      <c r="D30" s="3" t="s">
        <v>43</v>
      </c>
      <c r="E30" s="3" t="s">
        <v>43</v>
      </c>
      <c r="F30" s="3" t="s">
        <v>43</v>
      </c>
      <c r="G30" s="15" t="s">
        <v>43</v>
      </c>
      <c r="H30" s="15"/>
      <c r="N30" s="3" t="s">
        <v>43</v>
      </c>
      <c r="R30" s="3">
        <v>19</v>
      </c>
      <c r="Z30" s="3">
        <v>7</v>
      </c>
      <c r="AL30" s="3" t="s">
        <v>43</v>
      </c>
      <c r="BG30" s="3">
        <v>64</v>
      </c>
      <c r="BH30" s="3" t="s">
        <v>868</v>
      </c>
      <c r="BJ30" s="3">
        <v>62</v>
      </c>
      <c r="BK30" s="18"/>
      <c r="BM30" s="3" t="s">
        <v>635</v>
      </c>
    </row>
    <row r="31" spans="1:65">
      <c r="A31" s="3">
        <v>-0.5</v>
      </c>
      <c r="B31" s="3">
        <v>52.5</v>
      </c>
      <c r="C31" s="3">
        <v>66</v>
      </c>
      <c r="D31" s="3">
        <v>135</v>
      </c>
      <c r="E31" s="3">
        <v>135</v>
      </c>
      <c r="F31" s="3">
        <v>135</v>
      </c>
      <c r="G31" s="15" t="s">
        <v>43</v>
      </c>
      <c r="H31" s="15"/>
      <c r="N31" s="3" t="s">
        <v>43</v>
      </c>
      <c r="R31" s="3">
        <v>17</v>
      </c>
      <c r="Z31" s="3">
        <v>4</v>
      </c>
      <c r="AL31" s="3" t="s">
        <v>43</v>
      </c>
      <c r="BG31" s="3" t="s">
        <v>635</v>
      </c>
      <c r="BH31" s="3" t="s">
        <v>317</v>
      </c>
      <c r="BJ31" s="3" t="s">
        <v>635</v>
      </c>
      <c r="BK31" s="18"/>
      <c r="BM31" s="3" t="s">
        <v>635</v>
      </c>
    </row>
    <row r="32" spans="1:65">
      <c r="A32" s="3">
        <v>-0.25</v>
      </c>
      <c r="B32" s="3">
        <v>39</v>
      </c>
      <c r="C32" s="3">
        <v>41.5</v>
      </c>
      <c r="D32" s="3">
        <v>48</v>
      </c>
      <c r="E32" s="3">
        <v>49.5</v>
      </c>
      <c r="F32" s="3">
        <v>50.5</v>
      </c>
      <c r="G32" s="15" t="s">
        <v>43</v>
      </c>
      <c r="H32" s="15"/>
      <c r="L32" s="3">
        <v>1</v>
      </c>
      <c r="M32" s="3" t="s">
        <v>774</v>
      </c>
      <c r="N32" s="3" t="s">
        <v>43</v>
      </c>
      <c r="R32" s="3">
        <v>12</v>
      </c>
      <c r="Z32" s="3">
        <v>5</v>
      </c>
      <c r="AF32" s="3">
        <v>60</v>
      </c>
      <c r="AL32" s="3" t="s">
        <v>43</v>
      </c>
      <c r="AM32" s="3">
        <v>50</v>
      </c>
      <c r="AN32" s="3" t="s">
        <v>333</v>
      </c>
      <c r="AP32" s="3">
        <v>93.5</v>
      </c>
      <c r="AQ32" s="3" t="s">
        <v>333</v>
      </c>
      <c r="AS32" s="3" t="s">
        <v>43</v>
      </c>
      <c r="AT32" s="3">
        <v>54</v>
      </c>
      <c r="BG32" s="3" t="s">
        <v>635</v>
      </c>
      <c r="BH32" s="3" t="s">
        <v>899</v>
      </c>
      <c r="BJ32" s="3" t="s">
        <v>635</v>
      </c>
      <c r="BK32" s="18"/>
      <c r="BM32" s="3" t="s">
        <v>635</v>
      </c>
    </row>
    <row r="33" spans="1:65">
      <c r="A33" s="3">
        <v>0</v>
      </c>
      <c r="B33" s="3">
        <v>27.5</v>
      </c>
      <c r="C33" s="3">
        <v>32.5</v>
      </c>
      <c r="D33" s="3">
        <v>35.5</v>
      </c>
      <c r="E33" s="3">
        <v>38</v>
      </c>
      <c r="F33" s="3">
        <v>39</v>
      </c>
      <c r="G33" s="15">
        <v>35</v>
      </c>
      <c r="H33" s="15"/>
      <c r="I33" s="3">
        <v>47</v>
      </c>
      <c r="K33" s="3" t="s">
        <v>705</v>
      </c>
      <c r="M33" s="3" t="s">
        <v>705</v>
      </c>
      <c r="N33" s="3">
        <v>31</v>
      </c>
      <c r="P33" s="3" t="s">
        <v>39</v>
      </c>
      <c r="R33" s="3">
        <v>9</v>
      </c>
      <c r="Z33" s="3">
        <v>5</v>
      </c>
      <c r="AB33" s="3" t="s">
        <v>23</v>
      </c>
      <c r="AF33" s="3">
        <v>45</v>
      </c>
      <c r="AH33" s="3">
        <v>60</v>
      </c>
      <c r="AJ33" s="3">
        <v>53</v>
      </c>
      <c r="AL33" s="3" t="s">
        <v>43</v>
      </c>
      <c r="AM33" s="3">
        <v>38</v>
      </c>
      <c r="AN33" s="3" t="s">
        <v>333</v>
      </c>
      <c r="AP33" s="3">
        <v>84</v>
      </c>
      <c r="AQ33" s="3" t="s">
        <v>333</v>
      </c>
      <c r="AS33" s="3" t="s">
        <v>43</v>
      </c>
      <c r="AT33" s="3">
        <v>40</v>
      </c>
    </row>
    <row r="34" spans="1:65">
      <c r="A34" s="3">
        <v>0.25</v>
      </c>
      <c r="B34" s="3">
        <v>30</v>
      </c>
      <c r="C34" s="3">
        <v>32.5</v>
      </c>
      <c r="D34" s="3">
        <v>36</v>
      </c>
      <c r="E34" s="3">
        <v>38</v>
      </c>
      <c r="F34" s="3">
        <v>38</v>
      </c>
      <c r="G34" s="15">
        <v>37</v>
      </c>
      <c r="H34" s="15"/>
      <c r="I34" s="3">
        <v>42</v>
      </c>
      <c r="K34" s="3" t="s">
        <v>705</v>
      </c>
      <c r="M34" s="3" t="s">
        <v>714</v>
      </c>
      <c r="N34" s="3">
        <v>30</v>
      </c>
      <c r="P34" s="3">
        <v>44</v>
      </c>
      <c r="R34" s="3">
        <v>10</v>
      </c>
      <c r="T34" s="3" t="s">
        <v>43</v>
      </c>
      <c r="Z34" s="3">
        <v>4</v>
      </c>
      <c r="AB34" s="3">
        <v>41</v>
      </c>
      <c r="AD34" s="3">
        <v>7</v>
      </c>
      <c r="AF34" s="3">
        <v>45</v>
      </c>
      <c r="AH34" s="3">
        <v>59</v>
      </c>
      <c r="AJ34" s="3">
        <v>44</v>
      </c>
      <c r="AL34" s="3">
        <v>49</v>
      </c>
      <c r="AM34" s="3">
        <v>38</v>
      </c>
      <c r="AN34" s="3" t="s">
        <v>333</v>
      </c>
      <c r="AP34" s="3">
        <v>73</v>
      </c>
      <c r="AQ34" s="3" t="s">
        <v>333</v>
      </c>
      <c r="AS34" s="3">
        <v>102</v>
      </c>
      <c r="AT34" s="3">
        <v>37</v>
      </c>
      <c r="BK34" s="18"/>
    </row>
    <row r="35" spans="1:65">
      <c r="A35" s="3">
        <v>0.5</v>
      </c>
      <c r="B35" s="3">
        <v>20.5</v>
      </c>
      <c r="C35" s="3">
        <v>25.5</v>
      </c>
      <c r="D35" s="3">
        <v>27</v>
      </c>
      <c r="E35" s="3">
        <v>30</v>
      </c>
      <c r="F35" s="3">
        <v>31.5</v>
      </c>
      <c r="G35" s="15">
        <v>32</v>
      </c>
      <c r="H35" s="15"/>
      <c r="I35" s="3">
        <v>35</v>
      </c>
      <c r="K35" s="3" t="s">
        <v>705</v>
      </c>
      <c r="M35" s="3" t="s">
        <v>711</v>
      </c>
      <c r="N35" s="3">
        <v>9</v>
      </c>
      <c r="P35" s="3">
        <v>32</v>
      </c>
      <c r="R35" s="3">
        <v>5</v>
      </c>
      <c r="T35" s="3">
        <v>36</v>
      </c>
      <c r="U35" s="3">
        <v>28</v>
      </c>
      <c r="Z35" s="3">
        <v>4.5</v>
      </c>
      <c r="AB35" s="3">
        <v>35</v>
      </c>
      <c r="AD35" s="3">
        <v>4</v>
      </c>
      <c r="AF35" s="3">
        <v>31</v>
      </c>
      <c r="AH35" s="3">
        <v>43</v>
      </c>
      <c r="AJ35" s="3">
        <v>32</v>
      </c>
      <c r="AL35" s="3">
        <v>39</v>
      </c>
      <c r="AM35" s="3">
        <v>32</v>
      </c>
      <c r="AN35" s="3" t="s">
        <v>331</v>
      </c>
      <c r="AO35" s="3" t="s">
        <v>656</v>
      </c>
      <c r="AP35" s="3">
        <v>43</v>
      </c>
      <c r="AQ35" s="3" t="s">
        <v>331</v>
      </c>
      <c r="AR35" s="3" t="s">
        <v>656</v>
      </c>
      <c r="AS35" s="3" t="s">
        <v>43</v>
      </c>
      <c r="AT35" s="3">
        <v>32</v>
      </c>
      <c r="BG35" s="3">
        <v>46</v>
      </c>
      <c r="BH35" s="3" t="s">
        <v>342</v>
      </c>
      <c r="BJ35" s="3" t="s">
        <v>43</v>
      </c>
      <c r="BK35" s="18">
        <v>65</v>
      </c>
      <c r="BL35" s="13" t="s">
        <v>43</v>
      </c>
    </row>
    <row r="36" spans="1:65">
      <c r="A36" s="3">
        <v>1</v>
      </c>
      <c r="B36" s="3">
        <v>31</v>
      </c>
      <c r="C36" s="3">
        <v>34</v>
      </c>
      <c r="D36" s="3">
        <v>38</v>
      </c>
      <c r="E36" s="3">
        <v>38.5</v>
      </c>
      <c r="F36" s="3">
        <v>39</v>
      </c>
      <c r="G36" s="15">
        <v>32</v>
      </c>
      <c r="H36" s="15"/>
      <c r="I36" s="3">
        <v>40</v>
      </c>
      <c r="K36" s="3" t="s">
        <v>705</v>
      </c>
      <c r="L36" s="3">
        <v>18</v>
      </c>
      <c r="N36" s="3">
        <v>25</v>
      </c>
      <c r="P36" s="3">
        <v>38</v>
      </c>
      <c r="R36" s="3">
        <v>12</v>
      </c>
      <c r="T36" s="3">
        <v>38</v>
      </c>
      <c r="U36" s="3">
        <v>32</v>
      </c>
      <c r="V36" s="3">
        <v>44.5</v>
      </c>
      <c r="X36" s="3">
        <v>55</v>
      </c>
      <c r="Z36" s="3">
        <v>15</v>
      </c>
      <c r="AB36" s="3">
        <v>38</v>
      </c>
      <c r="AD36" s="3">
        <v>10</v>
      </c>
      <c r="AF36" s="3">
        <v>33</v>
      </c>
      <c r="AH36" s="3">
        <v>36</v>
      </c>
      <c r="AJ36" s="3">
        <v>34</v>
      </c>
      <c r="AL36" s="3">
        <v>44</v>
      </c>
      <c r="AM36" s="3">
        <v>43</v>
      </c>
      <c r="AN36" s="3" t="s">
        <v>331</v>
      </c>
      <c r="AP36" s="3">
        <v>32</v>
      </c>
      <c r="AQ36" s="3" t="s">
        <v>331</v>
      </c>
      <c r="AS36" s="3">
        <v>45</v>
      </c>
      <c r="AT36" s="3">
        <v>38</v>
      </c>
      <c r="AU36" s="3">
        <v>40</v>
      </c>
      <c r="AV36" s="3" t="s">
        <v>342</v>
      </c>
      <c r="AW36" s="3">
        <v>32</v>
      </c>
      <c r="AX36" s="3" t="s">
        <v>342</v>
      </c>
      <c r="AY36" s="3">
        <v>41</v>
      </c>
      <c r="BA36" s="3">
        <v>43</v>
      </c>
      <c r="BC36" s="3">
        <v>44</v>
      </c>
      <c r="BD36" s="3">
        <v>34</v>
      </c>
      <c r="BE36" s="3">
        <v>35</v>
      </c>
      <c r="BF36" s="3">
        <v>78</v>
      </c>
      <c r="BG36" s="3">
        <v>53</v>
      </c>
      <c r="BH36" s="3" t="s">
        <v>870</v>
      </c>
      <c r="BJ36" s="3">
        <v>50</v>
      </c>
      <c r="BK36" s="18">
        <v>50</v>
      </c>
      <c r="BL36" s="3">
        <v>76</v>
      </c>
      <c r="BM36" s="3" t="s">
        <v>524</v>
      </c>
    </row>
    <row r="37" spans="1:65">
      <c r="A37" s="3">
        <v>5</v>
      </c>
      <c r="B37" s="3">
        <v>49.5</v>
      </c>
      <c r="C37" s="3">
        <v>54.5</v>
      </c>
      <c r="D37" s="3">
        <v>57</v>
      </c>
      <c r="E37" s="3">
        <v>57.5</v>
      </c>
      <c r="F37" s="3">
        <v>57.5</v>
      </c>
      <c r="G37" s="15">
        <v>60</v>
      </c>
      <c r="H37" s="15"/>
      <c r="I37" s="3">
        <v>60</v>
      </c>
      <c r="J37" s="3">
        <v>2</v>
      </c>
      <c r="L37" s="3">
        <v>16</v>
      </c>
      <c r="N37" s="3">
        <v>54</v>
      </c>
      <c r="P37" s="3">
        <v>56</v>
      </c>
      <c r="R37" s="3">
        <v>34</v>
      </c>
      <c r="T37" s="3">
        <v>54</v>
      </c>
      <c r="U37" s="3">
        <v>49</v>
      </c>
      <c r="V37" s="3">
        <v>60</v>
      </c>
      <c r="X37" s="3">
        <v>60</v>
      </c>
      <c r="Z37" s="3">
        <v>12</v>
      </c>
      <c r="AB37" s="3">
        <v>52</v>
      </c>
      <c r="AD37" s="3">
        <v>4</v>
      </c>
      <c r="AF37" s="3">
        <v>41</v>
      </c>
      <c r="AH37" s="3">
        <v>55</v>
      </c>
      <c r="AJ37" s="3">
        <v>52</v>
      </c>
      <c r="AL37" s="3">
        <v>53</v>
      </c>
      <c r="AM37" s="3">
        <v>53</v>
      </c>
      <c r="AN37" s="3" t="s">
        <v>330</v>
      </c>
      <c r="AO37" s="3" t="s">
        <v>656</v>
      </c>
      <c r="AP37" s="3">
        <v>50</v>
      </c>
      <c r="AQ37" s="3" t="s">
        <v>330</v>
      </c>
      <c r="AR37" s="3" t="s">
        <v>656</v>
      </c>
      <c r="AS37" s="3">
        <v>58</v>
      </c>
      <c r="AT37" s="3">
        <v>65.5</v>
      </c>
      <c r="AU37" s="3">
        <v>52</v>
      </c>
      <c r="AV37" s="3" t="s">
        <v>354</v>
      </c>
      <c r="AW37" s="3">
        <v>57</v>
      </c>
      <c r="AX37" s="3" t="s">
        <v>354</v>
      </c>
      <c r="AY37" s="3">
        <v>51</v>
      </c>
      <c r="BA37" s="3">
        <v>55</v>
      </c>
      <c r="BC37" s="3">
        <v>54</v>
      </c>
      <c r="BD37" s="3">
        <v>59</v>
      </c>
      <c r="BE37" s="3">
        <v>59</v>
      </c>
      <c r="BF37" s="3">
        <v>64</v>
      </c>
      <c r="BG37" s="3">
        <v>58</v>
      </c>
      <c r="BH37" s="3" t="s">
        <v>354</v>
      </c>
      <c r="BJ37" s="3">
        <v>59</v>
      </c>
      <c r="BK37" s="18">
        <v>57</v>
      </c>
      <c r="BL37" s="13" t="s">
        <v>43</v>
      </c>
      <c r="BM37" s="3" t="s">
        <v>995</v>
      </c>
    </row>
    <row r="38" spans="1:65">
      <c r="A38" s="3">
        <v>10</v>
      </c>
      <c r="B38" s="3">
        <v>50.5</v>
      </c>
      <c r="C38" s="3">
        <v>51.5</v>
      </c>
      <c r="D38" s="3">
        <v>54</v>
      </c>
      <c r="E38" s="3">
        <v>56</v>
      </c>
      <c r="F38" s="3">
        <v>54</v>
      </c>
      <c r="G38" s="15">
        <v>56</v>
      </c>
      <c r="H38" s="15"/>
      <c r="I38" s="3">
        <v>56</v>
      </c>
      <c r="J38" s="3">
        <v>9</v>
      </c>
      <c r="L38" s="3">
        <v>12</v>
      </c>
      <c r="N38" s="3">
        <v>50</v>
      </c>
      <c r="P38" s="3">
        <v>51</v>
      </c>
      <c r="R38" s="3">
        <v>19</v>
      </c>
      <c r="T38" s="3">
        <v>49</v>
      </c>
      <c r="V38" s="3">
        <v>50.5</v>
      </c>
      <c r="X38" s="3">
        <v>57</v>
      </c>
      <c r="Z38" s="3">
        <v>16</v>
      </c>
      <c r="AB38" s="3">
        <v>62</v>
      </c>
      <c r="AD38" s="3">
        <v>13</v>
      </c>
      <c r="AF38" s="3">
        <v>58</v>
      </c>
      <c r="AH38" s="3">
        <v>65</v>
      </c>
      <c r="AJ38" s="3">
        <v>53</v>
      </c>
      <c r="AL38" s="3">
        <v>59</v>
      </c>
      <c r="AM38" s="3">
        <v>58</v>
      </c>
      <c r="AN38" s="3" t="s">
        <v>328</v>
      </c>
      <c r="AO38" s="3" t="s">
        <v>530</v>
      </c>
      <c r="AP38" s="3">
        <v>49</v>
      </c>
      <c r="AQ38" s="3" t="s">
        <v>328</v>
      </c>
      <c r="AR38" s="3" t="s">
        <v>530</v>
      </c>
      <c r="AS38" s="3">
        <v>56</v>
      </c>
      <c r="AT38" s="3">
        <v>49</v>
      </c>
      <c r="AU38" s="3">
        <v>49</v>
      </c>
      <c r="AV38" s="3" t="s">
        <v>365</v>
      </c>
      <c r="AW38" s="3">
        <v>49</v>
      </c>
      <c r="AX38" s="3" t="s">
        <v>365</v>
      </c>
      <c r="AY38" s="3">
        <v>45</v>
      </c>
      <c r="BA38" s="3">
        <v>60</v>
      </c>
      <c r="BC38" s="3">
        <v>62</v>
      </c>
      <c r="BD38" s="3">
        <v>60.5</v>
      </c>
      <c r="BE38" s="3">
        <v>57</v>
      </c>
      <c r="BF38" s="3">
        <v>60</v>
      </c>
      <c r="BG38" s="3">
        <v>63</v>
      </c>
      <c r="BH38" s="3" t="s">
        <v>871</v>
      </c>
      <c r="BJ38" s="3">
        <v>56</v>
      </c>
      <c r="BK38" s="18">
        <v>57</v>
      </c>
      <c r="BL38" s="13" t="s">
        <v>43</v>
      </c>
      <c r="BM38" s="3" t="s">
        <v>995</v>
      </c>
    </row>
    <row r="39" spans="1:65">
      <c r="A39" s="3">
        <v>15</v>
      </c>
      <c r="B39" s="3">
        <v>40</v>
      </c>
      <c r="C39" s="3">
        <v>43.5</v>
      </c>
      <c r="D39" s="3">
        <v>45</v>
      </c>
      <c r="E39" s="3">
        <v>50</v>
      </c>
      <c r="F39" s="3">
        <v>52</v>
      </c>
      <c r="G39" s="15">
        <v>41</v>
      </c>
      <c r="H39" s="15"/>
      <c r="I39" s="3">
        <v>46</v>
      </c>
      <c r="J39" s="3">
        <v>22</v>
      </c>
      <c r="L39" s="3">
        <v>13</v>
      </c>
      <c r="N39" s="3">
        <v>34.5</v>
      </c>
      <c r="P39" s="3">
        <v>42</v>
      </c>
      <c r="R39" s="3">
        <v>30</v>
      </c>
      <c r="T39" s="3">
        <v>43</v>
      </c>
      <c r="V39" s="3">
        <v>47</v>
      </c>
      <c r="X39" s="3">
        <v>49.5</v>
      </c>
      <c r="Z39" s="3">
        <v>18</v>
      </c>
      <c r="AB39" s="3">
        <v>47</v>
      </c>
      <c r="AD39" s="3">
        <v>17</v>
      </c>
      <c r="AF39" s="3">
        <v>52</v>
      </c>
      <c r="AH39" s="3">
        <v>50</v>
      </c>
      <c r="AJ39" s="3">
        <v>53</v>
      </c>
      <c r="AL39" s="3">
        <v>52</v>
      </c>
      <c r="AM39" s="3">
        <v>53</v>
      </c>
      <c r="AN39" s="3" t="s">
        <v>330</v>
      </c>
      <c r="AP39" s="3">
        <v>51</v>
      </c>
      <c r="AQ39" s="3" t="s">
        <v>330</v>
      </c>
      <c r="AS39" s="3">
        <v>63</v>
      </c>
      <c r="AT39" s="3">
        <v>48</v>
      </c>
      <c r="AU39" s="3">
        <v>49</v>
      </c>
      <c r="AV39" s="3" t="s">
        <v>368</v>
      </c>
      <c r="AW39" s="3">
        <v>51</v>
      </c>
      <c r="AX39" s="3" t="s">
        <v>368</v>
      </c>
      <c r="AY39" s="3">
        <v>49</v>
      </c>
      <c r="BA39" s="3">
        <v>52.5</v>
      </c>
      <c r="BC39" s="3">
        <v>56</v>
      </c>
      <c r="BD39" s="3">
        <v>49</v>
      </c>
      <c r="BE39" s="3">
        <v>48</v>
      </c>
      <c r="BF39" s="3">
        <v>56</v>
      </c>
      <c r="BG39" s="3">
        <v>59.5</v>
      </c>
      <c r="BH39" s="3" t="s">
        <v>365</v>
      </c>
      <c r="BJ39" s="3">
        <v>57</v>
      </c>
      <c r="BK39" s="18">
        <v>62</v>
      </c>
      <c r="BL39" s="13" t="s">
        <v>43</v>
      </c>
      <c r="BM39" s="3" t="s">
        <v>572</v>
      </c>
    </row>
    <row r="40" spans="1:65">
      <c r="A40" s="3">
        <v>20</v>
      </c>
      <c r="B40" s="3">
        <v>42</v>
      </c>
      <c r="C40" s="3">
        <v>44</v>
      </c>
      <c r="D40" s="3">
        <v>45.5</v>
      </c>
      <c r="E40" s="3">
        <v>46</v>
      </c>
      <c r="F40" s="3">
        <v>46.5</v>
      </c>
      <c r="G40" s="15">
        <v>42</v>
      </c>
      <c r="H40" s="15"/>
      <c r="I40" s="3">
        <v>42</v>
      </c>
      <c r="J40" s="3">
        <v>9.5</v>
      </c>
      <c r="L40" s="3">
        <v>19</v>
      </c>
      <c r="N40" s="3">
        <v>36</v>
      </c>
      <c r="P40" s="3">
        <v>41</v>
      </c>
      <c r="R40" s="3">
        <v>23</v>
      </c>
      <c r="T40" s="3">
        <v>43</v>
      </c>
      <c r="V40" s="3">
        <v>42.5</v>
      </c>
      <c r="X40" s="3">
        <v>44.5</v>
      </c>
      <c r="AB40" s="3">
        <v>42</v>
      </c>
      <c r="AD40" s="3">
        <v>20</v>
      </c>
      <c r="AF40" s="3">
        <v>48</v>
      </c>
      <c r="AH40" s="3">
        <v>43</v>
      </c>
      <c r="AJ40" s="3">
        <v>46</v>
      </c>
      <c r="AL40" s="3">
        <v>45</v>
      </c>
      <c r="AM40" s="3">
        <v>43</v>
      </c>
      <c r="AN40" s="3" t="s">
        <v>330</v>
      </c>
      <c r="AP40" s="3">
        <v>46.5</v>
      </c>
      <c r="AQ40" s="3" t="s">
        <v>330</v>
      </c>
      <c r="AS40" s="3">
        <v>52</v>
      </c>
      <c r="AT40" s="3">
        <v>42</v>
      </c>
      <c r="AU40" s="3">
        <v>43</v>
      </c>
      <c r="AV40" s="3" t="s">
        <v>369</v>
      </c>
      <c r="AW40" s="3">
        <v>40</v>
      </c>
      <c r="AX40" s="3" t="s">
        <v>369</v>
      </c>
      <c r="AY40" s="3">
        <v>51.5</v>
      </c>
      <c r="BA40" s="3">
        <v>42.5</v>
      </c>
      <c r="BC40" s="3">
        <v>44</v>
      </c>
      <c r="BD40" s="3">
        <v>37</v>
      </c>
      <c r="BE40" s="3">
        <v>33</v>
      </c>
      <c r="BF40" s="3">
        <v>43</v>
      </c>
      <c r="BG40" s="3">
        <v>54.5</v>
      </c>
      <c r="BH40" s="3" t="s">
        <v>872</v>
      </c>
      <c r="BJ40" s="3">
        <v>55</v>
      </c>
      <c r="BK40" s="18">
        <v>49</v>
      </c>
      <c r="BL40" s="3">
        <v>60</v>
      </c>
    </row>
    <row r="41" spans="1:65">
      <c r="A41" s="3">
        <v>25</v>
      </c>
      <c r="B41" s="3">
        <v>21</v>
      </c>
      <c r="C41" s="3">
        <v>24.5</v>
      </c>
      <c r="D41" s="3">
        <v>26</v>
      </c>
      <c r="E41" s="3">
        <v>27</v>
      </c>
      <c r="F41" s="3">
        <v>27</v>
      </c>
      <c r="G41" s="15">
        <v>31</v>
      </c>
      <c r="H41" s="15"/>
      <c r="I41" s="3">
        <v>31</v>
      </c>
      <c r="J41" s="3">
        <v>19</v>
      </c>
      <c r="L41" s="3">
        <v>13</v>
      </c>
      <c r="N41" s="3">
        <v>26.5</v>
      </c>
      <c r="P41" s="3">
        <v>31</v>
      </c>
      <c r="R41" s="3">
        <v>21</v>
      </c>
      <c r="T41" s="3">
        <v>32</v>
      </c>
      <c r="V41" s="3">
        <v>30</v>
      </c>
      <c r="X41" s="3">
        <v>32.5</v>
      </c>
      <c r="Z41" s="3">
        <v>22</v>
      </c>
      <c r="AB41" s="3">
        <v>31</v>
      </c>
      <c r="AD41" s="3">
        <v>17</v>
      </c>
      <c r="AF41" s="3">
        <v>30</v>
      </c>
      <c r="AH41" s="3">
        <v>33</v>
      </c>
      <c r="AJ41" s="3">
        <v>28</v>
      </c>
      <c r="AL41" s="3">
        <v>29</v>
      </c>
      <c r="AM41" s="3">
        <v>38</v>
      </c>
      <c r="AN41" s="3" t="s">
        <v>330</v>
      </c>
      <c r="AP41" s="3">
        <v>39</v>
      </c>
      <c r="AQ41" s="3" t="s">
        <v>330</v>
      </c>
      <c r="AS41" s="3">
        <v>39</v>
      </c>
      <c r="AT41" s="3">
        <v>29</v>
      </c>
      <c r="AU41" s="3">
        <v>39</v>
      </c>
      <c r="AV41" s="3" t="s">
        <v>370</v>
      </c>
      <c r="AW41" s="3">
        <v>29</v>
      </c>
      <c r="AX41" s="3" t="s">
        <v>370</v>
      </c>
      <c r="AY41" s="3">
        <v>43.5</v>
      </c>
      <c r="BA41" s="3">
        <v>42</v>
      </c>
      <c r="BB41" s="3" t="s">
        <v>525</v>
      </c>
      <c r="BC41" s="3">
        <v>44</v>
      </c>
      <c r="BD41" s="3">
        <v>34</v>
      </c>
      <c r="BE41" s="3">
        <v>29</v>
      </c>
      <c r="BF41" s="3">
        <v>46</v>
      </c>
      <c r="BG41" s="3">
        <v>56</v>
      </c>
      <c r="BH41" s="3" t="s">
        <v>368</v>
      </c>
      <c r="BJ41" s="3">
        <v>54</v>
      </c>
      <c r="BK41" s="18">
        <v>53</v>
      </c>
      <c r="BL41" s="3">
        <v>60</v>
      </c>
    </row>
    <row r="42" spans="1:65">
      <c r="A42" s="3">
        <v>30</v>
      </c>
      <c r="B42" s="3">
        <v>35</v>
      </c>
      <c r="C42" s="3">
        <v>36.5</v>
      </c>
      <c r="D42" s="3">
        <v>40</v>
      </c>
      <c r="E42" s="3">
        <v>44</v>
      </c>
      <c r="F42" s="3">
        <v>44</v>
      </c>
      <c r="G42" s="15">
        <v>47</v>
      </c>
      <c r="H42" s="15"/>
      <c r="I42" s="3">
        <v>47</v>
      </c>
      <c r="J42" s="3">
        <v>20.5</v>
      </c>
      <c r="L42" s="3">
        <v>21</v>
      </c>
      <c r="N42" s="3">
        <v>39.5</v>
      </c>
      <c r="P42" s="3">
        <v>40</v>
      </c>
      <c r="R42" s="3">
        <v>25</v>
      </c>
      <c r="T42" s="3">
        <v>43</v>
      </c>
      <c r="V42" s="3">
        <v>52.5</v>
      </c>
      <c r="X42" s="3">
        <v>51.5</v>
      </c>
      <c r="Z42" s="3">
        <v>15</v>
      </c>
      <c r="AB42" s="3">
        <v>53</v>
      </c>
      <c r="AD42" s="3">
        <v>11</v>
      </c>
      <c r="AF42" s="3">
        <v>33</v>
      </c>
      <c r="AH42" s="3">
        <v>52</v>
      </c>
      <c r="AJ42" s="3">
        <v>44</v>
      </c>
      <c r="AL42" s="3">
        <v>54</v>
      </c>
      <c r="AM42" s="3">
        <v>49</v>
      </c>
      <c r="AN42" s="3" t="s">
        <v>328</v>
      </c>
      <c r="AP42" s="3">
        <v>48</v>
      </c>
      <c r="AQ42" s="3" t="s">
        <v>328</v>
      </c>
      <c r="AS42" s="3">
        <v>47</v>
      </c>
      <c r="AT42" s="3">
        <v>44</v>
      </c>
      <c r="AU42" s="3">
        <v>43</v>
      </c>
      <c r="AV42" s="3" t="s">
        <v>371</v>
      </c>
      <c r="AW42" s="3">
        <v>48</v>
      </c>
      <c r="AX42" s="3" t="s">
        <v>371</v>
      </c>
      <c r="AY42" s="3">
        <v>53</v>
      </c>
      <c r="BA42" s="3">
        <v>54</v>
      </c>
      <c r="BC42" s="3">
        <v>51</v>
      </c>
      <c r="BD42" s="3">
        <v>48</v>
      </c>
      <c r="BE42" s="3">
        <v>42</v>
      </c>
      <c r="BF42" s="3">
        <v>50</v>
      </c>
      <c r="BG42" s="3">
        <v>51.5</v>
      </c>
      <c r="BH42" s="3" t="s">
        <v>873</v>
      </c>
      <c r="BJ42" s="3">
        <v>50</v>
      </c>
      <c r="BK42" s="18">
        <v>54</v>
      </c>
      <c r="BL42" s="3">
        <v>60</v>
      </c>
    </row>
    <row r="43" spans="1:65">
      <c r="A43" s="3">
        <v>35</v>
      </c>
      <c r="B43" s="3">
        <v>29.5</v>
      </c>
      <c r="C43" s="3">
        <v>36</v>
      </c>
      <c r="D43" s="3">
        <v>37</v>
      </c>
      <c r="E43" s="3">
        <v>38</v>
      </c>
      <c r="F43" s="3">
        <v>37</v>
      </c>
      <c r="G43" s="15">
        <v>38</v>
      </c>
      <c r="H43" s="15"/>
      <c r="I43" s="3">
        <v>38</v>
      </c>
      <c r="J43" s="3">
        <v>25</v>
      </c>
      <c r="L43" s="3">
        <v>21</v>
      </c>
      <c r="N43" s="3">
        <v>37</v>
      </c>
      <c r="P43" s="3">
        <v>38</v>
      </c>
      <c r="R43" s="3">
        <v>30</v>
      </c>
      <c r="T43" s="3">
        <v>40</v>
      </c>
      <c r="V43" s="3">
        <v>38.5</v>
      </c>
      <c r="X43" s="3">
        <v>42</v>
      </c>
      <c r="Z43" s="3">
        <v>21.5</v>
      </c>
      <c r="AB43" s="3">
        <v>42</v>
      </c>
      <c r="AD43" s="3">
        <v>18</v>
      </c>
      <c r="AF43" s="3">
        <v>39</v>
      </c>
      <c r="AH43" s="3">
        <v>43</v>
      </c>
      <c r="AJ43" s="3">
        <v>42</v>
      </c>
      <c r="AL43" s="3">
        <v>42</v>
      </c>
      <c r="AM43" s="3">
        <v>39</v>
      </c>
      <c r="AN43" s="3" t="s">
        <v>328</v>
      </c>
      <c r="AO43" s="3" t="s">
        <v>656</v>
      </c>
      <c r="AP43" s="3">
        <v>38</v>
      </c>
      <c r="AQ43" s="3" t="s">
        <v>328</v>
      </c>
      <c r="AR43" s="3" t="s">
        <v>656</v>
      </c>
      <c r="AS43" s="3">
        <v>50</v>
      </c>
      <c r="AT43" s="3">
        <v>49</v>
      </c>
      <c r="AU43" s="3">
        <v>44</v>
      </c>
      <c r="AV43" s="3" t="s">
        <v>372</v>
      </c>
      <c r="AW43" s="3">
        <v>39</v>
      </c>
      <c r="AX43" s="3" t="s">
        <v>372</v>
      </c>
      <c r="AY43" s="3">
        <v>43.5</v>
      </c>
      <c r="AZ43" s="3" t="s">
        <v>525</v>
      </c>
      <c r="BA43" s="3">
        <v>42.5</v>
      </c>
      <c r="BC43" s="3">
        <v>42</v>
      </c>
      <c r="BD43" s="3">
        <v>36</v>
      </c>
      <c r="BE43" s="3">
        <v>33</v>
      </c>
      <c r="BF43" s="3">
        <v>43</v>
      </c>
      <c r="BG43" s="3">
        <v>45</v>
      </c>
      <c r="BH43" s="3" t="s">
        <v>369</v>
      </c>
      <c r="BJ43" s="3">
        <v>52</v>
      </c>
      <c r="BK43" s="18">
        <v>45</v>
      </c>
      <c r="BL43" s="3">
        <v>47</v>
      </c>
    </row>
    <row r="44" spans="1:65">
      <c r="A44" s="3">
        <v>40</v>
      </c>
      <c r="B44" s="3">
        <v>46</v>
      </c>
      <c r="C44" s="3">
        <v>45</v>
      </c>
      <c r="D44" s="3">
        <v>50</v>
      </c>
      <c r="E44" s="3">
        <v>50</v>
      </c>
      <c r="F44" s="3">
        <v>51</v>
      </c>
      <c r="G44" s="15">
        <v>53</v>
      </c>
      <c r="H44" s="15"/>
      <c r="I44" s="3">
        <v>53</v>
      </c>
      <c r="J44" s="3">
        <v>16</v>
      </c>
      <c r="L44" s="3">
        <v>13.5</v>
      </c>
      <c r="N44" s="3">
        <v>51</v>
      </c>
      <c r="P44" s="3">
        <v>51</v>
      </c>
      <c r="R44" s="3">
        <v>24</v>
      </c>
      <c r="T44" s="3">
        <v>60</v>
      </c>
      <c r="V44" s="3">
        <v>58.5</v>
      </c>
      <c r="X44" s="3">
        <v>55.5</v>
      </c>
      <c r="Z44" s="3">
        <v>10</v>
      </c>
      <c r="AB44" s="3">
        <v>62</v>
      </c>
      <c r="AD44" s="3">
        <v>16</v>
      </c>
      <c r="AF44" s="3">
        <v>52</v>
      </c>
      <c r="AH44" s="3">
        <v>59</v>
      </c>
      <c r="AJ44" s="3">
        <v>52</v>
      </c>
      <c r="AL44" s="3">
        <v>67</v>
      </c>
      <c r="AM44" s="3">
        <v>50</v>
      </c>
      <c r="AN44" s="3" t="s">
        <v>328</v>
      </c>
      <c r="AP44" s="3">
        <v>56</v>
      </c>
      <c r="AQ44" s="3" t="s">
        <v>328</v>
      </c>
      <c r="AS44" s="3">
        <v>56</v>
      </c>
      <c r="AT44" s="3">
        <v>60</v>
      </c>
      <c r="AU44" s="3">
        <v>65</v>
      </c>
      <c r="AV44" s="3" t="s">
        <v>373</v>
      </c>
      <c r="AW44" s="3">
        <v>59</v>
      </c>
      <c r="AX44" s="3" t="s">
        <v>373</v>
      </c>
      <c r="AY44" s="3">
        <v>61</v>
      </c>
      <c r="BA44" s="3">
        <v>71</v>
      </c>
      <c r="BC44" s="3">
        <v>78</v>
      </c>
      <c r="BD44" s="3">
        <v>72</v>
      </c>
      <c r="BE44" s="3">
        <v>75</v>
      </c>
      <c r="BF44" s="3">
        <v>108</v>
      </c>
      <c r="BG44" s="3">
        <v>46</v>
      </c>
      <c r="BH44" s="3" t="s">
        <v>874</v>
      </c>
      <c r="BI44" s="3" t="s">
        <v>524</v>
      </c>
      <c r="BJ44" s="3">
        <v>44</v>
      </c>
      <c r="BK44" s="18">
        <v>46</v>
      </c>
      <c r="BL44" s="3">
        <v>49</v>
      </c>
      <c r="BM44" s="3" t="s">
        <v>524</v>
      </c>
    </row>
    <row r="45" spans="1:65">
      <c r="A45" s="3">
        <v>45</v>
      </c>
      <c r="B45" s="3">
        <v>34.5</v>
      </c>
      <c r="C45" s="3">
        <v>39</v>
      </c>
      <c r="D45" s="3">
        <v>42.5</v>
      </c>
      <c r="E45" s="3">
        <v>46</v>
      </c>
      <c r="F45" s="3">
        <v>46</v>
      </c>
      <c r="G45" s="15">
        <v>46</v>
      </c>
      <c r="H45" s="15"/>
      <c r="I45" s="3">
        <v>49</v>
      </c>
      <c r="J45" s="3">
        <v>7.5</v>
      </c>
      <c r="L45" s="3">
        <v>15</v>
      </c>
      <c r="N45" s="3">
        <v>36.5</v>
      </c>
      <c r="P45" s="3">
        <v>35</v>
      </c>
      <c r="Q45" s="3" t="s">
        <v>596</v>
      </c>
      <c r="R45" s="3">
        <v>19</v>
      </c>
      <c r="T45" s="3" t="s">
        <v>206</v>
      </c>
      <c r="V45" s="3">
        <v>164</v>
      </c>
      <c r="X45" s="3">
        <v>130</v>
      </c>
      <c r="Y45" s="3" t="s">
        <v>319</v>
      </c>
      <c r="Z45" s="3">
        <v>17</v>
      </c>
      <c r="AB45" s="3">
        <v>97</v>
      </c>
      <c r="AC45" s="3" t="s">
        <v>606</v>
      </c>
      <c r="AF45" s="3">
        <v>50</v>
      </c>
      <c r="AG45" s="3" t="s">
        <v>621</v>
      </c>
      <c r="AI45" s="3" t="s">
        <v>830</v>
      </c>
      <c r="AK45" s="3" t="s">
        <v>731</v>
      </c>
      <c r="AL45" s="3" t="s">
        <v>393</v>
      </c>
      <c r="AM45" s="3" t="s">
        <v>830</v>
      </c>
      <c r="BG45" s="3">
        <v>48</v>
      </c>
      <c r="BH45" s="3" t="s">
        <v>370</v>
      </c>
      <c r="BI45" s="3" t="s">
        <v>524</v>
      </c>
      <c r="BJ45" s="3">
        <v>45</v>
      </c>
      <c r="BK45" s="18">
        <v>38</v>
      </c>
      <c r="BL45" s="3">
        <v>38</v>
      </c>
      <c r="BM45" s="3" t="s">
        <v>524</v>
      </c>
    </row>
    <row r="46" spans="1:65">
      <c r="A46" s="3">
        <v>50</v>
      </c>
      <c r="B46" s="3">
        <v>22</v>
      </c>
      <c r="C46" s="3">
        <v>22</v>
      </c>
      <c r="D46" s="3">
        <v>68</v>
      </c>
      <c r="E46" s="3">
        <v>69</v>
      </c>
      <c r="F46" s="3">
        <v>69</v>
      </c>
      <c r="G46" s="15">
        <v>106</v>
      </c>
      <c r="H46" s="15"/>
      <c r="I46" s="3">
        <v>67</v>
      </c>
      <c r="L46" s="3">
        <v>0</v>
      </c>
      <c r="M46" s="3" t="s">
        <v>792</v>
      </c>
      <c r="N46" s="3">
        <v>42</v>
      </c>
      <c r="P46" s="3">
        <v>76</v>
      </c>
      <c r="R46" s="3">
        <v>25</v>
      </c>
      <c r="T46" s="3" t="s">
        <v>43</v>
      </c>
      <c r="Z46" s="3">
        <v>7.5</v>
      </c>
      <c r="AC46" s="3" t="s">
        <v>732</v>
      </c>
      <c r="AK46" s="3" t="s">
        <v>731</v>
      </c>
      <c r="AL46" s="3" t="s">
        <v>732</v>
      </c>
      <c r="AM46" s="3" t="s">
        <v>830</v>
      </c>
      <c r="BG46" s="3">
        <v>46</v>
      </c>
      <c r="BH46" s="3" t="s">
        <v>875</v>
      </c>
      <c r="BI46" s="3" t="s">
        <v>524</v>
      </c>
      <c r="BJ46" s="3">
        <v>45</v>
      </c>
      <c r="BK46" s="18">
        <v>43</v>
      </c>
      <c r="BL46" s="3">
        <v>50</v>
      </c>
      <c r="BM46" s="3" t="s">
        <v>524</v>
      </c>
    </row>
    <row r="47" spans="1:65">
      <c r="A47" s="3">
        <v>53</v>
      </c>
      <c r="B47" s="3">
        <v>33.5</v>
      </c>
      <c r="C47" s="3">
        <v>39</v>
      </c>
      <c r="D47" s="3">
        <v>60</v>
      </c>
      <c r="E47" s="3">
        <v>130</v>
      </c>
      <c r="F47" s="3">
        <v>120</v>
      </c>
      <c r="G47" s="15">
        <v>100</v>
      </c>
      <c r="H47" s="15"/>
      <c r="I47" s="3">
        <v>100</v>
      </c>
      <c r="L47" s="3">
        <v>11</v>
      </c>
      <c r="N47" s="3">
        <v>62</v>
      </c>
      <c r="P47" s="3">
        <v>110</v>
      </c>
      <c r="Q47" s="3" t="s">
        <v>596</v>
      </c>
      <c r="R47" s="3">
        <v>14</v>
      </c>
      <c r="T47" s="3">
        <v>75</v>
      </c>
      <c r="Z47" s="3">
        <v>10.5</v>
      </c>
      <c r="AK47" s="3" t="s">
        <v>731</v>
      </c>
      <c r="AL47" s="3" t="s">
        <v>732</v>
      </c>
      <c r="AM47" s="3" t="s">
        <v>830</v>
      </c>
      <c r="BG47" s="3">
        <v>53</v>
      </c>
      <c r="BH47" s="3" t="s">
        <v>371</v>
      </c>
      <c r="BI47" s="3" t="s">
        <v>524</v>
      </c>
      <c r="BJ47" s="3">
        <v>53</v>
      </c>
      <c r="BK47" s="18">
        <v>47</v>
      </c>
      <c r="BL47" s="3">
        <v>50</v>
      </c>
      <c r="BM47" s="3" t="s">
        <v>524</v>
      </c>
    </row>
    <row r="48" spans="1:65">
      <c r="A48" s="3">
        <v>53.5</v>
      </c>
      <c r="B48" s="3">
        <v>67</v>
      </c>
      <c r="C48" s="3">
        <v>85</v>
      </c>
      <c r="D48" s="3">
        <v>83</v>
      </c>
      <c r="E48" s="3">
        <v>83</v>
      </c>
      <c r="F48" s="3">
        <v>83</v>
      </c>
      <c r="G48" s="15">
        <v>69</v>
      </c>
      <c r="H48" s="15"/>
      <c r="I48" s="3">
        <v>69</v>
      </c>
      <c r="L48" s="3">
        <v>8</v>
      </c>
      <c r="N48" s="3">
        <v>38.5</v>
      </c>
      <c r="P48" s="3">
        <v>87</v>
      </c>
      <c r="Q48" s="3" t="s">
        <v>596</v>
      </c>
      <c r="R48" s="3">
        <v>20</v>
      </c>
      <c r="T48" s="3" t="s">
        <v>235</v>
      </c>
      <c r="Z48" s="3">
        <v>12</v>
      </c>
      <c r="AK48" s="3" t="s">
        <v>731</v>
      </c>
      <c r="AL48" s="3" t="s">
        <v>732</v>
      </c>
      <c r="AM48" s="3" t="s">
        <v>830</v>
      </c>
      <c r="BG48" s="3">
        <v>62</v>
      </c>
      <c r="BH48" s="3" t="s">
        <v>876</v>
      </c>
      <c r="BI48" s="3" t="s">
        <v>524</v>
      </c>
      <c r="BJ48" s="3">
        <v>60</v>
      </c>
      <c r="BK48" s="18">
        <v>56</v>
      </c>
      <c r="BL48" s="3">
        <v>69</v>
      </c>
      <c r="BM48" s="3" t="s">
        <v>524</v>
      </c>
    </row>
    <row r="49" spans="1:65">
      <c r="A49" s="3">
        <v>53.75</v>
      </c>
      <c r="B49" s="3">
        <v>51.5</v>
      </c>
      <c r="C49" s="3">
        <v>102</v>
      </c>
      <c r="D49" s="3">
        <v>107</v>
      </c>
      <c r="E49" s="3">
        <v>108</v>
      </c>
      <c r="F49" s="3">
        <v>108</v>
      </c>
      <c r="G49" s="15">
        <v>108</v>
      </c>
      <c r="H49" s="15"/>
      <c r="I49" s="3">
        <v>108</v>
      </c>
      <c r="L49" s="3">
        <v>6</v>
      </c>
      <c r="N49" s="3">
        <v>40.5</v>
      </c>
      <c r="P49" s="3">
        <v>130</v>
      </c>
      <c r="R49" s="3">
        <v>19</v>
      </c>
      <c r="T49" s="3" t="s">
        <v>147</v>
      </c>
      <c r="Z49" s="3">
        <v>10</v>
      </c>
      <c r="AK49" s="3" t="s">
        <v>731</v>
      </c>
      <c r="AL49" s="3" t="s">
        <v>732</v>
      </c>
      <c r="AM49" s="3" t="s">
        <v>830</v>
      </c>
      <c r="BG49" s="3">
        <v>43</v>
      </c>
      <c r="BH49" s="3" t="s">
        <v>372</v>
      </c>
      <c r="BI49" s="3" t="s">
        <v>524</v>
      </c>
      <c r="BJ49" s="3">
        <v>46</v>
      </c>
      <c r="BK49" s="18">
        <v>43</v>
      </c>
      <c r="BL49" s="3">
        <v>45</v>
      </c>
      <c r="BM49" s="3" t="s">
        <v>524</v>
      </c>
    </row>
    <row r="50" spans="1:65">
      <c r="A50" s="3">
        <v>54</v>
      </c>
      <c r="B50" s="3">
        <v>55.5</v>
      </c>
      <c r="C50" s="3">
        <v>107</v>
      </c>
      <c r="D50" s="3">
        <v>130</v>
      </c>
      <c r="E50" s="3">
        <v>130</v>
      </c>
      <c r="F50" s="3">
        <v>120</v>
      </c>
      <c r="G50" s="15">
        <v>62</v>
      </c>
      <c r="H50" s="15"/>
      <c r="I50" s="3">
        <v>66</v>
      </c>
      <c r="L50" s="3">
        <v>5.5</v>
      </c>
      <c r="P50" s="3">
        <v>122</v>
      </c>
      <c r="Q50" s="3" t="s">
        <v>596</v>
      </c>
      <c r="R50" s="3">
        <v>22</v>
      </c>
      <c r="Z50" s="3">
        <v>12</v>
      </c>
      <c r="AK50" s="3" t="s">
        <v>731</v>
      </c>
      <c r="AL50" s="3" t="s">
        <v>732</v>
      </c>
      <c r="AM50" s="3" t="s">
        <v>830</v>
      </c>
      <c r="BG50" s="3">
        <v>39</v>
      </c>
      <c r="BH50" s="3" t="s">
        <v>900</v>
      </c>
      <c r="BI50" s="3" t="s">
        <v>524</v>
      </c>
      <c r="BJ50" s="3">
        <v>38</v>
      </c>
      <c r="BK50" s="18">
        <v>36</v>
      </c>
      <c r="BL50" s="3">
        <v>37</v>
      </c>
    </row>
    <row r="51" spans="1:65">
      <c r="A51" s="3">
        <v>0</v>
      </c>
      <c r="B51" s="3">
        <v>50</v>
      </c>
      <c r="C51" s="3">
        <v>126.5</v>
      </c>
      <c r="D51" s="3">
        <v>126</v>
      </c>
      <c r="E51" s="3">
        <v>130</v>
      </c>
      <c r="F51" s="3">
        <v>125</v>
      </c>
      <c r="G51" s="15">
        <v>50</v>
      </c>
      <c r="H51" s="15"/>
      <c r="R51" s="3">
        <v>24</v>
      </c>
      <c r="Z51" s="3">
        <v>17</v>
      </c>
      <c r="AL51" s="3" t="s">
        <v>732</v>
      </c>
      <c r="BH51" s="3" t="s">
        <v>373</v>
      </c>
      <c r="BI51" s="3" t="s">
        <v>635</v>
      </c>
      <c r="BJ51" s="3" t="s">
        <v>635</v>
      </c>
      <c r="BK51" s="18"/>
      <c r="BM51" s="3" t="s">
        <v>635</v>
      </c>
    </row>
    <row r="52" spans="1:65">
      <c r="A52" s="3">
        <v>-10</v>
      </c>
      <c r="B52" s="3">
        <v>19.5</v>
      </c>
      <c r="C52" s="3">
        <v>19.5</v>
      </c>
      <c r="D52" s="3">
        <v>19.5</v>
      </c>
      <c r="E52" s="3">
        <v>19.5</v>
      </c>
      <c r="F52" s="3">
        <v>19.5</v>
      </c>
      <c r="G52" s="15">
        <v>118</v>
      </c>
      <c r="H52" s="15"/>
      <c r="L52" s="3">
        <v>11.5</v>
      </c>
      <c r="M52" s="3" t="s">
        <v>705</v>
      </c>
      <c r="N52" s="3">
        <v>170</v>
      </c>
      <c r="R52" s="3">
        <v>27</v>
      </c>
      <c r="Z52" s="3">
        <v>12</v>
      </c>
      <c r="AL52" s="3" t="s">
        <v>732</v>
      </c>
      <c r="BH52" s="3" t="s">
        <v>901</v>
      </c>
      <c r="BI52" s="3" t="s">
        <v>635</v>
      </c>
      <c r="BJ52" s="3" t="s">
        <v>635</v>
      </c>
      <c r="BK52" s="18"/>
      <c r="BM52" s="3" t="s">
        <v>635</v>
      </c>
    </row>
    <row r="53" spans="1:65">
      <c r="A53" s="3" t="s">
        <v>138</v>
      </c>
      <c r="B53" s="3">
        <v>52</v>
      </c>
      <c r="C53" s="3">
        <v>81</v>
      </c>
      <c r="D53" s="3">
        <v>83</v>
      </c>
      <c r="E53" s="3">
        <v>85.5</v>
      </c>
      <c r="F53" s="3">
        <v>85.5</v>
      </c>
      <c r="G53" s="15">
        <v>85</v>
      </c>
      <c r="H53" s="15"/>
    </row>
    <row r="54" spans="1:65">
      <c r="A54" s="3" t="s">
        <v>563</v>
      </c>
      <c r="G54" s="15"/>
      <c r="H54" s="15"/>
      <c r="BK54" s="18"/>
    </row>
    <row r="55" spans="1:65">
      <c r="A55" s="3">
        <v>-10</v>
      </c>
      <c r="B55" s="3" t="s">
        <v>43</v>
      </c>
      <c r="C55" s="3" t="s">
        <v>43</v>
      </c>
      <c r="D55" s="3" t="s">
        <v>43</v>
      </c>
      <c r="E55" s="3" t="s">
        <v>43</v>
      </c>
      <c r="F55" s="3" t="s">
        <v>43</v>
      </c>
      <c r="G55" s="15" t="s">
        <v>43</v>
      </c>
      <c r="H55" s="15" t="s">
        <v>778</v>
      </c>
      <c r="Z55" s="3">
        <v>11.5</v>
      </c>
      <c r="AL55" s="3" t="s">
        <v>43</v>
      </c>
      <c r="BG55" s="3" t="s">
        <v>636</v>
      </c>
      <c r="BH55" s="3" t="s">
        <v>408</v>
      </c>
      <c r="BJ55" s="3" t="s">
        <v>635</v>
      </c>
      <c r="BK55" s="18"/>
      <c r="BL55" s="13" t="s">
        <v>43</v>
      </c>
      <c r="BM55" s="3" t="s">
        <v>996</v>
      </c>
    </row>
    <row r="56" spans="1:65">
      <c r="A56" s="3">
        <v>-5</v>
      </c>
      <c r="B56" s="3" t="s">
        <v>43</v>
      </c>
      <c r="C56" s="3" t="s">
        <v>43</v>
      </c>
      <c r="D56" s="3" t="s">
        <v>43</v>
      </c>
      <c r="E56" s="3" t="s">
        <v>43</v>
      </c>
      <c r="F56" s="3" t="s">
        <v>43</v>
      </c>
      <c r="G56" s="15" t="s">
        <v>43</v>
      </c>
      <c r="H56" s="15" t="s">
        <v>766</v>
      </c>
      <c r="Z56" s="3">
        <v>4</v>
      </c>
      <c r="AL56" s="3" t="s">
        <v>43</v>
      </c>
      <c r="BG56" s="3">
        <v>45</v>
      </c>
      <c r="BH56" s="3" t="s">
        <v>902</v>
      </c>
      <c r="BI56" s="3" t="s">
        <v>524</v>
      </c>
      <c r="BJ56" s="3">
        <v>46</v>
      </c>
      <c r="BK56" s="18">
        <v>46</v>
      </c>
      <c r="BL56" s="3">
        <v>57</v>
      </c>
    </row>
    <row r="57" spans="1:65">
      <c r="A57" s="3">
        <v>-0.25</v>
      </c>
      <c r="B57" s="3" t="s">
        <v>43</v>
      </c>
      <c r="C57" s="3" t="s">
        <v>43</v>
      </c>
      <c r="D57" s="3" t="s">
        <v>43</v>
      </c>
      <c r="E57" s="3" t="s">
        <v>43</v>
      </c>
      <c r="F57" s="3" t="s">
        <v>43</v>
      </c>
      <c r="G57" s="15" t="s">
        <v>43</v>
      </c>
      <c r="H57" s="15" t="s">
        <v>753</v>
      </c>
      <c r="R57" s="3">
        <v>12</v>
      </c>
      <c r="S57" s="3" t="s">
        <v>786</v>
      </c>
      <c r="AA57" s="3" t="s">
        <v>705</v>
      </c>
      <c r="AF57" s="3">
        <v>121</v>
      </c>
      <c r="AL57" s="3" t="s">
        <v>43</v>
      </c>
      <c r="BG57" s="3">
        <v>65</v>
      </c>
      <c r="BH57" s="3" t="s">
        <v>421</v>
      </c>
      <c r="BI57" s="3" t="s">
        <v>524</v>
      </c>
      <c r="BJ57" s="3">
        <v>70</v>
      </c>
      <c r="BK57" s="18">
        <v>70</v>
      </c>
      <c r="BL57" s="3">
        <v>78</v>
      </c>
    </row>
    <row r="58" spans="1:65">
      <c r="A58" s="3" t="s">
        <v>97</v>
      </c>
      <c r="B58" s="3" t="s">
        <v>43</v>
      </c>
      <c r="C58" s="3" t="s">
        <v>43</v>
      </c>
      <c r="D58" s="3" t="s">
        <v>43</v>
      </c>
      <c r="E58" s="3" t="s">
        <v>43</v>
      </c>
      <c r="F58" s="3" t="s">
        <v>43</v>
      </c>
      <c r="G58" s="15" t="s">
        <v>43</v>
      </c>
      <c r="H58" s="15" t="s">
        <v>766</v>
      </c>
      <c r="I58" s="3" t="s">
        <v>43</v>
      </c>
      <c r="K58" s="3" t="s">
        <v>705</v>
      </c>
      <c r="M58" s="3" t="s">
        <v>705</v>
      </c>
      <c r="N58" s="3" t="s">
        <v>43</v>
      </c>
      <c r="O58" s="3" t="s">
        <v>739</v>
      </c>
      <c r="R58" s="3">
        <v>12</v>
      </c>
      <c r="S58" s="3" t="s">
        <v>779</v>
      </c>
      <c r="AA58" s="3" t="s">
        <v>705</v>
      </c>
      <c r="AF58" s="3">
        <v>120</v>
      </c>
      <c r="AL58" s="3" t="s">
        <v>43</v>
      </c>
      <c r="AM58" s="3" t="s">
        <v>43</v>
      </c>
      <c r="AN58" s="3" t="s">
        <v>381</v>
      </c>
      <c r="AO58" s="3" t="s">
        <v>641</v>
      </c>
      <c r="AQ58" s="3" t="s">
        <v>381</v>
      </c>
      <c r="AR58" s="3" t="s">
        <v>641</v>
      </c>
      <c r="BG58" s="3">
        <v>46</v>
      </c>
      <c r="BH58" s="3" t="s">
        <v>879</v>
      </c>
      <c r="BI58" s="3" t="s">
        <v>524</v>
      </c>
      <c r="BJ58" s="3">
        <v>47</v>
      </c>
      <c r="BK58" s="18">
        <v>44</v>
      </c>
      <c r="BM58" s="3" t="s">
        <v>997</v>
      </c>
    </row>
    <row r="59" spans="1:65">
      <c r="A59" s="3">
        <v>0.25</v>
      </c>
      <c r="B59" s="3">
        <v>42</v>
      </c>
      <c r="C59" s="3" t="s">
        <v>43</v>
      </c>
      <c r="D59" s="3" t="s">
        <v>43</v>
      </c>
      <c r="E59" s="3" t="s">
        <v>43</v>
      </c>
      <c r="F59" s="3" t="s">
        <v>43</v>
      </c>
      <c r="G59" s="15" t="s">
        <v>43</v>
      </c>
      <c r="H59" s="15" t="s">
        <v>766</v>
      </c>
      <c r="I59" s="3" t="s">
        <v>43</v>
      </c>
      <c r="K59" s="3" t="s">
        <v>705</v>
      </c>
      <c r="M59" s="3" t="s">
        <v>705</v>
      </c>
      <c r="N59" s="3">
        <v>43</v>
      </c>
      <c r="R59" s="3">
        <v>12</v>
      </c>
      <c r="AA59" s="3" t="s">
        <v>705</v>
      </c>
      <c r="AB59" s="3" t="s">
        <v>23</v>
      </c>
      <c r="AF59" s="3">
        <v>58</v>
      </c>
      <c r="AH59" s="3">
        <v>51</v>
      </c>
      <c r="AJ59" s="3" t="s">
        <v>43</v>
      </c>
      <c r="AL59" s="3" t="s">
        <v>43</v>
      </c>
      <c r="AM59" s="3">
        <v>57</v>
      </c>
      <c r="AN59" s="3" t="s">
        <v>381</v>
      </c>
      <c r="AO59" s="3" t="s">
        <v>187</v>
      </c>
      <c r="AP59" s="3" t="s">
        <v>43</v>
      </c>
      <c r="AQ59" s="3" t="s">
        <v>381</v>
      </c>
      <c r="AR59" s="3" t="s">
        <v>187</v>
      </c>
      <c r="AT59" s="3" t="s">
        <v>43</v>
      </c>
      <c r="BG59" s="3">
        <v>52</v>
      </c>
      <c r="BH59" s="3" t="s">
        <v>433</v>
      </c>
      <c r="BI59" s="3" t="s">
        <v>524</v>
      </c>
      <c r="BJ59" s="3">
        <v>57</v>
      </c>
      <c r="BK59" s="18">
        <v>50</v>
      </c>
      <c r="BL59" s="13" t="s">
        <v>43</v>
      </c>
      <c r="BM59" s="3" t="s">
        <v>572</v>
      </c>
    </row>
    <row r="60" spans="1:65">
      <c r="A60" s="3">
        <v>0.5</v>
      </c>
      <c r="B60" s="3">
        <v>36.5</v>
      </c>
      <c r="C60" s="3">
        <v>38</v>
      </c>
      <c r="D60" s="3">
        <v>44</v>
      </c>
      <c r="E60" s="3">
        <v>45</v>
      </c>
      <c r="F60" s="3">
        <v>45</v>
      </c>
      <c r="G60" s="15">
        <v>41</v>
      </c>
      <c r="H60" s="15"/>
      <c r="I60" s="3">
        <v>53</v>
      </c>
      <c r="K60" s="3" t="s">
        <v>705</v>
      </c>
      <c r="M60" s="3" t="s">
        <v>705</v>
      </c>
      <c r="N60" s="3">
        <v>35</v>
      </c>
      <c r="P60" s="3" t="s">
        <v>39</v>
      </c>
      <c r="R60" s="3">
        <v>7</v>
      </c>
      <c r="T60" s="3" t="s">
        <v>43</v>
      </c>
      <c r="AA60" s="3" t="s">
        <v>705</v>
      </c>
      <c r="AB60" s="3" t="s">
        <v>23</v>
      </c>
      <c r="AF60" s="3">
        <v>47</v>
      </c>
      <c r="AH60" s="3" t="s">
        <v>43</v>
      </c>
      <c r="AJ60" s="3">
        <v>59</v>
      </c>
      <c r="AL60" s="3" t="s">
        <v>43</v>
      </c>
      <c r="AM60" s="3">
        <v>60</v>
      </c>
      <c r="AN60" s="3" t="s">
        <v>381</v>
      </c>
      <c r="AO60" s="3" t="s">
        <v>834</v>
      </c>
      <c r="AP60" s="3" t="s">
        <v>43</v>
      </c>
      <c r="AQ60" s="3" t="s">
        <v>381</v>
      </c>
      <c r="AR60" s="3" t="s">
        <v>834</v>
      </c>
      <c r="AT60" s="3" t="s">
        <v>43</v>
      </c>
      <c r="BG60" s="3">
        <v>64</v>
      </c>
      <c r="BH60" s="3" t="s">
        <v>880</v>
      </c>
      <c r="BI60" s="3" t="s">
        <v>524</v>
      </c>
      <c r="BJ60" s="3">
        <v>77</v>
      </c>
      <c r="BK60" s="18">
        <v>66</v>
      </c>
      <c r="BL60" s="13" t="s">
        <v>43</v>
      </c>
    </row>
    <row r="61" spans="1:65">
      <c r="A61" s="3">
        <v>1</v>
      </c>
      <c r="B61" s="3">
        <v>46</v>
      </c>
      <c r="C61" s="3">
        <v>52.5</v>
      </c>
      <c r="D61" s="3">
        <v>56</v>
      </c>
      <c r="E61" s="3">
        <v>58</v>
      </c>
      <c r="F61" s="3">
        <v>59</v>
      </c>
      <c r="G61" s="15">
        <v>49</v>
      </c>
      <c r="H61" s="15"/>
      <c r="I61" s="3">
        <v>65</v>
      </c>
      <c r="N61" s="3">
        <v>43</v>
      </c>
      <c r="P61" s="3">
        <v>59</v>
      </c>
      <c r="R61" s="3">
        <v>11</v>
      </c>
      <c r="T61" s="3">
        <v>52</v>
      </c>
      <c r="U61" s="3">
        <v>45</v>
      </c>
      <c r="V61" s="3">
        <v>61</v>
      </c>
      <c r="X61" s="3">
        <v>72</v>
      </c>
      <c r="AA61" s="3" t="s">
        <v>705</v>
      </c>
      <c r="AB61" s="3">
        <v>51.5</v>
      </c>
      <c r="AH61" s="3">
        <v>48</v>
      </c>
      <c r="AJ61" s="3">
        <v>52</v>
      </c>
      <c r="AL61" s="3">
        <v>66</v>
      </c>
      <c r="AM61" s="3">
        <v>53</v>
      </c>
      <c r="AN61" s="3" t="s">
        <v>381</v>
      </c>
      <c r="AO61" s="3" t="s">
        <v>834</v>
      </c>
      <c r="AP61" s="3">
        <v>80</v>
      </c>
      <c r="AQ61" s="3" t="s">
        <v>381</v>
      </c>
      <c r="AR61" s="3" t="s">
        <v>834</v>
      </c>
      <c r="AS61" s="3">
        <v>200</v>
      </c>
      <c r="AT61" s="3" t="s">
        <v>43</v>
      </c>
      <c r="BG61" s="3">
        <v>66</v>
      </c>
      <c r="BH61" s="3" t="s">
        <v>436</v>
      </c>
      <c r="BI61" s="3" t="s">
        <v>903</v>
      </c>
      <c r="BJ61" s="3">
        <v>60</v>
      </c>
      <c r="BK61" s="18">
        <v>78</v>
      </c>
      <c r="BM61" s="3" t="s">
        <v>998</v>
      </c>
    </row>
    <row r="62" spans="1:65">
      <c r="A62" s="3">
        <v>5</v>
      </c>
      <c r="B62" s="3">
        <v>61</v>
      </c>
      <c r="C62" s="3">
        <v>61.5</v>
      </c>
      <c r="D62" s="3">
        <v>65</v>
      </c>
      <c r="E62" s="3">
        <v>67</v>
      </c>
      <c r="F62" s="3">
        <v>67</v>
      </c>
      <c r="G62" s="15">
        <v>42</v>
      </c>
      <c r="H62" s="15"/>
      <c r="I62" s="3">
        <v>67</v>
      </c>
      <c r="J62" s="3">
        <v>7.5</v>
      </c>
      <c r="L62" s="3">
        <v>13</v>
      </c>
      <c r="N62" s="3">
        <v>57</v>
      </c>
      <c r="P62" s="3">
        <v>69</v>
      </c>
      <c r="R62" s="3">
        <v>33</v>
      </c>
      <c r="T62" s="3">
        <v>69</v>
      </c>
      <c r="V62" s="3">
        <v>68</v>
      </c>
      <c r="X62" s="3">
        <v>77.5</v>
      </c>
      <c r="Z62" s="3">
        <v>24</v>
      </c>
      <c r="AB62" s="3">
        <v>70</v>
      </c>
      <c r="AD62" s="3">
        <v>18</v>
      </c>
      <c r="AF62" s="3">
        <v>66</v>
      </c>
      <c r="AH62" s="3">
        <v>71</v>
      </c>
      <c r="AJ62" s="3">
        <v>64</v>
      </c>
      <c r="AL62" s="3">
        <v>71</v>
      </c>
      <c r="AM62" s="3">
        <v>68</v>
      </c>
      <c r="AN62" s="3" t="s">
        <v>330</v>
      </c>
      <c r="AO62" s="3" t="s">
        <v>565</v>
      </c>
      <c r="AP62" s="3">
        <v>68</v>
      </c>
      <c r="AQ62" s="3" t="s">
        <v>330</v>
      </c>
      <c r="AR62" s="3" t="s">
        <v>565</v>
      </c>
      <c r="AS62" s="3">
        <v>68</v>
      </c>
      <c r="AT62" s="3">
        <v>64.5</v>
      </c>
      <c r="AU62" s="3">
        <v>58</v>
      </c>
      <c r="AV62" s="3" t="s">
        <v>408</v>
      </c>
      <c r="AW62" s="3">
        <v>49</v>
      </c>
      <c r="AX62" s="3" t="s">
        <v>408</v>
      </c>
      <c r="AY62" s="3" t="s">
        <v>43</v>
      </c>
      <c r="BD62" s="3" t="s">
        <v>632</v>
      </c>
      <c r="BF62" s="3" t="s">
        <v>632</v>
      </c>
      <c r="BG62" s="3">
        <v>67</v>
      </c>
      <c r="BH62" s="3" t="s">
        <v>881</v>
      </c>
      <c r="BI62" s="3" t="s">
        <v>524</v>
      </c>
      <c r="BJ62" s="3">
        <v>67</v>
      </c>
      <c r="BK62" s="18">
        <v>73.5</v>
      </c>
      <c r="BL62" s="3">
        <v>110</v>
      </c>
      <c r="BM62" s="3" t="s">
        <v>524</v>
      </c>
    </row>
    <row r="63" spans="1:65">
      <c r="A63" s="3">
        <v>10</v>
      </c>
      <c r="B63" s="3">
        <v>40</v>
      </c>
      <c r="C63" s="3">
        <v>36.5</v>
      </c>
      <c r="D63" s="3">
        <v>37.5</v>
      </c>
      <c r="E63" s="3">
        <v>39</v>
      </c>
      <c r="F63" s="3">
        <v>42</v>
      </c>
      <c r="G63" s="15">
        <v>55</v>
      </c>
      <c r="H63" s="15"/>
      <c r="I63" s="3">
        <v>46</v>
      </c>
      <c r="K63" s="3" t="s">
        <v>705</v>
      </c>
      <c r="L63" s="3">
        <v>3</v>
      </c>
      <c r="N63" s="3">
        <v>40</v>
      </c>
      <c r="P63" s="3">
        <v>44</v>
      </c>
      <c r="R63" s="3">
        <v>23</v>
      </c>
      <c r="T63" s="3">
        <v>40</v>
      </c>
      <c r="V63" s="3">
        <v>49</v>
      </c>
      <c r="Z63" s="3">
        <v>10</v>
      </c>
      <c r="AB63" s="3">
        <v>37.5</v>
      </c>
      <c r="AD63" s="3">
        <v>9</v>
      </c>
      <c r="AF63" s="3">
        <v>40</v>
      </c>
      <c r="AH63" s="3">
        <v>40</v>
      </c>
      <c r="AJ63" s="3">
        <v>37</v>
      </c>
      <c r="AL63" s="3">
        <v>52</v>
      </c>
      <c r="AM63" s="3">
        <v>40</v>
      </c>
      <c r="AN63" s="3" t="s">
        <v>331</v>
      </c>
      <c r="AP63" s="3">
        <v>34</v>
      </c>
      <c r="AQ63" s="3" t="s">
        <v>331</v>
      </c>
      <c r="AS63" s="3">
        <v>40</v>
      </c>
      <c r="AT63" s="3">
        <v>40</v>
      </c>
      <c r="AU63" s="3">
        <v>64</v>
      </c>
      <c r="AV63" s="3" t="s">
        <v>421</v>
      </c>
      <c r="AW63" s="3">
        <v>61</v>
      </c>
      <c r="AX63" s="3" t="s">
        <v>421</v>
      </c>
      <c r="AY63" s="3">
        <v>64.5</v>
      </c>
      <c r="BA63" s="3">
        <v>69</v>
      </c>
      <c r="BC63" s="3">
        <v>67</v>
      </c>
      <c r="BD63" s="3">
        <v>61</v>
      </c>
      <c r="BE63" s="3">
        <v>64</v>
      </c>
      <c r="BF63" s="3">
        <v>69</v>
      </c>
      <c r="BG63" s="3">
        <v>58</v>
      </c>
      <c r="BH63" s="3" t="s">
        <v>437</v>
      </c>
      <c r="BI63" s="3" t="s">
        <v>524</v>
      </c>
      <c r="BJ63" s="3">
        <v>60</v>
      </c>
      <c r="BK63" s="18">
        <v>59</v>
      </c>
      <c r="BL63" s="3">
        <v>62</v>
      </c>
    </row>
    <row r="64" spans="1:65">
      <c r="A64" s="3">
        <v>15</v>
      </c>
      <c r="B64" s="3">
        <v>57.5</v>
      </c>
      <c r="C64" s="3">
        <v>65.5</v>
      </c>
      <c r="D64" s="3">
        <v>65</v>
      </c>
      <c r="E64" s="3">
        <v>65</v>
      </c>
      <c r="F64" s="3">
        <v>64.5</v>
      </c>
      <c r="G64" s="15">
        <v>62</v>
      </c>
      <c r="H64" s="15"/>
      <c r="I64" s="3">
        <v>63</v>
      </c>
      <c r="J64" s="3">
        <v>14</v>
      </c>
      <c r="L64" s="3">
        <v>16.5</v>
      </c>
      <c r="N64" s="3">
        <v>50</v>
      </c>
      <c r="P64" s="3">
        <v>73</v>
      </c>
      <c r="R64" s="3">
        <v>26</v>
      </c>
      <c r="T64" s="3">
        <v>64</v>
      </c>
      <c r="V64" s="3">
        <v>77</v>
      </c>
      <c r="X64" s="3">
        <v>80</v>
      </c>
      <c r="Z64" s="3">
        <v>14</v>
      </c>
      <c r="AB64" s="3">
        <v>76</v>
      </c>
      <c r="AD64" s="3">
        <v>17</v>
      </c>
      <c r="AF64" s="3">
        <v>54</v>
      </c>
      <c r="AH64" s="3">
        <v>73</v>
      </c>
      <c r="AJ64" s="3">
        <v>61</v>
      </c>
      <c r="AL64" s="3">
        <v>70</v>
      </c>
      <c r="AM64" s="3">
        <v>56</v>
      </c>
      <c r="AN64" s="3" t="s">
        <v>328</v>
      </c>
      <c r="AP64" s="3">
        <v>50</v>
      </c>
      <c r="AQ64" s="3" t="s">
        <v>328</v>
      </c>
      <c r="AS64" s="3">
        <v>73</v>
      </c>
      <c r="AT64" s="3">
        <v>73</v>
      </c>
      <c r="AU64" s="3">
        <v>50</v>
      </c>
      <c r="AV64" s="3" t="s">
        <v>433</v>
      </c>
      <c r="AW64" s="3">
        <v>35</v>
      </c>
      <c r="AX64" s="3" t="s">
        <v>433</v>
      </c>
      <c r="AY64" s="3">
        <v>38.5</v>
      </c>
      <c r="BA64" s="3">
        <v>41.5</v>
      </c>
      <c r="BC64" s="3">
        <v>42</v>
      </c>
      <c r="BD64" s="3">
        <v>41</v>
      </c>
      <c r="BE64" s="3">
        <v>37</v>
      </c>
      <c r="BF64" s="3">
        <v>54</v>
      </c>
      <c r="BG64" s="3">
        <v>48</v>
      </c>
      <c r="BH64" s="3" t="s">
        <v>882</v>
      </c>
      <c r="BI64" s="3" t="s">
        <v>524</v>
      </c>
      <c r="BJ64" s="3">
        <v>49</v>
      </c>
      <c r="BK64" s="18">
        <v>44</v>
      </c>
      <c r="BL64" s="3">
        <v>50</v>
      </c>
    </row>
    <row r="65" spans="1:65">
      <c r="A65" s="3">
        <v>20</v>
      </c>
      <c r="B65" s="3">
        <v>33</v>
      </c>
      <c r="C65" s="3">
        <v>37</v>
      </c>
      <c r="D65" s="3">
        <v>40</v>
      </c>
      <c r="E65" s="3">
        <v>44</v>
      </c>
      <c r="F65" s="3">
        <v>44</v>
      </c>
      <c r="G65" s="15">
        <v>34</v>
      </c>
      <c r="H65" s="15"/>
      <c r="I65" s="3">
        <v>45</v>
      </c>
      <c r="J65" s="3">
        <v>8</v>
      </c>
      <c r="L65" s="3">
        <v>7</v>
      </c>
      <c r="N65" s="3">
        <v>35.5</v>
      </c>
      <c r="P65" s="3">
        <v>43</v>
      </c>
      <c r="R65" s="3">
        <v>21</v>
      </c>
      <c r="T65" s="3">
        <v>45</v>
      </c>
      <c r="V65" s="3">
        <v>48</v>
      </c>
      <c r="X65" s="3">
        <v>51.5</v>
      </c>
      <c r="Z65" s="3">
        <v>11</v>
      </c>
      <c r="AB65" s="3">
        <v>48.5</v>
      </c>
      <c r="AD65" s="3">
        <v>11</v>
      </c>
      <c r="AF65" s="3">
        <v>48</v>
      </c>
      <c r="AH65" s="3">
        <v>50</v>
      </c>
      <c r="AJ65" s="3">
        <v>47</v>
      </c>
      <c r="AL65" s="3">
        <v>53</v>
      </c>
      <c r="AM65" s="3">
        <v>52</v>
      </c>
      <c r="AN65" s="3" t="s">
        <v>330</v>
      </c>
      <c r="AP65" s="3">
        <v>52</v>
      </c>
      <c r="AQ65" s="3" t="s">
        <v>330</v>
      </c>
      <c r="AS65" s="3">
        <v>61</v>
      </c>
      <c r="AT65" s="3">
        <v>44</v>
      </c>
      <c r="AU65" s="3">
        <v>74</v>
      </c>
      <c r="AV65" s="3" t="s">
        <v>436</v>
      </c>
      <c r="AW65" s="3">
        <v>74</v>
      </c>
      <c r="AX65" s="3" t="s">
        <v>436</v>
      </c>
      <c r="AY65" s="3">
        <v>53</v>
      </c>
      <c r="BA65" s="3">
        <v>61</v>
      </c>
      <c r="BC65" s="3">
        <v>71</v>
      </c>
      <c r="BD65" s="3">
        <v>61.5</v>
      </c>
      <c r="BE65" s="3">
        <v>52</v>
      </c>
      <c r="BF65" s="3">
        <v>86</v>
      </c>
      <c r="BG65" s="3">
        <v>57</v>
      </c>
      <c r="BH65" s="3" t="s">
        <v>439</v>
      </c>
      <c r="BI65" s="3" t="s">
        <v>524</v>
      </c>
      <c r="BJ65" s="3">
        <v>60</v>
      </c>
      <c r="BK65" s="18">
        <v>57</v>
      </c>
      <c r="BL65" s="3">
        <v>67</v>
      </c>
    </row>
    <row r="66" spans="1:65">
      <c r="A66" s="3">
        <v>25</v>
      </c>
      <c r="B66" s="3">
        <v>43</v>
      </c>
      <c r="C66" s="3">
        <v>44</v>
      </c>
      <c r="D66" s="3">
        <v>47.5</v>
      </c>
      <c r="E66" s="3">
        <v>48.5</v>
      </c>
      <c r="F66" s="3">
        <v>48.5</v>
      </c>
      <c r="G66" s="15">
        <v>60</v>
      </c>
      <c r="H66" s="15"/>
      <c r="I66" s="3">
        <v>58</v>
      </c>
      <c r="J66" s="3">
        <v>10</v>
      </c>
      <c r="L66" s="3">
        <v>11</v>
      </c>
      <c r="N66" s="3">
        <v>49.5</v>
      </c>
      <c r="P66" s="3">
        <v>55</v>
      </c>
      <c r="R66" s="3">
        <v>28</v>
      </c>
      <c r="T66" s="3">
        <v>47</v>
      </c>
      <c r="V66" s="3">
        <v>61</v>
      </c>
      <c r="X66" s="3">
        <v>62</v>
      </c>
      <c r="Z66" s="3">
        <v>17</v>
      </c>
      <c r="AB66" s="3">
        <v>54</v>
      </c>
      <c r="AD66" s="3">
        <v>20</v>
      </c>
      <c r="AF66" s="3">
        <v>56</v>
      </c>
      <c r="AH66" s="3">
        <v>62</v>
      </c>
      <c r="AJ66" s="3">
        <v>57</v>
      </c>
      <c r="AL66" s="3">
        <v>65</v>
      </c>
      <c r="AM66" s="3">
        <v>49</v>
      </c>
      <c r="AN66" s="3" t="s">
        <v>328</v>
      </c>
      <c r="AO66" s="3" t="s">
        <v>456</v>
      </c>
      <c r="AP66" s="3">
        <v>49</v>
      </c>
      <c r="AQ66" s="3" t="s">
        <v>328</v>
      </c>
      <c r="AR66" s="3" t="s">
        <v>456</v>
      </c>
      <c r="AS66" s="3">
        <v>68</v>
      </c>
      <c r="AT66" s="3">
        <v>51</v>
      </c>
      <c r="AU66" s="3">
        <v>49</v>
      </c>
      <c r="AV66" s="3" t="s">
        <v>437</v>
      </c>
      <c r="AW66" s="3">
        <v>51</v>
      </c>
      <c r="AX66" s="3" t="s">
        <v>437</v>
      </c>
      <c r="AY66" s="3">
        <v>53</v>
      </c>
      <c r="BA66" s="3">
        <v>55</v>
      </c>
      <c r="BC66" s="3">
        <v>53</v>
      </c>
      <c r="BD66" s="3">
        <v>46</v>
      </c>
      <c r="BE66" s="3">
        <v>42.5</v>
      </c>
      <c r="BF66" s="3">
        <v>57</v>
      </c>
      <c r="BG66" s="3">
        <v>59</v>
      </c>
      <c r="BH66" s="3" t="s">
        <v>883</v>
      </c>
      <c r="BI66" s="3" t="s">
        <v>524</v>
      </c>
      <c r="BJ66" s="3">
        <v>70</v>
      </c>
      <c r="BK66" s="18">
        <v>64</v>
      </c>
      <c r="BL66" s="3">
        <v>85</v>
      </c>
    </row>
    <row r="67" spans="1:65">
      <c r="A67" s="3">
        <v>27.650000000000002</v>
      </c>
      <c r="B67" s="3">
        <v>32</v>
      </c>
      <c r="C67" s="3">
        <v>36</v>
      </c>
      <c r="D67" s="3">
        <v>38.5</v>
      </c>
      <c r="E67" s="3">
        <v>41</v>
      </c>
      <c r="F67" s="3">
        <v>41.5</v>
      </c>
      <c r="G67" s="15">
        <v>43</v>
      </c>
      <c r="H67" s="15"/>
      <c r="I67" s="3">
        <v>41</v>
      </c>
      <c r="K67" s="3" t="s">
        <v>705</v>
      </c>
      <c r="L67" s="3">
        <v>10.5</v>
      </c>
      <c r="N67" s="3">
        <v>34</v>
      </c>
      <c r="P67" s="3">
        <v>40</v>
      </c>
      <c r="R67" s="3">
        <v>16</v>
      </c>
      <c r="T67" s="3">
        <v>41</v>
      </c>
      <c r="U67" s="3">
        <v>40</v>
      </c>
      <c r="V67" s="3">
        <v>55</v>
      </c>
      <c r="X67" s="3">
        <v>50</v>
      </c>
      <c r="Z67" s="3">
        <v>11</v>
      </c>
      <c r="AB67" s="3">
        <v>39</v>
      </c>
      <c r="AD67" s="3">
        <v>10</v>
      </c>
      <c r="AF67" s="3">
        <v>35</v>
      </c>
      <c r="AH67" s="3">
        <v>47</v>
      </c>
      <c r="AJ67" s="3">
        <v>48</v>
      </c>
      <c r="AL67" s="3">
        <v>49</v>
      </c>
      <c r="AM67" s="3">
        <v>39</v>
      </c>
      <c r="AN67" s="3" t="s">
        <v>328</v>
      </c>
      <c r="AO67" s="3" t="s">
        <v>458</v>
      </c>
      <c r="AP67" s="3">
        <v>35</v>
      </c>
      <c r="AQ67" s="3" t="s">
        <v>328</v>
      </c>
      <c r="AR67" s="3" t="s">
        <v>458</v>
      </c>
      <c r="AS67" s="3">
        <v>52</v>
      </c>
      <c r="AU67" s="3">
        <v>50</v>
      </c>
      <c r="AV67" s="3" t="s">
        <v>439</v>
      </c>
      <c r="AW67" s="3">
        <v>56</v>
      </c>
      <c r="AX67" s="3" t="s">
        <v>439</v>
      </c>
      <c r="AY67" s="3">
        <v>57</v>
      </c>
      <c r="BA67" s="3">
        <v>53.5</v>
      </c>
      <c r="BC67" s="3">
        <v>57</v>
      </c>
      <c r="BD67" s="3">
        <v>49</v>
      </c>
      <c r="BE67" s="3">
        <v>46</v>
      </c>
      <c r="BF67" s="3">
        <v>60</v>
      </c>
      <c r="BG67" s="3">
        <v>76</v>
      </c>
      <c r="BH67" s="3" t="s">
        <v>440</v>
      </c>
      <c r="BI67" s="3" t="s">
        <v>524</v>
      </c>
      <c r="BJ67" s="3">
        <v>82</v>
      </c>
      <c r="BK67" s="18">
        <v>41.5</v>
      </c>
      <c r="BL67" s="3">
        <v>91</v>
      </c>
    </row>
    <row r="68" spans="1:65">
      <c r="A68" s="3">
        <v>28.150000000000002</v>
      </c>
      <c r="B68" s="3">
        <v>39</v>
      </c>
      <c r="C68" s="3">
        <v>41.5</v>
      </c>
      <c r="D68" s="3">
        <v>46</v>
      </c>
      <c r="E68" s="3">
        <v>47.5</v>
      </c>
      <c r="F68" s="3">
        <v>46</v>
      </c>
      <c r="G68" s="15">
        <v>46</v>
      </c>
      <c r="H68" s="15"/>
      <c r="I68" s="3">
        <v>50</v>
      </c>
      <c r="K68" s="3" t="s">
        <v>705</v>
      </c>
      <c r="L68" s="3">
        <v>6</v>
      </c>
      <c r="N68" s="3">
        <v>39</v>
      </c>
      <c r="P68" s="3">
        <v>53</v>
      </c>
      <c r="R68" s="3">
        <v>18</v>
      </c>
      <c r="T68" s="3">
        <v>70</v>
      </c>
      <c r="U68" s="3">
        <v>52</v>
      </c>
      <c r="V68" s="3">
        <v>80</v>
      </c>
      <c r="X68" s="3">
        <v>87</v>
      </c>
      <c r="Z68" s="3">
        <v>16</v>
      </c>
      <c r="AB68" s="3">
        <v>50</v>
      </c>
      <c r="AD68" s="3">
        <v>12</v>
      </c>
      <c r="AF68" s="3">
        <v>48</v>
      </c>
      <c r="AH68" s="3">
        <v>50</v>
      </c>
      <c r="AJ68" s="3">
        <v>48</v>
      </c>
      <c r="AL68" s="3">
        <v>69</v>
      </c>
      <c r="AM68" s="3">
        <v>44</v>
      </c>
      <c r="AN68" s="3" t="s">
        <v>330</v>
      </c>
      <c r="AP68" s="3">
        <v>43</v>
      </c>
      <c r="AQ68" s="3" t="s">
        <v>330</v>
      </c>
      <c r="AS68" s="3">
        <v>75</v>
      </c>
      <c r="AU68" s="3">
        <v>44</v>
      </c>
      <c r="AV68" s="3" t="s">
        <v>440</v>
      </c>
      <c r="AW68" s="3">
        <v>40</v>
      </c>
      <c r="AX68" s="3" t="s">
        <v>440</v>
      </c>
      <c r="AY68" s="3">
        <v>39</v>
      </c>
      <c r="BA68" s="3">
        <v>56</v>
      </c>
      <c r="BC68" s="3">
        <v>42</v>
      </c>
      <c r="BD68" s="3">
        <v>36</v>
      </c>
      <c r="BE68" s="3">
        <v>60</v>
      </c>
      <c r="BF68" s="3">
        <v>80</v>
      </c>
      <c r="BH68" s="3" t="s">
        <v>884</v>
      </c>
      <c r="BI68" s="3" t="s">
        <v>904</v>
      </c>
      <c r="BK68" s="18"/>
      <c r="BM68" s="3" t="s">
        <v>954</v>
      </c>
    </row>
    <row r="69" spans="1:65">
      <c r="A69" s="3">
        <v>28.400000000000002</v>
      </c>
      <c r="B69" s="3">
        <v>42</v>
      </c>
      <c r="C69" s="3">
        <v>44</v>
      </c>
      <c r="D69" s="3">
        <v>48</v>
      </c>
      <c r="E69" s="3">
        <v>48.5</v>
      </c>
      <c r="F69" s="3">
        <v>49</v>
      </c>
      <c r="G69" s="15">
        <v>37</v>
      </c>
      <c r="H69" s="15"/>
      <c r="I69" s="3">
        <v>48</v>
      </c>
      <c r="K69" s="3" t="s">
        <v>705</v>
      </c>
      <c r="L69" s="3">
        <v>4</v>
      </c>
      <c r="N69" s="3">
        <v>38</v>
      </c>
      <c r="P69" s="3">
        <v>54</v>
      </c>
      <c r="R69" s="3">
        <v>12</v>
      </c>
      <c r="T69" s="3">
        <v>65</v>
      </c>
      <c r="Z69" s="3">
        <v>7.5</v>
      </c>
      <c r="AB69" s="3">
        <v>75.5</v>
      </c>
      <c r="AD69" s="3">
        <v>7</v>
      </c>
      <c r="AF69" s="3">
        <v>41</v>
      </c>
      <c r="AH69" s="3">
        <v>49</v>
      </c>
      <c r="AJ69" s="3">
        <v>47</v>
      </c>
      <c r="AL69" s="3">
        <v>79</v>
      </c>
      <c r="AM69" s="3">
        <v>44</v>
      </c>
      <c r="AN69" s="3" t="s">
        <v>330</v>
      </c>
      <c r="AO69" s="3" t="s">
        <v>656</v>
      </c>
      <c r="AP69" s="3">
        <v>54</v>
      </c>
      <c r="AQ69" s="3" t="s">
        <v>330</v>
      </c>
      <c r="AR69" s="3" t="s">
        <v>656</v>
      </c>
      <c r="AS69" s="3">
        <v>75</v>
      </c>
      <c r="AT69" s="3">
        <v>46.5</v>
      </c>
      <c r="AU69" s="3">
        <v>49</v>
      </c>
      <c r="AV69" s="3" t="s">
        <v>441</v>
      </c>
      <c r="AW69" s="3">
        <v>90</v>
      </c>
      <c r="AX69" s="3" t="s">
        <v>441</v>
      </c>
      <c r="AY69" s="3">
        <v>62</v>
      </c>
      <c r="BA69" s="3">
        <v>73</v>
      </c>
      <c r="BC69" s="3">
        <v>53</v>
      </c>
      <c r="BD69" s="3">
        <v>42</v>
      </c>
      <c r="BE69" s="3">
        <v>82</v>
      </c>
      <c r="BF69" s="3">
        <v>110</v>
      </c>
      <c r="BG69" s="3">
        <v>110</v>
      </c>
      <c r="BH69" s="3" t="s">
        <v>441</v>
      </c>
      <c r="BI69" s="3" t="s">
        <v>524</v>
      </c>
      <c r="BJ69" s="3">
        <v>109</v>
      </c>
      <c r="BK69" s="18">
        <v>47</v>
      </c>
      <c r="BL69" s="3">
        <v>104</v>
      </c>
      <c r="BM69" s="3" t="s">
        <v>955</v>
      </c>
    </row>
    <row r="70" spans="1:65">
      <c r="A70" s="3">
        <v>28.650000000000002</v>
      </c>
      <c r="B70" s="3">
        <v>52</v>
      </c>
      <c r="C70" s="3">
        <v>67</v>
      </c>
      <c r="D70" s="3">
        <v>65</v>
      </c>
      <c r="E70" s="3">
        <v>64</v>
      </c>
      <c r="F70" s="3">
        <v>64</v>
      </c>
      <c r="G70" s="15">
        <v>44</v>
      </c>
      <c r="H70" s="15"/>
      <c r="I70" s="3">
        <v>48</v>
      </c>
      <c r="K70" s="3" t="s">
        <v>705</v>
      </c>
      <c r="M70" s="3" t="s">
        <v>718</v>
      </c>
      <c r="N70" s="3">
        <v>40.5</v>
      </c>
      <c r="P70" s="3">
        <v>75</v>
      </c>
      <c r="R70" s="3">
        <v>12</v>
      </c>
      <c r="AB70" s="3">
        <v>92</v>
      </c>
      <c r="AD70" s="3">
        <v>0</v>
      </c>
      <c r="AF70" s="3">
        <v>43</v>
      </c>
      <c r="AK70" s="3" t="s">
        <v>513</v>
      </c>
      <c r="AO70" s="3" t="s">
        <v>625</v>
      </c>
      <c r="AR70" s="3" t="s">
        <v>625</v>
      </c>
      <c r="AT70" s="3">
        <v>43</v>
      </c>
      <c r="AU70" s="3">
        <v>48</v>
      </c>
      <c r="AV70" s="3" t="s">
        <v>442</v>
      </c>
      <c r="AW70" s="3">
        <v>70</v>
      </c>
      <c r="AX70" s="3" t="s">
        <v>442</v>
      </c>
      <c r="AY70" s="3">
        <v>70</v>
      </c>
      <c r="BA70" s="3">
        <v>80</v>
      </c>
      <c r="BC70" s="3">
        <v>92</v>
      </c>
      <c r="BD70" s="3">
        <v>86</v>
      </c>
      <c r="BE70" s="3">
        <v>104.5</v>
      </c>
      <c r="BF70" s="3">
        <v>108</v>
      </c>
      <c r="BH70" s="3" t="s">
        <v>905</v>
      </c>
      <c r="BI70" s="3" t="s">
        <v>904</v>
      </c>
      <c r="BK70" s="18"/>
      <c r="BM70" s="3" t="s">
        <v>954</v>
      </c>
    </row>
    <row r="71" spans="1:65">
      <c r="A71" s="3" t="s">
        <v>98</v>
      </c>
      <c r="G71" s="15">
        <v>40</v>
      </c>
      <c r="H71" s="15"/>
      <c r="N71" s="3">
        <v>141.5</v>
      </c>
      <c r="T71" s="3">
        <v>82</v>
      </c>
      <c r="Z71" s="3">
        <v>8</v>
      </c>
      <c r="AD71" s="3">
        <v>1</v>
      </c>
      <c r="AS71" s="3">
        <v>103</v>
      </c>
      <c r="AT71" s="3">
        <v>43</v>
      </c>
      <c r="BG71" s="3">
        <v>107</v>
      </c>
      <c r="BH71" s="3" t="s">
        <v>442</v>
      </c>
      <c r="BI71" s="3" t="s">
        <v>524</v>
      </c>
      <c r="BJ71" s="3">
        <v>129</v>
      </c>
      <c r="BK71" s="18">
        <v>45</v>
      </c>
      <c r="BL71" s="3">
        <v>140</v>
      </c>
      <c r="BM71" s="3" t="s">
        <v>956</v>
      </c>
    </row>
    <row r="72" spans="1:65">
      <c r="A72" s="3" t="s">
        <v>102</v>
      </c>
      <c r="B72" s="3">
        <v>65</v>
      </c>
      <c r="C72" s="3">
        <v>67.5</v>
      </c>
      <c r="D72" s="3">
        <v>72</v>
      </c>
      <c r="E72" s="3">
        <v>74</v>
      </c>
      <c r="F72" s="3">
        <v>74</v>
      </c>
      <c r="G72" s="15">
        <v>43</v>
      </c>
      <c r="H72" s="15"/>
      <c r="N72" s="3">
        <v>39.5</v>
      </c>
      <c r="P72" s="3">
        <v>73</v>
      </c>
      <c r="Q72" s="3" t="s">
        <v>566</v>
      </c>
      <c r="R72" s="3">
        <v>9</v>
      </c>
      <c r="S72" s="3" t="s">
        <v>791</v>
      </c>
      <c r="T72" s="3">
        <v>82</v>
      </c>
      <c r="Z72" s="3">
        <v>6</v>
      </c>
      <c r="AB72" s="3">
        <v>92.5</v>
      </c>
      <c r="AD72" s="3">
        <v>1</v>
      </c>
      <c r="AS72" s="3">
        <v>104</v>
      </c>
      <c r="AT72" s="3">
        <v>55</v>
      </c>
      <c r="BH72" s="3" t="s">
        <v>906</v>
      </c>
      <c r="BI72" s="3" t="s">
        <v>904</v>
      </c>
      <c r="BJ72" s="3">
        <v>137</v>
      </c>
      <c r="BK72" s="18">
        <v>55</v>
      </c>
      <c r="BL72" s="3">
        <v>168</v>
      </c>
      <c r="BM72" s="3" t="s">
        <v>957</v>
      </c>
    </row>
    <row r="73" spans="1:65">
      <c r="A73" s="3" t="s">
        <v>106</v>
      </c>
      <c r="B73" s="3">
        <v>68</v>
      </c>
      <c r="C73" s="3">
        <v>75</v>
      </c>
      <c r="D73" s="3">
        <v>78</v>
      </c>
      <c r="E73" s="3">
        <v>78</v>
      </c>
      <c r="F73" s="3">
        <v>79</v>
      </c>
      <c r="G73" s="15">
        <v>45</v>
      </c>
      <c r="H73" s="15"/>
      <c r="N73" s="3">
        <v>43</v>
      </c>
      <c r="P73" s="3">
        <v>80</v>
      </c>
      <c r="Q73" s="3" t="s">
        <v>566</v>
      </c>
      <c r="T73" s="3">
        <v>89</v>
      </c>
      <c r="Z73" s="3">
        <v>8</v>
      </c>
      <c r="AB73" s="3">
        <v>100</v>
      </c>
      <c r="AF73" s="3">
        <v>42</v>
      </c>
      <c r="AH73" s="3">
        <v>49</v>
      </c>
      <c r="AL73" s="3">
        <v>99</v>
      </c>
      <c r="AM73" s="3">
        <v>47</v>
      </c>
      <c r="AN73" s="3" t="s">
        <v>331</v>
      </c>
      <c r="AP73" s="3">
        <v>68</v>
      </c>
      <c r="AQ73" s="3" t="s">
        <v>331</v>
      </c>
      <c r="AS73" s="3">
        <v>170</v>
      </c>
      <c r="AT73" s="3">
        <v>39</v>
      </c>
      <c r="BH73" s="3" t="s">
        <v>409</v>
      </c>
      <c r="BJ73" s="3">
        <v>165</v>
      </c>
      <c r="BK73" s="18" t="s">
        <v>35</v>
      </c>
      <c r="BL73" s="13" t="s">
        <v>43</v>
      </c>
      <c r="BM73" s="19" t="s">
        <v>820</v>
      </c>
    </row>
    <row r="74" spans="1:65">
      <c r="A74" s="3" t="s">
        <v>165</v>
      </c>
      <c r="B74" s="3">
        <v>83</v>
      </c>
      <c r="C74" s="3">
        <v>89</v>
      </c>
      <c r="D74" s="3">
        <v>99.5</v>
      </c>
      <c r="E74" s="3">
        <v>100.5</v>
      </c>
      <c r="F74" s="3">
        <v>101.5</v>
      </c>
      <c r="G74" s="15">
        <v>47</v>
      </c>
      <c r="H74" s="15"/>
      <c r="N74" s="3">
        <v>90.5</v>
      </c>
      <c r="P74" s="3">
        <v>98</v>
      </c>
      <c r="Q74" s="3" t="s">
        <v>566</v>
      </c>
      <c r="R74" s="3">
        <v>12</v>
      </c>
      <c r="S74" s="3" t="s">
        <v>791</v>
      </c>
      <c r="T74" s="3">
        <v>109</v>
      </c>
      <c r="Z74" s="3">
        <v>8</v>
      </c>
      <c r="AB74" s="3">
        <v>108</v>
      </c>
      <c r="AD74" s="3">
        <v>1</v>
      </c>
      <c r="AF74" s="3">
        <v>48</v>
      </c>
      <c r="AL74" s="3">
        <v>102</v>
      </c>
      <c r="AM74" s="3">
        <v>62</v>
      </c>
      <c r="AN74" s="3" t="s">
        <v>331</v>
      </c>
      <c r="AP74" s="3">
        <v>92</v>
      </c>
      <c r="AQ74" s="3" t="s">
        <v>331</v>
      </c>
    </row>
    <row r="75" spans="1:65">
      <c r="A75" s="3">
        <v>-1.5</v>
      </c>
      <c r="H75" s="15"/>
      <c r="AD75" s="3">
        <v>1</v>
      </c>
      <c r="AP75" s="3" t="s">
        <v>9</v>
      </c>
      <c r="AQ75" s="3" t="s">
        <v>331</v>
      </c>
    </row>
    <row r="76" spans="1:65">
      <c r="A76" s="3">
        <v>-5</v>
      </c>
      <c r="B76" s="3">
        <v>129</v>
      </c>
      <c r="C76" s="3">
        <v>129</v>
      </c>
      <c r="D76" s="3">
        <v>129</v>
      </c>
      <c r="E76" s="3">
        <v>129</v>
      </c>
      <c r="F76" s="3">
        <v>129</v>
      </c>
      <c r="G76" s="15">
        <v>130</v>
      </c>
      <c r="H76" s="15"/>
      <c r="N76" s="3">
        <v>141.5</v>
      </c>
      <c r="P76" s="3">
        <v>140</v>
      </c>
      <c r="Q76" s="3" t="s">
        <v>566</v>
      </c>
      <c r="R76" s="3">
        <v>12</v>
      </c>
      <c r="S76" s="3" t="s">
        <v>739</v>
      </c>
      <c r="T76" s="3">
        <v>139</v>
      </c>
      <c r="Z76" s="3">
        <v>14</v>
      </c>
      <c r="AB76" s="3" t="s">
        <v>23</v>
      </c>
      <c r="AF76" s="3">
        <v>120</v>
      </c>
      <c r="AL76" s="3">
        <v>180</v>
      </c>
      <c r="AM76" s="3">
        <v>46</v>
      </c>
      <c r="AN76" s="3" t="s">
        <v>331</v>
      </c>
    </row>
    <row r="77" spans="1:65">
      <c r="A77" s="3">
        <v>-10</v>
      </c>
      <c r="B77" s="3">
        <v>23</v>
      </c>
      <c r="C77" s="3">
        <v>23</v>
      </c>
      <c r="D77" s="3">
        <v>23</v>
      </c>
      <c r="E77" s="3">
        <v>23</v>
      </c>
      <c r="F77" s="3">
        <v>23</v>
      </c>
      <c r="G77" s="15">
        <v>120</v>
      </c>
      <c r="H77" s="15" t="s">
        <v>754</v>
      </c>
      <c r="N77" s="3">
        <v>150</v>
      </c>
      <c r="O77" s="3" t="s">
        <v>739</v>
      </c>
      <c r="R77" s="3" t="s">
        <v>90</v>
      </c>
    </row>
    <row r="78" spans="1:65">
      <c r="A78" s="3" t="s">
        <v>561</v>
      </c>
    </row>
    <row r="79" spans="1:65">
      <c r="A79" s="3">
        <v>-10</v>
      </c>
      <c r="B79" s="3" t="s">
        <v>43</v>
      </c>
      <c r="C79" s="3" t="s">
        <v>43</v>
      </c>
      <c r="D79" s="3" t="s">
        <v>43</v>
      </c>
      <c r="E79" s="3" t="s">
        <v>43</v>
      </c>
      <c r="F79" s="3" t="s">
        <v>43</v>
      </c>
      <c r="G79" s="3" t="s">
        <v>43</v>
      </c>
      <c r="H79" s="3" t="s">
        <v>737</v>
      </c>
      <c r="O79" s="3" t="s">
        <v>830</v>
      </c>
      <c r="Z79" s="3">
        <v>2</v>
      </c>
      <c r="AL79" s="3" t="s">
        <v>43</v>
      </c>
      <c r="AM79" s="3" t="s">
        <v>830</v>
      </c>
    </row>
    <row r="80" spans="1:65">
      <c r="A80" s="3">
        <v>-5</v>
      </c>
      <c r="B80" s="3" t="s">
        <v>43</v>
      </c>
      <c r="C80" s="3" t="s">
        <v>43</v>
      </c>
      <c r="D80" s="3" t="s">
        <v>43</v>
      </c>
      <c r="E80" s="3" t="s">
        <v>43</v>
      </c>
      <c r="F80" s="3" t="s">
        <v>43</v>
      </c>
      <c r="G80" s="3" t="s">
        <v>43</v>
      </c>
      <c r="H80" s="3" t="s">
        <v>741</v>
      </c>
      <c r="AA80" s="3" t="s">
        <v>705</v>
      </c>
      <c r="AL80" s="3" t="s">
        <v>43</v>
      </c>
      <c r="AM80" s="3" t="s">
        <v>830</v>
      </c>
    </row>
    <row r="81" spans="1:58">
      <c r="A81" s="3">
        <v>-0.25</v>
      </c>
      <c r="B81" s="3">
        <v>91</v>
      </c>
      <c r="C81" s="3">
        <v>92</v>
      </c>
      <c r="D81" s="3">
        <v>93</v>
      </c>
      <c r="E81" s="3">
        <v>95</v>
      </c>
      <c r="F81" s="3">
        <v>95</v>
      </c>
      <c r="G81" s="3">
        <v>45</v>
      </c>
      <c r="H81" s="3" t="s">
        <v>746</v>
      </c>
      <c r="N81" s="3" t="s">
        <v>39</v>
      </c>
      <c r="AA81" s="3" t="s">
        <v>705</v>
      </c>
      <c r="AL81" s="3" t="s">
        <v>43</v>
      </c>
      <c r="AM81" s="3" t="s">
        <v>830</v>
      </c>
    </row>
    <row r="82" spans="1:58">
      <c r="A82" s="3" t="s">
        <v>97</v>
      </c>
      <c r="B82" s="3">
        <v>60</v>
      </c>
      <c r="C82" s="3">
        <v>70</v>
      </c>
      <c r="D82" s="3">
        <v>75</v>
      </c>
      <c r="E82" s="3">
        <v>76</v>
      </c>
      <c r="F82" s="3">
        <v>75</v>
      </c>
      <c r="G82" s="3">
        <v>92</v>
      </c>
      <c r="I82" s="3">
        <v>95</v>
      </c>
      <c r="N82" s="3">
        <v>69</v>
      </c>
      <c r="P82" s="3" t="s">
        <v>39</v>
      </c>
      <c r="R82" s="3">
        <v>4</v>
      </c>
      <c r="T82" s="3" t="s">
        <v>43</v>
      </c>
      <c r="U82" s="3">
        <v>65</v>
      </c>
      <c r="AA82" s="3" t="s">
        <v>705</v>
      </c>
      <c r="AF82" s="3">
        <v>44</v>
      </c>
      <c r="AH82" s="3">
        <v>59</v>
      </c>
      <c r="AJ82" s="3">
        <v>66</v>
      </c>
      <c r="AL82" s="3" t="s">
        <v>43</v>
      </c>
      <c r="AM82" s="3">
        <v>40</v>
      </c>
      <c r="AN82" s="3" t="s">
        <v>377</v>
      </c>
      <c r="AO82" s="3" t="s">
        <v>837</v>
      </c>
      <c r="AP82" s="3" t="s">
        <v>224</v>
      </c>
      <c r="AQ82" s="3" t="s">
        <v>377</v>
      </c>
      <c r="AR82" s="3" t="s">
        <v>837</v>
      </c>
      <c r="AS82" s="3" t="s">
        <v>43</v>
      </c>
    </row>
    <row r="83" spans="1:58">
      <c r="A83" s="3">
        <v>0.25</v>
      </c>
      <c r="B83" s="3">
        <v>53</v>
      </c>
      <c r="C83" s="3">
        <v>67</v>
      </c>
      <c r="D83" s="3">
        <v>74</v>
      </c>
      <c r="E83" s="3">
        <v>76</v>
      </c>
      <c r="F83" s="3">
        <v>76.5</v>
      </c>
      <c r="G83" s="3">
        <v>49</v>
      </c>
      <c r="I83" s="3">
        <v>60</v>
      </c>
      <c r="N83" s="3">
        <v>54</v>
      </c>
      <c r="P83" s="3">
        <v>90</v>
      </c>
      <c r="R83" s="3">
        <v>7</v>
      </c>
      <c r="T83" s="3">
        <v>90</v>
      </c>
      <c r="U83" s="3">
        <v>61</v>
      </c>
      <c r="AA83" s="3" t="s">
        <v>705</v>
      </c>
      <c r="AB83" s="3">
        <v>77.5</v>
      </c>
      <c r="AF83" s="3">
        <v>50</v>
      </c>
      <c r="AH83" s="3">
        <v>50</v>
      </c>
      <c r="AJ83" s="3">
        <v>59</v>
      </c>
      <c r="AL83" s="3">
        <v>74</v>
      </c>
      <c r="AM83" s="3">
        <v>57</v>
      </c>
      <c r="AN83" s="3" t="s">
        <v>330</v>
      </c>
      <c r="AP83" s="3">
        <v>70</v>
      </c>
      <c r="AQ83" s="3" t="s">
        <v>330</v>
      </c>
      <c r="AS83" s="3">
        <v>105</v>
      </c>
      <c r="AT83" s="3" t="s">
        <v>43</v>
      </c>
      <c r="AU83" s="3">
        <v>98</v>
      </c>
      <c r="AV83" s="3" t="s">
        <v>241</v>
      </c>
      <c r="AW83" s="3" t="s">
        <v>43</v>
      </c>
      <c r="AX83" s="3" t="s">
        <v>241</v>
      </c>
      <c r="AY83" s="3" t="s">
        <v>43</v>
      </c>
      <c r="BA83" s="3" t="s">
        <v>43</v>
      </c>
    </row>
    <row r="84" spans="1:58">
      <c r="A84" s="3">
        <v>0.5</v>
      </c>
      <c r="B84" s="3">
        <v>42</v>
      </c>
      <c r="C84" s="3">
        <v>47</v>
      </c>
      <c r="D84" s="3">
        <v>62</v>
      </c>
      <c r="E84" s="3">
        <v>64</v>
      </c>
      <c r="F84" s="3">
        <v>66.5</v>
      </c>
      <c r="G84" s="3">
        <v>43</v>
      </c>
      <c r="I84" s="3">
        <v>53</v>
      </c>
      <c r="N84" s="3">
        <v>40.5</v>
      </c>
      <c r="P84" s="3">
        <v>61.5</v>
      </c>
      <c r="R84" s="3">
        <v>9</v>
      </c>
      <c r="T84" s="3">
        <v>68</v>
      </c>
      <c r="U84" s="3">
        <v>42</v>
      </c>
      <c r="AA84" s="3" t="s">
        <v>705</v>
      </c>
      <c r="AB84" s="3">
        <v>58.5</v>
      </c>
      <c r="AF84" s="3">
        <v>40</v>
      </c>
      <c r="AH84" s="3">
        <v>54</v>
      </c>
      <c r="AJ84" s="3">
        <v>50</v>
      </c>
      <c r="AL84" s="3">
        <v>58</v>
      </c>
      <c r="AM84" s="3">
        <v>40</v>
      </c>
      <c r="AN84" s="3" t="s">
        <v>330</v>
      </c>
      <c r="AO84" s="3" t="s">
        <v>656</v>
      </c>
      <c r="AP84" s="3">
        <v>57</v>
      </c>
      <c r="AQ84" s="3" t="s">
        <v>330</v>
      </c>
      <c r="AR84" s="3" t="s">
        <v>656</v>
      </c>
      <c r="AS84" s="3">
        <v>88</v>
      </c>
      <c r="AT84" s="3">
        <v>93</v>
      </c>
      <c r="AU84" s="3">
        <v>53</v>
      </c>
      <c r="AV84" s="3" t="s">
        <v>252</v>
      </c>
      <c r="AW84" s="3">
        <v>50</v>
      </c>
      <c r="AX84" s="3" t="s">
        <v>252</v>
      </c>
      <c r="AY84" s="3" t="s">
        <v>43</v>
      </c>
      <c r="BA84" s="3">
        <v>95</v>
      </c>
      <c r="BB84" s="3" t="s">
        <v>525</v>
      </c>
      <c r="BC84" s="3">
        <v>128</v>
      </c>
    </row>
    <row r="85" spans="1:58">
      <c r="A85" s="3">
        <v>1</v>
      </c>
      <c r="B85" s="3">
        <v>23</v>
      </c>
      <c r="C85" s="3">
        <v>25.5</v>
      </c>
      <c r="D85" s="3">
        <v>35</v>
      </c>
      <c r="E85" s="3">
        <v>35</v>
      </c>
      <c r="F85" s="3">
        <v>36.5</v>
      </c>
      <c r="G85" s="3">
        <v>33</v>
      </c>
      <c r="I85" s="3">
        <v>35</v>
      </c>
      <c r="N85" s="3">
        <v>29</v>
      </c>
      <c r="P85" s="3">
        <v>40</v>
      </c>
      <c r="R85" s="3">
        <v>11</v>
      </c>
      <c r="T85" s="3">
        <v>49</v>
      </c>
      <c r="U85" s="3">
        <v>41</v>
      </c>
      <c r="V85" s="3">
        <v>59.5</v>
      </c>
      <c r="X85" s="3">
        <v>163</v>
      </c>
      <c r="AA85" s="3" t="s">
        <v>705</v>
      </c>
      <c r="AB85" s="3">
        <v>52.5</v>
      </c>
      <c r="AF85" s="3">
        <v>52</v>
      </c>
      <c r="AH85" s="3">
        <v>43</v>
      </c>
      <c r="AJ85" s="3">
        <v>43</v>
      </c>
      <c r="AL85" s="3">
        <v>49</v>
      </c>
      <c r="AM85" s="3">
        <v>35</v>
      </c>
      <c r="AN85" s="3" t="s">
        <v>330</v>
      </c>
      <c r="AO85" s="3" t="s">
        <v>656</v>
      </c>
      <c r="AP85" s="3">
        <v>43</v>
      </c>
      <c r="AQ85" s="3" t="s">
        <v>330</v>
      </c>
      <c r="AR85" s="3" t="s">
        <v>656</v>
      </c>
      <c r="AS85" s="3">
        <v>66</v>
      </c>
      <c r="AT85" s="3">
        <v>36.5</v>
      </c>
      <c r="AU85" s="3">
        <v>42</v>
      </c>
      <c r="AV85" s="3" t="s">
        <v>263</v>
      </c>
      <c r="AW85" s="3">
        <v>40</v>
      </c>
      <c r="AX85" s="3" t="s">
        <v>263</v>
      </c>
      <c r="AY85" s="3" t="s">
        <v>43</v>
      </c>
      <c r="BA85" s="3">
        <v>112</v>
      </c>
      <c r="BB85" s="3" t="s">
        <v>583</v>
      </c>
      <c r="BC85" s="3" t="s">
        <v>583</v>
      </c>
    </row>
    <row r="86" spans="1:58">
      <c r="A86" s="3">
        <v>5</v>
      </c>
      <c r="B86" s="3">
        <v>44</v>
      </c>
      <c r="C86" s="3">
        <v>50</v>
      </c>
      <c r="D86" s="3">
        <v>50</v>
      </c>
      <c r="E86" s="3">
        <v>50</v>
      </c>
      <c r="F86" s="3">
        <v>49</v>
      </c>
      <c r="G86" s="3">
        <v>11</v>
      </c>
      <c r="I86" s="3">
        <v>31</v>
      </c>
      <c r="N86" s="3">
        <v>21.5</v>
      </c>
      <c r="P86" s="3">
        <v>26</v>
      </c>
      <c r="R86" s="3">
        <v>0</v>
      </c>
      <c r="T86" s="3">
        <v>28</v>
      </c>
      <c r="V86" s="3">
        <v>28.5</v>
      </c>
      <c r="W86" s="3" t="s">
        <v>207</v>
      </c>
      <c r="X86" s="3">
        <v>58</v>
      </c>
      <c r="Y86" s="3" t="s">
        <v>189</v>
      </c>
      <c r="AA86" s="3" t="s">
        <v>705</v>
      </c>
      <c r="AB86" s="3">
        <v>50</v>
      </c>
      <c r="AF86" s="3">
        <v>48</v>
      </c>
      <c r="AH86" s="3">
        <v>30</v>
      </c>
      <c r="AI86" s="3" t="s">
        <v>404</v>
      </c>
      <c r="AJ86" s="3">
        <v>33</v>
      </c>
      <c r="AL86" s="3">
        <v>21</v>
      </c>
      <c r="AM86" s="3">
        <v>45</v>
      </c>
      <c r="AN86" s="3" t="s">
        <v>330</v>
      </c>
      <c r="AP86" s="3">
        <v>45</v>
      </c>
      <c r="AQ86" s="3" t="s">
        <v>330</v>
      </c>
      <c r="AS86" s="3">
        <v>47</v>
      </c>
      <c r="AT86" s="3">
        <v>22</v>
      </c>
      <c r="AU86" s="3">
        <v>27</v>
      </c>
      <c r="AV86" s="3" t="s">
        <v>270</v>
      </c>
      <c r="AW86" s="3">
        <v>35</v>
      </c>
      <c r="AX86" s="3" t="s">
        <v>270</v>
      </c>
      <c r="AY86" s="3">
        <v>47.5</v>
      </c>
      <c r="BA86" s="3">
        <v>44.5</v>
      </c>
      <c r="BB86" s="3" t="s">
        <v>594</v>
      </c>
      <c r="BC86" s="3">
        <v>81</v>
      </c>
      <c r="BD86" s="3">
        <v>36</v>
      </c>
      <c r="BE86" s="3">
        <v>37</v>
      </c>
      <c r="BF86" s="3">
        <v>43</v>
      </c>
    </row>
    <row r="87" spans="1:58">
      <c r="A87" s="3">
        <v>10</v>
      </c>
      <c r="B87" s="3">
        <v>67</v>
      </c>
      <c r="C87" s="3">
        <v>63</v>
      </c>
      <c r="D87" s="3">
        <v>71</v>
      </c>
      <c r="E87" s="3">
        <v>67</v>
      </c>
      <c r="F87" s="3">
        <v>70</v>
      </c>
      <c r="G87" s="3">
        <v>62</v>
      </c>
      <c r="I87" s="3">
        <v>62</v>
      </c>
      <c r="L87" s="3">
        <v>19.5</v>
      </c>
      <c r="N87" s="3">
        <v>65</v>
      </c>
      <c r="P87" s="3">
        <v>67</v>
      </c>
      <c r="R87" s="3">
        <v>26</v>
      </c>
      <c r="T87" s="3">
        <v>66</v>
      </c>
      <c r="U87" s="3">
        <v>61</v>
      </c>
      <c r="V87" s="3">
        <v>92</v>
      </c>
      <c r="X87" s="3">
        <v>85</v>
      </c>
      <c r="AA87" s="3" t="s">
        <v>705</v>
      </c>
      <c r="AB87" s="3">
        <v>78.5</v>
      </c>
      <c r="AF87" s="3">
        <v>61</v>
      </c>
      <c r="AH87" s="3">
        <v>68</v>
      </c>
      <c r="AJ87" s="3">
        <v>62</v>
      </c>
      <c r="AL87" s="3">
        <v>67</v>
      </c>
      <c r="AM87" s="3">
        <v>66</v>
      </c>
      <c r="AN87" s="3" t="s">
        <v>330</v>
      </c>
      <c r="AO87" s="3" t="s">
        <v>656</v>
      </c>
      <c r="AP87" s="3">
        <v>63</v>
      </c>
      <c r="AQ87" s="3" t="s">
        <v>330</v>
      </c>
      <c r="AR87" s="3" t="s">
        <v>656</v>
      </c>
      <c r="AS87" s="3">
        <v>65</v>
      </c>
      <c r="AT87" s="3">
        <v>75</v>
      </c>
      <c r="AU87" s="3">
        <v>93</v>
      </c>
      <c r="AV87" s="3" t="s">
        <v>271</v>
      </c>
      <c r="AW87" s="3">
        <v>67</v>
      </c>
      <c r="AX87" s="3" t="s">
        <v>271</v>
      </c>
      <c r="AY87" s="3">
        <v>54</v>
      </c>
      <c r="BA87" s="3">
        <v>70</v>
      </c>
      <c r="BC87" s="3">
        <v>88</v>
      </c>
      <c r="BD87" s="3">
        <v>78</v>
      </c>
      <c r="BE87" s="3">
        <v>88</v>
      </c>
      <c r="BF87" s="3">
        <v>64</v>
      </c>
    </row>
    <row r="88" spans="1:58">
      <c r="A88" s="3">
        <v>15</v>
      </c>
      <c r="B88" s="3">
        <v>47</v>
      </c>
      <c r="C88" s="3">
        <v>51</v>
      </c>
      <c r="D88" s="3">
        <v>51</v>
      </c>
      <c r="E88" s="3">
        <v>51</v>
      </c>
      <c r="F88" s="3">
        <v>53</v>
      </c>
      <c r="G88" s="3">
        <v>55</v>
      </c>
      <c r="I88" s="3">
        <v>59</v>
      </c>
      <c r="N88" s="3">
        <v>44</v>
      </c>
      <c r="P88" s="3">
        <v>57</v>
      </c>
      <c r="R88" s="3">
        <v>20</v>
      </c>
      <c r="T88" s="3">
        <v>57</v>
      </c>
      <c r="U88" s="3">
        <v>51</v>
      </c>
      <c r="V88" s="3">
        <v>70</v>
      </c>
      <c r="X88" s="3">
        <v>61</v>
      </c>
      <c r="AA88" s="3" t="s">
        <v>705</v>
      </c>
      <c r="AB88" s="3">
        <v>30</v>
      </c>
      <c r="AE88" s="3" t="s">
        <v>705</v>
      </c>
      <c r="AI88" s="3" t="s">
        <v>580</v>
      </c>
      <c r="AK88" s="3" t="s">
        <v>396</v>
      </c>
      <c r="AL88" s="3" t="s">
        <v>393</v>
      </c>
      <c r="AM88" s="3" t="s">
        <v>395</v>
      </c>
      <c r="AV88" s="3" t="s">
        <v>272</v>
      </c>
      <c r="AW88" s="3" t="s">
        <v>733</v>
      </c>
      <c r="AX88" s="3" t="s">
        <v>272</v>
      </c>
      <c r="AY88" s="3">
        <v>59.5</v>
      </c>
      <c r="AZ88" s="3" t="s">
        <v>652</v>
      </c>
      <c r="BA88" s="3">
        <v>67</v>
      </c>
      <c r="BB88" s="3" t="s">
        <v>623</v>
      </c>
      <c r="BC88" s="3" t="s">
        <v>652</v>
      </c>
    </row>
    <row r="89" spans="1:58">
      <c r="A89" s="3">
        <v>20</v>
      </c>
      <c r="B89" s="3">
        <v>80.5</v>
      </c>
      <c r="C89" s="3">
        <v>81</v>
      </c>
      <c r="D89" s="3">
        <v>88</v>
      </c>
      <c r="E89" s="3">
        <v>81</v>
      </c>
      <c r="F89" s="3">
        <v>85</v>
      </c>
      <c r="G89" s="3">
        <v>65</v>
      </c>
      <c r="I89" s="3">
        <v>74</v>
      </c>
      <c r="N89" s="3">
        <v>71.5</v>
      </c>
      <c r="P89" s="3">
        <v>80</v>
      </c>
      <c r="S89" s="3" t="s">
        <v>705</v>
      </c>
      <c r="T89" s="3">
        <v>84</v>
      </c>
      <c r="U89" s="3">
        <v>48</v>
      </c>
      <c r="V89" s="3">
        <v>82</v>
      </c>
      <c r="W89" s="3" t="s">
        <v>210</v>
      </c>
      <c r="X89" s="3">
        <v>92</v>
      </c>
      <c r="Y89" s="3" t="s">
        <v>211</v>
      </c>
      <c r="AA89" s="3" t="s">
        <v>705</v>
      </c>
      <c r="AB89" s="3">
        <v>58</v>
      </c>
      <c r="AE89" s="3" t="s">
        <v>705</v>
      </c>
      <c r="AF89" s="3">
        <v>63</v>
      </c>
      <c r="AH89" s="3">
        <v>65</v>
      </c>
      <c r="AJ89" s="3">
        <v>64</v>
      </c>
      <c r="AL89" s="3">
        <v>69</v>
      </c>
      <c r="AM89" s="3">
        <v>61</v>
      </c>
      <c r="AN89" s="3" t="s">
        <v>330</v>
      </c>
      <c r="AO89" s="3" t="s">
        <v>666</v>
      </c>
      <c r="AP89" s="3">
        <v>60</v>
      </c>
      <c r="AQ89" s="3" t="s">
        <v>330</v>
      </c>
      <c r="AR89" s="3" t="s">
        <v>666</v>
      </c>
      <c r="AS89" s="3">
        <v>80</v>
      </c>
      <c r="AT89" s="3">
        <v>64</v>
      </c>
      <c r="AU89" s="3">
        <v>110</v>
      </c>
      <c r="AV89" s="3" t="s">
        <v>273</v>
      </c>
      <c r="AW89" s="3">
        <v>76</v>
      </c>
      <c r="AX89" s="3" t="s">
        <v>273</v>
      </c>
      <c r="AY89" s="3">
        <v>61</v>
      </c>
      <c r="BA89" s="3">
        <v>46</v>
      </c>
      <c r="BB89" s="3" t="s">
        <v>623</v>
      </c>
      <c r="BC89" s="3" t="s">
        <v>652</v>
      </c>
    </row>
    <row r="90" spans="1:58">
      <c r="A90" s="3">
        <v>25</v>
      </c>
      <c r="B90" s="3">
        <v>54</v>
      </c>
      <c r="C90" s="3">
        <v>57</v>
      </c>
      <c r="D90" s="3">
        <v>59</v>
      </c>
      <c r="E90" s="3">
        <v>58.5</v>
      </c>
      <c r="F90" s="3">
        <v>61.5</v>
      </c>
      <c r="G90" s="3">
        <v>60</v>
      </c>
      <c r="I90" s="3">
        <v>60</v>
      </c>
      <c r="N90" s="3">
        <v>51.5</v>
      </c>
      <c r="P90" s="3">
        <v>63</v>
      </c>
      <c r="R90" s="3">
        <v>2</v>
      </c>
      <c r="T90" s="3">
        <v>59</v>
      </c>
      <c r="U90" s="3">
        <v>56</v>
      </c>
      <c r="V90" s="3">
        <v>63</v>
      </c>
      <c r="X90" s="3">
        <v>64</v>
      </c>
      <c r="AA90" s="3" t="s">
        <v>705</v>
      </c>
      <c r="AB90" s="3">
        <v>60.5</v>
      </c>
      <c r="AE90" s="3" t="s">
        <v>705</v>
      </c>
      <c r="AF90" s="3">
        <v>56</v>
      </c>
      <c r="AH90" s="3">
        <v>57</v>
      </c>
      <c r="AJ90" s="3">
        <v>30</v>
      </c>
      <c r="AL90" s="3">
        <v>67</v>
      </c>
      <c r="AM90" s="3">
        <v>67</v>
      </c>
      <c r="AN90" s="3" t="s">
        <v>330</v>
      </c>
      <c r="AO90" s="3" t="s">
        <v>530</v>
      </c>
      <c r="AP90" s="3">
        <v>60</v>
      </c>
      <c r="AQ90" s="3" t="s">
        <v>330</v>
      </c>
      <c r="AR90" s="3" t="s">
        <v>530</v>
      </c>
      <c r="AS90" s="3">
        <v>64</v>
      </c>
      <c r="AT90" s="3">
        <v>68</v>
      </c>
      <c r="AU90" s="3">
        <v>66</v>
      </c>
      <c r="AV90" s="3" t="s">
        <v>274</v>
      </c>
      <c r="AW90" s="3">
        <v>62</v>
      </c>
      <c r="AX90" s="3" t="s">
        <v>274</v>
      </c>
      <c r="AY90" s="3">
        <v>66</v>
      </c>
      <c r="AZ90" s="3" t="s">
        <v>525</v>
      </c>
      <c r="BA90" s="3">
        <v>97</v>
      </c>
      <c r="BB90" s="3" t="s">
        <v>525</v>
      </c>
      <c r="BC90" s="3" t="s">
        <v>651</v>
      </c>
    </row>
    <row r="91" spans="1:58">
      <c r="A91" s="3">
        <v>30</v>
      </c>
      <c r="B91" s="3">
        <v>62.5</v>
      </c>
      <c r="C91" s="3">
        <v>65</v>
      </c>
      <c r="D91" s="3">
        <v>67.5</v>
      </c>
      <c r="E91" s="3">
        <v>68</v>
      </c>
      <c r="F91" s="3">
        <v>68</v>
      </c>
      <c r="G91" s="3">
        <v>66</v>
      </c>
      <c r="I91" s="3">
        <v>73</v>
      </c>
      <c r="L91" s="3">
        <v>14.5</v>
      </c>
      <c r="N91" s="3">
        <v>64</v>
      </c>
      <c r="P91" s="3">
        <v>70</v>
      </c>
      <c r="R91" s="3">
        <v>47.5</v>
      </c>
      <c r="T91" s="3">
        <v>79</v>
      </c>
      <c r="U91" s="3">
        <v>66</v>
      </c>
      <c r="V91" s="3">
        <v>91</v>
      </c>
      <c r="X91" s="3">
        <v>86</v>
      </c>
      <c r="Z91" s="3">
        <v>26.5</v>
      </c>
      <c r="AB91" s="3">
        <v>83.5</v>
      </c>
      <c r="AE91" s="3">
        <v>34</v>
      </c>
      <c r="AF91" s="3">
        <v>72</v>
      </c>
      <c r="AH91" s="3">
        <v>79</v>
      </c>
      <c r="AJ91" s="3">
        <v>66</v>
      </c>
      <c r="AL91" s="3">
        <v>80</v>
      </c>
      <c r="AM91" s="3">
        <v>60</v>
      </c>
      <c r="AN91" s="3" t="s">
        <v>330</v>
      </c>
      <c r="AO91" s="3" t="s">
        <v>457</v>
      </c>
      <c r="AP91" s="3">
        <v>77</v>
      </c>
      <c r="AQ91" s="3" t="s">
        <v>330</v>
      </c>
      <c r="AR91" s="3" t="s">
        <v>457</v>
      </c>
      <c r="AS91" s="3" t="s">
        <v>43</v>
      </c>
      <c r="AU91" s="3" t="s">
        <v>330</v>
      </c>
      <c r="BC91" s="3" t="s">
        <v>653</v>
      </c>
    </row>
    <row r="92" spans="1:58">
      <c r="A92" s="3">
        <v>0</v>
      </c>
      <c r="B92" s="3">
        <v>55</v>
      </c>
      <c r="C92" s="3">
        <v>89.5</v>
      </c>
      <c r="D92" s="3">
        <v>130</v>
      </c>
      <c r="E92" s="3">
        <v>130</v>
      </c>
      <c r="F92" s="3">
        <v>130</v>
      </c>
      <c r="G92" s="3">
        <v>190</v>
      </c>
      <c r="H92" s="3" t="s">
        <v>754</v>
      </c>
      <c r="I92" s="3">
        <v>190</v>
      </c>
      <c r="N92" s="3">
        <v>109</v>
      </c>
      <c r="O92" s="3" t="s">
        <v>739</v>
      </c>
      <c r="P92" s="3" t="s">
        <v>43</v>
      </c>
      <c r="U92" s="3" t="s">
        <v>830</v>
      </c>
      <c r="AA92" s="3" t="s">
        <v>386</v>
      </c>
      <c r="AC92" s="3" t="s">
        <v>733</v>
      </c>
      <c r="AI92" s="3" t="s">
        <v>830</v>
      </c>
      <c r="AL92" s="3" t="s">
        <v>732</v>
      </c>
      <c r="AM92" s="3" t="s">
        <v>830</v>
      </c>
    </row>
    <row r="93" spans="1:58">
      <c r="A93" s="3">
        <v>-0.25</v>
      </c>
      <c r="B93" s="3">
        <v>43</v>
      </c>
      <c r="C93" s="3" t="s">
        <v>43</v>
      </c>
      <c r="D93" s="3" t="s">
        <v>43</v>
      </c>
      <c r="E93" s="3" t="s">
        <v>43</v>
      </c>
      <c r="F93" s="3" t="s">
        <v>43</v>
      </c>
      <c r="G93" s="3">
        <v>103</v>
      </c>
      <c r="H93" s="3" t="s">
        <v>775</v>
      </c>
      <c r="R93" s="3">
        <v>13</v>
      </c>
      <c r="S93" s="3" t="s">
        <v>740</v>
      </c>
      <c r="AL93" s="3" t="s">
        <v>732</v>
      </c>
    </row>
    <row r="94" spans="1:58">
      <c r="A94" s="3">
        <v>-0.5</v>
      </c>
      <c r="B94" s="3">
        <v>42.5</v>
      </c>
      <c r="C94" s="3">
        <v>50</v>
      </c>
      <c r="D94" s="3">
        <v>50</v>
      </c>
      <c r="E94" s="3">
        <v>50</v>
      </c>
      <c r="F94" s="3">
        <v>50</v>
      </c>
      <c r="G94" s="3" t="s">
        <v>43</v>
      </c>
      <c r="H94" s="3" t="s">
        <v>783</v>
      </c>
      <c r="R94" s="3">
        <v>14</v>
      </c>
      <c r="S94" s="3" t="s">
        <v>743</v>
      </c>
      <c r="AL94" s="3" t="s">
        <v>732</v>
      </c>
    </row>
    <row r="95" spans="1:58">
      <c r="A95" s="3">
        <v>-1</v>
      </c>
      <c r="B95" s="3">
        <v>52</v>
      </c>
      <c r="C95" s="3">
        <v>63</v>
      </c>
      <c r="D95" s="3">
        <v>63</v>
      </c>
      <c r="E95" s="3">
        <v>63</v>
      </c>
      <c r="F95" s="3">
        <v>63</v>
      </c>
      <c r="G95" s="3">
        <v>111</v>
      </c>
      <c r="H95" s="3" t="s">
        <v>779</v>
      </c>
      <c r="R95" s="3">
        <v>13</v>
      </c>
      <c r="S95" s="3" t="s">
        <v>748</v>
      </c>
      <c r="AL95" s="3" t="s">
        <v>732</v>
      </c>
    </row>
    <row r="96" spans="1:58">
      <c r="A96" s="3">
        <v>-5</v>
      </c>
      <c r="B96" s="3">
        <v>42</v>
      </c>
      <c r="C96" s="3">
        <v>89.5</v>
      </c>
      <c r="D96" s="3">
        <v>114</v>
      </c>
      <c r="E96" s="3">
        <v>114</v>
      </c>
      <c r="F96" s="3">
        <v>114</v>
      </c>
      <c r="G96" s="3">
        <v>78</v>
      </c>
      <c r="H96" s="3" t="s">
        <v>750</v>
      </c>
      <c r="R96" s="3">
        <v>15</v>
      </c>
      <c r="S96" s="3" t="s">
        <v>464</v>
      </c>
      <c r="AL96" s="3" t="s">
        <v>732</v>
      </c>
    </row>
    <row r="97" spans="1:64">
      <c r="A97" s="3">
        <v>-10</v>
      </c>
      <c r="B97" s="3">
        <v>16.5</v>
      </c>
      <c r="C97" s="3">
        <v>103</v>
      </c>
      <c r="D97" s="3">
        <v>103</v>
      </c>
      <c r="E97" s="3">
        <v>103</v>
      </c>
      <c r="F97" s="3">
        <v>103</v>
      </c>
      <c r="G97" s="3">
        <v>14</v>
      </c>
      <c r="H97" s="3" t="s">
        <v>750</v>
      </c>
      <c r="R97" s="3">
        <v>25</v>
      </c>
      <c r="AL97" s="3" t="s">
        <v>732</v>
      </c>
    </row>
    <row r="98" spans="1:64">
      <c r="A98" s="3" t="s">
        <v>591</v>
      </c>
    </row>
    <row r="99" spans="1:64" ht="15">
      <c r="A99" s="3" t="s">
        <v>645</v>
      </c>
      <c r="B99" s="3">
        <f>AVERAGE(B$14:B$22,B$36:B$47,B$61:B$69,B$85:B$91)</f>
        <v>42.418918918918919</v>
      </c>
      <c r="C99" s="3">
        <f t="shared" ref="C99:BF99" si="0">AVERAGE(C$14:C$22,C$36:C$47,C$61:C$69,C$85:C$91)</f>
        <v>50.445945945945944</v>
      </c>
      <c r="D99" s="3">
        <f t="shared" si="0"/>
        <v>53.54054054054054</v>
      </c>
      <c r="E99" s="3">
        <f t="shared" si="0"/>
        <v>56.243243243243242</v>
      </c>
      <c r="F99" s="3">
        <f t="shared" si="0"/>
        <v>56.405405405405403</v>
      </c>
      <c r="G99" s="3">
        <f t="shared" si="0"/>
        <v>49.351351351351354</v>
      </c>
      <c r="H99" s="3" t="e">
        <f t="shared" si="0"/>
        <v>#DIV/0!</v>
      </c>
      <c r="I99" s="3">
        <f t="shared" si="0"/>
        <v>55.189189189189186</v>
      </c>
      <c r="J99" s="3">
        <f t="shared" si="0"/>
        <v>14.722222222222221</v>
      </c>
      <c r="K99" s="3" t="e">
        <f t="shared" si="0"/>
        <v>#DIV/0!</v>
      </c>
      <c r="L99" s="3">
        <f t="shared" si="0"/>
        <v>14.275862068965518</v>
      </c>
      <c r="M99" s="3" t="e">
        <f t="shared" si="0"/>
        <v>#DIV/0!</v>
      </c>
      <c r="N99" s="3">
        <f t="shared" si="0"/>
        <v>46.138888888888886</v>
      </c>
      <c r="O99" s="3" t="e">
        <f t="shared" si="0"/>
        <v>#DIV/0!</v>
      </c>
      <c r="P99" s="3">
        <f t="shared" si="0"/>
        <v>52.714285714285715</v>
      </c>
      <c r="Q99" s="3" t="e">
        <f t="shared" si="0"/>
        <v>#DIV/0!</v>
      </c>
      <c r="R99" s="3">
        <f t="shared" si="0"/>
        <v>22.385714285714286</v>
      </c>
      <c r="S99" s="3" t="e">
        <f t="shared" si="0"/>
        <v>#DIV/0!</v>
      </c>
      <c r="T99" s="3">
        <f t="shared" si="0"/>
        <v>55.617647058823529</v>
      </c>
      <c r="U99" s="3">
        <f t="shared" si="0"/>
        <v>48.307692307692307</v>
      </c>
      <c r="V99" s="3">
        <f t="shared" si="0"/>
        <v>59.703125</v>
      </c>
      <c r="W99" s="3" t="e">
        <f t="shared" si="0"/>
        <v>#DIV/0!</v>
      </c>
      <c r="X99" s="3">
        <f t="shared" si="0"/>
        <v>64.564516129032256</v>
      </c>
      <c r="Y99" s="3" t="e">
        <f t="shared" si="0"/>
        <v>#DIV/0!</v>
      </c>
      <c r="Z99" s="3">
        <f t="shared" si="0"/>
        <v>15.462962962962964</v>
      </c>
      <c r="AA99" s="3" t="e">
        <f t="shared" si="0"/>
        <v>#DIV/0!</v>
      </c>
      <c r="AB99" s="3">
        <f t="shared" si="0"/>
        <v>54.3125</v>
      </c>
      <c r="AC99" s="3" t="e">
        <f t="shared" si="0"/>
        <v>#DIV/0!</v>
      </c>
      <c r="AD99" s="3">
        <f t="shared" si="0"/>
        <v>15</v>
      </c>
      <c r="AE99" s="3">
        <f t="shared" si="0"/>
        <v>34</v>
      </c>
      <c r="AF99" s="3">
        <f t="shared" si="0"/>
        <v>48.87096774193548</v>
      </c>
      <c r="AG99" s="3" t="e">
        <f t="shared" si="0"/>
        <v>#DIV/0!</v>
      </c>
      <c r="AH99" s="3">
        <f t="shared" si="0"/>
        <v>53.096774193548384</v>
      </c>
      <c r="AI99" s="3" t="e">
        <f t="shared" si="0"/>
        <v>#DIV/0!</v>
      </c>
      <c r="AJ99" s="3">
        <f t="shared" si="0"/>
        <v>49.483870967741936</v>
      </c>
      <c r="AK99" s="3" t="e">
        <f t="shared" si="0"/>
        <v>#DIV/0!</v>
      </c>
      <c r="AL99" s="3">
        <f t="shared" si="0"/>
        <v>55</v>
      </c>
      <c r="AM99" s="3">
        <f t="shared" si="0"/>
        <v>49.58064516129032</v>
      </c>
      <c r="AN99" s="3" t="e">
        <f t="shared" si="0"/>
        <v>#DIV/0!</v>
      </c>
      <c r="AO99" s="3" t="e">
        <f t="shared" si="0"/>
        <v>#DIV/0!</v>
      </c>
      <c r="AP99" s="3">
        <f t="shared" si="0"/>
        <v>49.677419354838712</v>
      </c>
      <c r="AQ99" s="3" t="e">
        <f t="shared" si="0"/>
        <v>#DIV/0!</v>
      </c>
      <c r="AR99" s="3" t="e">
        <f t="shared" si="0"/>
        <v>#DIV/0!</v>
      </c>
      <c r="AS99" s="3">
        <f t="shared" si="0"/>
        <v>60.3</v>
      </c>
      <c r="AT99" s="3">
        <f t="shared" si="0"/>
        <v>49.388888888888886</v>
      </c>
      <c r="AU99" s="3">
        <f t="shared" si="0"/>
        <v>52.379310344827587</v>
      </c>
      <c r="AV99" s="3" t="e">
        <f t="shared" si="0"/>
        <v>#DIV/0!</v>
      </c>
      <c r="AW99" s="3">
        <f t="shared" si="0"/>
        <v>50.551724137931032</v>
      </c>
      <c r="AX99" s="3" t="e">
        <f t="shared" si="0"/>
        <v>#DIV/0!</v>
      </c>
      <c r="AY99" s="3">
        <f t="shared" si="0"/>
        <v>52.446428571428569</v>
      </c>
      <c r="AZ99" s="3" t="e">
        <f t="shared" si="0"/>
        <v>#DIV/0!</v>
      </c>
      <c r="BA99" s="3">
        <f t="shared" si="0"/>
        <v>57.517241379310342</v>
      </c>
      <c r="BB99" s="3" t="e">
        <f t="shared" si="0"/>
        <v>#DIV/0!</v>
      </c>
      <c r="BC99" s="3">
        <f t="shared" si="0"/>
        <v>54.041666666666664</v>
      </c>
      <c r="BD99" s="3">
        <f t="shared" si="0"/>
        <v>47.8</v>
      </c>
      <c r="BE99" s="3">
        <f t="shared" si="0"/>
        <v>48.74</v>
      </c>
      <c r="BF99" s="3">
        <f t="shared" si="0"/>
        <v>58.92</v>
      </c>
      <c r="BG99" s="1">
        <f>AVERAGE(BG5:BG98)</f>
        <v>53.467391304347828</v>
      </c>
      <c r="BH99" s="1"/>
      <c r="BI99" s="1"/>
      <c r="BJ99" s="1">
        <f>AVERAGE(BJ5:BJ98)</f>
        <v>60.31111111111111</v>
      </c>
      <c r="BK99" s="1">
        <f>AVERAGE(BK5:BK98)</f>
        <v>52.53846153846154</v>
      </c>
      <c r="BL99" s="1">
        <f>AVERAGE(BL5:BL98)</f>
        <v>70.107142857142861</v>
      </c>
    </row>
    <row r="100" spans="1:64" ht="15">
      <c r="B100" s="3">
        <f>COUNT(B$14:B$22,B$36:B$47,B$61:B$69,B$85:B$91)</f>
        <v>37</v>
      </c>
      <c r="C100" s="3">
        <f t="shared" ref="C100:BF100" si="1">COUNT(C$14:C$22,C$36:C$47,C$61:C$69,C$85:C$91)</f>
        <v>37</v>
      </c>
      <c r="D100" s="3">
        <f t="shared" si="1"/>
        <v>37</v>
      </c>
      <c r="E100" s="3">
        <f t="shared" si="1"/>
        <v>37</v>
      </c>
      <c r="F100" s="3">
        <f t="shared" si="1"/>
        <v>37</v>
      </c>
      <c r="G100" s="3">
        <f t="shared" si="1"/>
        <v>37</v>
      </c>
      <c r="H100" s="3">
        <f t="shared" si="1"/>
        <v>0</v>
      </c>
      <c r="I100" s="3">
        <f t="shared" si="1"/>
        <v>37</v>
      </c>
      <c r="J100" s="3">
        <f t="shared" si="1"/>
        <v>18</v>
      </c>
      <c r="K100" s="3">
        <f t="shared" si="1"/>
        <v>0</v>
      </c>
      <c r="L100" s="3">
        <f t="shared" si="1"/>
        <v>29</v>
      </c>
      <c r="M100" s="3">
        <f t="shared" si="1"/>
        <v>0</v>
      </c>
      <c r="N100" s="3">
        <f t="shared" si="1"/>
        <v>36</v>
      </c>
      <c r="O100" s="3">
        <f t="shared" si="1"/>
        <v>0</v>
      </c>
      <c r="P100" s="3">
        <f t="shared" si="1"/>
        <v>35</v>
      </c>
      <c r="Q100" s="3">
        <f t="shared" si="1"/>
        <v>0</v>
      </c>
      <c r="R100" s="3">
        <f t="shared" si="1"/>
        <v>35</v>
      </c>
      <c r="S100" s="3">
        <f t="shared" si="1"/>
        <v>0</v>
      </c>
      <c r="T100" s="3">
        <f t="shared" si="1"/>
        <v>34</v>
      </c>
      <c r="U100" s="3">
        <f t="shared" si="1"/>
        <v>13</v>
      </c>
      <c r="V100" s="3">
        <f t="shared" si="1"/>
        <v>32</v>
      </c>
      <c r="W100" s="3">
        <f t="shared" si="1"/>
        <v>0</v>
      </c>
      <c r="X100" s="3">
        <f t="shared" si="1"/>
        <v>31</v>
      </c>
      <c r="Y100" s="3">
        <f t="shared" si="1"/>
        <v>0</v>
      </c>
      <c r="Z100" s="3">
        <f t="shared" si="1"/>
        <v>27</v>
      </c>
      <c r="AA100" s="3">
        <f t="shared" si="1"/>
        <v>0</v>
      </c>
      <c r="AB100" s="3">
        <f t="shared" si="1"/>
        <v>32</v>
      </c>
      <c r="AC100" s="3">
        <f t="shared" si="1"/>
        <v>0</v>
      </c>
      <c r="AD100" s="3">
        <f t="shared" si="1"/>
        <v>24</v>
      </c>
      <c r="AE100" s="3">
        <f t="shared" si="1"/>
        <v>1</v>
      </c>
      <c r="AF100" s="3">
        <f t="shared" si="1"/>
        <v>31</v>
      </c>
      <c r="AG100" s="3">
        <f t="shared" si="1"/>
        <v>0</v>
      </c>
      <c r="AH100" s="3">
        <f t="shared" si="1"/>
        <v>31</v>
      </c>
      <c r="AI100" s="3">
        <f t="shared" si="1"/>
        <v>0</v>
      </c>
      <c r="AJ100" s="3">
        <f t="shared" si="1"/>
        <v>31</v>
      </c>
      <c r="AK100" s="3">
        <f t="shared" si="1"/>
        <v>0</v>
      </c>
      <c r="AL100" s="3">
        <f t="shared" si="1"/>
        <v>31</v>
      </c>
      <c r="AM100" s="3">
        <f t="shared" si="1"/>
        <v>31</v>
      </c>
      <c r="AN100" s="3">
        <f t="shared" si="1"/>
        <v>0</v>
      </c>
      <c r="AO100" s="3">
        <f t="shared" si="1"/>
        <v>0</v>
      </c>
      <c r="AP100" s="3">
        <f t="shared" si="1"/>
        <v>31</v>
      </c>
      <c r="AQ100" s="3">
        <f t="shared" si="1"/>
        <v>0</v>
      </c>
      <c r="AR100" s="3">
        <f t="shared" si="1"/>
        <v>0</v>
      </c>
      <c r="AS100" s="3">
        <f t="shared" si="1"/>
        <v>30</v>
      </c>
      <c r="AT100" s="3">
        <f t="shared" si="1"/>
        <v>27</v>
      </c>
      <c r="AU100" s="3">
        <f t="shared" si="1"/>
        <v>29</v>
      </c>
      <c r="AV100" s="3">
        <f t="shared" si="1"/>
        <v>0</v>
      </c>
      <c r="AW100" s="3">
        <f t="shared" si="1"/>
        <v>29</v>
      </c>
      <c r="AX100" s="3">
        <f t="shared" si="1"/>
        <v>0</v>
      </c>
      <c r="AY100" s="3">
        <f t="shared" si="1"/>
        <v>28</v>
      </c>
      <c r="AZ100" s="3">
        <f t="shared" si="1"/>
        <v>0</v>
      </c>
      <c r="BA100" s="3">
        <f t="shared" si="1"/>
        <v>29</v>
      </c>
      <c r="BB100" s="3">
        <f t="shared" si="1"/>
        <v>0</v>
      </c>
      <c r="BC100" s="3">
        <f t="shared" si="1"/>
        <v>24</v>
      </c>
      <c r="BD100" s="3">
        <f t="shared" si="1"/>
        <v>25</v>
      </c>
      <c r="BE100" s="3">
        <f t="shared" si="1"/>
        <v>25</v>
      </c>
      <c r="BF100" s="3">
        <f t="shared" si="1"/>
        <v>25</v>
      </c>
      <c r="BG100" s="1">
        <f>COUNT(BG5:BG98)</f>
        <v>46</v>
      </c>
      <c r="BH100" s="1"/>
      <c r="BI100" s="1"/>
      <c r="BJ100" s="1">
        <f>COUNT(BJ5:BJ98)</f>
        <v>45</v>
      </c>
      <c r="BK100" s="1">
        <f>COUNT(BK5:BK98)</f>
        <v>39</v>
      </c>
      <c r="BL100" s="1">
        <f>COUNT(BL5:BL98)</f>
        <v>28</v>
      </c>
    </row>
    <row r="101" spans="1:64" ht="15">
      <c r="B101" s="3">
        <f>MIN(B$14:B$22,B$36:B$47,B$61:B$69,B$85:B$91)</f>
        <v>21</v>
      </c>
      <c r="C101" s="3">
        <f t="shared" ref="C101:BF101" si="2">MIN(C$14:C$22,C$36:C$47,C$61:C$69,C$85:C$91)</f>
        <v>22</v>
      </c>
      <c r="D101" s="3">
        <f t="shared" si="2"/>
        <v>26</v>
      </c>
      <c r="E101" s="3">
        <f t="shared" si="2"/>
        <v>27</v>
      </c>
      <c r="F101" s="3">
        <f t="shared" si="2"/>
        <v>27</v>
      </c>
      <c r="G101" s="3">
        <f t="shared" si="2"/>
        <v>0</v>
      </c>
      <c r="H101" s="3">
        <f t="shared" si="2"/>
        <v>0</v>
      </c>
      <c r="I101" s="3">
        <f t="shared" si="2"/>
        <v>31</v>
      </c>
      <c r="J101" s="3">
        <f t="shared" si="2"/>
        <v>2</v>
      </c>
      <c r="K101" s="3">
        <f t="shared" si="2"/>
        <v>0</v>
      </c>
      <c r="L101" s="3">
        <f t="shared" si="2"/>
        <v>0</v>
      </c>
      <c r="M101" s="3">
        <f t="shared" si="2"/>
        <v>0</v>
      </c>
      <c r="N101" s="3">
        <f t="shared" si="2"/>
        <v>21.5</v>
      </c>
      <c r="O101" s="3">
        <f t="shared" si="2"/>
        <v>0</v>
      </c>
      <c r="P101" s="3">
        <f t="shared" si="2"/>
        <v>26</v>
      </c>
      <c r="Q101" s="3">
        <f t="shared" si="2"/>
        <v>0</v>
      </c>
      <c r="R101" s="3">
        <f t="shared" si="2"/>
        <v>0</v>
      </c>
      <c r="S101" s="3">
        <f t="shared" si="2"/>
        <v>0</v>
      </c>
      <c r="T101" s="3">
        <f t="shared" si="2"/>
        <v>28</v>
      </c>
      <c r="U101" s="3">
        <f t="shared" si="2"/>
        <v>32</v>
      </c>
      <c r="V101" s="3">
        <f t="shared" si="2"/>
        <v>28.5</v>
      </c>
      <c r="W101" s="3">
        <f t="shared" si="2"/>
        <v>0</v>
      </c>
      <c r="X101" s="3">
        <f t="shared" si="2"/>
        <v>32.5</v>
      </c>
      <c r="Y101" s="3">
        <f t="shared" si="2"/>
        <v>0</v>
      </c>
      <c r="Z101" s="3">
        <f t="shared" si="2"/>
        <v>7.5</v>
      </c>
      <c r="AA101" s="3">
        <f t="shared" si="2"/>
        <v>0</v>
      </c>
      <c r="AB101" s="3">
        <f t="shared" si="2"/>
        <v>30</v>
      </c>
      <c r="AC101" s="3">
        <f t="shared" si="2"/>
        <v>0</v>
      </c>
      <c r="AD101" s="3">
        <f t="shared" si="2"/>
        <v>4</v>
      </c>
      <c r="AE101" s="3">
        <f t="shared" si="2"/>
        <v>34</v>
      </c>
      <c r="AF101" s="3">
        <f t="shared" si="2"/>
        <v>30</v>
      </c>
      <c r="AG101" s="3">
        <f t="shared" si="2"/>
        <v>0</v>
      </c>
      <c r="AH101" s="3">
        <f t="shared" si="2"/>
        <v>30</v>
      </c>
      <c r="AI101" s="3">
        <f t="shared" si="2"/>
        <v>0</v>
      </c>
      <c r="AJ101" s="3">
        <f t="shared" si="2"/>
        <v>28</v>
      </c>
      <c r="AK101" s="3">
        <f t="shared" si="2"/>
        <v>0</v>
      </c>
      <c r="AL101" s="3">
        <f t="shared" si="2"/>
        <v>21</v>
      </c>
      <c r="AM101" s="3">
        <f t="shared" si="2"/>
        <v>34</v>
      </c>
      <c r="AN101" s="3">
        <f t="shared" si="2"/>
        <v>0</v>
      </c>
      <c r="AO101" s="3">
        <f t="shared" si="2"/>
        <v>0</v>
      </c>
      <c r="AP101" s="3">
        <f t="shared" si="2"/>
        <v>32</v>
      </c>
      <c r="AQ101" s="3">
        <f t="shared" si="2"/>
        <v>0</v>
      </c>
      <c r="AR101" s="3">
        <f t="shared" si="2"/>
        <v>0</v>
      </c>
      <c r="AS101" s="3">
        <f t="shared" si="2"/>
        <v>32</v>
      </c>
      <c r="AT101" s="3">
        <f t="shared" si="2"/>
        <v>22</v>
      </c>
      <c r="AU101" s="3">
        <f t="shared" si="2"/>
        <v>27</v>
      </c>
      <c r="AV101" s="3">
        <f t="shared" si="2"/>
        <v>0</v>
      </c>
      <c r="AW101" s="3">
        <f t="shared" si="2"/>
        <v>29</v>
      </c>
      <c r="AX101" s="3">
        <f t="shared" si="2"/>
        <v>0</v>
      </c>
      <c r="AY101" s="3">
        <f t="shared" si="2"/>
        <v>38.5</v>
      </c>
      <c r="AZ101" s="3">
        <f t="shared" si="2"/>
        <v>0</v>
      </c>
      <c r="BA101" s="3">
        <f t="shared" si="2"/>
        <v>39</v>
      </c>
      <c r="BB101" s="3">
        <f t="shared" si="2"/>
        <v>0</v>
      </c>
      <c r="BC101" s="3">
        <f t="shared" si="2"/>
        <v>35</v>
      </c>
      <c r="BD101" s="3">
        <f t="shared" si="2"/>
        <v>30</v>
      </c>
      <c r="BE101" s="3">
        <f t="shared" si="2"/>
        <v>29</v>
      </c>
      <c r="BF101" s="3">
        <f t="shared" si="2"/>
        <v>33</v>
      </c>
      <c r="BG101" s="1">
        <f>MIN(BG5:BG98)</f>
        <v>31</v>
      </c>
      <c r="BH101" s="1"/>
      <c r="BI101" s="1"/>
      <c r="BJ101" s="1">
        <f>MIN(BJ5:BJ98)</f>
        <v>20</v>
      </c>
      <c r="BK101" s="1">
        <f>MIN(BK5:BK98)</f>
        <v>36</v>
      </c>
      <c r="BL101" s="1">
        <f>MIN(BL5:BL98)</f>
        <v>37</v>
      </c>
    </row>
    <row r="102" spans="1:64" ht="15">
      <c r="B102" s="3">
        <f>MAX(B$14:B$22,B$36:B$47,B$61:B$69,B$85:B$91)</f>
        <v>80.5</v>
      </c>
      <c r="C102" s="3">
        <f t="shared" ref="C102:BF102" si="3">MAX(C$14:C$22,C$36:C$47,C$61:C$69,C$85:C$91)</f>
        <v>180</v>
      </c>
      <c r="D102" s="3">
        <f t="shared" si="3"/>
        <v>130</v>
      </c>
      <c r="E102" s="3">
        <f t="shared" si="3"/>
        <v>130</v>
      </c>
      <c r="F102" s="3">
        <f t="shared" si="3"/>
        <v>130</v>
      </c>
      <c r="G102" s="3">
        <f t="shared" si="3"/>
        <v>106</v>
      </c>
      <c r="H102" s="3">
        <f t="shared" si="3"/>
        <v>0</v>
      </c>
      <c r="I102" s="3">
        <f t="shared" si="3"/>
        <v>107</v>
      </c>
      <c r="J102" s="3">
        <f t="shared" si="3"/>
        <v>29</v>
      </c>
      <c r="K102" s="3">
        <f t="shared" si="3"/>
        <v>0</v>
      </c>
      <c r="L102" s="3">
        <f t="shared" si="3"/>
        <v>30</v>
      </c>
      <c r="M102" s="3">
        <f t="shared" si="3"/>
        <v>0</v>
      </c>
      <c r="N102" s="3">
        <f t="shared" si="3"/>
        <v>140</v>
      </c>
      <c r="O102" s="3">
        <f t="shared" si="3"/>
        <v>0</v>
      </c>
      <c r="P102" s="3">
        <f t="shared" si="3"/>
        <v>110</v>
      </c>
      <c r="Q102" s="3">
        <f t="shared" si="3"/>
        <v>0</v>
      </c>
      <c r="R102" s="3">
        <f t="shared" si="3"/>
        <v>47.5</v>
      </c>
      <c r="S102" s="3">
        <f t="shared" si="3"/>
        <v>0</v>
      </c>
      <c r="T102" s="3">
        <f t="shared" si="3"/>
        <v>165</v>
      </c>
      <c r="U102" s="3">
        <f t="shared" si="3"/>
        <v>66</v>
      </c>
      <c r="V102" s="3">
        <f t="shared" si="3"/>
        <v>164</v>
      </c>
      <c r="W102" s="3">
        <f t="shared" si="3"/>
        <v>0</v>
      </c>
      <c r="X102" s="3">
        <f t="shared" si="3"/>
        <v>163</v>
      </c>
      <c r="Y102" s="3">
        <f t="shared" si="3"/>
        <v>0</v>
      </c>
      <c r="Z102" s="3">
        <f t="shared" si="3"/>
        <v>26.5</v>
      </c>
      <c r="AA102" s="3">
        <f t="shared" si="3"/>
        <v>0</v>
      </c>
      <c r="AB102" s="3">
        <f t="shared" si="3"/>
        <v>97</v>
      </c>
      <c r="AC102" s="3">
        <f t="shared" si="3"/>
        <v>0</v>
      </c>
      <c r="AD102" s="3">
        <f t="shared" si="3"/>
        <v>26</v>
      </c>
      <c r="AE102" s="3">
        <f t="shared" si="3"/>
        <v>34</v>
      </c>
      <c r="AF102" s="3">
        <f t="shared" si="3"/>
        <v>72</v>
      </c>
      <c r="AG102" s="3">
        <f t="shared" si="3"/>
        <v>0</v>
      </c>
      <c r="AH102" s="3">
        <f t="shared" si="3"/>
        <v>79</v>
      </c>
      <c r="AI102" s="3">
        <f t="shared" si="3"/>
        <v>0</v>
      </c>
      <c r="AJ102" s="3">
        <f t="shared" si="3"/>
        <v>82</v>
      </c>
      <c r="AK102" s="3">
        <f t="shared" si="3"/>
        <v>0</v>
      </c>
      <c r="AL102" s="3">
        <f t="shared" si="3"/>
        <v>80</v>
      </c>
      <c r="AM102" s="3">
        <f t="shared" si="3"/>
        <v>68</v>
      </c>
      <c r="AN102" s="3">
        <f t="shared" si="3"/>
        <v>0</v>
      </c>
      <c r="AO102" s="3">
        <f t="shared" si="3"/>
        <v>0</v>
      </c>
      <c r="AP102" s="3">
        <f t="shared" si="3"/>
        <v>80</v>
      </c>
      <c r="AQ102" s="3">
        <f t="shared" si="3"/>
        <v>0</v>
      </c>
      <c r="AR102" s="3">
        <f t="shared" si="3"/>
        <v>0</v>
      </c>
      <c r="AS102" s="3">
        <f t="shared" si="3"/>
        <v>200</v>
      </c>
      <c r="AT102" s="3">
        <f t="shared" si="3"/>
        <v>75</v>
      </c>
      <c r="AU102" s="3">
        <f t="shared" si="3"/>
        <v>110</v>
      </c>
      <c r="AV102" s="3">
        <f t="shared" si="3"/>
        <v>0</v>
      </c>
      <c r="AW102" s="3">
        <f t="shared" si="3"/>
        <v>90</v>
      </c>
      <c r="AX102" s="3">
        <f t="shared" si="3"/>
        <v>0</v>
      </c>
      <c r="AY102" s="3">
        <f t="shared" si="3"/>
        <v>66</v>
      </c>
      <c r="AZ102" s="3">
        <f t="shared" si="3"/>
        <v>0</v>
      </c>
      <c r="BA102" s="3">
        <f t="shared" si="3"/>
        <v>112</v>
      </c>
      <c r="BB102" s="3">
        <f t="shared" si="3"/>
        <v>0</v>
      </c>
      <c r="BC102" s="3">
        <f t="shared" si="3"/>
        <v>88</v>
      </c>
      <c r="BD102" s="3">
        <f t="shared" si="3"/>
        <v>78</v>
      </c>
      <c r="BE102" s="3">
        <f t="shared" si="3"/>
        <v>88</v>
      </c>
      <c r="BF102" s="3">
        <f t="shared" si="3"/>
        <v>110</v>
      </c>
      <c r="BG102" s="1">
        <f>MAX(BG5:BG98)</f>
        <v>110</v>
      </c>
      <c r="BH102" s="1"/>
      <c r="BI102" s="1"/>
      <c r="BJ102" s="1">
        <f>MAX(BJ5:BJ98)</f>
        <v>165</v>
      </c>
      <c r="BK102" s="1">
        <f>MAX(BK5:BK98)</f>
        <v>78</v>
      </c>
      <c r="BL102" s="1">
        <f>MAX(BL5:BL98)</f>
        <v>168</v>
      </c>
    </row>
    <row r="103" spans="1:64" ht="15">
      <c r="B103" s="3">
        <f>STDEV(B$14:B$22,B$36:B$47,B$61:B$69,B$85:B$91)</f>
        <v>13.381949655284789</v>
      </c>
      <c r="C103" s="3">
        <f t="shared" ref="C103:BF103" si="4">STDEV(C$14:C$22,C$36:C$47,C$61:C$69,C$85:C$91)</f>
        <v>26.078349839096997</v>
      </c>
      <c r="D103" s="3">
        <f t="shared" si="4"/>
        <v>18.887965884532278</v>
      </c>
      <c r="E103" s="3">
        <f t="shared" si="4"/>
        <v>21.888169566388303</v>
      </c>
      <c r="F103" s="3">
        <f t="shared" si="4"/>
        <v>21.086738143333729</v>
      </c>
      <c r="G103" s="3">
        <f t="shared" si="4"/>
        <v>21.034648950159742</v>
      </c>
      <c r="H103" s="3" t="e">
        <f t="shared" si="4"/>
        <v>#DIV/0!</v>
      </c>
      <c r="I103" s="3">
        <f t="shared" si="4"/>
        <v>17.987399660499754</v>
      </c>
      <c r="J103" s="3">
        <f t="shared" si="4"/>
        <v>7.7444899240044558</v>
      </c>
      <c r="K103" s="3" t="e">
        <f t="shared" si="4"/>
        <v>#DIV/0!</v>
      </c>
      <c r="L103" s="3">
        <f t="shared" si="4"/>
        <v>6.6124695609568818</v>
      </c>
      <c r="M103" s="3" t="e">
        <f t="shared" si="4"/>
        <v>#DIV/0!</v>
      </c>
      <c r="N103" s="3">
        <f t="shared" si="4"/>
        <v>19.892069888386292</v>
      </c>
      <c r="O103" s="3" t="e">
        <f t="shared" si="4"/>
        <v>#DIV/0!</v>
      </c>
      <c r="P103" s="3">
        <f t="shared" si="4"/>
        <v>16.785535489839823</v>
      </c>
      <c r="Q103" s="3" t="e">
        <f t="shared" si="4"/>
        <v>#DIV/0!</v>
      </c>
      <c r="R103" s="3">
        <f t="shared" si="4"/>
        <v>9.7574147629965413</v>
      </c>
      <c r="S103" s="3" t="e">
        <f t="shared" si="4"/>
        <v>#DIV/0!</v>
      </c>
      <c r="T103" s="3">
        <f t="shared" si="4"/>
        <v>23.542372767162217</v>
      </c>
      <c r="U103" s="3">
        <f t="shared" si="4"/>
        <v>9.9195481700244734</v>
      </c>
      <c r="V103" s="3">
        <f t="shared" si="4"/>
        <v>25.09814906907576</v>
      </c>
      <c r="W103" s="3" t="e">
        <f t="shared" si="4"/>
        <v>#DIV/0!</v>
      </c>
      <c r="X103" s="3">
        <f t="shared" si="4"/>
        <v>26.912432670757667</v>
      </c>
      <c r="Y103" s="3" t="e">
        <f t="shared" si="4"/>
        <v>#DIV/0!</v>
      </c>
      <c r="Z103" s="3">
        <f t="shared" si="4"/>
        <v>4.9844487503363233</v>
      </c>
      <c r="AA103" s="3" t="e">
        <f t="shared" si="4"/>
        <v>#DIV/0!</v>
      </c>
      <c r="AB103" s="3">
        <f t="shared" si="4"/>
        <v>15.493364864957828</v>
      </c>
      <c r="AC103" s="3" t="e">
        <f t="shared" si="4"/>
        <v>#DIV/0!</v>
      </c>
      <c r="AD103" s="3">
        <f t="shared" si="4"/>
        <v>5.2336702559318811</v>
      </c>
      <c r="AE103" s="3" t="e">
        <f t="shared" si="4"/>
        <v>#DIV/0!</v>
      </c>
      <c r="AF103" s="3">
        <f t="shared" si="4"/>
        <v>10.128316528373546</v>
      </c>
      <c r="AG103" s="3" t="e">
        <f t="shared" si="4"/>
        <v>#DIV/0!</v>
      </c>
      <c r="AH103" s="3">
        <f t="shared" si="4"/>
        <v>11.665775695625429</v>
      </c>
      <c r="AI103" s="3" t="e">
        <f t="shared" si="4"/>
        <v>#DIV/0!</v>
      </c>
      <c r="AJ103" s="3">
        <f t="shared" si="4"/>
        <v>11.61284050162271</v>
      </c>
      <c r="AK103" s="3" t="e">
        <f t="shared" si="4"/>
        <v>#DIV/0!</v>
      </c>
      <c r="AL103" s="3">
        <f t="shared" si="4"/>
        <v>14.160979250508538</v>
      </c>
      <c r="AM103" s="3">
        <f t="shared" si="4"/>
        <v>9.1824985472306189</v>
      </c>
      <c r="AN103" s="3" t="e">
        <f t="shared" si="4"/>
        <v>#DIV/0!</v>
      </c>
      <c r="AO103" s="3" t="e">
        <f t="shared" si="4"/>
        <v>#DIV/0!</v>
      </c>
      <c r="AP103" s="3">
        <f t="shared" si="4"/>
        <v>11.451745417982352</v>
      </c>
      <c r="AQ103" s="3" t="e">
        <f t="shared" si="4"/>
        <v>#DIV/0!</v>
      </c>
      <c r="AR103" s="3" t="e">
        <f t="shared" si="4"/>
        <v>#DIV/0!</v>
      </c>
      <c r="AS103" s="3">
        <f t="shared" si="4"/>
        <v>29.289459090142028</v>
      </c>
      <c r="AT103" s="3">
        <f t="shared" si="4"/>
        <v>14.072841638946699</v>
      </c>
      <c r="AU103" s="3">
        <f t="shared" si="4"/>
        <v>17.554840181360341</v>
      </c>
      <c r="AV103" s="3" t="e">
        <f t="shared" si="4"/>
        <v>#DIV/0!</v>
      </c>
      <c r="AW103" s="3">
        <f t="shared" si="4"/>
        <v>15.891566062574897</v>
      </c>
      <c r="AX103" s="3" t="e">
        <f t="shared" si="4"/>
        <v>#DIV/0!</v>
      </c>
      <c r="AY103" s="3">
        <f t="shared" si="4"/>
        <v>7.6210469846903068</v>
      </c>
      <c r="AZ103" s="3" t="e">
        <f t="shared" si="4"/>
        <v>#DIV/0!</v>
      </c>
      <c r="BA103" s="3">
        <f t="shared" si="4"/>
        <v>16.648939669487266</v>
      </c>
      <c r="BB103" s="3" t="e">
        <f t="shared" si="4"/>
        <v>#DIV/0!</v>
      </c>
      <c r="BC103" s="3">
        <f t="shared" si="4"/>
        <v>14.057271572320527</v>
      </c>
      <c r="BD103" s="3">
        <f t="shared" si="4"/>
        <v>14.344714473747233</v>
      </c>
      <c r="BE103" s="3">
        <f t="shared" si="4"/>
        <v>16.437457224278941</v>
      </c>
      <c r="BF103" s="3">
        <f t="shared" si="4"/>
        <v>20.254464528427633</v>
      </c>
      <c r="BG103" s="1">
        <f>STDEV(BG5:BG98)</f>
        <v>15.390979383288492</v>
      </c>
      <c r="BH103" s="1"/>
      <c r="BI103" s="1"/>
      <c r="BJ103" s="1">
        <f>STDEV(BJ5:BJ98)</f>
        <v>26.569653077269653</v>
      </c>
      <c r="BK103" s="1">
        <f>STDEV(BK5:BK98)</f>
        <v>9.7321933316459823</v>
      </c>
      <c r="BL103" s="1">
        <f>STDEV(BL5:BL98)</f>
        <v>29.866789788578426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2"/>
  <sheetViews>
    <sheetView topLeftCell="N39" workbookViewId="0">
      <selection activeCell="Z1" sqref="Z1:Z1048576"/>
    </sheetView>
  </sheetViews>
  <sheetFormatPr baseColWidth="10" defaultColWidth="10.42578125" defaultRowHeight="13" x14ac:dyDescent="0"/>
  <cols>
    <col min="1" max="57" width="10.42578125" style="3"/>
    <col min="58" max="58" width="14.42578125" style="3" bestFit="1" customWidth="1"/>
    <col min="59" max="16384" width="10.42578125" style="3"/>
  </cols>
  <sheetData>
    <row r="1" spans="1:64">
      <c r="A1" s="3" t="s">
        <v>553</v>
      </c>
    </row>
    <row r="2" spans="1:64">
      <c r="A2" s="3" t="s">
        <v>586</v>
      </c>
      <c r="AG2" s="3" t="s">
        <v>445</v>
      </c>
      <c r="AH2" s="3" t="s">
        <v>445</v>
      </c>
    </row>
    <row r="3" spans="1:64">
      <c r="H3" s="3" t="s">
        <v>824</v>
      </c>
      <c r="N3" s="3" t="s">
        <v>445</v>
      </c>
      <c r="P3" s="3" t="s">
        <v>445</v>
      </c>
      <c r="X3" s="3" t="s">
        <v>445</v>
      </c>
      <c r="AV3" s="3" t="s">
        <v>619</v>
      </c>
    </row>
    <row r="4" spans="1:64" s="4" customFormat="1">
      <c r="A4" s="4" t="s">
        <v>700</v>
      </c>
      <c r="B4" s="4">
        <v>900802</v>
      </c>
      <c r="C4" s="4">
        <v>900815</v>
      </c>
      <c r="D4" s="4">
        <v>900819</v>
      </c>
      <c r="E4" s="4">
        <v>900825</v>
      </c>
      <c r="F4" s="4">
        <v>910804</v>
      </c>
      <c r="H4" s="4">
        <v>910826</v>
      </c>
      <c r="J4" s="4">
        <v>920725</v>
      </c>
      <c r="L4" s="4">
        <v>920810</v>
      </c>
      <c r="N4" s="4">
        <v>930621</v>
      </c>
      <c r="P4" s="4">
        <v>930806</v>
      </c>
      <c r="R4" s="4" t="s">
        <v>8</v>
      </c>
      <c r="T4" s="4">
        <v>940824</v>
      </c>
      <c r="V4" s="4">
        <v>940910</v>
      </c>
      <c r="X4" s="4">
        <v>950529</v>
      </c>
      <c r="Z4" s="4">
        <v>950726</v>
      </c>
      <c r="AB4" s="4">
        <v>950823</v>
      </c>
      <c r="AD4" s="4">
        <v>960616</v>
      </c>
      <c r="AF4" s="4">
        <v>960813</v>
      </c>
      <c r="AG4" s="4">
        <v>970810</v>
      </c>
      <c r="AI4" s="4">
        <v>980827</v>
      </c>
      <c r="AJ4" s="4">
        <v>990813</v>
      </c>
      <c r="AK4" s="4" t="s">
        <v>825</v>
      </c>
      <c r="AL4" s="4" t="s">
        <v>629</v>
      </c>
      <c r="AM4" s="4" t="s">
        <v>109</v>
      </c>
      <c r="AP4" s="4" t="s">
        <v>111</v>
      </c>
      <c r="AQ4" s="4">
        <v>20801</v>
      </c>
      <c r="AR4" s="4" t="s">
        <v>117</v>
      </c>
      <c r="AT4" s="4" t="s">
        <v>122</v>
      </c>
      <c r="AV4" s="4" t="s">
        <v>587</v>
      </c>
      <c r="AW4" s="4" t="s">
        <v>126</v>
      </c>
      <c r="AX4" s="4" t="s">
        <v>129</v>
      </c>
      <c r="AY4" s="4" t="s">
        <v>398</v>
      </c>
      <c r="AZ4" s="4" t="s">
        <v>169</v>
      </c>
      <c r="BA4" s="4" t="s">
        <v>172</v>
      </c>
      <c r="BB4" s="4">
        <v>20090727</v>
      </c>
      <c r="BC4" s="4">
        <v>20100816</v>
      </c>
      <c r="BD4" s="4">
        <v>20110815</v>
      </c>
      <c r="BE4" s="4" t="s">
        <v>587</v>
      </c>
      <c r="BF4" s="4" t="s">
        <v>907</v>
      </c>
      <c r="BG4" s="20">
        <v>20120820</v>
      </c>
      <c r="BH4" s="21">
        <v>20130817</v>
      </c>
      <c r="BI4" s="4">
        <v>20140820</v>
      </c>
      <c r="BJ4" s="21" t="s">
        <v>398</v>
      </c>
      <c r="BK4" s="4">
        <v>20150817</v>
      </c>
      <c r="BL4" s="21" t="s">
        <v>398</v>
      </c>
    </row>
    <row r="5" spans="1:64">
      <c r="A5" s="3" t="s">
        <v>547</v>
      </c>
      <c r="BE5" s="3" t="s">
        <v>1001</v>
      </c>
      <c r="BG5" s="22"/>
      <c r="BH5" s="23"/>
      <c r="BI5" s="3">
        <v>164</v>
      </c>
      <c r="BJ5" s="23"/>
      <c r="BK5" s="29"/>
    </row>
    <row r="6" spans="1:64">
      <c r="A6" s="3" t="s">
        <v>144</v>
      </c>
      <c r="B6" s="3">
        <v>177</v>
      </c>
      <c r="C6" s="3">
        <v>177</v>
      </c>
      <c r="D6" s="3">
        <v>177</v>
      </c>
      <c r="E6" s="3">
        <v>177</v>
      </c>
      <c r="F6" s="15">
        <v>206</v>
      </c>
      <c r="G6" s="15"/>
      <c r="H6" s="3" t="s">
        <v>43</v>
      </c>
      <c r="N6" s="3">
        <v>25</v>
      </c>
      <c r="BD6" s="3">
        <v>115</v>
      </c>
      <c r="BE6" s="3" t="s">
        <v>241</v>
      </c>
      <c r="BG6" s="22">
        <v>102</v>
      </c>
      <c r="BH6" s="23" t="s">
        <v>43</v>
      </c>
      <c r="BJ6" s="23" t="s">
        <v>958</v>
      </c>
      <c r="BK6" s="3">
        <v>190</v>
      </c>
      <c r="BL6" s="3" t="s">
        <v>684</v>
      </c>
    </row>
    <row r="7" spans="1:64">
      <c r="A7" s="3" t="s">
        <v>204</v>
      </c>
      <c r="B7" s="3">
        <v>97</v>
      </c>
      <c r="C7" s="3">
        <v>96</v>
      </c>
      <c r="D7" s="3">
        <v>96</v>
      </c>
      <c r="E7" s="3">
        <v>96</v>
      </c>
      <c r="F7" s="15">
        <v>300</v>
      </c>
      <c r="G7" s="15"/>
      <c r="H7" s="3">
        <v>165</v>
      </c>
      <c r="N7" s="3">
        <v>23</v>
      </c>
      <c r="BD7" s="3">
        <v>91</v>
      </c>
      <c r="BE7" s="3" t="s">
        <v>852</v>
      </c>
      <c r="BG7" s="22">
        <v>182</v>
      </c>
      <c r="BH7" s="23">
        <v>126</v>
      </c>
      <c r="BI7" s="3">
        <v>157</v>
      </c>
      <c r="BJ7" s="23" t="s">
        <v>684</v>
      </c>
      <c r="BK7" s="3">
        <v>178</v>
      </c>
      <c r="BL7" s="3" t="s">
        <v>684</v>
      </c>
    </row>
    <row r="8" spans="1:64">
      <c r="A8" s="3" t="s">
        <v>139</v>
      </c>
      <c r="B8" s="3">
        <v>56</v>
      </c>
      <c r="C8" s="3">
        <v>102</v>
      </c>
      <c r="D8" s="3">
        <v>102</v>
      </c>
      <c r="E8" s="3">
        <v>102</v>
      </c>
      <c r="F8" s="15">
        <v>101</v>
      </c>
      <c r="G8" s="15" t="s">
        <v>788</v>
      </c>
      <c r="N8" s="3" t="s">
        <v>85</v>
      </c>
      <c r="O8" s="3" t="s">
        <v>775</v>
      </c>
      <c r="BD8" s="3">
        <v>81</v>
      </c>
      <c r="BE8" s="3" t="s">
        <v>252</v>
      </c>
      <c r="BG8" s="22">
        <v>98</v>
      </c>
      <c r="BH8" s="23" t="s">
        <v>43</v>
      </c>
      <c r="BJ8" s="23" t="s">
        <v>947</v>
      </c>
      <c r="BK8" s="3">
        <v>95</v>
      </c>
    </row>
    <row r="9" spans="1:64">
      <c r="A9" s="3" t="s">
        <v>104</v>
      </c>
      <c r="B9" s="3">
        <v>61.5</v>
      </c>
      <c r="C9" s="3">
        <v>61</v>
      </c>
      <c r="D9" s="3">
        <v>61</v>
      </c>
      <c r="E9" s="3">
        <v>61</v>
      </c>
      <c r="F9" s="15">
        <v>62</v>
      </c>
      <c r="G9" s="15" t="s">
        <v>755</v>
      </c>
      <c r="H9" s="3">
        <v>72</v>
      </c>
      <c r="I9" s="3" t="s">
        <v>750</v>
      </c>
      <c r="N9" s="3">
        <v>10</v>
      </c>
      <c r="O9" s="3" t="s">
        <v>754</v>
      </c>
      <c r="BD9" s="3">
        <v>103</v>
      </c>
      <c r="BE9" s="3" t="s">
        <v>853</v>
      </c>
      <c r="BG9" s="22">
        <v>63</v>
      </c>
      <c r="BH9" s="23">
        <v>110</v>
      </c>
      <c r="BI9" s="3">
        <v>167</v>
      </c>
      <c r="BJ9" s="23" t="s">
        <v>524</v>
      </c>
      <c r="BK9" s="3">
        <v>56.5</v>
      </c>
      <c r="BL9" s="3" t="s">
        <v>684</v>
      </c>
    </row>
    <row r="10" spans="1:64">
      <c r="A10" s="3" t="s">
        <v>99</v>
      </c>
      <c r="B10" s="3">
        <v>62</v>
      </c>
      <c r="C10" s="3">
        <v>65</v>
      </c>
      <c r="D10" s="3">
        <v>65</v>
      </c>
      <c r="E10" s="3">
        <v>65</v>
      </c>
      <c r="F10" s="15">
        <v>62</v>
      </c>
      <c r="G10" s="15" t="s">
        <v>748</v>
      </c>
      <c r="H10" s="3">
        <v>78</v>
      </c>
      <c r="I10" s="3" t="s">
        <v>750</v>
      </c>
      <c r="N10" s="3">
        <v>10</v>
      </c>
      <c r="O10" s="3" t="s">
        <v>746</v>
      </c>
      <c r="BD10" s="3" t="s">
        <v>43</v>
      </c>
      <c r="BE10" s="3" t="s">
        <v>263</v>
      </c>
      <c r="BG10" s="22">
        <v>145</v>
      </c>
      <c r="BH10" s="23">
        <v>66</v>
      </c>
      <c r="BI10" s="3">
        <v>158</v>
      </c>
      <c r="BJ10" s="23" t="s">
        <v>684</v>
      </c>
      <c r="BK10" s="3">
        <v>200</v>
      </c>
    </row>
    <row r="11" spans="1:64">
      <c r="A11" s="3" t="s">
        <v>97</v>
      </c>
      <c r="B11" s="3">
        <v>69.5</v>
      </c>
      <c r="C11" s="3">
        <v>88</v>
      </c>
      <c r="D11" s="3">
        <v>88.5</v>
      </c>
      <c r="E11" s="3">
        <v>88.5</v>
      </c>
      <c r="F11" s="15">
        <v>91</v>
      </c>
      <c r="G11" s="15" t="s">
        <v>739</v>
      </c>
      <c r="H11" s="3">
        <v>88</v>
      </c>
      <c r="I11" s="3" t="s">
        <v>740</v>
      </c>
      <c r="J11" s="3">
        <v>112</v>
      </c>
      <c r="K11" s="3" t="s">
        <v>741</v>
      </c>
      <c r="L11" s="3">
        <v>152</v>
      </c>
      <c r="M11" s="3" t="s">
        <v>789</v>
      </c>
      <c r="N11" s="3">
        <v>15</v>
      </c>
      <c r="O11" s="3" t="s">
        <v>741</v>
      </c>
      <c r="R11" s="3">
        <v>88</v>
      </c>
      <c r="S11" s="3" t="s">
        <v>596</v>
      </c>
      <c r="X11" s="3">
        <v>0</v>
      </c>
      <c r="Y11" s="3" t="s">
        <v>723</v>
      </c>
      <c r="AE11" s="3" t="s">
        <v>705</v>
      </c>
      <c r="AG11" s="3">
        <v>77</v>
      </c>
      <c r="AH11" s="3" t="s">
        <v>828</v>
      </c>
      <c r="AI11" s="3" t="s">
        <v>43</v>
      </c>
      <c r="AK11" s="3" t="s">
        <v>830</v>
      </c>
      <c r="AN11" s="3" t="s">
        <v>830</v>
      </c>
      <c r="BD11" s="3">
        <v>72</v>
      </c>
      <c r="BE11" s="3" t="s">
        <v>854</v>
      </c>
      <c r="BG11" s="22">
        <v>72</v>
      </c>
      <c r="BH11" s="23">
        <v>125</v>
      </c>
      <c r="BI11" s="3">
        <v>130</v>
      </c>
      <c r="BJ11" s="23" t="s">
        <v>684</v>
      </c>
      <c r="BK11" s="3">
        <v>172</v>
      </c>
    </row>
    <row r="12" spans="1:64">
      <c r="A12" s="3">
        <v>0.25</v>
      </c>
      <c r="B12" s="3">
        <v>77</v>
      </c>
      <c r="C12" s="3">
        <v>154</v>
      </c>
      <c r="D12" s="3">
        <v>135</v>
      </c>
      <c r="E12" s="3">
        <v>125</v>
      </c>
      <c r="F12" s="15">
        <v>75</v>
      </c>
      <c r="G12" s="15"/>
      <c r="H12" s="3">
        <v>68</v>
      </c>
      <c r="J12" s="3">
        <v>58</v>
      </c>
      <c r="K12" s="3" t="s">
        <v>791</v>
      </c>
      <c r="L12" s="3">
        <v>98</v>
      </c>
      <c r="M12" s="3" t="s">
        <v>753</v>
      </c>
      <c r="N12" s="3">
        <v>10</v>
      </c>
      <c r="O12" s="3" t="s">
        <v>739</v>
      </c>
      <c r="R12" s="3">
        <v>110</v>
      </c>
      <c r="S12" s="3" t="s">
        <v>596</v>
      </c>
      <c r="AB12" s="3">
        <v>170</v>
      </c>
      <c r="AC12" s="3" t="s">
        <v>596</v>
      </c>
      <c r="AE12" s="3" t="s">
        <v>705</v>
      </c>
      <c r="AG12" s="3">
        <v>138</v>
      </c>
      <c r="AH12" s="3" t="s">
        <v>828</v>
      </c>
      <c r="AI12" s="3" t="s">
        <v>43</v>
      </c>
      <c r="AK12" s="3" t="s">
        <v>830</v>
      </c>
      <c r="AN12" s="3" t="s">
        <v>830</v>
      </c>
      <c r="BD12" s="3">
        <v>139</v>
      </c>
      <c r="BE12" s="3" t="s">
        <v>270</v>
      </c>
      <c r="BG12" s="22">
        <v>155</v>
      </c>
      <c r="BH12" s="23" t="s">
        <v>43</v>
      </c>
      <c r="BI12" s="3">
        <v>143</v>
      </c>
      <c r="BJ12" s="23" t="s">
        <v>947</v>
      </c>
      <c r="BK12" s="3">
        <v>176</v>
      </c>
    </row>
    <row r="13" spans="1:64">
      <c r="A13" s="3">
        <v>0.5</v>
      </c>
      <c r="B13" s="3">
        <v>75</v>
      </c>
      <c r="C13" s="3">
        <v>121</v>
      </c>
      <c r="D13" s="3">
        <v>122</v>
      </c>
      <c r="E13" s="3">
        <v>122</v>
      </c>
      <c r="F13" s="15">
        <v>73</v>
      </c>
      <c r="G13" s="15"/>
      <c r="H13" s="3">
        <v>86</v>
      </c>
      <c r="J13" s="3">
        <v>81.5</v>
      </c>
      <c r="L13" s="3" t="s">
        <v>26</v>
      </c>
      <c r="N13" s="3">
        <v>16</v>
      </c>
      <c r="R13" s="3">
        <v>90</v>
      </c>
      <c r="S13" s="3" t="s">
        <v>596</v>
      </c>
      <c r="AB13" s="3">
        <v>114</v>
      </c>
      <c r="AE13" s="3" t="s">
        <v>705</v>
      </c>
      <c r="AG13" s="3">
        <v>79</v>
      </c>
      <c r="AH13" s="3" t="s">
        <v>595</v>
      </c>
      <c r="AI13" s="3" t="s">
        <v>43</v>
      </c>
      <c r="AK13" s="3" t="s">
        <v>830</v>
      </c>
      <c r="AN13" s="3" t="s">
        <v>830</v>
      </c>
      <c r="BD13" s="3">
        <v>87</v>
      </c>
      <c r="BE13" s="3" t="s">
        <v>855</v>
      </c>
      <c r="BG13" s="22">
        <v>118</v>
      </c>
      <c r="BH13" s="23" t="s">
        <v>43</v>
      </c>
      <c r="BI13" s="3">
        <v>163</v>
      </c>
      <c r="BJ13" s="23" t="s">
        <v>947</v>
      </c>
      <c r="BK13" s="3">
        <v>104</v>
      </c>
      <c r="BL13" s="3" t="s">
        <v>684</v>
      </c>
    </row>
    <row r="14" spans="1:64">
      <c r="A14" s="3">
        <v>1</v>
      </c>
      <c r="B14" s="3">
        <v>88</v>
      </c>
      <c r="C14" s="3">
        <v>88.5</v>
      </c>
      <c r="D14" s="3">
        <v>88</v>
      </c>
      <c r="E14" s="3">
        <v>88</v>
      </c>
      <c r="F14" s="15">
        <v>81</v>
      </c>
      <c r="G14" s="15"/>
      <c r="H14" s="3">
        <v>102</v>
      </c>
      <c r="J14" s="3">
        <v>76.5</v>
      </c>
      <c r="L14" s="3">
        <v>45.5</v>
      </c>
      <c r="N14" s="3">
        <v>13</v>
      </c>
      <c r="P14" s="3">
        <v>79</v>
      </c>
      <c r="Q14" s="3" t="s">
        <v>596</v>
      </c>
      <c r="R14" s="3">
        <v>76</v>
      </c>
      <c r="S14" s="3" t="s">
        <v>596</v>
      </c>
      <c r="Z14" s="3">
        <v>89.5</v>
      </c>
      <c r="AB14" s="3">
        <v>126</v>
      </c>
      <c r="AE14" s="3" t="s">
        <v>705</v>
      </c>
      <c r="AG14" s="3">
        <v>105</v>
      </c>
      <c r="AI14" s="3" t="s">
        <v>43</v>
      </c>
      <c r="AK14" s="3" t="s">
        <v>830</v>
      </c>
      <c r="AN14" s="3" t="s">
        <v>830</v>
      </c>
      <c r="BD14" s="3" t="s">
        <v>43</v>
      </c>
      <c r="BE14" s="3" t="s">
        <v>271</v>
      </c>
      <c r="BG14" s="22">
        <v>151</v>
      </c>
      <c r="BH14" s="23">
        <v>159</v>
      </c>
      <c r="BI14" s="3">
        <v>167</v>
      </c>
      <c r="BJ14" s="23" t="s">
        <v>959</v>
      </c>
      <c r="BK14" s="3">
        <v>200</v>
      </c>
    </row>
    <row r="15" spans="1:64">
      <c r="A15" s="3">
        <v>5</v>
      </c>
      <c r="B15" s="3">
        <v>45</v>
      </c>
      <c r="C15" s="3">
        <v>54.5</v>
      </c>
      <c r="D15" s="3">
        <v>55.5</v>
      </c>
      <c r="E15" s="3">
        <v>56.5</v>
      </c>
      <c r="F15" s="15">
        <v>50</v>
      </c>
      <c r="G15" s="15"/>
      <c r="H15" s="3">
        <v>54</v>
      </c>
      <c r="J15" s="3">
        <v>31.5</v>
      </c>
      <c r="L15" s="3">
        <v>53.5</v>
      </c>
      <c r="N15" s="3">
        <v>17</v>
      </c>
      <c r="P15" s="3">
        <v>116</v>
      </c>
      <c r="Q15" s="3" t="s">
        <v>239</v>
      </c>
      <c r="R15" s="3">
        <v>61</v>
      </c>
      <c r="S15" s="3" t="s">
        <v>566</v>
      </c>
      <c r="T15" s="3">
        <v>110</v>
      </c>
      <c r="V15" s="3">
        <v>77</v>
      </c>
      <c r="X15" s="3">
        <v>9</v>
      </c>
      <c r="Z15" s="3">
        <v>105</v>
      </c>
      <c r="AB15" s="3">
        <v>115</v>
      </c>
      <c r="AE15" s="3" t="s">
        <v>705</v>
      </c>
      <c r="AF15" s="3">
        <v>120</v>
      </c>
      <c r="AG15" s="3">
        <v>113</v>
      </c>
      <c r="AI15" s="3">
        <v>89</v>
      </c>
      <c r="AJ15" s="3">
        <v>147</v>
      </c>
      <c r="AK15" s="3" t="s">
        <v>374</v>
      </c>
      <c r="AL15" s="3" t="s">
        <v>596</v>
      </c>
      <c r="AM15" s="3" t="s">
        <v>149</v>
      </c>
      <c r="AN15" s="3" t="s">
        <v>374</v>
      </c>
      <c r="AO15" s="3" t="s">
        <v>596</v>
      </c>
      <c r="AP15" s="3">
        <v>127</v>
      </c>
      <c r="AQ15" s="3">
        <v>74</v>
      </c>
      <c r="AR15" s="3">
        <v>106</v>
      </c>
      <c r="AS15" s="3" t="s">
        <v>282</v>
      </c>
      <c r="AT15" s="3">
        <v>153</v>
      </c>
      <c r="AV15" s="3" t="s">
        <v>282</v>
      </c>
      <c r="AW15" s="3">
        <v>130</v>
      </c>
      <c r="AX15" s="3">
        <v>155</v>
      </c>
      <c r="AY15" s="3" t="s">
        <v>613</v>
      </c>
      <c r="AZ15" s="3">
        <v>149</v>
      </c>
      <c r="BA15" s="3">
        <v>147</v>
      </c>
      <c r="BB15" s="3">
        <v>142</v>
      </c>
      <c r="BC15" s="24" t="s">
        <v>846</v>
      </c>
      <c r="BG15" s="22"/>
      <c r="BH15" s="23" t="s">
        <v>945</v>
      </c>
      <c r="BJ15" s="23" t="s">
        <v>625</v>
      </c>
    </row>
    <row r="16" spans="1:64">
      <c r="A16" s="3">
        <v>10</v>
      </c>
      <c r="B16" s="3">
        <v>41.5</v>
      </c>
      <c r="C16" s="3">
        <v>47.5</v>
      </c>
      <c r="D16" s="3">
        <v>49.5</v>
      </c>
      <c r="E16" s="3">
        <v>50</v>
      </c>
      <c r="F16" s="15">
        <v>47</v>
      </c>
      <c r="G16" s="15"/>
      <c r="H16" s="3">
        <v>51</v>
      </c>
      <c r="J16" s="3">
        <v>43</v>
      </c>
      <c r="L16" s="3">
        <v>49</v>
      </c>
      <c r="N16" s="3">
        <v>25</v>
      </c>
      <c r="P16" s="3">
        <v>52</v>
      </c>
      <c r="R16" s="3">
        <v>51</v>
      </c>
      <c r="S16" s="3" t="s">
        <v>566</v>
      </c>
      <c r="T16" s="3">
        <v>60</v>
      </c>
      <c r="V16" s="3">
        <v>60</v>
      </c>
      <c r="X16" s="3">
        <v>14.5</v>
      </c>
      <c r="Z16" s="3">
        <v>55.5</v>
      </c>
      <c r="AB16" s="3">
        <v>59</v>
      </c>
      <c r="AD16" s="3">
        <v>9</v>
      </c>
      <c r="AF16" s="3">
        <v>36</v>
      </c>
      <c r="AG16" s="3">
        <v>57</v>
      </c>
      <c r="AI16" s="3">
        <v>64</v>
      </c>
      <c r="AJ16" s="3">
        <v>47</v>
      </c>
      <c r="AK16" s="3" t="s">
        <v>467</v>
      </c>
      <c r="AL16" s="3" t="s">
        <v>730</v>
      </c>
      <c r="AM16" s="3">
        <v>44</v>
      </c>
      <c r="AN16" s="3" t="s">
        <v>467</v>
      </c>
      <c r="AO16" s="3" t="s">
        <v>730</v>
      </c>
      <c r="AP16" s="3">
        <v>122</v>
      </c>
      <c r="AQ16" s="3">
        <v>47</v>
      </c>
      <c r="AR16" s="3">
        <v>94</v>
      </c>
      <c r="AS16" s="3" t="s">
        <v>293</v>
      </c>
      <c r="AT16" s="3">
        <v>125</v>
      </c>
      <c r="AV16" s="3" t="s">
        <v>293</v>
      </c>
      <c r="AW16" s="3">
        <v>90</v>
      </c>
      <c r="AX16" s="3">
        <v>107</v>
      </c>
      <c r="AY16" s="3" t="s">
        <v>583</v>
      </c>
      <c r="AZ16" s="3">
        <v>93.5</v>
      </c>
      <c r="BA16" s="3">
        <v>108</v>
      </c>
      <c r="BB16" s="3">
        <v>179.5</v>
      </c>
      <c r="BC16" s="24" t="s">
        <v>845</v>
      </c>
      <c r="BG16" s="22"/>
      <c r="BH16" s="23"/>
      <c r="BJ16" s="23"/>
    </row>
    <row r="17" spans="1:64">
      <c r="A17" s="3">
        <v>15</v>
      </c>
      <c r="B17" s="3">
        <v>41.5</v>
      </c>
      <c r="C17" s="3">
        <v>47</v>
      </c>
      <c r="D17" s="3">
        <v>48</v>
      </c>
      <c r="E17" s="3">
        <v>50.5</v>
      </c>
      <c r="F17" s="15">
        <v>48</v>
      </c>
      <c r="G17" s="15"/>
      <c r="H17" s="3">
        <v>47</v>
      </c>
      <c r="J17" s="3">
        <v>38.5</v>
      </c>
      <c r="L17" s="3">
        <v>43.5</v>
      </c>
      <c r="N17" s="3">
        <v>24</v>
      </c>
      <c r="P17" s="3">
        <v>49</v>
      </c>
      <c r="R17" s="3">
        <v>48</v>
      </c>
      <c r="S17" s="3" t="s">
        <v>566</v>
      </c>
      <c r="T17" s="3">
        <v>51</v>
      </c>
      <c r="V17" s="3">
        <v>54</v>
      </c>
      <c r="X17" s="3">
        <v>8</v>
      </c>
      <c r="Z17" s="3">
        <v>50.5</v>
      </c>
      <c r="AB17" s="3">
        <v>54</v>
      </c>
      <c r="AD17" s="3">
        <v>7</v>
      </c>
      <c r="AF17" s="3">
        <v>46</v>
      </c>
      <c r="AG17" s="3">
        <v>42</v>
      </c>
      <c r="AI17" s="3">
        <v>63</v>
      </c>
      <c r="AJ17" s="3">
        <v>52</v>
      </c>
      <c r="AK17" s="3" t="s">
        <v>467</v>
      </c>
      <c r="AM17" s="3">
        <v>48</v>
      </c>
      <c r="AN17" s="3" t="s">
        <v>467</v>
      </c>
      <c r="AP17" s="3">
        <v>58</v>
      </c>
      <c r="AQ17" s="3">
        <v>65.5</v>
      </c>
      <c r="AR17" s="3">
        <v>61</v>
      </c>
      <c r="AS17" s="3" t="s">
        <v>304</v>
      </c>
      <c r="AT17" s="3">
        <v>80</v>
      </c>
      <c r="AV17" s="3" t="s">
        <v>304</v>
      </c>
      <c r="AW17" s="3">
        <v>88</v>
      </c>
      <c r="AX17" s="3">
        <v>96</v>
      </c>
      <c r="AY17" s="3" t="s">
        <v>583</v>
      </c>
      <c r="AZ17" s="3">
        <v>90.5</v>
      </c>
      <c r="BA17" s="3">
        <v>42.5</v>
      </c>
      <c r="BB17" s="3">
        <v>42</v>
      </c>
      <c r="BC17" s="3">
        <v>51</v>
      </c>
      <c r="BD17" s="3">
        <v>132</v>
      </c>
      <c r="BE17" s="3" t="s">
        <v>282</v>
      </c>
      <c r="BF17" s="3" t="s">
        <v>908</v>
      </c>
      <c r="BG17" s="22">
        <v>130</v>
      </c>
      <c r="BH17" s="23"/>
      <c r="BI17" s="3">
        <v>135</v>
      </c>
      <c r="BJ17" s="23"/>
      <c r="BK17" s="3">
        <v>138</v>
      </c>
    </row>
    <row r="18" spans="1:64">
      <c r="A18" s="3">
        <v>20</v>
      </c>
      <c r="B18" s="3">
        <v>38.5</v>
      </c>
      <c r="C18" s="3">
        <v>44</v>
      </c>
      <c r="D18" s="3">
        <v>43.5</v>
      </c>
      <c r="E18" s="3">
        <v>44</v>
      </c>
      <c r="F18" s="15">
        <v>46</v>
      </c>
      <c r="G18" s="15"/>
      <c r="H18" s="3">
        <v>46</v>
      </c>
      <c r="J18" s="3">
        <v>46</v>
      </c>
      <c r="L18" s="3">
        <v>48.5</v>
      </c>
      <c r="N18" s="3">
        <v>25</v>
      </c>
      <c r="P18" s="3">
        <v>49</v>
      </c>
      <c r="R18" s="3">
        <v>48</v>
      </c>
      <c r="S18" s="3" t="s">
        <v>566</v>
      </c>
      <c r="T18" s="3">
        <v>51</v>
      </c>
      <c r="V18" s="3">
        <v>52</v>
      </c>
      <c r="X18" s="3">
        <v>12</v>
      </c>
      <c r="Z18" s="3">
        <v>47.5</v>
      </c>
      <c r="AB18" s="3">
        <v>51</v>
      </c>
      <c r="AD18" s="3">
        <v>17.5</v>
      </c>
      <c r="AF18" s="3">
        <v>45</v>
      </c>
      <c r="AG18" s="3">
        <v>63</v>
      </c>
      <c r="AI18" s="3">
        <v>61</v>
      </c>
      <c r="AJ18" s="3">
        <v>89</v>
      </c>
      <c r="AK18" s="3" t="s">
        <v>381</v>
      </c>
      <c r="AM18" s="3">
        <v>80</v>
      </c>
      <c r="AN18" s="3" t="s">
        <v>381</v>
      </c>
      <c r="AP18" s="3">
        <v>101</v>
      </c>
      <c r="AQ18" s="3">
        <v>80</v>
      </c>
      <c r="AR18" s="3">
        <v>90</v>
      </c>
      <c r="AS18" s="3" t="s">
        <v>313</v>
      </c>
      <c r="AT18" s="3">
        <v>93</v>
      </c>
      <c r="AU18" s="3" t="s">
        <v>593</v>
      </c>
      <c r="AV18" s="3" t="s">
        <v>313</v>
      </c>
      <c r="AW18" s="3">
        <v>79</v>
      </c>
      <c r="AX18" s="3">
        <v>86</v>
      </c>
      <c r="AY18" s="3" t="s">
        <v>583</v>
      </c>
      <c r="AZ18" s="3">
        <v>85</v>
      </c>
      <c r="BA18" s="3">
        <v>76</v>
      </c>
      <c r="BB18" s="3">
        <v>86</v>
      </c>
      <c r="BC18" s="3">
        <v>73</v>
      </c>
      <c r="BD18" s="3" t="s">
        <v>909</v>
      </c>
      <c r="BE18" s="3" t="s">
        <v>861</v>
      </c>
      <c r="BF18" s="3" t="s">
        <v>635</v>
      </c>
      <c r="BG18" s="22"/>
      <c r="BH18" s="23" t="s">
        <v>43</v>
      </c>
      <c r="BI18" s="3">
        <v>130</v>
      </c>
      <c r="BJ18" s="23" t="s">
        <v>947</v>
      </c>
      <c r="BK18" s="29"/>
    </row>
    <row r="19" spans="1:64">
      <c r="A19" s="3">
        <v>25</v>
      </c>
      <c r="B19" s="3">
        <v>46</v>
      </c>
      <c r="C19" s="3">
        <v>54.5</v>
      </c>
      <c r="D19" s="3">
        <v>56</v>
      </c>
      <c r="E19" s="3">
        <v>58</v>
      </c>
      <c r="F19" s="15">
        <v>47</v>
      </c>
      <c r="G19" s="15"/>
      <c r="H19" s="3">
        <v>59</v>
      </c>
      <c r="J19" s="3">
        <v>37</v>
      </c>
      <c r="L19" s="3">
        <v>49.5</v>
      </c>
      <c r="N19" s="3">
        <v>19</v>
      </c>
      <c r="P19" s="3">
        <v>58</v>
      </c>
      <c r="R19" s="3">
        <v>62</v>
      </c>
      <c r="S19" s="3" t="s">
        <v>596</v>
      </c>
      <c r="T19" s="3">
        <v>72</v>
      </c>
      <c r="V19" s="3">
        <v>77</v>
      </c>
      <c r="W19" s="3" t="s">
        <v>524</v>
      </c>
      <c r="X19" s="3">
        <v>7</v>
      </c>
      <c r="Z19" s="3">
        <v>75</v>
      </c>
      <c r="AB19" s="3">
        <v>87</v>
      </c>
      <c r="AD19" s="3">
        <v>9.5</v>
      </c>
      <c r="AF19" s="3">
        <v>46</v>
      </c>
      <c r="AG19" s="3">
        <v>58</v>
      </c>
      <c r="AI19" s="3">
        <v>69</v>
      </c>
      <c r="AJ19" s="3">
        <v>47</v>
      </c>
      <c r="AK19" s="3" t="s">
        <v>467</v>
      </c>
      <c r="AM19" s="3">
        <v>45</v>
      </c>
      <c r="AN19" s="3" t="s">
        <v>467</v>
      </c>
      <c r="AP19" s="3">
        <v>57</v>
      </c>
      <c r="AQ19" s="3">
        <v>58</v>
      </c>
      <c r="AR19" s="3">
        <v>51</v>
      </c>
      <c r="AS19" s="3" t="s">
        <v>314</v>
      </c>
      <c r="AT19" s="3">
        <v>55</v>
      </c>
      <c r="AV19" s="3" t="s">
        <v>314</v>
      </c>
      <c r="AW19" s="3">
        <v>57.5</v>
      </c>
      <c r="AX19" s="3">
        <v>76</v>
      </c>
      <c r="AY19" s="3" t="s">
        <v>583</v>
      </c>
      <c r="AZ19" s="3">
        <v>88</v>
      </c>
      <c r="BA19" s="3">
        <v>40</v>
      </c>
      <c r="BB19" s="3">
        <v>58</v>
      </c>
      <c r="BC19" s="3">
        <v>57</v>
      </c>
      <c r="BD19" s="3">
        <v>177</v>
      </c>
      <c r="BE19" s="3" t="s">
        <v>293</v>
      </c>
      <c r="BF19" s="3" t="s">
        <v>908</v>
      </c>
      <c r="BG19" s="22">
        <v>160</v>
      </c>
      <c r="BH19" s="23" t="s">
        <v>43</v>
      </c>
      <c r="BI19" s="3">
        <v>160</v>
      </c>
      <c r="BJ19" s="23" t="s">
        <v>947</v>
      </c>
      <c r="BK19" s="3">
        <v>164.5</v>
      </c>
    </row>
    <row r="20" spans="1:64">
      <c r="A20" s="3">
        <v>30</v>
      </c>
      <c r="B20" s="3">
        <v>40.5</v>
      </c>
      <c r="C20" s="3">
        <v>54.5</v>
      </c>
      <c r="D20" s="3">
        <v>60</v>
      </c>
      <c r="E20" s="3">
        <v>69</v>
      </c>
      <c r="F20" s="15">
        <v>45</v>
      </c>
      <c r="G20" s="15"/>
      <c r="H20" s="3">
        <v>55</v>
      </c>
      <c r="J20" s="3">
        <v>37.5</v>
      </c>
      <c r="L20" s="3">
        <v>59.5</v>
      </c>
      <c r="N20" s="3">
        <v>22</v>
      </c>
      <c r="P20" s="3">
        <v>60</v>
      </c>
      <c r="R20" s="3">
        <v>55</v>
      </c>
      <c r="S20" s="3" t="s">
        <v>596</v>
      </c>
      <c r="T20" s="3">
        <v>86.5</v>
      </c>
      <c r="V20" s="3">
        <v>90</v>
      </c>
      <c r="W20" s="3" t="s">
        <v>524</v>
      </c>
      <c r="X20" s="3">
        <v>9</v>
      </c>
      <c r="Z20" s="3">
        <v>54</v>
      </c>
      <c r="AB20" s="3">
        <v>103</v>
      </c>
      <c r="AD20" s="3">
        <v>12.5</v>
      </c>
      <c r="AF20" s="3">
        <v>46</v>
      </c>
      <c r="AG20" s="3">
        <v>57</v>
      </c>
      <c r="AI20" s="3">
        <v>86</v>
      </c>
      <c r="AJ20" s="3">
        <v>48</v>
      </c>
      <c r="AK20" s="3" t="s">
        <v>467</v>
      </c>
      <c r="AM20" s="3">
        <v>83</v>
      </c>
      <c r="AN20" s="3" t="s">
        <v>467</v>
      </c>
      <c r="AP20" s="3">
        <v>99</v>
      </c>
      <c r="AQ20" s="3">
        <v>109</v>
      </c>
      <c r="AR20" s="3">
        <v>92</v>
      </c>
      <c r="AS20" s="3" t="s">
        <v>315</v>
      </c>
      <c r="AT20" s="3">
        <v>95</v>
      </c>
      <c r="AV20" s="3" t="s">
        <v>315</v>
      </c>
      <c r="AW20" s="3">
        <v>105</v>
      </c>
      <c r="AX20" s="3">
        <v>143</v>
      </c>
      <c r="AY20" s="3" t="s">
        <v>583</v>
      </c>
      <c r="AZ20" s="3">
        <v>158</v>
      </c>
      <c r="BA20" s="3">
        <v>91</v>
      </c>
      <c r="BB20" s="3">
        <v>85</v>
      </c>
      <c r="BC20" s="3">
        <v>31</v>
      </c>
      <c r="BD20" s="3">
        <v>116</v>
      </c>
      <c r="BE20" s="3" t="s">
        <v>862</v>
      </c>
      <c r="BF20" s="3" t="s">
        <v>908</v>
      </c>
      <c r="BG20" s="22">
        <v>127</v>
      </c>
      <c r="BH20" s="23" t="s">
        <v>43</v>
      </c>
      <c r="BI20" s="3">
        <v>104</v>
      </c>
      <c r="BJ20" s="23" t="s">
        <v>947</v>
      </c>
      <c r="BK20" s="29"/>
    </row>
    <row r="21" spans="1:64">
      <c r="A21" s="3">
        <v>35</v>
      </c>
      <c r="B21" s="3">
        <v>46</v>
      </c>
      <c r="C21" s="3">
        <v>50</v>
      </c>
      <c r="D21" s="3">
        <v>52.5</v>
      </c>
      <c r="E21" s="3">
        <v>53.5</v>
      </c>
      <c r="F21" s="15">
        <v>55</v>
      </c>
      <c r="G21" s="15"/>
      <c r="H21" s="3">
        <v>56</v>
      </c>
      <c r="J21" s="3">
        <v>41</v>
      </c>
      <c r="L21" s="3">
        <v>50</v>
      </c>
      <c r="N21" s="3">
        <v>22</v>
      </c>
      <c r="P21" s="3">
        <v>52</v>
      </c>
      <c r="R21" s="3">
        <v>58</v>
      </c>
      <c r="S21" s="3" t="s">
        <v>596</v>
      </c>
      <c r="T21" s="3">
        <v>63</v>
      </c>
      <c r="U21" s="3" t="s">
        <v>524</v>
      </c>
      <c r="V21" s="3">
        <v>63.5</v>
      </c>
      <c r="W21" s="3" t="s">
        <v>524</v>
      </c>
      <c r="X21" s="3">
        <v>11.5</v>
      </c>
      <c r="Z21" s="3">
        <v>87.5</v>
      </c>
      <c r="AB21" s="3">
        <v>92</v>
      </c>
      <c r="AD21" s="3">
        <v>15</v>
      </c>
      <c r="AF21" s="3">
        <v>61</v>
      </c>
      <c r="AG21" s="3">
        <v>65</v>
      </c>
      <c r="AI21" s="3">
        <v>96</v>
      </c>
      <c r="AJ21" s="3">
        <v>50</v>
      </c>
      <c r="AK21" s="3" t="s">
        <v>467</v>
      </c>
      <c r="AL21" s="3" t="s">
        <v>797</v>
      </c>
      <c r="AM21" s="3" t="s">
        <v>238</v>
      </c>
      <c r="AN21" s="3" t="s">
        <v>467</v>
      </c>
      <c r="AO21" s="3" t="s">
        <v>797</v>
      </c>
      <c r="AP21" s="3">
        <v>65</v>
      </c>
      <c r="AQ21" s="3">
        <v>45</v>
      </c>
      <c r="AR21" s="3">
        <v>47</v>
      </c>
      <c r="AS21" s="3" t="s">
        <v>316</v>
      </c>
      <c r="AT21" s="3">
        <v>48</v>
      </c>
      <c r="AV21" s="3" t="s">
        <v>316</v>
      </c>
      <c r="AW21" s="3">
        <v>140</v>
      </c>
      <c r="AX21" s="3">
        <v>85</v>
      </c>
      <c r="AY21" s="3" t="s">
        <v>583</v>
      </c>
      <c r="AZ21" s="3">
        <v>178</v>
      </c>
      <c r="BA21" s="3">
        <v>159.5</v>
      </c>
      <c r="BB21" s="3">
        <v>192.5</v>
      </c>
      <c r="BC21" s="24" t="s">
        <v>844</v>
      </c>
      <c r="BD21" s="3">
        <v>131</v>
      </c>
      <c r="BE21" s="3" t="s">
        <v>304</v>
      </c>
      <c r="BF21" s="3" t="s">
        <v>908</v>
      </c>
      <c r="BG21" s="22">
        <v>123</v>
      </c>
      <c r="BH21" s="23">
        <v>103</v>
      </c>
      <c r="BI21" s="3">
        <v>176</v>
      </c>
      <c r="BJ21" s="23"/>
      <c r="BK21" s="3">
        <v>120</v>
      </c>
    </row>
    <row r="22" spans="1:64">
      <c r="A22" s="3">
        <v>40</v>
      </c>
      <c r="B22" s="3">
        <v>36.5</v>
      </c>
      <c r="C22" s="3">
        <v>82.5</v>
      </c>
      <c r="D22" s="3">
        <v>85.5</v>
      </c>
      <c r="E22" s="3">
        <v>86</v>
      </c>
      <c r="F22" s="15">
        <v>37</v>
      </c>
      <c r="G22" s="15"/>
      <c r="H22" s="3">
        <v>47</v>
      </c>
      <c r="J22" s="3">
        <v>38.5</v>
      </c>
      <c r="L22" s="3">
        <v>70.5</v>
      </c>
      <c r="N22" s="3">
        <v>18</v>
      </c>
      <c r="P22" s="3">
        <v>94</v>
      </c>
      <c r="Q22" s="3" t="s">
        <v>596</v>
      </c>
      <c r="R22" s="3">
        <v>59</v>
      </c>
      <c r="S22" s="3" t="s">
        <v>596</v>
      </c>
      <c r="T22" s="3">
        <v>92</v>
      </c>
      <c r="V22" s="3">
        <v>93.5</v>
      </c>
      <c r="W22" s="3" t="s">
        <v>524</v>
      </c>
      <c r="X22" s="3">
        <v>0</v>
      </c>
      <c r="Y22" s="3" t="s">
        <v>717</v>
      </c>
      <c r="Z22" s="3">
        <v>93</v>
      </c>
      <c r="AB22" s="3">
        <v>75</v>
      </c>
      <c r="AD22" s="3">
        <v>10</v>
      </c>
      <c r="AF22" s="3">
        <v>41</v>
      </c>
      <c r="AG22" s="3">
        <v>52</v>
      </c>
      <c r="AI22" s="3">
        <v>171</v>
      </c>
      <c r="AJ22" s="3">
        <v>36</v>
      </c>
      <c r="AK22" s="3" t="s">
        <v>467</v>
      </c>
      <c r="AM22" s="3" t="s">
        <v>150</v>
      </c>
      <c r="AN22" s="3" t="s">
        <v>467</v>
      </c>
      <c r="AP22" s="3">
        <v>94</v>
      </c>
      <c r="AQ22" s="3">
        <v>45</v>
      </c>
      <c r="AR22" s="3">
        <v>46</v>
      </c>
      <c r="AS22" s="3" t="s">
        <v>317</v>
      </c>
      <c r="AT22" s="3">
        <v>96</v>
      </c>
      <c r="AV22" s="3" t="s">
        <v>317</v>
      </c>
      <c r="AW22" s="3">
        <v>124</v>
      </c>
      <c r="AX22" s="3">
        <v>124</v>
      </c>
      <c r="AY22" s="3" t="s">
        <v>583</v>
      </c>
      <c r="AZ22" s="3">
        <v>104</v>
      </c>
      <c r="BA22" s="3" t="s">
        <v>635</v>
      </c>
      <c r="BB22" s="3">
        <v>92</v>
      </c>
      <c r="BC22" s="3">
        <v>94</v>
      </c>
      <c r="BD22" s="3">
        <v>74</v>
      </c>
      <c r="BE22" s="3" t="s">
        <v>898</v>
      </c>
      <c r="BF22" s="3" t="s">
        <v>524</v>
      </c>
      <c r="BG22" s="22">
        <v>80</v>
      </c>
      <c r="BH22" s="23">
        <v>49</v>
      </c>
      <c r="BI22" s="3">
        <v>50</v>
      </c>
      <c r="BJ22" s="23"/>
      <c r="BK22" s="3">
        <v>98</v>
      </c>
    </row>
    <row r="23" spans="1:64">
      <c r="A23" s="3">
        <v>45</v>
      </c>
      <c r="B23" s="3">
        <v>36.5</v>
      </c>
      <c r="C23" s="3">
        <v>46.5</v>
      </c>
      <c r="D23" s="3">
        <v>46.5</v>
      </c>
      <c r="E23" s="3">
        <v>47</v>
      </c>
      <c r="F23" s="15">
        <v>40</v>
      </c>
      <c r="G23" s="15"/>
      <c r="H23" s="3">
        <v>42</v>
      </c>
      <c r="J23" s="3">
        <v>31.5</v>
      </c>
      <c r="L23" s="3">
        <v>39.5</v>
      </c>
      <c r="N23" s="3">
        <v>16</v>
      </c>
      <c r="P23" s="3">
        <v>42</v>
      </c>
      <c r="R23" s="3">
        <v>44</v>
      </c>
      <c r="S23" s="3" t="s">
        <v>566</v>
      </c>
      <c r="T23" s="3">
        <v>51</v>
      </c>
      <c r="V23" s="3">
        <v>53</v>
      </c>
      <c r="X23" s="3">
        <v>6.5</v>
      </c>
      <c r="Z23" s="3">
        <v>37.5</v>
      </c>
      <c r="AB23" s="3">
        <v>51</v>
      </c>
      <c r="AD23" s="3">
        <v>13</v>
      </c>
      <c r="AF23" s="3">
        <v>37</v>
      </c>
      <c r="AG23" s="3">
        <v>44</v>
      </c>
      <c r="AI23" s="3">
        <v>54</v>
      </c>
      <c r="AJ23" s="3">
        <v>40</v>
      </c>
      <c r="AK23" s="3" t="s">
        <v>466</v>
      </c>
      <c r="AM23" s="3">
        <v>40</v>
      </c>
      <c r="AN23" s="3" t="s">
        <v>466</v>
      </c>
      <c r="AP23" s="3">
        <v>44</v>
      </c>
      <c r="AQ23" s="3">
        <v>39</v>
      </c>
      <c r="AR23" s="3">
        <v>45</v>
      </c>
      <c r="AS23" s="3" t="s">
        <v>318</v>
      </c>
      <c r="AT23" s="3">
        <v>45</v>
      </c>
      <c r="AV23" s="3" t="s">
        <v>318</v>
      </c>
      <c r="AW23" s="3">
        <v>51</v>
      </c>
      <c r="AX23" s="3">
        <v>66</v>
      </c>
      <c r="AZ23" s="3">
        <v>153</v>
      </c>
      <c r="BA23" s="3">
        <v>139.5</v>
      </c>
      <c r="BB23" s="3" t="s">
        <v>43</v>
      </c>
      <c r="BC23" s="24" t="s">
        <v>839</v>
      </c>
      <c r="BD23" s="3">
        <v>87</v>
      </c>
      <c r="BE23" s="3" t="s">
        <v>313</v>
      </c>
      <c r="BF23" s="3" t="s">
        <v>524</v>
      </c>
      <c r="BG23" s="22">
        <v>82</v>
      </c>
      <c r="BH23" s="23">
        <v>58</v>
      </c>
      <c r="BI23" s="3">
        <v>80</v>
      </c>
      <c r="BJ23" s="23"/>
      <c r="BK23" s="3">
        <v>63</v>
      </c>
    </row>
    <row r="24" spans="1:64">
      <c r="A24" s="3">
        <v>50</v>
      </c>
      <c r="B24" s="3">
        <v>22</v>
      </c>
      <c r="C24" s="3">
        <v>32.5</v>
      </c>
      <c r="D24" s="3">
        <v>37</v>
      </c>
      <c r="E24" s="3">
        <v>35</v>
      </c>
      <c r="F24" s="15">
        <v>33</v>
      </c>
      <c r="G24" s="15"/>
      <c r="H24" s="3">
        <v>31</v>
      </c>
      <c r="J24" s="3">
        <v>40.5</v>
      </c>
      <c r="L24" s="3">
        <v>44</v>
      </c>
      <c r="N24" s="3">
        <v>24</v>
      </c>
      <c r="P24" s="3">
        <v>31</v>
      </c>
      <c r="R24" s="3">
        <v>36</v>
      </c>
      <c r="S24" s="3" t="s">
        <v>596</v>
      </c>
      <c r="T24" s="3">
        <v>48</v>
      </c>
      <c r="U24" s="3" t="s">
        <v>524</v>
      </c>
      <c r="V24" s="3">
        <v>38</v>
      </c>
      <c r="X24" s="3">
        <v>10</v>
      </c>
      <c r="Z24" s="3">
        <v>29.5</v>
      </c>
      <c r="AB24" s="3">
        <v>34</v>
      </c>
      <c r="AD24" s="3">
        <v>6</v>
      </c>
      <c r="AF24" s="3">
        <v>28</v>
      </c>
      <c r="AG24" s="3">
        <v>37</v>
      </c>
      <c r="AI24" s="3">
        <v>32</v>
      </c>
      <c r="AJ24" s="3">
        <v>29</v>
      </c>
      <c r="AK24" s="3" t="s">
        <v>518</v>
      </c>
      <c r="AM24" s="3">
        <v>35</v>
      </c>
      <c r="AN24" s="3" t="s">
        <v>518</v>
      </c>
      <c r="AP24" s="3">
        <v>32</v>
      </c>
      <c r="AQ24" s="3">
        <v>33</v>
      </c>
      <c r="AR24" s="3">
        <v>37</v>
      </c>
      <c r="AS24" s="3" t="s">
        <v>283</v>
      </c>
      <c r="AT24" s="3">
        <v>44</v>
      </c>
      <c r="BD24" s="3">
        <v>89</v>
      </c>
      <c r="BE24" s="3" t="s">
        <v>864</v>
      </c>
      <c r="BF24" s="3" t="s">
        <v>524</v>
      </c>
      <c r="BG24" s="22">
        <v>82</v>
      </c>
      <c r="BH24" s="23">
        <v>80</v>
      </c>
      <c r="BI24" s="3">
        <v>50</v>
      </c>
      <c r="BJ24" s="23" t="s">
        <v>960</v>
      </c>
      <c r="BK24" s="3">
        <v>70</v>
      </c>
    </row>
    <row r="25" spans="1:64">
      <c r="A25" s="3">
        <v>55</v>
      </c>
      <c r="B25" s="3">
        <v>40.5</v>
      </c>
      <c r="C25" s="3">
        <v>41</v>
      </c>
      <c r="D25" s="3">
        <v>43.5</v>
      </c>
      <c r="E25" s="3">
        <v>44</v>
      </c>
      <c r="F25" s="15">
        <v>43</v>
      </c>
      <c r="G25" s="15"/>
      <c r="H25" s="3">
        <v>42</v>
      </c>
      <c r="J25" s="3">
        <v>34</v>
      </c>
      <c r="L25" s="3">
        <v>42</v>
      </c>
      <c r="N25" s="3">
        <v>34</v>
      </c>
      <c r="P25" s="3">
        <v>45</v>
      </c>
      <c r="R25" s="3">
        <v>39</v>
      </c>
      <c r="S25" s="3" t="s">
        <v>596</v>
      </c>
      <c r="T25" s="3">
        <v>41</v>
      </c>
      <c r="V25" s="3">
        <v>41.5</v>
      </c>
      <c r="X25" s="3">
        <v>18</v>
      </c>
      <c r="Z25" s="3">
        <v>37</v>
      </c>
      <c r="AB25" s="3">
        <v>40</v>
      </c>
      <c r="AD25" s="3">
        <v>18.5</v>
      </c>
      <c r="AF25" s="3">
        <v>35</v>
      </c>
      <c r="AG25" s="3">
        <v>42</v>
      </c>
      <c r="AI25" s="3">
        <v>43</v>
      </c>
      <c r="AJ25" s="3">
        <v>37</v>
      </c>
      <c r="AK25" s="3" t="s">
        <v>518</v>
      </c>
      <c r="AM25" s="3">
        <v>38</v>
      </c>
      <c r="AN25" s="3" t="s">
        <v>518</v>
      </c>
      <c r="AP25" s="3">
        <v>76</v>
      </c>
      <c r="AQ25" s="3">
        <v>197</v>
      </c>
      <c r="AR25" s="3">
        <v>170</v>
      </c>
      <c r="AS25" s="3" t="s">
        <v>284</v>
      </c>
      <c r="AT25" s="3" t="s">
        <v>43</v>
      </c>
      <c r="AU25" s="3" t="s">
        <v>572</v>
      </c>
      <c r="BD25" s="3">
        <v>112</v>
      </c>
      <c r="BE25" s="3" t="s">
        <v>314</v>
      </c>
      <c r="BF25" s="3" t="s">
        <v>908</v>
      </c>
      <c r="BG25" s="22">
        <v>128</v>
      </c>
      <c r="BH25" s="23">
        <v>60</v>
      </c>
      <c r="BI25" s="3">
        <v>52</v>
      </c>
      <c r="BJ25" s="23"/>
      <c r="BK25" s="3">
        <v>137</v>
      </c>
    </row>
    <row r="26" spans="1:64">
      <c r="A26" s="3">
        <v>57.9</v>
      </c>
      <c r="B26" s="3">
        <v>59</v>
      </c>
      <c r="C26" s="3">
        <v>62.5</v>
      </c>
      <c r="D26" s="3">
        <v>70</v>
      </c>
      <c r="E26" s="3">
        <v>70</v>
      </c>
      <c r="F26" s="15">
        <v>56</v>
      </c>
      <c r="G26" s="15"/>
      <c r="H26" s="3">
        <v>56</v>
      </c>
      <c r="J26" s="3">
        <v>37</v>
      </c>
      <c r="L26" s="3">
        <v>43.5</v>
      </c>
      <c r="N26" s="3">
        <v>23</v>
      </c>
      <c r="P26" s="3">
        <v>50</v>
      </c>
      <c r="R26" s="3">
        <v>55</v>
      </c>
      <c r="S26" s="3" t="s">
        <v>566</v>
      </c>
      <c r="T26" s="3">
        <v>60</v>
      </c>
      <c r="U26" s="3" t="s">
        <v>524</v>
      </c>
      <c r="V26" s="3">
        <v>55</v>
      </c>
      <c r="W26" s="3" t="s">
        <v>524</v>
      </c>
      <c r="X26" s="3">
        <v>2.5</v>
      </c>
      <c r="Z26" s="3" t="s">
        <v>23</v>
      </c>
      <c r="AB26" s="3" t="s">
        <v>43</v>
      </c>
      <c r="AE26" s="3" t="s">
        <v>279</v>
      </c>
      <c r="AF26" s="3">
        <v>100</v>
      </c>
      <c r="AG26" s="3">
        <v>138</v>
      </c>
      <c r="AI26" s="3" t="s">
        <v>43</v>
      </c>
      <c r="AJ26" s="3" t="s">
        <v>43</v>
      </c>
      <c r="AK26" s="3" t="s">
        <v>582</v>
      </c>
      <c r="AL26" s="3" t="s">
        <v>596</v>
      </c>
      <c r="AN26" s="3" t="s">
        <v>582</v>
      </c>
      <c r="AO26" s="3" t="s">
        <v>596</v>
      </c>
      <c r="BD26" s="3">
        <v>101</v>
      </c>
      <c r="BE26" s="3" t="s">
        <v>865</v>
      </c>
      <c r="BF26" s="3" t="s">
        <v>529</v>
      </c>
      <c r="BG26" s="22">
        <v>139</v>
      </c>
      <c r="BH26" s="23">
        <v>54</v>
      </c>
      <c r="BI26" s="3">
        <v>50</v>
      </c>
      <c r="BJ26" s="23"/>
      <c r="BK26" s="3">
        <v>111</v>
      </c>
    </row>
    <row r="27" spans="1:64">
      <c r="A27" s="3">
        <v>58.4</v>
      </c>
      <c r="B27" s="3">
        <v>90</v>
      </c>
      <c r="C27" s="3">
        <v>210</v>
      </c>
      <c r="D27" s="3">
        <v>210</v>
      </c>
      <c r="E27" s="3">
        <v>210</v>
      </c>
      <c r="F27" s="15">
        <v>122</v>
      </c>
      <c r="G27" s="15"/>
      <c r="H27" s="3" t="s">
        <v>43</v>
      </c>
      <c r="J27" s="3">
        <v>88.5</v>
      </c>
      <c r="L27" s="3">
        <v>160</v>
      </c>
      <c r="M27" s="3" t="s">
        <v>596</v>
      </c>
      <c r="N27" s="3">
        <v>16</v>
      </c>
      <c r="P27" s="3" t="s">
        <v>11</v>
      </c>
      <c r="R27" s="3">
        <v>90</v>
      </c>
      <c r="S27" s="3" t="s">
        <v>596</v>
      </c>
      <c r="Z27" s="3" t="s">
        <v>23</v>
      </c>
      <c r="AA27" s="3" t="s">
        <v>233</v>
      </c>
      <c r="AE27" s="3" t="s">
        <v>279</v>
      </c>
      <c r="AF27" s="3">
        <v>120</v>
      </c>
      <c r="AG27" s="3">
        <v>86</v>
      </c>
      <c r="AI27" s="3" t="s">
        <v>43</v>
      </c>
      <c r="AK27" s="3" t="s">
        <v>582</v>
      </c>
      <c r="AN27" s="3" t="s">
        <v>582</v>
      </c>
      <c r="BD27" s="3">
        <v>91</v>
      </c>
      <c r="BE27" s="3" t="s">
        <v>315</v>
      </c>
      <c r="BF27" s="3" t="s">
        <v>529</v>
      </c>
      <c r="BG27" s="22">
        <v>95</v>
      </c>
      <c r="BH27" s="23">
        <v>50</v>
      </c>
      <c r="BI27" s="3">
        <v>68</v>
      </c>
      <c r="BJ27" s="23"/>
      <c r="BK27" s="3">
        <v>82</v>
      </c>
    </row>
    <row r="28" spans="1:64">
      <c r="A28" s="3">
        <v>58.65</v>
      </c>
      <c r="B28" s="3">
        <v>120.5</v>
      </c>
      <c r="C28" s="3">
        <v>210</v>
      </c>
      <c r="D28" s="3">
        <v>210</v>
      </c>
      <c r="E28" s="3">
        <v>210</v>
      </c>
      <c r="F28" s="15">
        <v>154</v>
      </c>
      <c r="G28" s="15"/>
      <c r="H28" s="3" t="s">
        <v>43</v>
      </c>
      <c r="J28" s="3" t="s">
        <v>39</v>
      </c>
      <c r="L28" s="3" t="s">
        <v>26</v>
      </c>
      <c r="N28" s="3">
        <v>15</v>
      </c>
      <c r="R28" s="3">
        <v>89</v>
      </c>
      <c r="S28" s="3" t="s">
        <v>596</v>
      </c>
      <c r="Z28" s="3" t="s">
        <v>23</v>
      </c>
      <c r="AA28" s="3" t="s">
        <v>151</v>
      </c>
      <c r="AE28" s="3" t="s">
        <v>279</v>
      </c>
      <c r="AF28" s="3">
        <v>82</v>
      </c>
      <c r="AG28" s="3">
        <v>89</v>
      </c>
      <c r="AI28" s="3" t="s">
        <v>43</v>
      </c>
      <c r="AK28" s="3" t="s">
        <v>582</v>
      </c>
      <c r="AN28" s="3" t="s">
        <v>582</v>
      </c>
      <c r="BD28" s="3">
        <v>159</v>
      </c>
      <c r="BE28" s="3" t="s">
        <v>866</v>
      </c>
      <c r="BF28" s="3" t="s">
        <v>908</v>
      </c>
      <c r="BG28" s="22" t="s">
        <v>849</v>
      </c>
      <c r="BH28" s="23">
        <v>87</v>
      </c>
      <c r="BI28" s="3">
        <v>97</v>
      </c>
      <c r="BJ28" s="23" t="s">
        <v>961</v>
      </c>
      <c r="BK28" s="29"/>
    </row>
    <row r="29" spans="1:64">
      <c r="A29" s="3">
        <v>58.9</v>
      </c>
      <c r="B29" s="3">
        <v>210</v>
      </c>
      <c r="C29" s="3">
        <v>210</v>
      </c>
      <c r="D29" s="3">
        <v>210</v>
      </c>
      <c r="E29" s="3">
        <v>210</v>
      </c>
      <c r="F29" s="15">
        <v>116</v>
      </c>
      <c r="G29" s="15" t="s">
        <v>743</v>
      </c>
      <c r="H29" s="3">
        <v>134</v>
      </c>
      <c r="J29" s="3">
        <v>99</v>
      </c>
      <c r="L29" s="3" t="s">
        <v>39</v>
      </c>
      <c r="N29" s="3">
        <v>5</v>
      </c>
      <c r="O29" s="3" t="s">
        <v>747</v>
      </c>
      <c r="R29" s="3">
        <v>95</v>
      </c>
      <c r="S29" s="3" t="s">
        <v>596</v>
      </c>
      <c r="Z29" s="3" t="s">
        <v>23</v>
      </c>
      <c r="AA29" s="3" t="s">
        <v>182</v>
      </c>
      <c r="AE29" s="3" t="s">
        <v>279</v>
      </c>
      <c r="AF29" s="3">
        <v>77</v>
      </c>
      <c r="AG29" s="3">
        <v>118</v>
      </c>
      <c r="AI29" s="3" t="s">
        <v>43</v>
      </c>
      <c r="AK29" s="3" t="s">
        <v>830</v>
      </c>
      <c r="AN29" s="3" t="s">
        <v>830</v>
      </c>
      <c r="BD29" s="3" t="s">
        <v>167</v>
      </c>
      <c r="BE29" s="3" t="s">
        <v>316</v>
      </c>
      <c r="BF29" s="3" t="s">
        <v>908</v>
      </c>
      <c r="BG29" s="22" t="s">
        <v>849</v>
      </c>
      <c r="BH29" s="23" t="s">
        <v>43</v>
      </c>
      <c r="BJ29" s="23" t="s">
        <v>947</v>
      </c>
      <c r="BL29" s="23" t="s">
        <v>947</v>
      </c>
    </row>
    <row r="30" spans="1:64">
      <c r="A30" s="3" t="s">
        <v>630</v>
      </c>
      <c r="B30" s="3">
        <v>151</v>
      </c>
      <c r="C30" s="3">
        <v>151.5</v>
      </c>
      <c r="D30" s="3">
        <v>151.5</v>
      </c>
      <c r="E30" s="3">
        <v>151.5</v>
      </c>
      <c r="F30" s="15">
        <v>206</v>
      </c>
      <c r="G30" s="15"/>
      <c r="H30" s="3">
        <v>148</v>
      </c>
      <c r="J30" s="3">
        <v>143</v>
      </c>
      <c r="L30" s="3" t="s">
        <v>28</v>
      </c>
      <c r="M30" s="3" t="s">
        <v>596</v>
      </c>
      <c r="N30" s="3">
        <v>17</v>
      </c>
      <c r="O30" s="3" t="s">
        <v>747</v>
      </c>
      <c r="AE30" s="3" t="s">
        <v>279</v>
      </c>
      <c r="AF30" s="3" t="s">
        <v>18</v>
      </c>
      <c r="AG30" s="3" t="s">
        <v>43</v>
      </c>
      <c r="BD30" s="3" t="s">
        <v>635</v>
      </c>
      <c r="BE30" s="3" t="s">
        <v>868</v>
      </c>
      <c r="BG30" s="22" t="s">
        <v>635</v>
      </c>
      <c r="BH30" s="23" t="s">
        <v>43</v>
      </c>
      <c r="BJ30" s="23" t="s">
        <v>947</v>
      </c>
      <c r="BL30" s="23" t="s">
        <v>947</v>
      </c>
    </row>
    <row r="31" spans="1:64">
      <c r="A31" s="3" t="s">
        <v>103</v>
      </c>
      <c r="B31" s="3">
        <v>210</v>
      </c>
      <c r="C31" s="3">
        <v>210</v>
      </c>
      <c r="D31" s="3">
        <v>210</v>
      </c>
      <c r="E31" s="3">
        <v>210</v>
      </c>
      <c r="F31" s="15">
        <v>174</v>
      </c>
      <c r="G31" s="15"/>
      <c r="H31" s="3">
        <v>104</v>
      </c>
      <c r="J31" s="3">
        <v>120.5</v>
      </c>
      <c r="L31" s="3" t="s">
        <v>24</v>
      </c>
      <c r="M31" s="3" t="s">
        <v>596</v>
      </c>
      <c r="N31" s="3">
        <v>9</v>
      </c>
      <c r="O31" s="3" t="s">
        <v>789</v>
      </c>
      <c r="AE31" s="3" t="s">
        <v>279</v>
      </c>
      <c r="AF31" s="3" t="s">
        <v>18</v>
      </c>
      <c r="AG31" s="3" t="s">
        <v>43</v>
      </c>
      <c r="BD31" s="3" t="s">
        <v>635</v>
      </c>
      <c r="BE31" s="3" t="s">
        <v>317</v>
      </c>
      <c r="BG31" s="22" t="s">
        <v>635</v>
      </c>
      <c r="BH31" s="23" t="s">
        <v>945</v>
      </c>
      <c r="BJ31" s="23" t="s">
        <v>635</v>
      </c>
      <c r="BL31" s="23" t="s">
        <v>635</v>
      </c>
    </row>
    <row r="32" spans="1:64">
      <c r="A32" s="3" t="s">
        <v>138</v>
      </c>
      <c r="B32" s="3">
        <v>210</v>
      </c>
      <c r="C32" s="3">
        <v>162</v>
      </c>
      <c r="D32" s="3">
        <v>162</v>
      </c>
      <c r="E32" s="3">
        <v>162</v>
      </c>
      <c r="F32" s="15">
        <v>169</v>
      </c>
      <c r="G32" s="15"/>
      <c r="H32" s="3" t="s">
        <v>43</v>
      </c>
      <c r="L32" s="3" t="s">
        <v>39</v>
      </c>
      <c r="N32" s="3">
        <v>10</v>
      </c>
      <c r="O32" s="3" t="s">
        <v>791</v>
      </c>
      <c r="AE32" s="3" t="s">
        <v>279</v>
      </c>
      <c r="AG32" s="3" t="s">
        <v>43</v>
      </c>
      <c r="BD32" s="3" t="s">
        <v>635</v>
      </c>
      <c r="BE32" s="3" t="s">
        <v>899</v>
      </c>
      <c r="BG32" s="22" t="s">
        <v>635</v>
      </c>
      <c r="BH32" s="23" t="s">
        <v>945</v>
      </c>
      <c r="BJ32" s="23" t="s">
        <v>635</v>
      </c>
      <c r="BL32" s="23" t="s">
        <v>635</v>
      </c>
    </row>
    <row r="33" spans="1:64">
      <c r="A33" s="3" t="s">
        <v>203</v>
      </c>
      <c r="B33" s="3">
        <v>148</v>
      </c>
      <c r="C33" s="3">
        <v>169.5</v>
      </c>
      <c r="D33" s="3">
        <v>169.5</v>
      </c>
      <c r="E33" s="3">
        <v>169.5</v>
      </c>
      <c r="F33" s="15">
        <v>73</v>
      </c>
      <c r="G33" s="15" t="s">
        <v>596</v>
      </c>
      <c r="J33" s="3" t="s">
        <v>39</v>
      </c>
      <c r="L33" s="3" t="s">
        <v>39</v>
      </c>
      <c r="N33" s="3" t="s">
        <v>92</v>
      </c>
      <c r="O33" s="3" t="s">
        <v>791</v>
      </c>
      <c r="AE33" s="3" t="s">
        <v>279</v>
      </c>
      <c r="BD33" s="3" t="s">
        <v>635</v>
      </c>
      <c r="BE33" s="3" t="s">
        <v>318</v>
      </c>
      <c r="BG33" s="22" t="s">
        <v>635</v>
      </c>
      <c r="BH33" s="23" t="s">
        <v>945</v>
      </c>
      <c r="BJ33" s="23" t="s">
        <v>635</v>
      </c>
      <c r="BL33" s="23" t="s">
        <v>635</v>
      </c>
    </row>
    <row r="34" spans="1:64">
      <c r="A34" s="3">
        <v>-10</v>
      </c>
      <c r="B34" s="3" t="s">
        <v>1</v>
      </c>
      <c r="H34" s="3" t="s">
        <v>43</v>
      </c>
      <c r="T34" s="3" t="s">
        <v>827</v>
      </c>
      <c r="BD34" s="3" t="s">
        <v>635</v>
      </c>
      <c r="BE34" s="3" t="s">
        <v>910</v>
      </c>
      <c r="BG34" s="22" t="s">
        <v>635</v>
      </c>
      <c r="BH34" s="23" t="s">
        <v>945</v>
      </c>
      <c r="BJ34" s="23" t="s">
        <v>635</v>
      </c>
      <c r="BL34" s="23" t="s">
        <v>635</v>
      </c>
    </row>
    <row r="35" spans="1:64">
      <c r="A35" s="3" t="s">
        <v>549</v>
      </c>
      <c r="BG35" s="22"/>
      <c r="BH35" s="23" t="s">
        <v>945</v>
      </c>
      <c r="BJ35" s="23" t="s">
        <v>635</v>
      </c>
      <c r="BL35" s="23" t="s">
        <v>635</v>
      </c>
    </row>
    <row r="36" spans="1:64">
      <c r="A36" s="3" t="s">
        <v>144</v>
      </c>
      <c r="B36" s="3">
        <v>95</v>
      </c>
      <c r="C36" s="3">
        <v>126</v>
      </c>
      <c r="D36" s="3">
        <v>135</v>
      </c>
      <c r="E36" s="3">
        <v>135</v>
      </c>
      <c r="F36" s="15">
        <v>140</v>
      </c>
      <c r="G36" s="15"/>
      <c r="N36" s="3">
        <v>26</v>
      </c>
      <c r="AE36" s="3" t="s">
        <v>705</v>
      </c>
      <c r="BE36" s="3" t="s">
        <v>869</v>
      </c>
      <c r="BG36" s="22">
        <v>58</v>
      </c>
      <c r="BH36" s="23"/>
      <c r="BJ36" s="23"/>
      <c r="BK36" s="3">
        <v>56</v>
      </c>
    </row>
    <row r="37" spans="1:64">
      <c r="A37" s="3" t="s">
        <v>204</v>
      </c>
      <c r="B37" s="3">
        <v>129</v>
      </c>
      <c r="C37" s="3">
        <v>104</v>
      </c>
      <c r="D37" s="3">
        <v>111</v>
      </c>
      <c r="E37" s="3">
        <v>113</v>
      </c>
      <c r="F37" s="15">
        <v>177</v>
      </c>
      <c r="G37" s="15"/>
      <c r="H37" s="3">
        <v>42</v>
      </c>
      <c r="J37" s="3">
        <v>26.5</v>
      </c>
      <c r="N37" s="3">
        <v>15</v>
      </c>
      <c r="BD37" s="3">
        <v>103</v>
      </c>
      <c r="BE37" s="3" t="s">
        <v>342</v>
      </c>
      <c r="BG37" s="22">
        <v>89</v>
      </c>
      <c r="BH37" s="23">
        <v>49</v>
      </c>
      <c r="BI37" s="3">
        <v>92</v>
      </c>
      <c r="BJ37" s="23" t="s">
        <v>962</v>
      </c>
      <c r="BK37" s="3">
        <v>143</v>
      </c>
    </row>
    <row r="38" spans="1:64">
      <c r="A38" s="3" t="s">
        <v>139</v>
      </c>
      <c r="B38" s="3">
        <v>62</v>
      </c>
      <c r="C38" s="3">
        <v>93</v>
      </c>
      <c r="D38" s="3">
        <v>106</v>
      </c>
      <c r="E38" s="3">
        <v>121</v>
      </c>
      <c r="F38" s="15">
        <v>70</v>
      </c>
      <c r="G38" s="15" t="s">
        <v>773</v>
      </c>
      <c r="H38" s="3">
        <v>102</v>
      </c>
      <c r="I38" s="3" t="s">
        <v>772</v>
      </c>
      <c r="J38" s="3">
        <v>111</v>
      </c>
      <c r="K38" s="3" t="s">
        <v>767</v>
      </c>
      <c r="O38" s="3" t="s">
        <v>705</v>
      </c>
      <c r="Z38" s="3" t="s">
        <v>21</v>
      </c>
      <c r="AA38" s="3" t="s">
        <v>226</v>
      </c>
      <c r="AE38" s="3" t="s">
        <v>705</v>
      </c>
      <c r="BD38" s="3" t="s">
        <v>43</v>
      </c>
      <c r="BE38" s="3" t="s">
        <v>870</v>
      </c>
      <c r="BG38" s="22" t="s">
        <v>43</v>
      </c>
      <c r="BH38" s="23">
        <v>132</v>
      </c>
      <c r="BI38" s="3">
        <v>107</v>
      </c>
      <c r="BJ38" s="23" t="s">
        <v>963</v>
      </c>
      <c r="BK38" s="3">
        <v>150</v>
      </c>
    </row>
    <row r="39" spans="1:64">
      <c r="A39" s="3" t="s">
        <v>104</v>
      </c>
      <c r="B39" s="3">
        <v>61</v>
      </c>
      <c r="C39" s="3">
        <v>61</v>
      </c>
      <c r="D39" s="3">
        <v>61</v>
      </c>
      <c r="E39" s="3">
        <v>61</v>
      </c>
      <c r="F39" s="15">
        <v>80</v>
      </c>
      <c r="G39" s="15" t="s">
        <v>751</v>
      </c>
      <c r="H39" s="3">
        <v>76</v>
      </c>
      <c r="I39" s="3" t="s">
        <v>754</v>
      </c>
      <c r="J39" s="3">
        <v>98.5</v>
      </c>
      <c r="K39" s="3" t="s">
        <v>757</v>
      </c>
      <c r="O39" s="3" t="s">
        <v>705</v>
      </c>
      <c r="Z39" s="3" t="s">
        <v>21</v>
      </c>
      <c r="AA39" s="3" t="s">
        <v>233</v>
      </c>
      <c r="AE39" s="3" t="s">
        <v>705</v>
      </c>
      <c r="BD39" s="3">
        <v>91</v>
      </c>
      <c r="BE39" s="3" t="s">
        <v>354</v>
      </c>
      <c r="BG39" s="22">
        <v>130</v>
      </c>
      <c r="BH39" s="23">
        <v>56</v>
      </c>
      <c r="BI39" s="3">
        <v>132</v>
      </c>
      <c r="BJ39" s="23"/>
      <c r="BK39" s="3">
        <v>120</v>
      </c>
    </row>
    <row r="40" spans="1:64">
      <c r="A40" s="3" t="s">
        <v>99</v>
      </c>
      <c r="B40" s="3">
        <v>77</v>
      </c>
      <c r="C40" s="3">
        <v>168</v>
      </c>
      <c r="D40" s="3">
        <v>168</v>
      </c>
      <c r="E40" s="3">
        <v>168</v>
      </c>
      <c r="F40" s="15">
        <v>59</v>
      </c>
      <c r="G40" s="15" t="s">
        <v>750</v>
      </c>
      <c r="H40" s="3">
        <v>106</v>
      </c>
      <c r="I40" s="3" t="s">
        <v>751</v>
      </c>
      <c r="J40" s="3">
        <v>78</v>
      </c>
      <c r="K40" s="3" t="s">
        <v>747</v>
      </c>
      <c r="O40" s="3" t="s">
        <v>705</v>
      </c>
      <c r="Z40" s="3" t="s">
        <v>22</v>
      </c>
      <c r="AE40" s="3" t="s">
        <v>705</v>
      </c>
      <c r="BD40" s="3">
        <v>84</v>
      </c>
      <c r="BE40" s="3" t="s">
        <v>871</v>
      </c>
      <c r="BG40" s="22">
        <v>77</v>
      </c>
      <c r="BH40" s="23">
        <v>175</v>
      </c>
      <c r="BI40" s="3">
        <v>161</v>
      </c>
      <c r="BJ40" s="23"/>
      <c r="BK40" s="29"/>
    </row>
    <row r="41" spans="1:64">
      <c r="A41" s="3" t="s">
        <v>97</v>
      </c>
      <c r="B41" s="3">
        <v>100</v>
      </c>
      <c r="C41" s="3">
        <v>125</v>
      </c>
      <c r="D41" s="3">
        <v>135</v>
      </c>
      <c r="E41" s="3">
        <v>135</v>
      </c>
      <c r="F41" s="15">
        <v>120</v>
      </c>
      <c r="G41" s="15" t="s">
        <v>754</v>
      </c>
      <c r="H41" s="3">
        <v>84</v>
      </c>
      <c r="I41" s="3" t="s">
        <v>754</v>
      </c>
      <c r="J41" s="3">
        <v>111</v>
      </c>
      <c r="K41" s="3" t="s">
        <v>755</v>
      </c>
      <c r="L41" s="3" t="s">
        <v>29</v>
      </c>
      <c r="M41" s="3" t="s">
        <v>739</v>
      </c>
      <c r="O41" s="3" t="s">
        <v>705</v>
      </c>
      <c r="X41" s="3">
        <v>0</v>
      </c>
      <c r="Y41" s="3" t="s">
        <v>716</v>
      </c>
      <c r="Z41" s="3" t="s">
        <v>20</v>
      </c>
      <c r="AA41" s="3" t="s">
        <v>184</v>
      </c>
      <c r="AE41" s="3" t="s">
        <v>705</v>
      </c>
      <c r="AG41" s="3" t="s">
        <v>627</v>
      </c>
      <c r="AI41" s="3" t="s">
        <v>43</v>
      </c>
      <c r="AK41" s="3" t="s">
        <v>830</v>
      </c>
      <c r="AN41" s="3" t="s">
        <v>830</v>
      </c>
      <c r="BD41" s="3">
        <v>73</v>
      </c>
      <c r="BE41" s="3" t="s">
        <v>365</v>
      </c>
      <c r="BG41" s="22">
        <v>78</v>
      </c>
      <c r="BH41" s="23" t="s">
        <v>43</v>
      </c>
      <c r="BI41" s="3">
        <v>81</v>
      </c>
      <c r="BJ41" s="23" t="s">
        <v>947</v>
      </c>
      <c r="BK41" s="3">
        <v>168</v>
      </c>
    </row>
    <row r="42" spans="1:64">
      <c r="A42" s="3">
        <v>0.25</v>
      </c>
      <c r="B42" s="3">
        <v>124</v>
      </c>
      <c r="C42" s="3">
        <v>156</v>
      </c>
      <c r="D42" s="3">
        <v>135</v>
      </c>
      <c r="E42" s="3">
        <v>135</v>
      </c>
      <c r="F42" s="15">
        <v>73</v>
      </c>
      <c r="G42" s="15" t="s">
        <v>739</v>
      </c>
      <c r="H42" s="3">
        <v>104</v>
      </c>
      <c r="J42" s="3">
        <v>108</v>
      </c>
      <c r="K42" s="3" t="s">
        <v>742</v>
      </c>
      <c r="L42" s="3" t="s">
        <v>29</v>
      </c>
      <c r="M42" s="3" t="s">
        <v>742</v>
      </c>
      <c r="O42" s="3" t="s">
        <v>705</v>
      </c>
      <c r="Z42" s="3" t="s">
        <v>20</v>
      </c>
      <c r="AA42" s="3" t="s">
        <v>179</v>
      </c>
      <c r="AE42" s="3" t="s">
        <v>705</v>
      </c>
      <c r="AG42" s="3" t="s">
        <v>627</v>
      </c>
      <c r="AI42" s="3" t="s">
        <v>43</v>
      </c>
      <c r="AK42" s="3" t="s">
        <v>830</v>
      </c>
      <c r="AN42" s="3" t="s">
        <v>830</v>
      </c>
      <c r="BD42" s="3">
        <v>81</v>
      </c>
      <c r="BE42" s="3" t="s">
        <v>872</v>
      </c>
      <c r="BG42" s="22">
        <v>143</v>
      </c>
      <c r="BH42" s="23" t="s">
        <v>43</v>
      </c>
      <c r="BI42" s="3">
        <v>101</v>
      </c>
      <c r="BJ42" s="23" t="s">
        <v>947</v>
      </c>
      <c r="BK42" s="29"/>
    </row>
    <row r="43" spans="1:64">
      <c r="A43" s="3">
        <v>0.5</v>
      </c>
      <c r="B43" s="3">
        <v>122</v>
      </c>
      <c r="C43" s="3">
        <v>158</v>
      </c>
      <c r="D43" s="3">
        <v>135</v>
      </c>
      <c r="E43" s="3">
        <v>135</v>
      </c>
      <c r="F43" s="15">
        <v>107</v>
      </c>
      <c r="G43" s="15"/>
      <c r="H43" s="3" t="s">
        <v>43</v>
      </c>
      <c r="J43" s="3">
        <v>84.5</v>
      </c>
      <c r="L43" s="3" t="s">
        <v>29</v>
      </c>
      <c r="O43" s="3" t="s">
        <v>705</v>
      </c>
      <c r="Z43" s="3" t="s">
        <v>20</v>
      </c>
      <c r="AA43" s="3" t="s">
        <v>162</v>
      </c>
      <c r="AB43" s="3" t="s">
        <v>39</v>
      </c>
      <c r="AC43" s="3" t="s">
        <v>830</v>
      </c>
      <c r="AE43" s="3" t="s">
        <v>705</v>
      </c>
      <c r="AG43" s="3" t="s">
        <v>627</v>
      </c>
      <c r="AI43" s="3" t="s">
        <v>43</v>
      </c>
      <c r="AK43" s="3" t="s">
        <v>830</v>
      </c>
      <c r="AN43" s="3" t="s">
        <v>830</v>
      </c>
      <c r="BD43" s="3">
        <v>102</v>
      </c>
      <c r="BE43" s="3" t="s">
        <v>368</v>
      </c>
      <c r="BG43" s="22">
        <v>84</v>
      </c>
      <c r="BH43" s="23">
        <v>113</v>
      </c>
      <c r="BI43" s="3">
        <v>102</v>
      </c>
      <c r="BJ43" s="23" t="s">
        <v>524</v>
      </c>
      <c r="BK43" s="3">
        <v>175</v>
      </c>
    </row>
    <row r="44" spans="1:64">
      <c r="A44" s="3">
        <v>1</v>
      </c>
      <c r="B44" s="3">
        <v>132</v>
      </c>
      <c r="C44" s="3">
        <v>185</v>
      </c>
      <c r="D44" s="3">
        <v>135</v>
      </c>
      <c r="E44" s="3">
        <v>48</v>
      </c>
      <c r="F44" s="15">
        <v>178</v>
      </c>
      <c r="G44" s="15"/>
      <c r="H44" s="3">
        <v>149</v>
      </c>
      <c r="J44" s="3">
        <v>96.5</v>
      </c>
      <c r="L44" s="3" t="s">
        <v>29</v>
      </c>
      <c r="M44" s="3" t="s">
        <v>596</v>
      </c>
      <c r="O44" s="3" t="s">
        <v>705</v>
      </c>
      <c r="P44" s="3">
        <v>120</v>
      </c>
      <c r="R44" s="3" t="s">
        <v>35</v>
      </c>
      <c r="V44" s="3">
        <v>141</v>
      </c>
      <c r="W44" s="3" t="s">
        <v>524</v>
      </c>
      <c r="Z44" s="3" t="s">
        <v>20</v>
      </c>
      <c r="AB44" s="3">
        <v>172</v>
      </c>
      <c r="AC44" s="3" t="s">
        <v>530</v>
      </c>
      <c r="AE44" s="3" t="s">
        <v>705</v>
      </c>
      <c r="AG44" s="3" t="s">
        <v>627</v>
      </c>
      <c r="AI44" s="3">
        <v>179</v>
      </c>
      <c r="AJ44" s="3">
        <v>186</v>
      </c>
      <c r="AK44" s="3" t="s">
        <v>379</v>
      </c>
      <c r="AM44" s="3" t="s">
        <v>14</v>
      </c>
      <c r="AN44" s="3" t="s">
        <v>379</v>
      </c>
      <c r="BD44" s="3">
        <v>100</v>
      </c>
      <c r="BE44" s="3" t="s">
        <v>873</v>
      </c>
      <c r="BG44" s="22">
        <v>86</v>
      </c>
      <c r="BH44" s="23">
        <v>128</v>
      </c>
      <c r="BJ44" s="23" t="s">
        <v>684</v>
      </c>
      <c r="BK44" s="29"/>
    </row>
    <row r="45" spans="1:64">
      <c r="A45" s="3">
        <v>5</v>
      </c>
      <c r="B45" s="3">
        <v>41.5</v>
      </c>
      <c r="C45" s="3">
        <v>46</v>
      </c>
      <c r="D45" s="3">
        <v>46</v>
      </c>
      <c r="E45" s="3">
        <v>48</v>
      </c>
      <c r="F45" s="15">
        <v>44</v>
      </c>
      <c r="G45" s="15"/>
      <c r="H45" s="3">
        <v>52</v>
      </c>
      <c r="J45" s="3">
        <v>37.5</v>
      </c>
      <c r="L45" s="3">
        <v>49.5</v>
      </c>
      <c r="N45" s="3">
        <v>21</v>
      </c>
      <c r="P45" s="3">
        <v>47</v>
      </c>
      <c r="R45" s="3">
        <v>49</v>
      </c>
      <c r="S45" s="3" t="s">
        <v>566</v>
      </c>
      <c r="T45" s="3">
        <v>171</v>
      </c>
      <c r="U45" s="3" t="s">
        <v>524</v>
      </c>
      <c r="V45" s="3">
        <v>56</v>
      </c>
      <c r="X45" s="3">
        <v>13</v>
      </c>
      <c r="Z45" s="3">
        <v>52.5</v>
      </c>
      <c r="AB45" s="3">
        <v>57</v>
      </c>
      <c r="AD45" s="3">
        <v>10</v>
      </c>
      <c r="AF45" s="3">
        <v>43</v>
      </c>
      <c r="AG45" s="3">
        <v>54</v>
      </c>
      <c r="AI45" s="3">
        <v>59</v>
      </c>
      <c r="AJ45" s="3">
        <v>87</v>
      </c>
      <c r="AK45" s="3" t="s">
        <v>455</v>
      </c>
      <c r="AL45" s="3" t="s">
        <v>600</v>
      </c>
      <c r="AM45" s="3">
        <v>147</v>
      </c>
      <c r="AN45" s="3" t="s">
        <v>455</v>
      </c>
      <c r="AO45" s="3" t="s">
        <v>600</v>
      </c>
      <c r="AP45" s="3">
        <v>71</v>
      </c>
      <c r="AQ45" s="3">
        <v>78</v>
      </c>
      <c r="AR45" s="3">
        <v>91</v>
      </c>
      <c r="AS45" s="3" t="s">
        <v>342</v>
      </c>
      <c r="AT45" s="3">
        <v>116</v>
      </c>
      <c r="AV45" s="3" t="s">
        <v>342</v>
      </c>
      <c r="AW45" s="3">
        <v>96</v>
      </c>
      <c r="AX45" s="3">
        <v>86</v>
      </c>
      <c r="AY45" s="3" t="s">
        <v>525</v>
      </c>
      <c r="AZ45" s="3" t="s">
        <v>522</v>
      </c>
      <c r="BA45" s="3">
        <v>105</v>
      </c>
      <c r="BC45" s="3">
        <v>81</v>
      </c>
      <c r="BD45" s="3">
        <v>109</v>
      </c>
      <c r="BE45" s="3" t="s">
        <v>369</v>
      </c>
      <c r="BG45" s="22">
        <v>108</v>
      </c>
      <c r="BH45" s="23">
        <v>172</v>
      </c>
      <c r="BJ45" s="23"/>
      <c r="BK45" s="3" t="s">
        <v>43</v>
      </c>
    </row>
    <row r="46" spans="1:64">
      <c r="A46" s="3">
        <v>10</v>
      </c>
      <c r="B46" s="3">
        <v>49.5</v>
      </c>
      <c r="C46" s="3">
        <v>52</v>
      </c>
      <c r="D46" s="3">
        <v>52</v>
      </c>
      <c r="E46" s="3">
        <v>52</v>
      </c>
      <c r="F46" s="15">
        <v>40</v>
      </c>
      <c r="G46" s="15"/>
      <c r="H46" s="3">
        <v>51</v>
      </c>
      <c r="J46" s="3">
        <v>35.5</v>
      </c>
      <c r="L46" s="3">
        <v>40.5</v>
      </c>
      <c r="N46" s="3">
        <v>16</v>
      </c>
      <c r="P46" s="3">
        <v>41</v>
      </c>
      <c r="R46" s="3">
        <v>42</v>
      </c>
      <c r="S46" s="3" t="s">
        <v>566</v>
      </c>
      <c r="T46" s="3">
        <v>138</v>
      </c>
      <c r="V46" s="3">
        <v>60</v>
      </c>
      <c r="X46" s="3">
        <v>3.5</v>
      </c>
      <c r="Z46" s="3">
        <v>65</v>
      </c>
      <c r="AB46" s="3">
        <v>77</v>
      </c>
      <c r="AD46" s="3">
        <v>10</v>
      </c>
      <c r="AF46" s="3">
        <v>67</v>
      </c>
      <c r="AG46" s="3">
        <v>46</v>
      </c>
      <c r="AI46" s="3">
        <v>73</v>
      </c>
      <c r="AJ46" s="3">
        <v>44</v>
      </c>
      <c r="AK46" s="3" t="s">
        <v>467</v>
      </c>
      <c r="AL46" s="3" t="s">
        <v>656</v>
      </c>
      <c r="AM46" s="3">
        <v>44</v>
      </c>
      <c r="AN46" s="3" t="s">
        <v>467</v>
      </c>
      <c r="AO46" s="3" t="s">
        <v>656</v>
      </c>
      <c r="AP46" s="3">
        <v>98</v>
      </c>
      <c r="AQ46" s="3">
        <v>134.5</v>
      </c>
      <c r="AR46" s="3">
        <v>89</v>
      </c>
      <c r="AS46" s="3" t="s">
        <v>354</v>
      </c>
      <c r="AT46" s="3">
        <v>138</v>
      </c>
      <c r="AV46" s="3" t="s">
        <v>354</v>
      </c>
      <c r="AW46" s="3">
        <v>125</v>
      </c>
      <c r="AX46" s="3">
        <v>156</v>
      </c>
      <c r="AY46" s="3" t="s">
        <v>525</v>
      </c>
      <c r="AZ46" s="3" t="s">
        <v>522</v>
      </c>
      <c r="BA46" s="3">
        <v>99</v>
      </c>
      <c r="BC46" s="3">
        <v>81</v>
      </c>
      <c r="BD46" s="3">
        <v>109</v>
      </c>
      <c r="BE46" s="3" t="s">
        <v>874</v>
      </c>
      <c r="BG46" s="22">
        <v>110</v>
      </c>
      <c r="BH46" s="23">
        <v>126</v>
      </c>
      <c r="BJ46" s="23" t="s">
        <v>684</v>
      </c>
      <c r="BK46" s="29"/>
    </row>
    <row r="47" spans="1:64">
      <c r="A47" s="3">
        <v>15</v>
      </c>
      <c r="B47" s="3">
        <v>59</v>
      </c>
      <c r="C47" s="3">
        <v>72</v>
      </c>
      <c r="D47" s="3">
        <v>71</v>
      </c>
      <c r="E47" s="3">
        <v>71.5</v>
      </c>
      <c r="F47" s="15">
        <v>41</v>
      </c>
      <c r="G47" s="15"/>
      <c r="H47" s="3">
        <v>53</v>
      </c>
      <c r="J47" s="3">
        <v>38</v>
      </c>
      <c r="L47" s="3">
        <v>71.5</v>
      </c>
      <c r="N47" s="3">
        <v>12</v>
      </c>
      <c r="P47" s="3">
        <v>70</v>
      </c>
      <c r="R47" s="3">
        <v>76</v>
      </c>
      <c r="S47" s="3" t="s">
        <v>596</v>
      </c>
      <c r="T47" s="3">
        <v>77</v>
      </c>
      <c r="V47" s="3">
        <v>75.5</v>
      </c>
      <c r="X47" s="3">
        <v>0</v>
      </c>
      <c r="Y47" s="3" t="s">
        <v>724</v>
      </c>
      <c r="Z47" s="3">
        <v>74.5</v>
      </c>
      <c r="AB47" s="3">
        <v>75</v>
      </c>
      <c r="AE47" s="3" t="s">
        <v>705</v>
      </c>
      <c r="AF47" s="3">
        <v>42</v>
      </c>
      <c r="AG47" s="3">
        <v>49</v>
      </c>
      <c r="AI47" s="3">
        <v>110</v>
      </c>
      <c r="AJ47" s="3">
        <v>62</v>
      </c>
      <c r="AK47" s="3" t="s">
        <v>467</v>
      </c>
      <c r="AL47" s="3" t="s">
        <v>530</v>
      </c>
      <c r="AM47" s="3">
        <v>123</v>
      </c>
      <c r="AN47" s="3" t="s">
        <v>467</v>
      </c>
      <c r="AO47" s="3" t="s">
        <v>530</v>
      </c>
      <c r="AP47" s="3">
        <v>72</v>
      </c>
      <c r="AQ47" s="3">
        <v>71</v>
      </c>
      <c r="AR47" s="3">
        <v>102</v>
      </c>
      <c r="AS47" s="3" t="s">
        <v>365</v>
      </c>
      <c r="AT47" s="3">
        <v>147</v>
      </c>
      <c r="AV47" s="3" t="s">
        <v>365</v>
      </c>
      <c r="AW47" s="3">
        <v>166</v>
      </c>
      <c r="AX47" s="3">
        <v>192</v>
      </c>
      <c r="AY47" s="3" t="s">
        <v>613</v>
      </c>
      <c r="AZ47" s="3" t="s">
        <v>522</v>
      </c>
      <c r="BA47" s="3">
        <v>90</v>
      </c>
      <c r="BC47" s="24" t="s">
        <v>847</v>
      </c>
      <c r="BE47" s="3" t="s">
        <v>370</v>
      </c>
      <c r="BG47" s="22">
        <v>87</v>
      </c>
      <c r="BH47" s="23">
        <v>110</v>
      </c>
      <c r="BI47" s="3">
        <v>160</v>
      </c>
      <c r="BJ47" s="23" t="s">
        <v>684</v>
      </c>
      <c r="BK47" s="3">
        <v>136</v>
      </c>
    </row>
    <row r="48" spans="1:64">
      <c r="A48" s="3">
        <v>20</v>
      </c>
      <c r="B48" s="3">
        <v>57.5</v>
      </c>
      <c r="C48" s="3">
        <v>61</v>
      </c>
      <c r="D48" s="3">
        <v>61</v>
      </c>
      <c r="E48" s="3">
        <v>61</v>
      </c>
      <c r="F48" s="15">
        <v>39</v>
      </c>
      <c r="G48" s="15"/>
      <c r="H48" s="3">
        <v>42</v>
      </c>
      <c r="J48" s="3">
        <v>31.5</v>
      </c>
      <c r="L48" s="3">
        <v>74</v>
      </c>
      <c r="N48" s="3">
        <v>3</v>
      </c>
      <c r="O48" s="3" t="s">
        <v>719</v>
      </c>
      <c r="P48" s="3">
        <v>94</v>
      </c>
      <c r="R48" s="3">
        <v>76</v>
      </c>
      <c r="S48" s="3" t="s">
        <v>596</v>
      </c>
      <c r="T48" s="3">
        <v>200</v>
      </c>
      <c r="U48" s="3" t="s">
        <v>524</v>
      </c>
      <c r="V48" s="3">
        <v>92</v>
      </c>
      <c r="W48" s="3" t="s">
        <v>524</v>
      </c>
      <c r="X48" s="3">
        <v>0</v>
      </c>
      <c r="Y48" s="3" t="s">
        <v>722</v>
      </c>
      <c r="Z48" s="3">
        <v>112.5</v>
      </c>
      <c r="AB48" s="3">
        <v>113</v>
      </c>
      <c r="AE48" s="3" t="s">
        <v>705</v>
      </c>
      <c r="AF48" s="3">
        <v>38</v>
      </c>
      <c r="AG48" s="3">
        <v>43</v>
      </c>
      <c r="AI48" s="3">
        <v>143</v>
      </c>
      <c r="AJ48" s="3">
        <v>109</v>
      </c>
      <c r="AK48" s="3" t="s">
        <v>467</v>
      </c>
      <c r="AL48" s="3" t="s">
        <v>596</v>
      </c>
      <c r="AM48" s="3">
        <v>142</v>
      </c>
      <c r="AN48" s="3" t="s">
        <v>467</v>
      </c>
      <c r="AO48" s="3" t="s">
        <v>596</v>
      </c>
      <c r="AP48" s="3">
        <v>71</v>
      </c>
      <c r="AQ48" s="3">
        <v>82</v>
      </c>
      <c r="AR48" s="3">
        <v>109</v>
      </c>
      <c r="AS48" s="3" t="s">
        <v>368</v>
      </c>
      <c r="AT48" s="3" t="s">
        <v>37</v>
      </c>
      <c r="AU48" s="3" t="s">
        <v>612</v>
      </c>
      <c r="AV48" s="3" t="s">
        <v>368</v>
      </c>
      <c r="AW48" s="3">
        <v>190</v>
      </c>
      <c r="AX48" s="3">
        <v>194</v>
      </c>
      <c r="AY48" s="3" t="s">
        <v>613</v>
      </c>
      <c r="AZ48" s="3">
        <v>173</v>
      </c>
      <c r="BA48" s="3">
        <v>140</v>
      </c>
      <c r="BB48" s="3" t="s">
        <v>43</v>
      </c>
      <c r="BC48" s="24" t="s">
        <v>840</v>
      </c>
      <c r="BF48" s="3" t="s">
        <v>911</v>
      </c>
      <c r="BG48" s="22"/>
      <c r="BH48" s="23">
        <v>177</v>
      </c>
      <c r="BJ48" s="23" t="s">
        <v>684</v>
      </c>
    </row>
    <row r="49" spans="1:64">
      <c r="A49" s="3">
        <v>25</v>
      </c>
      <c r="B49" s="3">
        <v>80</v>
      </c>
      <c r="C49" s="3">
        <v>85</v>
      </c>
      <c r="D49" s="3">
        <v>88</v>
      </c>
      <c r="E49" s="3">
        <v>91</v>
      </c>
      <c r="F49" s="15">
        <v>38</v>
      </c>
      <c r="G49" s="15"/>
      <c r="H49" s="3">
        <v>95</v>
      </c>
      <c r="J49" s="3">
        <v>34.5</v>
      </c>
      <c r="L49" s="3">
        <v>84</v>
      </c>
      <c r="N49" s="3">
        <v>0</v>
      </c>
      <c r="O49" s="3" t="s">
        <v>710</v>
      </c>
      <c r="P49" s="3">
        <v>94</v>
      </c>
      <c r="R49" s="3">
        <v>93</v>
      </c>
      <c r="S49" s="3" t="s">
        <v>596</v>
      </c>
      <c r="T49" s="3">
        <v>137</v>
      </c>
      <c r="V49" s="3">
        <v>117.5</v>
      </c>
      <c r="W49" s="3" t="s">
        <v>524</v>
      </c>
      <c r="X49" s="3">
        <v>0</v>
      </c>
      <c r="Y49" s="3" t="s">
        <v>713</v>
      </c>
      <c r="Z49" s="3">
        <v>89</v>
      </c>
      <c r="AB49" s="3">
        <v>136</v>
      </c>
      <c r="AE49" s="3" t="s">
        <v>705</v>
      </c>
      <c r="AF49" s="3">
        <v>40</v>
      </c>
      <c r="AG49" s="3">
        <v>46</v>
      </c>
      <c r="AI49" s="3">
        <v>140</v>
      </c>
      <c r="AJ49" s="3">
        <v>100</v>
      </c>
      <c r="AK49" s="3" t="s">
        <v>467</v>
      </c>
      <c r="AL49" s="3" t="s">
        <v>532</v>
      </c>
      <c r="AM49" s="3">
        <v>152</v>
      </c>
      <c r="AN49" s="3" t="s">
        <v>467</v>
      </c>
      <c r="AO49" s="3" t="s">
        <v>532</v>
      </c>
      <c r="AP49" s="3">
        <v>107</v>
      </c>
      <c r="AQ49" s="3">
        <v>137</v>
      </c>
      <c r="AR49" s="3">
        <v>125</v>
      </c>
      <c r="AS49" s="3" t="s">
        <v>369</v>
      </c>
      <c r="AT49" s="3" t="s">
        <v>32</v>
      </c>
      <c r="AU49" s="3" t="s">
        <v>612</v>
      </c>
      <c r="AV49" s="3" t="s">
        <v>369</v>
      </c>
      <c r="AW49" s="3">
        <v>103</v>
      </c>
      <c r="AX49" s="3">
        <v>167</v>
      </c>
      <c r="AY49" s="3" t="s">
        <v>525</v>
      </c>
      <c r="AZ49" s="3" t="s">
        <v>522</v>
      </c>
      <c r="BA49" s="3">
        <v>160</v>
      </c>
      <c r="BC49" s="24" t="s">
        <v>841</v>
      </c>
      <c r="BF49" s="3" t="s">
        <v>912</v>
      </c>
      <c r="BG49" s="22"/>
      <c r="BH49" s="23"/>
      <c r="BJ49" s="23"/>
    </row>
    <row r="50" spans="1:64">
      <c r="A50" s="3">
        <v>30</v>
      </c>
      <c r="B50" s="3">
        <v>33</v>
      </c>
      <c r="C50" s="3">
        <v>70.5</v>
      </c>
      <c r="D50" s="3">
        <v>71</v>
      </c>
      <c r="E50" s="3">
        <v>81</v>
      </c>
      <c r="F50" s="15">
        <v>37</v>
      </c>
      <c r="G50" s="15"/>
      <c r="H50" s="3">
        <v>38</v>
      </c>
      <c r="J50" s="3">
        <v>29</v>
      </c>
      <c r="L50" s="3">
        <v>36.5</v>
      </c>
      <c r="N50" s="3">
        <v>11</v>
      </c>
      <c r="P50" s="3">
        <v>37</v>
      </c>
      <c r="R50" s="3">
        <v>37</v>
      </c>
      <c r="S50" s="3" t="s">
        <v>566</v>
      </c>
      <c r="T50" s="3">
        <v>69</v>
      </c>
      <c r="V50" s="3">
        <v>98.5</v>
      </c>
      <c r="W50" s="3" t="s">
        <v>524</v>
      </c>
      <c r="Y50" s="3" t="s">
        <v>705</v>
      </c>
      <c r="Z50" s="3">
        <v>98</v>
      </c>
      <c r="AB50" s="3">
        <v>105</v>
      </c>
      <c r="AD50" s="3">
        <v>6</v>
      </c>
      <c r="AF50" s="3">
        <v>38</v>
      </c>
      <c r="AG50" s="3">
        <v>43</v>
      </c>
      <c r="AI50" s="3">
        <v>138</v>
      </c>
      <c r="AJ50" s="3">
        <v>40</v>
      </c>
      <c r="AK50" s="3" t="s">
        <v>467</v>
      </c>
      <c r="AL50" s="3" t="s">
        <v>796</v>
      </c>
      <c r="AM50" s="3" t="s">
        <v>14</v>
      </c>
      <c r="AN50" s="3" t="s">
        <v>467</v>
      </c>
      <c r="AO50" s="3" t="s">
        <v>796</v>
      </c>
      <c r="AP50" s="3">
        <v>147</v>
      </c>
      <c r="AQ50" s="3">
        <v>106</v>
      </c>
      <c r="BF50" s="3" t="s">
        <v>595</v>
      </c>
      <c r="BG50" s="22"/>
      <c r="BH50" s="23"/>
      <c r="BI50" s="3">
        <v>80</v>
      </c>
      <c r="BJ50" s="23"/>
    </row>
    <row r="51" spans="1:64">
      <c r="A51" s="3">
        <v>35</v>
      </c>
      <c r="B51" s="3">
        <v>37</v>
      </c>
      <c r="C51" s="3">
        <v>62.5</v>
      </c>
      <c r="D51" s="3">
        <v>62.5</v>
      </c>
      <c r="E51" s="3">
        <v>64</v>
      </c>
      <c r="F51" s="15">
        <v>38</v>
      </c>
      <c r="G51" s="15"/>
      <c r="H51" s="3">
        <v>42</v>
      </c>
      <c r="J51" s="3">
        <v>30.5</v>
      </c>
      <c r="L51" s="3">
        <v>39.5</v>
      </c>
      <c r="N51" s="3">
        <v>10</v>
      </c>
      <c r="P51" s="3">
        <v>42</v>
      </c>
      <c r="R51" s="3">
        <v>41</v>
      </c>
      <c r="S51" s="3" t="s">
        <v>566</v>
      </c>
      <c r="T51" s="3">
        <v>94</v>
      </c>
      <c r="V51" s="3">
        <v>171</v>
      </c>
      <c r="W51" s="3" t="s">
        <v>524</v>
      </c>
      <c r="Y51" s="3" t="s">
        <v>705</v>
      </c>
      <c r="Z51" s="3" t="s">
        <v>20</v>
      </c>
      <c r="AB51" s="3">
        <v>75</v>
      </c>
      <c r="AD51" s="3">
        <v>2</v>
      </c>
      <c r="AF51" s="3">
        <v>61</v>
      </c>
      <c r="AG51" s="3">
        <v>135</v>
      </c>
      <c r="AI51" s="3">
        <v>179</v>
      </c>
      <c r="AJ51" s="3">
        <v>149</v>
      </c>
      <c r="AK51" s="3" t="s">
        <v>467</v>
      </c>
      <c r="AL51" s="3" t="s">
        <v>596</v>
      </c>
      <c r="AM51" s="3" t="s">
        <v>14</v>
      </c>
      <c r="AN51" s="3" t="s">
        <v>467</v>
      </c>
      <c r="AO51" s="3" t="s">
        <v>596</v>
      </c>
      <c r="AP51" s="3">
        <v>178</v>
      </c>
      <c r="AQ51" s="3">
        <v>98</v>
      </c>
      <c r="BG51" s="22"/>
      <c r="BH51" s="23"/>
      <c r="BI51" s="3">
        <v>127</v>
      </c>
      <c r="BJ51" s="23"/>
    </row>
    <row r="52" spans="1:64">
      <c r="A52" s="3">
        <v>39.5</v>
      </c>
      <c r="B52" s="3">
        <v>63</v>
      </c>
      <c r="C52" s="3">
        <v>79.5</v>
      </c>
      <c r="D52" s="3">
        <v>81</v>
      </c>
      <c r="E52" s="3">
        <v>81</v>
      </c>
      <c r="F52" s="15">
        <v>96</v>
      </c>
      <c r="G52" s="15"/>
      <c r="H52" s="3" t="s">
        <v>43</v>
      </c>
      <c r="J52" s="3">
        <v>74.5</v>
      </c>
      <c r="L52" s="3" t="s">
        <v>29</v>
      </c>
      <c r="M52" s="3" t="s">
        <v>596</v>
      </c>
      <c r="N52" s="3">
        <v>5</v>
      </c>
      <c r="R52" s="3">
        <v>175</v>
      </c>
      <c r="S52" s="3" t="s">
        <v>596</v>
      </c>
      <c r="T52" s="3">
        <v>88</v>
      </c>
      <c r="Y52" s="3" t="s">
        <v>705</v>
      </c>
      <c r="Z52" s="3" t="s">
        <v>20</v>
      </c>
      <c r="AB52" s="3">
        <v>185</v>
      </c>
      <c r="AC52" s="3" t="s">
        <v>530</v>
      </c>
      <c r="AE52" s="3" t="s">
        <v>705</v>
      </c>
      <c r="AF52" s="3">
        <v>75</v>
      </c>
      <c r="AG52" s="3">
        <v>150</v>
      </c>
      <c r="AI52" s="3" t="s">
        <v>43</v>
      </c>
      <c r="AJ52" s="3" t="s">
        <v>830</v>
      </c>
      <c r="AK52" s="3" t="s">
        <v>501</v>
      </c>
      <c r="AN52" s="3" t="s">
        <v>501</v>
      </c>
      <c r="BD52" s="3">
        <v>82</v>
      </c>
      <c r="BE52" s="3" t="s">
        <v>913</v>
      </c>
      <c r="BF52" s="3" t="s">
        <v>524</v>
      </c>
      <c r="BG52" s="22">
        <v>82</v>
      </c>
      <c r="BH52" s="23"/>
      <c r="BI52" s="3">
        <v>43</v>
      </c>
      <c r="BJ52" s="23"/>
      <c r="BK52" s="3">
        <v>81</v>
      </c>
    </row>
    <row r="53" spans="1:64">
      <c r="A53" s="3">
        <v>40</v>
      </c>
      <c r="B53" s="3">
        <v>133.5</v>
      </c>
      <c r="C53" s="3">
        <v>134</v>
      </c>
      <c r="D53" s="3">
        <v>95</v>
      </c>
      <c r="E53" s="3">
        <v>95</v>
      </c>
      <c r="F53" s="15">
        <v>109</v>
      </c>
      <c r="G53" s="15"/>
      <c r="H53" s="3">
        <v>129</v>
      </c>
      <c r="J53" s="3">
        <v>141</v>
      </c>
      <c r="L53" s="3" t="s">
        <v>29</v>
      </c>
      <c r="M53" s="3" t="s">
        <v>596</v>
      </c>
      <c r="N53" s="3">
        <v>5</v>
      </c>
      <c r="P53" s="3" t="s">
        <v>12</v>
      </c>
      <c r="R53" s="3">
        <v>140</v>
      </c>
      <c r="S53" s="3" t="s">
        <v>596</v>
      </c>
      <c r="Y53" s="3" t="s">
        <v>705</v>
      </c>
      <c r="Z53" s="3" t="s">
        <v>20</v>
      </c>
      <c r="AB53" s="3">
        <v>127</v>
      </c>
      <c r="AC53" s="3" t="s">
        <v>596</v>
      </c>
      <c r="AE53" s="3" t="s">
        <v>705</v>
      </c>
      <c r="AF53" s="3">
        <v>47</v>
      </c>
      <c r="AG53" s="3">
        <v>100</v>
      </c>
      <c r="AH53" s="3" t="s">
        <v>595</v>
      </c>
      <c r="AI53" s="3" t="s">
        <v>43</v>
      </c>
      <c r="AJ53" s="3" t="s">
        <v>830</v>
      </c>
      <c r="AK53" s="3" t="s">
        <v>501</v>
      </c>
      <c r="AN53" s="3" t="s">
        <v>501</v>
      </c>
      <c r="BD53" s="3">
        <v>58</v>
      </c>
      <c r="BE53" s="3" t="s">
        <v>408</v>
      </c>
      <c r="BF53" s="3" t="s">
        <v>525</v>
      </c>
      <c r="BG53" s="22">
        <v>133</v>
      </c>
      <c r="BH53" s="23">
        <v>76</v>
      </c>
      <c r="BI53" s="3">
        <v>80</v>
      </c>
      <c r="BJ53" s="23" t="s">
        <v>524</v>
      </c>
      <c r="BK53" s="3">
        <v>100</v>
      </c>
    </row>
    <row r="54" spans="1:64">
      <c r="A54" s="3">
        <v>40.25</v>
      </c>
      <c r="B54" s="3">
        <v>101</v>
      </c>
      <c r="C54" s="3">
        <v>122</v>
      </c>
      <c r="D54" s="3">
        <v>122</v>
      </c>
      <c r="E54" s="3">
        <v>122</v>
      </c>
      <c r="F54" s="15">
        <v>124</v>
      </c>
      <c r="G54" s="15"/>
      <c r="H54" s="3">
        <v>125</v>
      </c>
      <c r="J54" s="3">
        <v>87</v>
      </c>
      <c r="K54" s="3" t="s">
        <v>596</v>
      </c>
      <c r="L54" s="3" t="s">
        <v>29</v>
      </c>
      <c r="M54" s="3" t="s">
        <v>596</v>
      </c>
      <c r="N54" s="3">
        <v>3</v>
      </c>
      <c r="Y54" s="3" t="s">
        <v>705</v>
      </c>
      <c r="Z54" s="3" t="s">
        <v>20</v>
      </c>
      <c r="AB54" s="3">
        <v>122</v>
      </c>
      <c r="AC54" s="3" t="s">
        <v>596</v>
      </c>
      <c r="AE54" s="3" t="s">
        <v>705</v>
      </c>
      <c r="AF54" s="3">
        <v>120</v>
      </c>
      <c r="AG54" s="3">
        <v>123</v>
      </c>
      <c r="AH54" s="3" t="s">
        <v>595</v>
      </c>
      <c r="AI54" s="3" t="s">
        <v>43</v>
      </c>
      <c r="AJ54" s="3" t="s">
        <v>830</v>
      </c>
      <c r="AK54" s="3" t="s">
        <v>501</v>
      </c>
      <c r="AN54" s="3" t="s">
        <v>501</v>
      </c>
      <c r="BD54" s="3">
        <v>50</v>
      </c>
      <c r="BE54" s="3" t="s">
        <v>878</v>
      </c>
      <c r="BF54" s="3" t="s">
        <v>914</v>
      </c>
      <c r="BG54" s="22">
        <v>41</v>
      </c>
      <c r="BH54" s="23">
        <v>50</v>
      </c>
      <c r="BI54" s="3">
        <v>52</v>
      </c>
      <c r="BJ54" s="23"/>
      <c r="BK54" s="3">
        <v>52</v>
      </c>
    </row>
    <row r="55" spans="1:64">
      <c r="A55" s="3">
        <v>40.5</v>
      </c>
      <c r="B55" s="3">
        <v>73</v>
      </c>
      <c r="C55" s="3">
        <v>119</v>
      </c>
      <c r="D55" s="3">
        <v>119</v>
      </c>
      <c r="E55" s="3">
        <v>119</v>
      </c>
      <c r="F55" s="15">
        <v>121</v>
      </c>
      <c r="G55" s="15"/>
      <c r="H55" s="3">
        <v>125</v>
      </c>
      <c r="J55" s="3">
        <v>23</v>
      </c>
      <c r="K55" s="3" t="s">
        <v>596</v>
      </c>
      <c r="L55" s="3" t="s">
        <v>29</v>
      </c>
      <c r="M55" s="3" t="s">
        <v>596</v>
      </c>
      <c r="N55" s="3">
        <v>0</v>
      </c>
      <c r="R55" s="3">
        <v>120</v>
      </c>
      <c r="S55" s="3" t="s">
        <v>596</v>
      </c>
      <c r="Y55" s="3" t="s">
        <v>705</v>
      </c>
      <c r="Z55" s="3" t="s">
        <v>20</v>
      </c>
      <c r="AB55" s="3">
        <v>120</v>
      </c>
      <c r="AE55" s="3" t="s">
        <v>705</v>
      </c>
      <c r="AF55" s="3">
        <v>120</v>
      </c>
      <c r="AG55" s="3">
        <v>126</v>
      </c>
      <c r="AH55" s="3" t="s">
        <v>595</v>
      </c>
      <c r="AI55" s="3" t="s">
        <v>43</v>
      </c>
      <c r="AJ55" s="3" t="s">
        <v>830</v>
      </c>
      <c r="AK55" s="3" t="s">
        <v>501</v>
      </c>
      <c r="AN55" s="3" t="s">
        <v>501</v>
      </c>
      <c r="BD55" s="3">
        <v>74</v>
      </c>
      <c r="BE55" s="3" t="s">
        <v>421</v>
      </c>
      <c r="BF55" s="3" t="s">
        <v>524</v>
      </c>
      <c r="BG55" s="22">
        <v>78</v>
      </c>
      <c r="BH55" s="23">
        <v>44</v>
      </c>
      <c r="BI55" s="3">
        <v>61</v>
      </c>
      <c r="BJ55" s="23"/>
      <c r="BK55" s="3">
        <v>89</v>
      </c>
    </row>
    <row r="56" spans="1:64">
      <c r="A56" s="3" t="s">
        <v>630</v>
      </c>
      <c r="B56" s="3">
        <v>119.5</v>
      </c>
      <c r="C56" s="3">
        <v>119</v>
      </c>
      <c r="D56" s="3">
        <v>119</v>
      </c>
      <c r="E56" s="3">
        <v>119</v>
      </c>
      <c r="F56" s="15">
        <v>125</v>
      </c>
      <c r="G56" s="15"/>
      <c r="H56" s="3">
        <v>126</v>
      </c>
      <c r="N56" s="3">
        <v>0</v>
      </c>
      <c r="O56" s="3" t="s">
        <v>782</v>
      </c>
      <c r="R56" s="3">
        <v>60</v>
      </c>
      <c r="S56" s="3" t="s">
        <v>596</v>
      </c>
      <c r="AB56" s="3">
        <v>122</v>
      </c>
      <c r="AE56" s="3" t="s">
        <v>705</v>
      </c>
      <c r="AF56" s="3">
        <v>95</v>
      </c>
      <c r="BD56" s="3">
        <v>59</v>
      </c>
      <c r="BE56" s="3" t="s">
        <v>879</v>
      </c>
      <c r="BF56" s="3" t="s">
        <v>524</v>
      </c>
      <c r="BG56" s="22">
        <v>55</v>
      </c>
      <c r="BH56" s="23">
        <v>78</v>
      </c>
      <c r="BI56" s="3">
        <v>56</v>
      </c>
      <c r="BJ56" s="23"/>
      <c r="BK56" s="3">
        <v>64</v>
      </c>
    </row>
    <row r="57" spans="1:64">
      <c r="A57" s="3" t="s">
        <v>103</v>
      </c>
      <c r="B57" s="3">
        <v>118</v>
      </c>
      <c r="C57" s="3">
        <v>147</v>
      </c>
      <c r="D57" s="3">
        <v>147</v>
      </c>
      <c r="E57" s="3">
        <v>147</v>
      </c>
      <c r="F57" s="15">
        <v>148</v>
      </c>
      <c r="G57" s="15"/>
      <c r="H57" s="3">
        <v>181</v>
      </c>
      <c r="N57" s="3">
        <v>0</v>
      </c>
      <c r="O57" s="3" t="s">
        <v>782</v>
      </c>
      <c r="R57" s="3">
        <v>143</v>
      </c>
      <c r="S57" s="3" t="s">
        <v>596</v>
      </c>
      <c r="AB57" s="3">
        <v>143</v>
      </c>
      <c r="AE57" s="3" t="s">
        <v>705</v>
      </c>
      <c r="AF57" s="3">
        <v>120</v>
      </c>
      <c r="BD57" s="3">
        <v>64</v>
      </c>
      <c r="BE57" s="3" t="s">
        <v>433</v>
      </c>
      <c r="BF57" s="3" t="s">
        <v>524</v>
      </c>
      <c r="BG57" s="22">
        <v>82</v>
      </c>
      <c r="BH57" s="23">
        <v>55</v>
      </c>
      <c r="BI57" s="3">
        <v>61</v>
      </c>
      <c r="BJ57" s="23"/>
      <c r="BK57" s="3">
        <v>72</v>
      </c>
    </row>
    <row r="58" spans="1:64">
      <c r="A58" s="3" t="s">
        <v>140</v>
      </c>
      <c r="B58" s="3">
        <v>146</v>
      </c>
      <c r="C58" s="3">
        <v>210</v>
      </c>
      <c r="D58" s="3">
        <v>210</v>
      </c>
      <c r="E58" s="3">
        <v>210</v>
      </c>
      <c r="F58" s="15">
        <v>133</v>
      </c>
      <c r="G58" s="15"/>
      <c r="H58" s="3">
        <v>168</v>
      </c>
      <c r="N58" s="3">
        <v>0</v>
      </c>
      <c r="O58" s="3" t="s">
        <v>721</v>
      </c>
      <c r="AB58" s="3">
        <v>136</v>
      </c>
      <c r="AE58" s="3" t="s">
        <v>705</v>
      </c>
      <c r="BD58" s="3">
        <v>76</v>
      </c>
      <c r="BE58" s="3" t="s">
        <v>880</v>
      </c>
      <c r="BF58" s="3" t="s">
        <v>524</v>
      </c>
      <c r="BG58" s="22">
        <v>88</v>
      </c>
      <c r="BH58" s="23">
        <v>70</v>
      </c>
      <c r="BI58" s="3">
        <v>137</v>
      </c>
      <c r="BJ58" s="23"/>
      <c r="BK58" s="3">
        <v>69</v>
      </c>
    </row>
    <row r="59" spans="1:64">
      <c r="A59" s="3" t="s">
        <v>203</v>
      </c>
      <c r="B59" s="3">
        <v>96</v>
      </c>
      <c r="C59" s="3">
        <v>195</v>
      </c>
      <c r="D59" s="3">
        <v>195</v>
      </c>
      <c r="E59" s="3">
        <v>195</v>
      </c>
      <c r="F59" s="15">
        <v>126</v>
      </c>
      <c r="G59" s="15"/>
      <c r="N59" s="3">
        <v>0</v>
      </c>
      <c r="AE59" s="3" t="s">
        <v>705</v>
      </c>
      <c r="BD59" s="3">
        <v>94</v>
      </c>
      <c r="BE59" s="3" t="s">
        <v>436</v>
      </c>
      <c r="BF59" s="3" t="s">
        <v>914</v>
      </c>
      <c r="BG59" s="22">
        <v>72</v>
      </c>
      <c r="BH59" s="23">
        <v>71</v>
      </c>
      <c r="BI59" s="3">
        <v>67</v>
      </c>
      <c r="BJ59" s="23" t="s">
        <v>964</v>
      </c>
      <c r="BK59" s="3">
        <v>67</v>
      </c>
    </row>
    <row r="60" spans="1:64">
      <c r="A60" s="3" t="s">
        <v>143</v>
      </c>
      <c r="B60" s="3">
        <v>147</v>
      </c>
      <c r="C60" s="3">
        <v>135</v>
      </c>
      <c r="D60" s="3">
        <v>135</v>
      </c>
      <c r="E60" s="3">
        <v>135</v>
      </c>
      <c r="F60" s="15">
        <v>300</v>
      </c>
      <c r="G60" s="15"/>
      <c r="N60" s="3">
        <v>4</v>
      </c>
      <c r="AE60" s="3" t="s">
        <v>705</v>
      </c>
      <c r="BD60" s="3">
        <v>82</v>
      </c>
      <c r="BE60" s="3" t="s">
        <v>881</v>
      </c>
      <c r="BF60" s="3" t="s">
        <v>524</v>
      </c>
      <c r="BG60" s="22">
        <v>65</v>
      </c>
      <c r="BH60" s="23">
        <v>59</v>
      </c>
      <c r="BI60" s="3">
        <v>132</v>
      </c>
      <c r="BJ60" s="23"/>
      <c r="BK60" s="3">
        <v>65</v>
      </c>
    </row>
    <row r="61" spans="1:64">
      <c r="F61" s="15">
        <v>40891</v>
      </c>
      <c r="G61" s="15"/>
      <c r="BD61" s="3">
        <v>70</v>
      </c>
      <c r="BE61" s="3" t="s">
        <v>437</v>
      </c>
      <c r="BF61" s="3" t="s">
        <v>524</v>
      </c>
      <c r="BG61" s="22">
        <v>66</v>
      </c>
      <c r="BH61" s="23" t="s">
        <v>43</v>
      </c>
      <c r="BI61" s="3">
        <v>91</v>
      </c>
      <c r="BJ61" s="23" t="s">
        <v>947</v>
      </c>
      <c r="BK61" s="3">
        <v>67</v>
      </c>
    </row>
    <row r="62" spans="1:64">
      <c r="A62" s="3" t="s">
        <v>548</v>
      </c>
      <c r="F62" s="15" t="s">
        <v>802</v>
      </c>
      <c r="G62" s="15" t="s">
        <v>831</v>
      </c>
      <c r="BD62" s="3">
        <v>86</v>
      </c>
      <c r="BE62" s="3" t="s">
        <v>882</v>
      </c>
      <c r="BF62" s="3" t="s">
        <v>524</v>
      </c>
      <c r="BG62" s="22">
        <v>155</v>
      </c>
      <c r="BH62" s="23">
        <v>130</v>
      </c>
      <c r="BI62" s="3">
        <v>73</v>
      </c>
      <c r="BJ62" s="23" t="s">
        <v>524</v>
      </c>
      <c r="BK62" s="3">
        <v>101</v>
      </c>
    </row>
    <row r="63" spans="1:64">
      <c r="A63" s="3" t="s">
        <v>144</v>
      </c>
      <c r="B63" s="3">
        <v>118</v>
      </c>
      <c r="C63" s="3">
        <v>117</v>
      </c>
      <c r="D63" s="3">
        <v>114</v>
      </c>
      <c r="E63" s="3">
        <v>114</v>
      </c>
      <c r="F63" s="15">
        <v>83</v>
      </c>
      <c r="G63" s="15"/>
      <c r="N63" s="3">
        <v>20</v>
      </c>
      <c r="AE63" s="3" t="s">
        <v>705</v>
      </c>
      <c r="BD63" s="3">
        <v>77</v>
      </c>
      <c r="BE63" s="3" t="s">
        <v>439</v>
      </c>
      <c r="BF63" s="3" t="s">
        <v>524</v>
      </c>
      <c r="BG63" s="22">
        <v>70</v>
      </c>
      <c r="BH63" s="23" t="s">
        <v>43</v>
      </c>
      <c r="BJ63" s="23" t="s">
        <v>947</v>
      </c>
      <c r="BL63" s="3" t="s">
        <v>947</v>
      </c>
    </row>
    <row r="64" spans="1:64">
      <c r="A64" s="3" t="s">
        <v>204</v>
      </c>
      <c r="B64" s="3">
        <v>153</v>
      </c>
      <c r="C64" s="3">
        <v>148</v>
      </c>
      <c r="D64" s="3">
        <v>148</v>
      </c>
      <c r="E64" s="3">
        <v>148</v>
      </c>
      <c r="F64" s="15">
        <v>125</v>
      </c>
      <c r="G64" s="15"/>
      <c r="H64" s="3">
        <v>140</v>
      </c>
      <c r="J64" s="3">
        <v>131.5</v>
      </c>
      <c r="N64" s="3">
        <v>16</v>
      </c>
      <c r="X64" s="3">
        <v>0</v>
      </c>
      <c r="Y64" s="3" t="s">
        <v>705</v>
      </c>
      <c r="AE64" s="3" t="s">
        <v>705</v>
      </c>
      <c r="BD64" s="3">
        <v>102</v>
      </c>
      <c r="BE64" s="3" t="s">
        <v>883</v>
      </c>
      <c r="BF64" s="3" t="s">
        <v>914</v>
      </c>
      <c r="BG64" s="22">
        <v>119</v>
      </c>
      <c r="BH64" s="23" t="s">
        <v>43</v>
      </c>
      <c r="BJ64" s="23" t="s">
        <v>947</v>
      </c>
      <c r="BL64" s="3" t="s">
        <v>947</v>
      </c>
    </row>
    <row r="65" spans="1:62">
      <c r="A65" s="3" t="s">
        <v>139</v>
      </c>
      <c r="B65" s="3">
        <v>137</v>
      </c>
      <c r="C65" s="3">
        <v>152</v>
      </c>
      <c r="D65" s="3">
        <v>135</v>
      </c>
      <c r="E65" s="3">
        <v>135</v>
      </c>
      <c r="F65" s="15">
        <v>221</v>
      </c>
      <c r="G65" s="15"/>
      <c r="H65" s="3">
        <v>63</v>
      </c>
      <c r="J65" s="3">
        <v>131</v>
      </c>
      <c r="N65" s="3">
        <v>24</v>
      </c>
      <c r="X65" s="3">
        <v>0</v>
      </c>
      <c r="Y65" s="3" t="s">
        <v>753</v>
      </c>
      <c r="Z65" s="3" t="s">
        <v>20</v>
      </c>
      <c r="AE65" s="3" t="s">
        <v>705</v>
      </c>
      <c r="BH65" s="23" t="s">
        <v>43</v>
      </c>
      <c r="BJ65" s="23" t="s">
        <v>947</v>
      </c>
    </row>
    <row r="66" spans="1:62">
      <c r="A66" s="3" t="s">
        <v>104</v>
      </c>
      <c r="B66" s="3">
        <v>110</v>
      </c>
      <c r="C66" s="3">
        <v>107</v>
      </c>
      <c r="D66" s="3">
        <v>107</v>
      </c>
      <c r="E66" s="3">
        <v>107</v>
      </c>
      <c r="F66" s="15">
        <v>95</v>
      </c>
      <c r="G66" s="15"/>
      <c r="H66" s="3">
        <v>83</v>
      </c>
      <c r="J66" s="3">
        <v>115</v>
      </c>
      <c r="N66" s="3">
        <v>23</v>
      </c>
      <c r="Z66" s="3" t="s">
        <v>20</v>
      </c>
      <c r="AE66" s="3" t="s">
        <v>705</v>
      </c>
    </row>
    <row r="67" spans="1:62">
      <c r="A67" s="3" t="s">
        <v>99</v>
      </c>
      <c r="B67" s="3">
        <v>100</v>
      </c>
      <c r="C67" s="3">
        <v>210</v>
      </c>
      <c r="D67" s="3">
        <v>210</v>
      </c>
      <c r="E67" s="3">
        <v>210</v>
      </c>
      <c r="F67" s="15">
        <v>94</v>
      </c>
      <c r="G67" s="15"/>
      <c r="H67" s="3">
        <v>93</v>
      </c>
      <c r="J67" s="3">
        <v>186.5</v>
      </c>
      <c r="L67" s="3" t="s">
        <v>39</v>
      </c>
      <c r="N67" s="3">
        <v>22</v>
      </c>
      <c r="Z67" s="3" t="s">
        <v>20</v>
      </c>
      <c r="AA67" s="3" t="s">
        <v>213</v>
      </c>
      <c r="AE67" s="3" t="s">
        <v>705</v>
      </c>
      <c r="AI67" s="3">
        <v>115</v>
      </c>
    </row>
    <row r="68" spans="1:62">
      <c r="A68" s="3" t="s">
        <v>97</v>
      </c>
      <c r="B68" s="3">
        <v>98</v>
      </c>
      <c r="C68" s="3">
        <v>98</v>
      </c>
      <c r="D68" s="3">
        <v>98</v>
      </c>
      <c r="E68" s="3">
        <v>98</v>
      </c>
      <c r="F68" s="15">
        <v>104</v>
      </c>
      <c r="G68" s="15"/>
      <c r="H68" s="3">
        <v>78</v>
      </c>
      <c r="J68" s="3">
        <v>171</v>
      </c>
      <c r="L68" s="3" t="s">
        <v>39</v>
      </c>
      <c r="N68" s="3">
        <v>19</v>
      </c>
      <c r="R68" s="3">
        <v>75</v>
      </c>
      <c r="S68" s="3" t="s">
        <v>596</v>
      </c>
      <c r="X68" s="3">
        <v>0</v>
      </c>
      <c r="Y68" s="3" t="s">
        <v>542</v>
      </c>
      <c r="Z68" s="3" t="s">
        <v>20</v>
      </c>
      <c r="AE68" s="3" t="s">
        <v>705</v>
      </c>
      <c r="AG68" s="3">
        <v>80</v>
      </c>
      <c r="AI68" s="3">
        <v>61</v>
      </c>
      <c r="AJ68" s="3" t="s">
        <v>830</v>
      </c>
    </row>
    <row r="69" spans="1:62">
      <c r="A69" s="3">
        <v>0.25</v>
      </c>
      <c r="B69" s="3">
        <v>119.5</v>
      </c>
      <c r="C69" s="3">
        <v>135</v>
      </c>
      <c r="D69" s="3">
        <v>135</v>
      </c>
      <c r="E69" s="3">
        <v>135</v>
      </c>
      <c r="F69" s="15">
        <v>60</v>
      </c>
      <c r="G69" s="15"/>
      <c r="H69" s="3">
        <v>79</v>
      </c>
      <c r="L69" s="3" t="s">
        <v>39</v>
      </c>
      <c r="N69" s="3">
        <v>16</v>
      </c>
      <c r="R69" s="3">
        <v>80</v>
      </c>
      <c r="S69" s="3" t="s">
        <v>596</v>
      </c>
      <c r="Z69" s="3">
        <v>81</v>
      </c>
      <c r="AA69" s="3" t="s">
        <v>155</v>
      </c>
      <c r="AE69" s="3" t="s">
        <v>705</v>
      </c>
      <c r="AG69" s="3">
        <v>83</v>
      </c>
      <c r="AI69" s="3">
        <v>89</v>
      </c>
      <c r="AJ69" s="3" t="s">
        <v>830</v>
      </c>
    </row>
    <row r="70" spans="1:62">
      <c r="A70" s="3">
        <v>0.5</v>
      </c>
      <c r="B70" s="3">
        <v>36</v>
      </c>
      <c r="C70" s="3">
        <v>108</v>
      </c>
      <c r="D70" s="3">
        <v>108</v>
      </c>
      <c r="E70" s="3">
        <v>108</v>
      </c>
      <c r="F70" s="15">
        <v>57</v>
      </c>
      <c r="G70" s="15"/>
      <c r="H70" s="3">
        <v>60</v>
      </c>
      <c r="L70" s="3" t="s">
        <v>39</v>
      </c>
      <c r="N70" s="3">
        <v>20</v>
      </c>
      <c r="R70" s="3">
        <v>53</v>
      </c>
      <c r="S70" s="3" t="s">
        <v>596</v>
      </c>
      <c r="Z70" s="3">
        <v>81</v>
      </c>
      <c r="AE70" s="3" t="s">
        <v>705</v>
      </c>
      <c r="AG70" s="3">
        <v>134</v>
      </c>
      <c r="AI70" s="3">
        <v>76</v>
      </c>
      <c r="AJ70" s="3" t="s">
        <v>830</v>
      </c>
    </row>
    <row r="71" spans="1:62">
      <c r="A71" s="3">
        <v>1</v>
      </c>
      <c r="B71" s="3">
        <v>122</v>
      </c>
      <c r="C71" s="3">
        <v>125</v>
      </c>
      <c r="D71" s="3">
        <v>125</v>
      </c>
      <c r="E71" s="3">
        <v>125</v>
      </c>
      <c r="F71" s="15">
        <v>95</v>
      </c>
      <c r="G71" s="15"/>
      <c r="H71" s="3">
        <v>125</v>
      </c>
      <c r="J71" s="3">
        <v>125</v>
      </c>
      <c r="L71" s="3" t="s">
        <v>39</v>
      </c>
      <c r="N71" s="3">
        <v>20</v>
      </c>
      <c r="P71" s="3" t="s">
        <v>11</v>
      </c>
      <c r="Q71" s="3" t="s">
        <v>582</v>
      </c>
      <c r="R71" s="3">
        <v>147</v>
      </c>
      <c r="S71" s="3" t="s">
        <v>596</v>
      </c>
      <c r="T71" s="3">
        <v>158</v>
      </c>
      <c r="U71" s="3" t="s">
        <v>524</v>
      </c>
      <c r="Z71" s="3">
        <v>91.5</v>
      </c>
      <c r="AE71" s="3" t="s">
        <v>705</v>
      </c>
      <c r="AG71" s="3">
        <v>158</v>
      </c>
      <c r="AI71" s="3">
        <v>141</v>
      </c>
      <c r="AJ71" s="3" t="s">
        <v>830</v>
      </c>
    </row>
    <row r="72" spans="1:62">
      <c r="A72" s="3">
        <v>5</v>
      </c>
      <c r="B72" s="3">
        <v>48.5</v>
      </c>
      <c r="C72" s="3">
        <v>58</v>
      </c>
      <c r="D72" s="3">
        <v>62</v>
      </c>
      <c r="E72" s="3">
        <v>74.5</v>
      </c>
      <c r="F72" s="15">
        <v>53</v>
      </c>
      <c r="G72" s="15"/>
      <c r="H72" s="3">
        <v>61</v>
      </c>
      <c r="J72" s="3">
        <v>47</v>
      </c>
      <c r="L72" s="3">
        <v>62</v>
      </c>
      <c r="N72" s="3">
        <v>28</v>
      </c>
      <c r="P72" s="3">
        <v>87</v>
      </c>
      <c r="R72" s="3">
        <v>168</v>
      </c>
      <c r="S72" s="3" t="s">
        <v>596</v>
      </c>
      <c r="T72" s="3">
        <v>93</v>
      </c>
      <c r="V72" s="3">
        <v>94</v>
      </c>
      <c r="W72" s="3" t="s">
        <v>524</v>
      </c>
      <c r="X72" s="3">
        <v>4</v>
      </c>
      <c r="Z72" s="3">
        <v>81.5</v>
      </c>
      <c r="AB72" s="3">
        <v>99</v>
      </c>
      <c r="AD72" s="3">
        <v>2</v>
      </c>
      <c r="AG72" s="3">
        <v>200</v>
      </c>
      <c r="AI72" s="3">
        <v>169</v>
      </c>
      <c r="AJ72" s="3">
        <v>170</v>
      </c>
      <c r="AK72" s="3" t="s">
        <v>467</v>
      </c>
      <c r="AL72" s="3" t="s">
        <v>596</v>
      </c>
      <c r="AM72" s="3" t="s">
        <v>14</v>
      </c>
      <c r="AN72" s="3" t="s">
        <v>467</v>
      </c>
      <c r="AO72" s="3" t="s">
        <v>596</v>
      </c>
      <c r="AP72" s="3" t="s">
        <v>43</v>
      </c>
    </row>
    <row r="73" spans="1:62">
      <c r="A73" s="3">
        <v>10</v>
      </c>
      <c r="B73" s="3">
        <v>48</v>
      </c>
      <c r="C73" s="3">
        <v>88</v>
      </c>
      <c r="D73" s="3">
        <v>89</v>
      </c>
      <c r="E73" s="3">
        <v>104</v>
      </c>
      <c r="F73" s="15">
        <v>70</v>
      </c>
      <c r="G73" s="15"/>
      <c r="H73" s="3">
        <v>77</v>
      </c>
      <c r="J73" s="3">
        <v>69</v>
      </c>
      <c r="L73" s="3">
        <v>94</v>
      </c>
      <c r="N73" s="3">
        <v>24</v>
      </c>
      <c r="P73" s="3">
        <v>93</v>
      </c>
      <c r="R73" s="3">
        <v>71</v>
      </c>
      <c r="S73" s="3" t="s">
        <v>596</v>
      </c>
      <c r="T73" s="3">
        <v>61</v>
      </c>
      <c r="V73" s="3">
        <v>66.5</v>
      </c>
      <c r="X73" s="3">
        <v>1</v>
      </c>
      <c r="Z73" s="3">
        <v>46</v>
      </c>
      <c r="AB73" s="3">
        <v>61</v>
      </c>
      <c r="AD73" s="3">
        <v>16</v>
      </c>
      <c r="AG73" s="3">
        <v>46</v>
      </c>
      <c r="AI73" s="3">
        <v>100</v>
      </c>
      <c r="AJ73" s="3">
        <v>43</v>
      </c>
      <c r="AK73" s="3" t="s">
        <v>374</v>
      </c>
      <c r="AM73" s="3" t="s">
        <v>14</v>
      </c>
      <c r="AN73" s="3" t="s">
        <v>374</v>
      </c>
      <c r="AP73" s="3">
        <v>97.5</v>
      </c>
      <c r="AQ73" s="3">
        <v>64</v>
      </c>
    </row>
    <row r="74" spans="1:62">
      <c r="A74" s="3">
        <v>15</v>
      </c>
      <c r="B74" s="3">
        <v>80</v>
      </c>
      <c r="C74" s="3">
        <v>76</v>
      </c>
      <c r="D74" s="3">
        <v>77</v>
      </c>
      <c r="E74" s="3">
        <v>79.5</v>
      </c>
      <c r="F74" s="15">
        <v>54</v>
      </c>
      <c r="G74" s="15"/>
      <c r="H74" s="3">
        <v>65</v>
      </c>
      <c r="J74" s="3">
        <v>50</v>
      </c>
      <c r="L74" s="3">
        <v>58</v>
      </c>
      <c r="N74" s="3">
        <v>36</v>
      </c>
      <c r="P74" s="3">
        <v>80</v>
      </c>
      <c r="R74" s="3">
        <v>77</v>
      </c>
      <c r="S74" s="3" t="s">
        <v>566</v>
      </c>
      <c r="T74" s="3">
        <v>74</v>
      </c>
      <c r="U74" s="3" t="s">
        <v>524</v>
      </c>
      <c r="V74" s="3">
        <v>112</v>
      </c>
      <c r="X74" s="3">
        <v>27</v>
      </c>
      <c r="Y74" s="3" t="s">
        <v>647</v>
      </c>
      <c r="Z74" s="3">
        <v>65.5</v>
      </c>
      <c r="AB74" s="3">
        <v>76</v>
      </c>
      <c r="AE74" s="3" t="s">
        <v>705</v>
      </c>
      <c r="AF74" s="3">
        <v>48</v>
      </c>
      <c r="AG74" s="3">
        <v>59</v>
      </c>
      <c r="AI74" s="3">
        <v>99</v>
      </c>
      <c r="AJ74" s="3">
        <v>46</v>
      </c>
      <c r="AK74" s="3" t="s">
        <v>375</v>
      </c>
      <c r="AM74" s="3">
        <v>56</v>
      </c>
      <c r="AN74" s="3" t="s">
        <v>375</v>
      </c>
      <c r="AP74" s="3">
        <v>68.5</v>
      </c>
      <c r="AQ74" s="3">
        <v>50</v>
      </c>
      <c r="AR74" s="3">
        <v>48</v>
      </c>
      <c r="AS74" s="3" t="s">
        <v>241</v>
      </c>
      <c r="AT74" s="3">
        <v>47</v>
      </c>
      <c r="AV74" s="3" t="s">
        <v>241</v>
      </c>
      <c r="AW74" s="3">
        <v>53.5</v>
      </c>
      <c r="AX74" s="3">
        <v>144</v>
      </c>
      <c r="AY74" s="3" t="s">
        <v>583</v>
      </c>
      <c r="AZ74" s="3">
        <v>67</v>
      </c>
      <c r="BA74" s="3">
        <v>96.5</v>
      </c>
      <c r="BB74" s="3">
        <v>47</v>
      </c>
      <c r="BC74" s="3">
        <v>56</v>
      </c>
    </row>
    <row r="75" spans="1:62">
      <c r="A75" s="3">
        <v>20</v>
      </c>
      <c r="B75" s="3">
        <v>56</v>
      </c>
      <c r="C75" s="3">
        <v>77.5</v>
      </c>
      <c r="D75" s="3">
        <v>82</v>
      </c>
      <c r="E75" s="3">
        <v>83</v>
      </c>
      <c r="F75" s="15">
        <v>55</v>
      </c>
      <c r="G75" s="15"/>
      <c r="H75" s="3">
        <v>57</v>
      </c>
      <c r="L75" s="3">
        <v>58</v>
      </c>
      <c r="N75" s="3">
        <v>20</v>
      </c>
      <c r="P75" s="3">
        <v>64</v>
      </c>
      <c r="R75" s="3">
        <v>144</v>
      </c>
      <c r="S75" s="3" t="s">
        <v>596</v>
      </c>
      <c r="T75" s="3">
        <v>93</v>
      </c>
      <c r="U75" s="3" t="s">
        <v>524</v>
      </c>
      <c r="V75" s="3">
        <v>80</v>
      </c>
      <c r="W75" s="3" t="s">
        <v>524</v>
      </c>
      <c r="X75" s="3">
        <v>11</v>
      </c>
      <c r="Z75" s="3">
        <v>48</v>
      </c>
      <c r="AB75" s="3">
        <v>121</v>
      </c>
      <c r="AE75" s="3" t="s">
        <v>705</v>
      </c>
      <c r="AF75" s="3">
        <v>49</v>
      </c>
      <c r="AG75" s="3">
        <v>58</v>
      </c>
      <c r="AI75" s="3">
        <v>178</v>
      </c>
      <c r="AJ75" s="3">
        <v>49</v>
      </c>
      <c r="AK75" s="3" t="s">
        <v>375</v>
      </c>
      <c r="AL75" s="3" t="s">
        <v>663</v>
      </c>
      <c r="AM75" s="3">
        <v>100</v>
      </c>
      <c r="AN75" s="3" t="s">
        <v>375</v>
      </c>
      <c r="AO75" s="3" t="s">
        <v>663</v>
      </c>
      <c r="AP75" s="3">
        <v>92</v>
      </c>
      <c r="AQ75" s="3">
        <v>51</v>
      </c>
      <c r="AR75" s="3">
        <v>96</v>
      </c>
      <c r="AS75" s="3" t="s">
        <v>252</v>
      </c>
      <c r="AT75" s="3" t="s">
        <v>43</v>
      </c>
      <c r="AV75" s="3" t="s">
        <v>252</v>
      </c>
      <c r="AW75" s="3">
        <v>68</v>
      </c>
      <c r="AX75" s="3">
        <v>67</v>
      </c>
      <c r="AY75" s="3" t="s">
        <v>583</v>
      </c>
      <c r="AZ75" s="3">
        <v>86</v>
      </c>
      <c r="BA75" s="3">
        <v>111.5</v>
      </c>
      <c r="BB75" s="3" t="s">
        <v>43</v>
      </c>
      <c r="BC75" s="24" t="s">
        <v>842</v>
      </c>
    </row>
    <row r="76" spans="1:62">
      <c r="A76" s="3">
        <v>25</v>
      </c>
      <c r="B76" s="3">
        <v>57</v>
      </c>
      <c r="C76" s="3">
        <v>67</v>
      </c>
      <c r="D76" s="3">
        <v>67.5</v>
      </c>
      <c r="E76" s="3">
        <v>70</v>
      </c>
      <c r="F76" s="15">
        <v>76</v>
      </c>
      <c r="G76" s="15"/>
      <c r="H76" s="3">
        <v>94</v>
      </c>
      <c r="J76" s="3">
        <v>74.5</v>
      </c>
      <c r="L76" s="3">
        <v>100</v>
      </c>
      <c r="N76" s="3">
        <v>15</v>
      </c>
      <c r="P76" s="3" t="s">
        <v>12</v>
      </c>
      <c r="R76" s="3">
        <v>100</v>
      </c>
      <c r="S76" s="3" t="s">
        <v>596</v>
      </c>
      <c r="T76" s="3">
        <v>105</v>
      </c>
      <c r="U76" s="3" t="s">
        <v>524</v>
      </c>
      <c r="V76" s="3">
        <v>225</v>
      </c>
      <c r="W76" s="3" t="s">
        <v>524</v>
      </c>
      <c r="X76" s="3">
        <v>0</v>
      </c>
      <c r="Y76" s="3" t="s">
        <v>715</v>
      </c>
      <c r="Z76" s="3">
        <v>106</v>
      </c>
      <c r="AA76" s="3" t="s">
        <v>596</v>
      </c>
      <c r="AB76" s="3">
        <v>99</v>
      </c>
      <c r="AE76" s="3" t="s">
        <v>705</v>
      </c>
      <c r="AF76" s="3">
        <v>35</v>
      </c>
      <c r="AG76" s="3">
        <v>200</v>
      </c>
      <c r="AI76" s="3">
        <v>62</v>
      </c>
      <c r="AJ76" s="3">
        <v>110</v>
      </c>
      <c r="AK76" s="3" t="s">
        <v>375</v>
      </c>
      <c r="AL76" s="3" t="s">
        <v>596</v>
      </c>
      <c r="AM76" s="3">
        <v>140</v>
      </c>
      <c r="AN76" s="3" t="s">
        <v>375</v>
      </c>
      <c r="AO76" s="3" t="s">
        <v>596</v>
      </c>
      <c r="AP76" s="3">
        <v>178</v>
      </c>
      <c r="AQ76" s="3" t="s">
        <v>14</v>
      </c>
      <c r="AR76" s="3">
        <v>100</v>
      </c>
      <c r="AS76" s="3" t="s">
        <v>263</v>
      </c>
      <c r="AT76" s="3">
        <v>150</v>
      </c>
      <c r="AU76" s="3" t="s">
        <v>593</v>
      </c>
      <c r="AV76" s="3" t="s">
        <v>263</v>
      </c>
      <c r="AW76" s="3">
        <v>89</v>
      </c>
      <c r="AX76" s="3" t="s">
        <v>43</v>
      </c>
      <c r="AZ76" s="3" t="s">
        <v>522</v>
      </c>
      <c r="BC76" s="24" t="s">
        <v>843</v>
      </c>
    </row>
    <row r="77" spans="1:62">
      <c r="A77" s="3">
        <v>30</v>
      </c>
      <c r="B77" s="3">
        <v>54</v>
      </c>
      <c r="C77" s="3">
        <v>92.5</v>
      </c>
      <c r="D77" s="3">
        <v>94</v>
      </c>
      <c r="E77" s="3">
        <v>94</v>
      </c>
      <c r="F77" s="15">
        <v>61</v>
      </c>
      <c r="G77" s="15"/>
      <c r="H77" s="3">
        <v>84</v>
      </c>
      <c r="J77" s="3">
        <v>51</v>
      </c>
      <c r="L77" s="3">
        <v>90</v>
      </c>
      <c r="N77" s="3">
        <v>17</v>
      </c>
      <c r="P77" s="3" t="s">
        <v>13</v>
      </c>
      <c r="Q77" s="3" t="s">
        <v>2</v>
      </c>
      <c r="R77" s="3">
        <v>93</v>
      </c>
      <c r="S77" s="3" t="s">
        <v>596</v>
      </c>
      <c r="T77" s="3">
        <v>94</v>
      </c>
      <c r="V77" s="3">
        <v>181</v>
      </c>
      <c r="X77" s="3">
        <v>4.5</v>
      </c>
      <c r="Z77" s="3" t="s">
        <v>21</v>
      </c>
      <c r="AB77" s="3">
        <v>101</v>
      </c>
      <c r="AE77" s="3" t="s">
        <v>705</v>
      </c>
      <c r="AF77" s="3">
        <v>35</v>
      </c>
      <c r="AG77" s="3">
        <v>60</v>
      </c>
      <c r="AI77" s="3">
        <v>94</v>
      </c>
      <c r="AJ77" s="3">
        <v>148</v>
      </c>
      <c r="AK77" s="3" t="s">
        <v>375</v>
      </c>
      <c r="AL77" s="3" t="s">
        <v>596</v>
      </c>
      <c r="AM77" s="3" t="s">
        <v>14</v>
      </c>
      <c r="AN77" s="3" t="s">
        <v>375</v>
      </c>
      <c r="AO77" s="3" t="s">
        <v>596</v>
      </c>
      <c r="AP77" s="3">
        <v>100</v>
      </c>
      <c r="AQ77" s="3">
        <v>131</v>
      </c>
    </row>
    <row r="78" spans="1:62">
      <c r="A78" s="3">
        <v>35</v>
      </c>
      <c r="B78" s="3">
        <v>71</v>
      </c>
      <c r="C78" s="3">
        <v>98</v>
      </c>
      <c r="D78" s="3">
        <v>99</v>
      </c>
      <c r="E78" s="3">
        <v>99</v>
      </c>
      <c r="F78" s="15">
        <v>71</v>
      </c>
      <c r="G78" s="15"/>
      <c r="H78" s="3">
        <v>82</v>
      </c>
      <c r="J78" s="3">
        <v>39</v>
      </c>
      <c r="L78" s="3">
        <v>45</v>
      </c>
      <c r="N78" s="3">
        <v>21</v>
      </c>
      <c r="P78" s="3">
        <v>41</v>
      </c>
      <c r="R78" s="3">
        <v>70</v>
      </c>
      <c r="S78" s="3" t="s">
        <v>566</v>
      </c>
      <c r="T78" s="3" t="s">
        <v>43</v>
      </c>
      <c r="U78" s="3" t="s">
        <v>819</v>
      </c>
      <c r="V78" s="3">
        <v>66</v>
      </c>
      <c r="X78" s="3">
        <v>15</v>
      </c>
      <c r="Z78" s="3">
        <v>38.5</v>
      </c>
      <c r="AB78" s="3">
        <v>113</v>
      </c>
      <c r="AD78" s="3">
        <v>10</v>
      </c>
      <c r="AF78" s="3">
        <v>35</v>
      </c>
      <c r="AG78" s="3">
        <v>45</v>
      </c>
      <c r="AI78" s="3">
        <v>109</v>
      </c>
      <c r="AJ78" s="3">
        <v>188</v>
      </c>
      <c r="AK78" s="3" t="s">
        <v>375</v>
      </c>
      <c r="AL78" s="3" t="s">
        <v>596</v>
      </c>
      <c r="AM78" s="3" t="s">
        <v>14</v>
      </c>
      <c r="AN78" s="3" t="s">
        <v>375</v>
      </c>
      <c r="AO78" s="3" t="s">
        <v>596</v>
      </c>
      <c r="AP78" s="3">
        <v>180</v>
      </c>
      <c r="AQ78" s="3" t="s">
        <v>14</v>
      </c>
    </row>
    <row r="79" spans="1:62">
      <c r="A79" s="3">
        <v>38.700000000000003</v>
      </c>
      <c r="B79" s="3">
        <v>90</v>
      </c>
      <c r="C79" s="3">
        <v>128</v>
      </c>
      <c r="D79" s="3">
        <v>87</v>
      </c>
      <c r="E79" s="3">
        <v>87.5</v>
      </c>
      <c r="F79" s="15">
        <v>84</v>
      </c>
      <c r="G79" s="15"/>
      <c r="H79" s="3">
        <v>159</v>
      </c>
      <c r="J79" s="3">
        <v>182.5</v>
      </c>
      <c r="L79" s="3" t="s">
        <v>39</v>
      </c>
      <c r="N79" s="3">
        <v>29</v>
      </c>
      <c r="P79" s="3" t="s">
        <v>11</v>
      </c>
      <c r="R79" s="3">
        <v>146</v>
      </c>
      <c r="S79" s="3" t="s">
        <v>596</v>
      </c>
      <c r="V79" s="3">
        <v>140</v>
      </c>
      <c r="X79" s="3">
        <v>14</v>
      </c>
      <c r="Y79" s="3" t="s">
        <v>647</v>
      </c>
      <c r="Z79" s="3" t="s">
        <v>21</v>
      </c>
      <c r="AB79" s="3">
        <v>146</v>
      </c>
      <c r="AD79" s="3">
        <v>15</v>
      </c>
      <c r="AF79" s="3">
        <v>45</v>
      </c>
      <c r="AG79" s="3">
        <v>86</v>
      </c>
      <c r="AI79" s="3">
        <v>91</v>
      </c>
      <c r="AJ79" s="3" t="s">
        <v>43</v>
      </c>
      <c r="AK79" s="3" t="s">
        <v>375</v>
      </c>
      <c r="AL79" s="3" t="s">
        <v>596</v>
      </c>
      <c r="AN79" s="3" t="s">
        <v>375</v>
      </c>
      <c r="AO79" s="3" t="s">
        <v>596</v>
      </c>
    </row>
    <row r="80" spans="1:62">
      <c r="A80" s="3">
        <v>39.200000000000003</v>
      </c>
      <c r="B80" s="3">
        <v>125</v>
      </c>
      <c r="C80" s="3">
        <v>130</v>
      </c>
      <c r="D80" s="3">
        <v>104</v>
      </c>
      <c r="E80" s="3">
        <v>105</v>
      </c>
      <c r="F80" s="15">
        <v>122</v>
      </c>
      <c r="G80" s="15"/>
      <c r="H80" s="3">
        <v>127</v>
      </c>
      <c r="J80" s="3">
        <v>75</v>
      </c>
      <c r="L80" s="3" t="s">
        <v>39</v>
      </c>
      <c r="N80" s="3">
        <v>15</v>
      </c>
      <c r="R80" s="3">
        <v>124</v>
      </c>
      <c r="S80" s="3" t="s">
        <v>596</v>
      </c>
      <c r="X80" s="3">
        <v>1</v>
      </c>
      <c r="Y80" s="3" t="s">
        <v>711</v>
      </c>
      <c r="Z80" s="3" t="s">
        <v>21</v>
      </c>
      <c r="AB80" s="3">
        <v>183</v>
      </c>
      <c r="AE80" s="3" t="s">
        <v>705</v>
      </c>
      <c r="AF80" s="3">
        <v>48</v>
      </c>
      <c r="AG80" s="3">
        <v>64</v>
      </c>
      <c r="AI80" s="3">
        <v>158</v>
      </c>
      <c r="AJ80" s="3" t="s">
        <v>43</v>
      </c>
      <c r="AK80" s="3" t="s">
        <v>377</v>
      </c>
      <c r="AN80" s="3" t="s">
        <v>377</v>
      </c>
    </row>
    <row r="81" spans="1:61">
      <c r="A81" s="3">
        <v>39.450000000000003</v>
      </c>
      <c r="B81" s="3">
        <v>139</v>
      </c>
      <c r="C81" s="3">
        <v>130</v>
      </c>
      <c r="D81" s="3">
        <v>135</v>
      </c>
      <c r="E81" s="3">
        <v>135</v>
      </c>
      <c r="F81" s="15">
        <v>110</v>
      </c>
      <c r="G81" s="15"/>
      <c r="H81" s="3">
        <v>154</v>
      </c>
      <c r="J81" s="3">
        <v>144.5</v>
      </c>
      <c r="L81" s="3" t="s">
        <v>39</v>
      </c>
      <c r="N81" s="3">
        <v>15</v>
      </c>
      <c r="R81" s="3">
        <v>144</v>
      </c>
      <c r="S81" s="3" t="s">
        <v>596</v>
      </c>
      <c r="X81" s="3">
        <v>0</v>
      </c>
      <c r="Y81" s="3" t="s">
        <v>712</v>
      </c>
      <c r="Z81" s="3" t="s">
        <v>21</v>
      </c>
      <c r="AB81" s="3">
        <v>175</v>
      </c>
      <c r="AC81" s="3" t="s">
        <v>596</v>
      </c>
      <c r="AE81" s="3" t="s">
        <v>705</v>
      </c>
      <c r="AF81" s="3">
        <v>106</v>
      </c>
      <c r="AG81" s="3">
        <v>141</v>
      </c>
      <c r="AI81" s="3">
        <v>152</v>
      </c>
      <c r="AJ81" s="3" t="s">
        <v>830</v>
      </c>
    </row>
    <row r="82" spans="1:61">
      <c r="A82" s="3">
        <v>39.700000000000003</v>
      </c>
      <c r="B82" s="3">
        <v>59.5</v>
      </c>
      <c r="C82" s="3">
        <v>64</v>
      </c>
      <c r="D82" s="3">
        <v>64</v>
      </c>
      <c r="E82" s="3">
        <v>64</v>
      </c>
      <c r="F82" s="15">
        <v>279</v>
      </c>
      <c r="G82" s="15"/>
      <c r="H82" s="3">
        <v>174</v>
      </c>
      <c r="J82" s="3">
        <v>137.5</v>
      </c>
      <c r="L82" s="3" t="s">
        <v>39</v>
      </c>
      <c r="N82" s="3">
        <v>13</v>
      </c>
      <c r="O82" s="3" t="s">
        <v>782</v>
      </c>
      <c r="R82" s="3">
        <v>115</v>
      </c>
      <c r="S82" s="3" t="s">
        <v>596</v>
      </c>
      <c r="Z82" s="3" t="s">
        <v>23</v>
      </c>
      <c r="AA82" s="3" t="s">
        <v>164</v>
      </c>
      <c r="AC82" s="3" t="s">
        <v>820</v>
      </c>
      <c r="AE82" s="3" t="s">
        <v>705</v>
      </c>
      <c r="AF82" s="3">
        <v>67</v>
      </c>
      <c r="AG82" s="3">
        <v>64</v>
      </c>
      <c r="AI82" s="3">
        <v>189</v>
      </c>
      <c r="AJ82" s="3" t="s">
        <v>830</v>
      </c>
    </row>
    <row r="83" spans="1:61">
      <c r="A83" s="3" t="s">
        <v>630</v>
      </c>
      <c r="B83" s="3">
        <v>161</v>
      </c>
      <c r="C83" s="3">
        <v>161</v>
      </c>
      <c r="D83" s="3">
        <v>161</v>
      </c>
      <c r="E83" s="3">
        <v>161</v>
      </c>
      <c r="F83" s="15">
        <v>274</v>
      </c>
      <c r="G83" s="15"/>
      <c r="H83" s="3" t="s">
        <v>43</v>
      </c>
      <c r="N83" s="3">
        <v>13</v>
      </c>
      <c r="O83" s="3" t="s">
        <v>789</v>
      </c>
      <c r="AF83" s="3">
        <v>82</v>
      </c>
    </row>
    <row r="84" spans="1:61">
      <c r="A84" s="3" t="s">
        <v>103</v>
      </c>
      <c r="B84" s="3">
        <v>90</v>
      </c>
      <c r="C84" s="3">
        <v>90</v>
      </c>
      <c r="D84" s="3">
        <v>90</v>
      </c>
      <c r="E84" s="3">
        <v>90</v>
      </c>
      <c r="F84" s="15">
        <v>125</v>
      </c>
      <c r="G84" s="15" t="s">
        <v>764</v>
      </c>
      <c r="H84" s="3">
        <v>155</v>
      </c>
      <c r="N84" s="3">
        <v>11</v>
      </c>
      <c r="O84" s="3" t="s">
        <v>739</v>
      </c>
      <c r="AF84" s="3">
        <v>87</v>
      </c>
    </row>
    <row r="85" spans="1:61">
      <c r="A85" s="3" t="s">
        <v>138</v>
      </c>
      <c r="B85" s="3">
        <v>105</v>
      </c>
      <c r="C85" s="3">
        <v>105</v>
      </c>
      <c r="D85" s="3">
        <v>105</v>
      </c>
      <c r="E85" s="3">
        <v>105</v>
      </c>
      <c r="F85" s="15">
        <v>196</v>
      </c>
      <c r="G85" s="15"/>
      <c r="H85" s="3" t="s">
        <v>43</v>
      </c>
      <c r="N85" s="3">
        <v>20</v>
      </c>
      <c r="O85" s="3" t="s">
        <v>782</v>
      </c>
    </row>
    <row r="87" spans="1:61">
      <c r="A87" s="3" t="s">
        <v>591</v>
      </c>
    </row>
    <row r="88" spans="1:61" ht="15">
      <c r="A88" s="3" t="s">
        <v>645</v>
      </c>
      <c r="B88" s="3">
        <f>AVERAGE(B$15:B$25,B$45:B$51,B$72:B$79)</f>
        <v>49.865384615384613</v>
      </c>
      <c r="C88" s="3">
        <f t="shared" ref="C88:AM88" si="0">AVERAGE(C$15:C$25,C$45:C$51,C$72:C$79)</f>
        <v>64.942307692307693</v>
      </c>
      <c r="D88" s="3">
        <f t="shared" si="0"/>
        <v>64.865384615384613</v>
      </c>
      <c r="E88" s="3">
        <f t="shared" si="0"/>
        <v>67.442307692307693</v>
      </c>
      <c r="F88" s="3">
        <f t="shared" si="0"/>
        <v>49.692307692307693</v>
      </c>
      <c r="G88" s="3" t="e">
        <f t="shared" si="0"/>
        <v>#DIV/0!</v>
      </c>
      <c r="H88" s="3">
        <f t="shared" si="0"/>
        <v>60.846153846153847</v>
      </c>
      <c r="I88" s="3" t="e">
        <f t="shared" si="0"/>
        <v>#DIV/0!</v>
      </c>
      <c r="J88" s="3">
        <f t="shared" si="0"/>
        <v>46.74</v>
      </c>
      <c r="K88" s="3" t="e">
        <f t="shared" si="0"/>
        <v>#DIV/0!</v>
      </c>
      <c r="L88" s="3">
        <f t="shared" si="0"/>
        <v>58.08</v>
      </c>
      <c r="M88" s="3" t="e">
        <f t="shared" si="0"/>
        <v>#DIV/0!</v>
      </c>
      <c r="N88" s="3">
        <f t="shared" si="0"/>
        <v>19.576923076923077</v>
      </c>
      <c r="O88" s="3" t="e">
        <f t="shared" si="0"/>
        <v>#DIV/0!</v>
      </c>
      <c r="P88" s="3">
        <f t="shared" si="0"/>
        <v>62.521739130434781</v>
      </c>
      <c r="Q88" s="3" t="e">
        <f t="shared" si="0"/>
        <v>#DIV/0!</v>
      </c>
      <c r="R88" s="3">
        <f t="shared" si="0"/>
        <v>70.92307692307692</v>
      </c>
      <c r="S88" s="3" t="e">
        <f t="shared" si="0"/>
        <v>#DIV/0!</v>
      </c>
      <c r="T88" s="3">
        <f t="shared" si="0"/>
        <v>88.8125</v>
      </c>
      <c r="U88" s="3" t="e">
        <f t="shared" si="0"/>
        <v>#DIV/0!</v>
      </c>
      <c r="V88" s="3">
        <f t="shared" si="0"/>
        <v>89.788461538461533</v>
      </c>
      <c r="W88" s="3" t="e">
        <f t="shared" si="0"/>
        <v>#DIV/0!</v>
      </c>
      <c r="X88" s="3">
        <f t="shared" si="0"/>
        <v>8.2708333333333339</v>
      </c>
      <c r="Y88" s="3" t="e">
        <f t="shared" si="0"/>
        <v>#DIV/0!</v>
      </c>
      <c r="Z88" s="3">
        <f t="shared" si="0"/>
        <v>67.347826086956516</v>
      </c>
      <c r="AA88" s="3" t="e">
        <f t="shared" si="0"/>
        <v>#DIV/0!</v>
      </c>
      <c r="AB88" s="3">
        <f t="shared" si="0"/>
        <v>85.192307692307693</v>
      </c>
      <c r="AC88" s="3" t="e">
        <f t="shared" si="0"/>
        <v>#DIV/0!</v>
      </c>
      <c r="AD88" s="3">
        <f t="shared" si="0"/>
        <v>10.5</v>
      </c>
      <c r="AE88" s="3" t="e">
        <f t="shared" si="0"/>
        <v>#DIV/0!</v>
      </c>
      <c r="AF88" s="3">
        <f t="shared" si="0"/>
        <v>46.541666666666664</v>
      </c>
      <c r="AG88" s="3">
        <f t="shared" si="0"/>
        <v>69.230769230769226</v>
      </c>
      <c r="AH88" s="3" t="e">
        <f t="shared" si="0"/>
        <v>#DIV/0!</v>
      </c>
      <c r="AI88" s="3">
        <f t="shared" si="0"/>
        <v>98.92307692307692</v>
      </c>
      <c r="AJ88" s="3">
        <f t="shared" si="0"/>
        <v>78.680000000000007</v>
      </c>
      <c r="AK88" s="3" t="e">
        <f t="shared" si="0"/>
        <v>#DIV/0!</v>
      </c>
      <c r="AL88" s="3" t="e">
        <f t="shared" si="0"/>
        <v>#DIV/0!</v>
      </c>
      <c r="AM88" s="3">
        <f t="shared" si="0"/>
        <v>82.3125</v>
      </c>
      <c r="AP88" s="3">
        <f t="shared" ref="AP88:AR88" si="1">AVERAGE(AP$15:AP$25,AP$45:AP$51,AP$72:AP$79)</f>
        <v>97.291666666666671</v>
      </c>
      <c r="AQ88" s="3">
        <f t="shared" si="1"/>
        <v>81.590909090909093</v>
      </c>
      <c r="AR88" s="3">
        <f t="shared" si="1"/>
        <v>84.15789473684211</v>
      </c>
      <c r="AT88" s="3">
        <f t="shared" ref="AT88" si="2">AVERAGE(AT$15:AT$25,AT$45:AT$51,AT$72:AT$79)</f>
        <v>95.466666666666669</v>
      </c>
      <c r="AW88" s="3">
        <f t="shared" ref="AW88:AX88" si="3">AVERAGE(AW$15:AW$25,AW$45:AW$51,AW$72:AW$79)</f>
        <v>103.23529411764706</v>
      </c>
      <c r="AX88" s="3">
        <f t="shared" si="3"/>
        <v>121.5</v>
      </c>
      <c r="AZ88" s="3">
        <f t="shared" ref="AZ88:BC88" si="4">AVERAGE(AZ$15:AZ$25,AZ$45:AZ$51,AZ$72:AZ$79)</f>
        <v>118.75</v>
      </c>
      <c r="BA88" s="3">
        <f t="shared" si="4"/>
        <v>107.03333333333333</v>
      </c>
      <c r="BB88" s="3">
        <f t="shared" si="4"/>
        <v>102.66666666666667</v>
      </c>
      <c r="BC88" s="3">
        <f t="shared" si="4"/>
        <v>65.5</v>
      </c>
      <c r="BD88" s="1">
        <f>AVERAGE(BD5:BD86)</f>
        <v>94.575000000000003</v>
      </c>
      <c r="BG88" s="1">
        <f>AVERAGE(BG5:BG86)</f>
        <v>102.04651162790698</v>
      </c>
      <c r="BH88" s="1">
        <f>AVERAGE(BH5:BH86)</f>
        <v>93.6875</v>
      </c>
      <c r="BI88" s="1">
        <f>AVERAGE(BI5:BI86)</f>
        <v>107.2439024390244</v>
      </c>
    </row>
    <row r="89" spans="1:61" ht="15">
      <c r="B89" s="3">
        <f>COUNT(B$15:B$25,B$45:B$51,B$72:B$79)</f>
        <v>26</v>
      </c>
      <c r="C89" s="3">
        <f t="shared" ref="C89:AM89" si="5">COUNT(C$15:C$25,C$45:C$51,C$72:C$79)</f>
        <v>26</v>
      </c>
      <c r="D89" s="3">
        <f t="shared" si="5"/>
        <v>26</v>
      </c>
      <c r="E89" s="3">
        <f t="shared" si="5"/>
        <v>26</v>
      </c>
      <c r="F89" s="3">
        <f t="shared" si="5"/>
        <v>26</v>
      </c>
      <c r="G89" s="3">
        <f t="shared" si="5"/>
        <v>0</v>
      </c>
      <c r="H89" s="3">
        <f t="shared" si="5"/>
        <v>26</v>
      </c>
      <c r="I89" s="3">
        <f t="shared" si="5"/>
        <v>0</v>
      </c>
      <c r="J89" s="3">
        <f t="shared" si="5"/>
        <v>25</v>
      </c>
      <c r="K89" s="3">
        <f t="shared" si="5"/>
        <v>0</v>
      </c>
      <c r="L89" s="3">
        <f t="shared" si="5"/>
        <v>25</v>
      </c>
      <c r="M89" s="3">
        <f t="shared" si="5"/>
        <v>0</v>
      </c>
      <c r="N89" s="3">
        <f t="shared" si="5"/>
        <v>26</v>
      </c>
      <c r="O89" s="3">
        <f t="shared" si="5"/>
        <v>0</v>
      </c>
      <c r="P89" s="3">
        <f t="shared" si="5"/>
        <v>23</v>
      </c>
      <c r="Q89" s="3">
        <f t="shared" si="5"/>
        <v>0</v>
      </c>
      <c r="R89" s="3">
        <f t="shared" si="5"/>
        <v>26</v>
      </c>
      <c r="S89" s="3">
        <f t="shared" si="5"/>
        <v>0</v>
      </c>
      <c r="T89" s="3">
        <f t="shared" si="5"/>
        <v>24</v>
      </c>
      <c r="U89" s="3">
        <f t="shared" si="5"/>
        <v>0</v>
      </c>
      <c r="V89" s="3">
        <f t="shared" si="5"/>
        <v>26</v>
      </c>
      <c r="W89" s="3">
        <f t="shared" si="5"/>
        <v>0</v>
      </c>
      <c r="X89" s="3">
        <f t="shared" si="5"/>
        <v>24</v>
      </c>
      <c r="Y89" s="3">
        <f t="shared" si="5"/>
        <v>0</v>
      </c>
      <c r="Z89" s="3">
        <f t="shared" si="5"/>
        <v>23</v>
      </c>
      <c r="AA89" s="3">
        <f t="shared" si="5"/>
        <v>0</v>
      </c>
      <c r="AB89" s="3">
        <f t="shared" si="5"/>
        <v>26</v>
      </c>
      <c r="AC89" s="3">
        <f t="shared" si="5"/>
        <v>0</v>
      </c>
      <c r="AD89" s="3">
        <f t="shared" si="5"/>
        <v>18</v>
      </c>
      <c r="AE89" s="3">
        <f t="shared" si="5"/>
        <v>0</v>
      </c>
      <c r="AF89" s="3">
        <f t="shared" si="5"/>
        <v>24</v>
      </c>
      <c r="AG89" s="3">
        <f t="shared" si="5"/>
        <v>26</v>
      </c>
      <c r="AH89" s="3">
        <f t="shared" si="5"/>
        <v>0</v>
      </c>
      <c r="AI89" s="3">
        <f t="shared" si="5"/>
        <v>26</v>
      </c>
      <c r="AJ89" s="3">
        <f t="shared" si="5"/>
        <v>25</v>
      </c>
      <c r="AK89" s="3">
        <f t="shared" si="5"/>
        <v>0</v>
      </c>
      <c r="AL89" s="3">
        <f t="shared" si="5"/>
        <v>0</v>
      </c>
      <c r="AM89" s="3">
        <f t="shared" si="5"/>
        <v>16</v>
      </c>
      <c r="AP89" s="3">
        <f t="shared" ref="AP89:AR89" si="6">COUNT(AP$15:AP$25,AP$45:AP$51,AP$72:AP$79)</f>
        <v>24</v>
      </c>
      <c r="AQ89" s="3">
        <f t="shared" si="6"/>
        <v>22</v>
      </c>
      <c r="AR89" s="3">
        <f t="shared" si="6"/>
        <v>19</v>
      </c>
      <c r="AT89" s="3">
        <f t="shared" ref="AT89" si="7">COUNT(AT$15:AT$25,AT$45:AT$51,AT$72:AT$79)</f>
        <v>15</v>
      </c>
      <c r="AW89" s="3">
        <f t="shared" ref="AW89:AX89" si="8">COUNT(AW$15:AW$25,AW$45:AW$51,AW$72:AW$79)</f>
        <v>17</v>
      </c>
      <c r="AX89" s="3">
        <f t="shared" si="8"/>
        <v>16</v>
      </c>
      <c r="AZ89" s="3">
        <f t="shared" ref="AZ89:BC89" si="9">COUNT(AZ$15:AZ$25,AZ$45:AZ$51,AZ$72:AZ$79)</f>
        <v>12</v>
      </c>
      <c r="BA89" s="3">
        <f t="shared" si="9"/>
        <v>15</v>
      </c>
      <c r="BB89" s="3">
        <f t="shared" si="9"/>
        <v>9</v>
      </c>
      <c r="BC89" s="3">
        <f t="shared" si="9"/>
        <v>8</v>
      </c>
      <c r="BD89" s="1">
        <f>COUNTA(BD5:BD86)</f>
        <v>50</v>
      </c>
      <c r="BG89" s="1">
        <f>COUNTA(BG5:BG86)</f>
        <v>51</v>
      </c>
      <c r="BH89" s="1">
        <f>COUNTA(BH5:BH86)</f>
        <v>53</v>
      </c>
      <c r="BI89" s="1">
        <f>COUNTA(BI5:BI86)</f>
        <v>41</v>
      </c>
    </row>
    <row r="90" spans="1:61" ht="15">
      <c r="B90" s="3">
        <f>MIN(B$15:B$25,B$45:B$51,B$72:B$79)</f>
        <v>22</v>
      </c>
      <c r="C90" s="3">
        <f t="shared" ref="C90:AM90" si="10">MIN(C$15:C$25,C$45:C$51,C$72:C$79)</f>
        <v>32.5</v>
      </c>
      <c r="D90" s="3">
        <f t="shared" si="10"/>
        <v>37</v>
      </c>
      <c r="E90" s="3">
        <f t="shared" si="10"/>
        <v>35</v>
      </c>
      <c r="F90" s="3">
        <f t="shared" si="10"/>
        <v>33</v>
      </c>
      <c r="G90" s="3">
        <f t="shared" si="10"/>
        <v>0</v>
      </c>
      <c r="H90" s="3">
        <f t="shared" si="10"/>
        <v>31</v>
      </c>
      <c r="I90" s="3">
        <f t="shared" si="10"/>
        <v>0</v>
      </c>
      <c r="J90" s="3">
        <f t="shared" si="10"/>
        <v>29</v>
      </c>
      <c r="K90" s="3">
        <f t="shared" si="10"/>
        <v>0</v>
      </c>
      <c r="L90" s="3">
        <f t="shared" si="10"/>
        <v>36.5</v>
      </c>
      <c r="M90" s="3">
        <f t="shared" si="10"/>
        <v>0</v>
      </c>
      <c r="N90" s="3">
        <f t="shared" si="10"/>
        <v>0</v>
      </c>
      <c r="O90" s="3">
        <f t="shared" si="10"/>
        <v>0</v>
      </c>
      <c r="P90" s="3">
        <f t="shared" si="10"/>
        <v>31</v>
      </c>
      <c r="Q90" s="3">
        <f t="shared" si="10"/>
        <v>0</v>
      </c>
      <c r="R90" s="3">
        <f t="shared" si="10"/>
        <v>36</v>
      </c>
      <c r="S90" s="3">
        <f t="shared" si="10"/>
        <v>0</v>
      </c>
      <c r="T90" s="3">
        <f t="shared" si="10"/>
        <v>41</v>
      </c>
      <c r="U90" s="3">
        <f t="shared" si="10"/>
        <v>0</v>
      </c>
      <c r="V90" s="3">
        <f t="shared" si="10"/>
        <v>38</v>
      </c>
      <c r="W90" s="3">
        <f t="shared" si="10"/>
        <v>0</v>
      </c>
      <c r="X90" s="3">
        <f t="shared" si="10"/>
        <v>0</v>
      </c>
      <c r="Y90" s="3">
        <f t="shared" si="10"/>
        <v>0</v>
      </c>
      <c r="Z90" s="3">
        <f t="shared" si="10"/>
        <v>29.5</v>
      </c>
      <c r="AA90" s="3">
        <f t="shared" si="10"/>
        <v>0</v>
      </c>
      <c r="AB90" s="3">
        <f t="shared" si="10"/>
        <v>34</v>
      </c>
      <c r="AC90" s="3">
        <f t="shared" si="10"/>
        <v>0</v>
      </c>
      <c r="AD90" s="3">
        <f t="shared" si="10"/>
        <v>2</v>
      </c>
      <c r="AE90" s="3">
        <f t="shared" si="10"/>
        <v>0</v>
      </c>
      <c r="AF90" s="3">
        <f t="shared" si="10"/>
        <v>28</v>
      </c>
      <c r="AG90" s="3">
        <f t="shared" si="10"/>
        <v>37</v>
      </c>
      <c r="AH90" s="3">
        <f t="shared" si="10"/>
        <v>0</v>
      </c>
      <c r="AI90" s="3">
        <f t="shared" si="10"/>
        <v>32</v>
      </c>
      <c r="AJ90" s="3">
        <f t="shared" si="10"/>
        <v>29</v>
      </c>
      <c r="AK90" s="3">
        <f t="shared" si="10"/>
        <v>0</v>
      </c>
      <c r="AL90" s="3">
        <f t="shared" si="10"/>
        <v>0</v>
      </c>
      <c r="AM90" s="3">
        <f t="shared" si="10"/>
        <v>35</v>
      </c>
      <c r="AP90" s="3">
        <f t="shared" ref="AP90:AR90" si="11">MIN(AP$15:AP$25,AP$45:AP$51,AP$72:AP$79)</f>
        <v>32</v>
      </c>
      <c r="AQ90" s="3">
        <f t="shared" si="11"/>
        <v>33</v>
      </c>
      <c r="AR90" s="3">
        <f t="shared" si="11"/>
        <v>37</v>
      </c>
      <c r="AT90" s="3">
        <f t="shared" ref="AT90" si="12">MIN(AT$15:AT$25,AT$45:AT$51,AT$72:AT$79)</f>
        <v>44</v>
      </c>
      <c r="AW90" s="3">
        <f t="shared" ref="AW90:AX90" si="13">MIN(AW$15:AW$25,AW$45:AW$51,AW$72:AW$79)</f>
        <v>51</v>
      </c>
      <c r="AX90" s="3">
        <f t="shared" si="13"/>
        <v>66</v>
      </c>
      <c r="AZ90" s="3">
        <f t="shared" ref="AZ90:BC90" si="14">MIN(AZ$15:AZ$25,AZ$45:AZ$51,AZ$72:AZ$79)</f>
        <v>67</v>
      </c>
      <c r="BA90" s="3">
        <f t="shared" si="14"/>
        <v>40</v>
      </c>
      <c r="BB90" s="3">
        <f t="shared" si="14"/>
        <v>42</v>
      </c>
      <c r="BC90" s="3">
        <f t="shared" si="14"/>
        <v>31</v>
      </c>
      <c r="BD90" s="1">
        <f>MIN(BD5:BD86)</f>
        <v>50</v>
      </c>
      <c r="BG90" s="1">
        <f>MIN(BG5:BG86)</f>
        <v>41</v>
      </c>
      <c r="BH90" s="1">
        <f>MIN(BH5:BH86)</f>
        <v>44</v>
      </c>
      <c r="BI90" s="1">
        <f>MIN(BI5:BI86)</f>
        <v>43</v>
      </c>
    </row>
    <row r="91" spans="1:61" ht="15">
      <c r="B91" s="3">
        <f>MAX(B$15:B$25,B$45:B$51,B$72:B$79)</f>
        <v>90</v>
      </c>
      <c r="C91" s="3">
        <f t="shared" ref="C91:AM91" si="15">MAX(C$15:C$25,C$45:C$51,C$72:C$79)</f>
        <v>128</v>
      </c>
      <c r="D91" s="3">
        <f t="shared" si="15"/>
        <v>99</v>
      </c>
      <c r="E91" s="3">
        <f t="shared" si="15"/>
        <v>104</v>
      </c>
      <c r="F91" s="3">
        <f t="shared" si="15"/>
        <v>84</v>
      </c>
      <c r="G91" s="3">
        <f t="shared" si="15"/>
        <v>0</v>
      </c>
      <c r="H91" s="3">
        <f t="shared" si="15"/>
        <v>159</v>
      </c>
      <c r="I91" s="3">
        <f t="shared" si="15"/>
        <v>0</v>
      </c>
      <c r="J91" s="3">
        <f t="shared" si="15"/>
        <v>182.5</v>
      </c>
      <c r="K91" s="3">
        <f t="shared" si="15"/>
        <v>0</v>
      </c>
      <c r="L91" s="3">
        <f t="shared" si="15"/>
        <v>100</v>
      </c>
      <c r="M91" s="3">
        <f t="shared" si="15"/>
        <v>0</v>
      </c>
      <c r="N91" s="3">
        <f t="shared" si="15"/>
        <v>36</v>
      </c>
      <c r="O91" s="3">
        <f t="shared" si="15"/>
        <v>0</v>
      </c>
      <c r="P91" s="3">
        <f t="shared" si="15"/>
        <v>116</v>
      </c>
      <c r="Q91" s="3">
        <f t="shared" si="15"/>
        <v>0</v>
      </c>
      <c r="R91" s="3">
        <f t="shared" si="15"/>
        <v>168</v>
      </c>
      <c r="S91" s="3">
        <f t="shared" si="15"/>
        <v>0</v>
      </c>
      <c r="T91" s="3">
        <f t="shared" si="15"/>
        <v>200</v>
      </c>
      <c r="U91" s="3">
        <f t="shared" si="15"/>
        <v>0</v>
      </c>
      <c r="V91" s="3">
        <f t="shared" si="15"/>
        <v>225</v>
      </c>
      <c r="W91" s="3">
        <f t="shared" si="15"/>
        <v>0</v>
      </c>
      <c r="X91" s="3">
        <f t="shared" si="15"/>
        <v>27</v>
      </c>
      <c r="Y91" s="3">
        <f t="shared" si="15"/>
        <v>0</v>
      </c>
      <c r="Z91" s="3">
        <f t="shared" si="15"/>
        <v>112.5</v>
      </c>
      <c r="AA91" s="3">
        <f t="shared" si="15"/>
        <v>0</v>
      </c>
      <c r="AB91" s="3">
        <f t="shared" si="15"/>
        <v>146</v>
      </c>
      <c r="AC91" s="3">
        <f t="shared" si="15"/>
        <v>0</v>
      </c>
      <c r="AD91" s="3">
        <f t="shared" si="15"/>
        <v>18.5</v>
      </c>
      <c r="AE91" s="3">
        <f t="shared" si="15"/>
        <v>0</v>
      </c>
      <c r="AF91" s="3">
        <f t="shared" si="15"/>
        <v>120</v>
      </c>
      <c r="AG91" s="3">
        <f t="shared" si="15"/>
        <v>200</v>
      </c>
      <c r="AH91" s="3">
        <f t="shared" si="15"/>
        <v>0</v>
      </c>
      <c r="AI91" s="3">
        <f t="shared" si="15"/>
        <v>179</v>
      </c>
      <c r="AJ91" s="3">
        <f t="shared" si="15"/>
        <v>188</v>
      </c>
      <c r="AK91" s="3">
        <f t="shared" si="15"/>
        <v>0</v>
      </c>
      <c r="AL91" s="3">
        <f t="shared" si="15"/>
        <v>0</v>
      </c>
      <c r="AM91" s="3">
        <f t="shared" si="15"/>
        <v>152</v>
      </c>
      <c r="AP91" s="3">
        <f t="shared" ref="AP91:AR91" si="16">MAX(AP$15:AP$25,AP$45:AP$51,AP$72:AP$79)</f>
        <v>180</v>
      </c>
      <c r="AQ91" s="3">
        <f t="shared" si="16"/>
        <v>197</v>
      </c>
      <c r="AR91" s="3">
        <f t="shared" si="16"/>
        <v>170</v>
      </c>
      <c r="AT91" s="3">
        <f t="shared" ref="AT91" si="17">MAX(AT$15:AT$25,AT$45:AT$51,AT$72:AT$79)</f>
        <v>153</v>
      </c>
      <c r="AW91" s="3">
        <f t="shared" ref="AW91:AX91" si="18">MAX(AW$15:AW$25,AW$45:AW$51,AW$72:AW$79)</f>
        <v>190</v>
      </c>
      <c r="AX91" s="3">
        <f t="shared" si="18"/>
        <v>194</v>
      </c>
      <c r="AZ91" s="3">
        <f t="shared" ref="AZ91:BC91" si="19">MAX(AZ$15:AZ$25,AZ$45:AZ$51,AZ$72:AZ$79)</f>
        <v>178</v>
      </c>
      <c r="BA91" s="3">
        <f t="shared" si="19"/>
        <v>160</v>
      </c>
      <c r="BB91" s="3">
        <f t="shared" si="19"/>
        <v>192.5</v>
      </c>
      <c r="BC91" s="3">
        <f t="shared" si="19"/>
        <v>94</v>
      </c>
      <c r="BD91" s="1">
        <f>MAX(BD5:BD86)</f>
        <v>177</v>
      </c>
      <c r="BG91" s="1">
        <f>MAX(BG5:BG86)</f>
        <v>182</v>
      </c>
      <c r="BH91" s="1">
        <f>MAX(BH5:BH86)</f>
        <v>177</v>
      </c>
      <c r="BI91" s="1">
        <f>MAX(BI5:BI86)</f>
        <v>176</v>
      </c>
    </row>
    <row r="92" spans="1:61" ht="15">
      <c r="B92" s="3">
        <f>STDEV(B$15:B$25,B$45:B$51,B$72:B$79)</f>
        <v>15.84711815587155</v>
      </c>
      <c r="C92" s="3">
        <f t="shared" ref="C92:AM92" si="20">STDEV(C$15:C$25,C$45:C$51,C$72:C$79)</f>
        <v>21.552413750240106</v>
      </c>
      <c r="D92" s="3">
        <f t="shared" si="20"/>
        <v>17.900590879804881</v>
      </c>
      <c r="E92" s="3">
        <f t="shared" si="20"/>
        <v>19.203815726608571</v>
      </c>
      <c r="F92" s="3">
        <f t="shared" si="20"/>
        <v>13.162884883700018</v>
      </c>
      <c r="G92" s="3" t="e">
        <f t="shared" si="20"/>
        <v>#DIV/0!</v>
      </c>
      <c r="H92" s="3">
        <f t="shared" si="20"/>
        <v>26.119253140459136</v>
      </c>
      <c r="I92" s="3" t="e">
        <f t="shared" si="20"/>
        <v>#DIV/0!</v>
      </c>
      <c r="J92" s="3">
        <f t="shared" si="20"/>
        <v>30.320207782929192</v>
      </c>
      <c r="K92" s="3" t="e">
        <f t="shared" si="20"/>
        <v>#DIV/0!</v>
      </c>
      <c r="L92" s="3">
        <f t="shared" si="20"/>
        <v>18.322163263836138</v>
      </c>
      <c r="M92" s="3" t="e">
        <f t="shared" si="20"/>
        <v>#DIV/0!</v>
      </c>
      <c r="N92" s="3">
        <f t="shared" si="20"/>
        <v>8.2809326862284163</v>
      </c>
      <c r="O92" s="3" t="e">
        <f t="shared" si="20"/>
        <v>#DIV/0!</v>
      </c>
      <c r="P92" s="3">
        <f t="shared" si="20"/>
        <v>23.644852534608866</v>
      </c>
      <c r="Q92" s="3" t="e">
        <f t="shared" si="20"/>
        <v>#DIV/0!</v>
      </c>
      <c r="R92" s="3">
        <f t="shared" si="20"/>
        <v>35.11458167419692</v>
      </c>
      <c r="S92" s="3" t="e">
        <f t="shared" si="20"/>
        <v>#DIV/0!</v>
      </c>
      <c r="T92" s="3">
        <f t="shared" si="20"/>
        <v>39.683205433511297</v>
      </c>
      <c r="U92" s="3" t="e">
        <f t="shared" si="20"/>
        <v>#DIV/0!</v>
      </c>
      <c r="V92" s="3">
        <f t="shared" si="20"/>
        <v>45.391887618146718</v>
      </c>
      <c r="W92" s="3" t="e">
        <f t="shared" si="20"/>
        <v>#DIV/0!</v>
      </c>
      <c r="X92" s="3">
        <f t="shared" si="20"/>
        <v>6.8381588652697056</v>
      </c>
      <c r="Y92" s="3" t="e">
        <f t="shared" si="20"/>
        <v>#DIV/0!</v>
      </c>
      <c r="Z92" s="3">
        <f t="shared" si="20"/>
        <v>25.104524575267263</v>
      </c>
      <c r="AA92" s="3" t="e">
        <f t="shared" si="20"/>
        <v>#DIV/0!</v>
      </c>
      <c r="AB92" s="3">
        <f t="shared" si="20"/>
        <v>29.590565024371177</v>
      </c>
      <c r="AC92" s="3" t="e">
        <f t="shared" si="20"/>
        <v>#DIV/0!</v>
      </c>
      <c r="AD92" s="3">
        <f t="shared" si="20"/>
        <v>4.8233500684019344</v>
      </c>
      <c r="AE92" s="3" t="e">
        <f t="shared" si="20"/>
        <v>#DIV/0!</v>
      </c>
      <c r="AF92" s="3">
        <f t="shared" si="20"/>
        <v>18.151486145089123</v>
      </c>
      <c r="AG92" s="3">
        <f t="shared" si="20"/>
        <v>44.362423461580811</v>
      </c>
      <c r="AH92" s="3" t="e">
        <f t="shared" si="20"/>
        <v>#DIV/0!</v>
      </c>
      <c r="AI92" s="3">
        <f t="shared" si="20"/>
        <v>43.179553565939592</v>
      </c>
      <c r="AJ92" s="3">
        <f t="shared" si="20"/>
        <v>48.063950454923422</v>
      </c>
      <c r="AK92" s="3" t="e">
        <f t="shared" si="20"/>
        <v>#DIV/0!</v>
      </c>
      <c r="AL92" s="3" t="e">
        <f t="shared" si="20"/>
        <v>#DIV/0!</v>
      </c>
      <c r="AM92" s="3">
        <f t="shared" si="20"/>
        <v>44.792437977855144</v>
      </c>
      <c r="AP92" s="3">
        <f t="shared" ref="AP92:AR92" si="21">STDEV(AP$15:AP$25,AP$45:AP$51,AP$72:AP$79)</f>
        <v>40.970539963826894</v>
      </c>
      <c r="AQ92" s="3">
        <f t="shared" si="21"/>
        <v>40.555557532269809</v>
      </c>
      <c r="AR92" s="3">
        <f t="shared" si="21"/>
        <v>33.862898671447901</v>
      </c>
      <c r="AT92" s="3">
        <f t="shared" ref="AT92" si="22">STDEV(AT$15:AT$25,AT$45:AT$51,AT$72:AT$79)</f>
        <v>41.164941162989429</v>
      </c>
      <c r="AW92" s="3">
        <f t="shared" ref="AW92:AX92" si="23">STDEV(AW$15:AW$25,AW$45:AW$51,AW$72:AW$79)</f>
        <v>38.913814082798247</v>
      </c>
      <c r="AX92" s="3">
        <f t="shared" si="23"/>
        <v>43.526237298132415</v>
      </c>
      <c r="AZ92" s="3">
        <f t="shared" ref="AZ92:BC92" si="24">STDEV(AZ$15:AZ$25,AZ$45:AZ$51,AZ$72:AZ$79)</f>
        <v>39.966747542061874</v>
      </c>
      <c r="BA92" s="3">
        <f t="shared" si="24"/>
        <v>37.478787651277145</v>
      </c>
      <c r="BB92" s="3">
        <f t="shared" si="24"/>
        <v>55.900022361355099</v>
      </c>
      <c r="BC92" s="3">
        <f t="shared" si="24"/>
        <v>20.396078054371138</v>
      </c>
      <c r="BD92" s="1">
        <f>STDEV(BD5:BD86)</f>
        <v>26.420550956036351</v>
      </c>
      <c r="BG92" s="1">
        <f>STDEV(BG5:BG86)</f>
        <v>33.654373159808273</v>
      </c>
      <c r="BH92" s="1">
        <f>STDEV(BH5:BH86)</f>
        <v>41.345466264696562</v>
      </c>
      <c r="BI92" s="1">
        <f>STDEV(BI5:BI86)</f>
        <v>42.480454616096608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0"/>
  <sheetViews>
    <sheetView topLeftCell="A70" workbookViewId="0">
      <selection sqref="A1:AO1048576"/>
    </sheetView>
  </sheetViews>
  <sheetFormatPr baseColWidth="10" defaultColWidth="8.7109375" defaultRowHeight="13" x14ac:dyDescent="0"/>
  <cols>
    <col min="1" max="1" width="7.42578125" style="3" customWidth="1"/>
    <col min="2" max="2" width="6.28515625" style="3" customWidth="1"/>
    <col min="3" max="3" width="6.140625" style="3" hidden="1" customWidth="1"/>
    <col min="4" max="4" width="6.28515625" style="3" customWidth="1"/>
    <col min="5" max="5" width="6.140625" style="3" hidden="1" customWidth="1"/>
    <col min="6" max="6" width="6.28515625" style="3" customWidth="1"/>
    <col min="7" max="7" width="6.140625" style="3" hidden="1" customWidth="1"/>
    <col min="8" max="8" width="7.140625" style="3" customWidth="1"/>
    <col min="9" max="9" width="6.28515625" style="3" customWidth="1"/>
    <col min="10" max="10" width="6.140625" style="3" hidden="1" customWidth="1"/>
    <col min="11" max="11" width="6.28515625" style="3" customWidth="1"/>
    <col min="12" max="14" width="6.140625" style="3" hidden="1" customWidth="1"/>
    <col min="15" max="16" width="6.28515625" style="3" customWidth="1"/>
    <col min="17" max="17" width="6.140625" style="3" hidden="1" customWidth="1"/>
    <col min="18" max="18" width="6.28515625" style="3" customWidth="1"/>
    <col min="19" max="19" width="6.140625" style="3" hidden="1" customWidth="1"/>
    <col min="20" max="21" width="6.28515625" style="3" customWidth="1"/>
    <col min="22" max="22" width="4.28515625" style="3" customWidth="1"/>
    <col min="23" max="23" width="5.140625" style="3" customWidth="1"/>
    <col min="24" max="24" width="11.7109375" style="3" customWidth="1"/>
    <col min="25" max="25" width="6.28515625" style="3" customWidth="1"/>
    <col min="26" max="27" width="6.140625" style="3" hidden="1" customWidth="1"/>
    <col min="28" max="28" width="6.28515625" style="3" customWidth="1"/>
    <col min="29" max="29" width="5.42578125" style="3" customWidth="1"/>
    <col min="30" max="30" width="6.28515625" style="3" customWidth="1"/>
    <col min="31" max="33" width="8.140625" style="3" customWidth="1"/>
    <col min="34" max="34" width="8" style="3" customWidth="1"/>
    <col min="35" max="35" width="12.5703125" style="3" customWidth="1"/>
    <col min="36" max="36" width="6.140625" style="3" customWidth="1"/>
    <col min="37" max="39" width="8.140625" style="3" customWidth="1"/>
    <col min="40" max="40" width="8.7109375" style="3" customWidth="1"/>
    <col min="41" max="41" width="8.140625" style="3" bestFit="1" customWidth="1"/>
    <col min="42" max="42" width="8.7109375" style="3" bestFit="1" customWidth="1"/>
    <col min="43" max="250" width="6.140625" style="3" customWidth="1"/>
    <col min="251" max="255" width="7.140625" style="3" customWidth="1"/>
    <col min="256" max="16384" width="8.7109375" style="3"/>
  </cols>
  <sheetData>
    <row r="1" spans="1:45">
      <c r="A1" s="3" t="s">
        <v>528</v>
      </c>
    </row>
    <row r="2" spans="1:45">
      <c r="A2" s="3" t="s">
        <v>611</v>
      </c>
    </row>
    <row r="4" spans="1:45" s="4" customFormat="1">
      <c r="A4" s="4" t="s">
        <v>729</v>
      </c>
      <c r="B4" s="4">
        <v>940823</v>
      </c>
      <c r="D4" s="4">
        <v>940902</v>
      </c>
      <c r="F4" s="4">
        <v>940908</v>
      </c>
      <c r="H4" s="4" t="s">
        <v>237</v>
      </c>
      <c r="I4" s="4">
        <v>950726</v>
      </c>
      <c r="K4" s="4">
        <v>960615</v>
      </c>
      <c r="O4" s="4">
        <v>960813</v>
      </c>
      <c r="P4" s="4">
        <v>960823</v>
      </c>
      <c r="R4" s="4">
        <v>970810</v>
      </c>
      <c r="T4" s="4">
        <v>980827</v>
      </c>
      <c r="U4" s="4">
        <v>990813</v>
      </c>
      <c r="V4" s="4" t="s">
        <v>826</v>
      </c>
      <c r="W4" s="4" t="s">
        <v>629</v>
      </c>
      <c r="X4" s="4" t="s">
        <v>708</v>
      </c>
      <c r="Y4" s="4" t="s">
        <v>109</v>
      </c>
      <c r="AB4" s="4" t="s">
        <v>111</v>
      </c>
      <c r="AC4" s="4">
        <v>60814</v>
      </c>
      <c r="AD4" s="4" t="s">
        <v>131</v>
      </c>
      <c r="AE4" s="4" t="s">
        <v>176</v>
      </c>
      <c r="AF4" s="4">
        <v>20090726</v>
      </c>
      <c r="AG4" s="4">
        <v>20100818</v>
      </c>
      <c r="AH4" s="4">
        <v>20110815</v>
      </c>
      <c r="AI4" s="4" t="s">
        <v>907</v>
      </c>
      <c r="AK4" s="4">
        <v>20120822</v>
      </c>
      <c r="AL4" s="4">
        <v>20130817</v>
      </c>
      <c r="AM4" s="4">
        <v>20140819</v>
      </c>
      <c r="AN4" s="4" t="s">
        <v>398</v>
      </c>
      <c r="AO4" s="4">
        <v>20150817</v>
      </c>
      <c r="AP4" s="4" t="s">
        <v>398</v>
      </c>
      <c r="AQ4" s="32" t="s">
        <v>1033</v>
      </c>
      <c r="AR4" s="32" t="s">
        <v>1034</v>
      </c>
      <c r="AS4" s="32" t="s">
        <v>1035</v>
      </c>
    </row>
    <row r="5" spans="1:45">
      <c r="A5" s="3">
        <v>1</v>
      </c>
      <c r="H5" s="3">
        <v>4.5</v>
      </c>
      <c r="I5" s="3">
        <v>43</v>
      </c>
      <c r="K5" s="3">
        <v>4</v>
      </c>
      <c r="L5" s="3" t="s">
        <v>838</v>
      </c>
      <c r="O5" s="3">
        <v>41</v>
      </c>
      <c r="P5" s="3">
        <v>49</v>
      </c>
      <c r="R5" s="3">
        <v>47</v>
      </c>
      <c r="T5" s="3">
        <v>54</v>
      </c>
      <c r="U5" s="3">
        <v>42</v>
      </c>
      <c r="V5" s="3" t="s">
        <v>550</v>
      </c>
      <c r="X5" s="3">
        <v>1</v>
      </c>
      <c r="Y5" s="3">
        <v>47</v>
      </c>
      <c r="Z5" s="3" t="s">
        <v>550</v>
      </c>
      <c r="AB5" s="3">
        <v>46</v>
      </c>
      <c r="AC5" s="3">
        <v>64</v>
      </c>
      <c r="AD5" s="3">
        <v>53</v>
      </c>
      <c r="AE5" s="3">
        <v>50</v>
      </c>
      <c r="AF5" s="5">
        <v>50</v>
      </c>
      <c r="AG5" s="3">
        <v>53</v>
      </c>
      <c r="AH5" s="3">
        <v>59.5</v>
      </c>
      <c r="AK5" s="3">
        <v>59</v>
      </c>
      <c r="AL5" s="3">
        <v>58</v>
      </c>
      <c r="AM5" s="3">
        <v>60</v>
      </c>
      <c r="AN5" s="3" t="s">
        <v>684</v>
      </c>
      <c r="AO5" s="3">
        <v>65</v>
      </c>
      <c r="AQ5" s="5">
        <f>MIN(AO5,AM5,AL5,AK5,AH5,AG5)</f>
        <v>53</v>
      </c>
      <c r="AR5" s="5">
        <f>MAX(AO5,AM5,AL5,AK5,AH5,AG5)</f>
        <v>65</v>
      </c>
      <c r="AS5" s="5">
        <f>AR5-AQ5</f>
        <v>12</v>
      </c>
    </row>
    <row r="6" spans="1:45">
      <c r="A6" s="3">
        <v>2</v>
      </c>
      <c r="H6" s="3">
        <v>6.5</v>
      </c>
      <c r="I6" s="3">
        <v>46</v>
      </c>
      <c r="K6" s="3">
        <v>5</v>
      </c>
      <c r="O6" s="3">
        <v>51</v>
      </c>
      <c r="P6" s="3">
        <v>51</v>
      </c>
      <c r="R6" s="3">
        <v>51</v>
      </c>
      <c r="T6" s="3">
        <v>52</v>
      </c>
      <c r="U6" s="3">
        <v>50</v>
      </c>
      <c r="V6" s="3" t="s">
        <v>550</v>
      </c>
      <c r="X6" s="3">
        <v>2</v>
      </c>
      <c r="Y6" s="3">
        <v>51</v>
      </c>
      <c r="Z6" s="3" t="s">
        <v>550</v>
      </c>
      <c r="AB6" s="3">
        <v>51</v>
      </c>
      <c r="AC6" s="3">
        <v>62</v>
      </c>
      <c r="AD6" s="3">
        <v>55</v>
      </c>
      <c r="AE6" s="3">
        <v>53</v>
      </c>
      <c r="AF6" s="5">
        <v>51.5</v>
      </c>
      <c r="AG6" s="3">
        <v>53</v>
      </c>
      <c r="AH6" s="3">
        <v>59</v>
      </c>
      <c r="AK6" s="3">
        <v>59.5</v>
      </c>
      <c r="AL6" s="3">
        <v>58.5</v>
      </c>
      <c r="AM6" s="3">
        <v>61</v>
      </c>
      <c r="AO6" s="3">
        <v>61</v>
      </c>
      <c r="AQ6" s="5">
        <f t="shared" ref="AQ6:AQ69" si="0">MIN(AO6,AM6,AL6,AK6,AH6,AG6)</f>
        <v>53</v>
      </c>
      <c r="AR6" s="5">
        <f t="shared" ref="AR6:AR69" si="1">MAX(AO6,AM6,AL6,AK6,AH6,AG6)</f>
        <v>61</v>
      </c>
      <c r="AS6" s="5">
        <f t="shared" ref="AS6:AS69" si="2">AR6-AQ6</f>
        <v>8</v>
      </c>
    </row>
    <row r="7" spans="1:45">
      <c r="A7" s="3">
        <v>3</v>
      </c>
      <c r="H7" s="3">
        <v>5</v>
      </c>
      <c r="I7" s="3">
        <v>40</v>
      </c>
      <c r="K7" s="3">
        <v>7</v>
      </c>
      <c r="O7" s="3">
        <v>45</v>
      </c>
      <c r="P7" s="3">
        <v>53</v>
      </c>
      <c r="R7" s="3">
        <v>50</v>
      </c>
      <c r="T7" s="3">
        <v>50</v>
      </c>
      <c r="U7" s="3">
        <v>49</v>
      </c>
      <c r="V7" s="3" t="s">
        <v>550</v>
      </c>
      <c r="X7" s="3">
        <v>3</v>
      </c>
      <c r="Y7" s="3">
        <v>52.5</v>
      </c>
      <c r="Z7" s="3" t="s">
        <v>550</v>
      </c>
      <c r="AB7" s="3">
        <v>51</v>
      </c>
      <c r="AC7" s="3">
        <v>61</v>
      </c>
      <c r="AD7" s="3">
        <v>51</v>
      </c>
      <c r="AE7" s="3">
        <v>57</v>
      </c>
      <c r="AF7" s="5">
        <v>36.5</v>
      </c>
      <c r="AG7" s="3">
        <v>58</v>
      </c>
      <c r="AH7" s="3">
        <v>62</v>
      </c>
      <c r="AK7" s="3">
        <v>63</v>
      </c>
      <c r="AL7" s="3">
        <v>62</v>
      </c>
      <c r="AM7" s="3">
        <v>66</v>
      </c>
      <c r="AO7" s="3">
        <v>69</v>
      </c>
      <c r="AQ7" s="5">
        <f t="shared" si="0"/>
        <v>58</v>
      </c>
      <c r="AR7" s="5">
        <f t="shared" si="1"/>
        <v>69</v>
      </c>
      <c r="AS7" s="5">
        <f t="shared" si="2"/>
        <v>11</v>
      </c>
    </row>
    <row r="8" spans="1:45">
      <c r="A8" s="3">
        <v>4</v>
      </c>
      <c r="H8" s="3">
        <v>12.5</v>
      </c>
      <c r="I8" s="3">
        <v>48</v>
      </c>
      <c r="K8" s="3">
        <v>8.5</v>
      </c>
      <c r="O8" s="3">
        <v>41</v>
      </c>
      <c r="P8" s="3">
        <v>63</v>
      </c>
      <c r="R8" s="3">
        <v>48</v>
      </c>
      <c r="T8" s="3">
        <v>65</v>
      </c>
      <c r="U8" s="3">
        <v>52</v>
      </c>
      <c r="V8" s="3" t="s">
        <v>550</v>
      </c>
      <c r="X8" s="3">
        <v>4</v>
      </c>
      <c r="Y8" s="3">
        <v>49</v>
      </c>
      <c r="Z8" s="3" t="s">
        <v>550</v>
      </c>
      <c r="AB8" s="3">
        <v>49</v>
      </c>
      <c r="AC8" s="3">
        <v>60</v>
      </c>
      <c r="AD8" s="3">
        <v>52</v>
      </c>
      <c r="AE8" s="3">
        <v>60</v>
      </c>
      <c r="AF8" s="5">
        <v>41.5</v>
      </c>
      <c r="AG8" s="3">
        <v>58</v>
      </c>
      <c r="AH8" s="3">
        <v>69</v>
      </c>
      <c r="AK8" s="3">
        <v>67</v>
      </c>
      <c r="AL8" s="3">
        <v>62</v>
      </c>
      <c r="AM8" s="3">
        <v>75</v>
      </c>
      <c r="AO8" s="3">
        <v>75</v>
      </c>
      <c r="AQ8" s="5">
        <f t="shared" si="0"/>
        <v>58</v>
      </c>
      <c r="AR8" s="5">
        <f t="shared" si="1"/>
        <v>75</v>
      </c>
      <c r="AS8" s="5">
        <f t="shared" si="2"/>
        <v>17</v>
      </c>
    </row>
    <row r="9" spans="1:45">
      <c r="A9" s="3">
        <v>5</v>
      </c>
      <c r="H9" s="3">
        <v>9</v>
      </c>
      <c r="I9" s="3">
        <v>45</v>
      </c>
      <c r="L9" s="3" t="s">
        <v>705</v>
      </c>
      <c r="O9" s="3">
        <v>36</v>
      </c>
      <c r="P9" s="3">
        <v>54</v>
      </c>
      <c r="R9" s="3">
        <v>56</v>
      </c>
      <c r="T9" s="3">
        <v>51</v>
      </c>
      <c r="U9" s="3">
        <v>51</v>
      </c>
      <c r="V9" s="3" t="s">
        <v>550</v>
      </c>
      <c r="X9" s="3">
        <v>5</v>
      </c>
      <c r="Y9" s="3">
        <v>53.5</v>
      </c>
      <c r="Z9" s="3" t="s">
        <v>550</v>
      </c>
      <c r="AB9" s="3">
        <v>47</v>
      </c>
      <c r="AC9" s="3">
        <v>52</v>
      </c>
      <c r="AD9" s="3">
        <v>47</v>
      </c>
      <c r="AE9" s="3">
        <v>40</v>
      </c>
      <c r="AF9" s="5">
        <v>30</v>
      </c>
      <c r="AG9" s="3">
        <v>47</v>
      </c>
      <c r="AH9" s="3">
        <v>51.5</v>
      </c>
      <c r="AK9" s="3">
        <v>53</v>
      </c>
      <c r="AL9" s="3">
        <v>50</v>
      </c>
      <c r="AM9" s="3">
        <v>47</v>
      </c>
      <c r="AO9" s="3">
        <v>76</v>
      </c>
      <c r="AQ9" s="5">
        <f t="shared" si="0"/>
        <v>47</v>
      </c>
      <c r="AR9" s="5">
        <f t="shared" si="1"/>
        <v>76</v>
      </c>
      <c r="AS9" s="5">
        <f t="shared" si="2"/>
        <v>29</v>
      </c>
    </row>
    <row r="10" spans="1:45">
      <c r="A10" s="3">
        <v>6</v>
      </c>
      <c r="H10" s="3">
        <v>7.5</v>
      </c>
      <c r="I10" s="3">
        <v>42</v>
      </c>
      <c r="L10" s="3" t="s">
        <v>705</v>
      </c>
      <c r="O10" s="3">
        <v>45</v>
      </c>
      <c r="P10" s="3">
        <v>51</v>
      </c>
      <c r="R10" s="3">
        <v>47</v>
      </c>
      <c r="T10" s="3">
        <v>46</v>
      </c>
      <c r="U10" s="3">
        <v>46</v>
      </c>
      <c r="V10" s="3" t="s">
        <v>550</v>
      </c>
      <c r="X10" s="3">
        <v>6</v>
      </c>
      <c r="Y10" s="3">
        <v>39</v>
      </c>
      <c r="Z10" s="3" t="s">
        <v>550</v>
      </c>
      <c r="AB10" s="3">
        <v>36</v>
      </c>
      <c r="AC10" s="3">
        <v>61</v>
      </c>
      <c r="AD10" s="3">
        <v>40</v>
      </c>
      <c r="AE10" s="3">
        <v>37</v>
      </c>
      <c r="AF10" s="5">
        <v>28.5</v>
      </c>
      <c r="AG10" s="3">
        <v>46</v>
      </c>
      <c r="AH10" s="3">
        <v>86</v>
      </c>
      <c r="AI10" s="3" t="s">
        <v>915</v>
      </c>
      <c r="AK10" s="3">
        <v>71</v>
      </c>
      <c r="AL10" s="31">
        <v>51</v>
      </c>
      <c r="AM10" s="3">
        <v>96</v>
      </c>
      <c r="AO10" s="3">
        <v>101</v>
      </c>
      <c r="AQ10" s="5">
        <f t="shared" si="0"/>
        <v>46</v>
      </c>
      <c r="AR10" s="5">
        <f t="shared" si="1"/>
        <v>101</v>
      </c>
      <c r="AS10" s="5">
        <f t="shared" si="2"/>
        <v>55</v>
      </c>
    </row>
    <row r="11" spans="1:45">
      <c r="A11" s="3">
        <v>7</v>
      </c>
      <c r="H11" s="3">
        <v>17</v>
      </c>
      <c r="I11" s="3">
        <v>63</v>
      </c>
      <c r="L11" s="3" t="s">
        <v>705</v>
      </c>
      <c r="O11" s="3">
        <v>48</v>
      </c>
      <c r="P11" s="3">
        <v>74</v>
      </c>
      <c r="R11" s="3">
        <v>38</v>
      </c>
      <c r="T11" s="3">
        <v>81</v>
      </c>
      <c r="U11" s="3">
        <v>53</v>
      </c>
      <c r="V11" s="3" t="s">
        <v>518</v>
      </c>
      <c r="X11" s="3">
        <v>7</v>
      </c>
      <c r="Y11" s="3">
        <v>62.5</v>
      </c>
      <c r="Z11" s="3" t="s">
        <v>518</v>
      </c>
      <c r="AB11" s="3">
        <v>75</v>
      </c>
      <c r="AC11" s="31">
        <v>115</v>
      </c>
      <c r="AD11" s="3">
        <v>51.5</v>
      </c>
      <c r="AE11" s="3">
        <v>74</v>
      </c>
      <c r="AF11" s="5">
        <v>37</v>
      </c>
      <c r="AG11" s="3">
        <v>75</v>
      </c>
      <c r="AH11" s="3" t="s">
        <v>617</v>
      </c>
      <c r="AI11" s="3" t="s">
        <v>635</v>
      </c>
      <c r="AK11" s="3">
        <v>97</v>
      </c>
      <c r="AL11" s="31">
        <v>54</v>
      </c>
      <c r="AM11" s="3">
        <v>176</v>
      </c>
      <c r="AO11" s="3">
        <v>140</v>
      </c>
      <c r="AQ11" s="5">
        <f t="shared" si="0"/>
        <v>54</v>
      </c>
      <c r="AR11" s="5">
        <f t="shared" si="1"/>
        <v>176</v>
      </c>
      <c r="AS11" s="5">
        <f t="shared" si="2"/>
        <v>122</v>
      </c>
    </row>
    <row r="12" spans="1:45">
      <c r="A12" s="3">
        <v>8</v>
      </c>
      <c r="H12" s="3" t="s">
        <v>222</v>
      </c>
      <c r="I12" s="3">
        <v>108</v>
      </c>
      <c r="J12" s="3" t="s">
        <v>219</v>
      </c>
      <c r="L12" s="3" t="s">
        <v>705</v>
      </c>
      <c r="O12" s="3">
        <v>102</v>
      </c>
      <c r="P12" s="3">
        <v>160</v>
      </c>
      <c r="Q12" s="3" t="s">
        <v>598</v>
      </c>
      <c r="R12" s="3">
        <v>89</v>
      </c>
      <c r="T12" s="3">
        <v>90</v>
      </c>
      <c r="U12" s="3">
        <v>82</v>
      </c>
      <c r="V12" s="3" t="s">
        <v>502</v>
      </c>
      <c r="W12" s="3" t="s">
        <v>596</v>
      </c>
      <c r="X12" s="3">
        <v>8</v>
      </c>
      <c r="Y12" s="3">
        <v>119</v>
      </c>
      <c r="Z12" s="3" t="s">
        <v>502</v>
      </c>
      <c r="AA12" s="3" t="s">
        <v>596</v>
      </c>
      <c r="AB12" s="3">
        <v>165</v>
      </c>
      <c r="AC12" s="3">
        <v>100</v>
      </c>
      <c r="AD12" s="3" t="s">
        <v>43</v>
      </c>
      <c r="AE12" s="3">
        <v>127</v>
      </c>
      <c r="AF12" s="5">
        <v>29</v>
      </c>
      <c r="AG12" s="3">
        <v>92</v>
      </c>
      <c r="AH12" s="3">
        <v>167</v>
      </c>
      <c r="AK12" s="3">
        <v>143</v>
      </c>
      <c r="AL12" s="3" t="s">
        <v>43</v>
      </c>
      <c r="AM12" s="3">
        <v>127</v>
      </c>
      <c r="AN12" s="3" t="s">
        <v>965</v>
      </c>
      <c r="AO12" s="3">
        <v>129</v>
      </c>
      <c r="AQ12" s="5">
        <f t="shared" si="0"/>
        <v>92</v>
      </c>
      <c r="AR12" s="5">
        <f t="shared" si="1"/>
        <v>167</v>
      </c>
      <c r="AS12" s="5">
        <f t="shared" si="2"/>
        <v>75</v>
      </c>
    </row>
    <row r="13" spans="1:45">
      <c r="A13" s="3">
        <v>9</v>
      </c>
      <c r="H13" s="3" t="s">
        <v>221</v>
      </c>
      <c r="I13" s="3">
        <v>97</v>
      </c>
      <c r="L13" s="3" t="s">
        <v>705</v>
      </c>
      <c r="O13" s="3">
        <v>102</v>
      </c>
      <c r="R13" s="3">
        <v>92</v>
      </c>
      <c r="T13" s="3">
        <v>129</v>
      </c>
      <c r="U13" s="3">
        <v>94</v>
      </c>
      <c r="V13" s="3" t="s">
        <v>502</v>
      </c>
      <c r="W13" s="3" t="s">
        <v>596</v>
      </c>
      <c r="X13" s="3">
        <v>9</v>
      </c>
      <c r="Y13" s="3">
        <v>155</v>
      </c>
      <c r="Z13" s="3" t="s">
        <v>502</v>
      </c>
      <c r="AA13" s="3" t="s">
        <v>596</v>
      </c>
      <c r="AB13" s="3">
        <v>130</v>
      </c>
      <c r="AC13" s="3">
        <v>106</v>
      </c>
      <c r="AD13" s="3">
        <v>94</v>
      </c>
      <c r="AE13" s="3">
        <v>190</v>
      </c>
      <c r="AF13" s="5" t="s">
        <v>43</v>
      </c>
      <c r="AG13" s="3">
        <v>140</v>
      </c>
      <c r="AH13" s="3">
        <v>158</v>
      </c>
      <c r="AI13" s="3" t="s">
        <v>915</v>
      </c>
      <c r="AK13" s="3">
        <v>140</v>
      </c>
      <c r="AL13" s="3">
        <v>138</v>
      </c>
      <c r="AM13" s="3">
        <v>135</v>
      </c>
      <c r="AN13" s="3" t="s">
        <v>524</v>
      </c>
      <c r="AO13" s="3">
        <v>147</v>
      </c>
      <c r="AQ13" s="5">
        <f t="shared" si="0"/>
        <v>135</v>
      </c>
      <c r="AR13" s="5">
        <f t="shared" si="1"/>
        <v>158</v>
      </c>
      <c r="AS13" s="5">
        <f t="shared" si="2"/>
        <v>23</v>
      </c>
    </row>
    <row r="14" spans="1:45">
      <c r="A14" s="3">
        <v>10</v>
      </c>
      <c r="H14" s="3">
        <v>10.5</v>
      </c>
      <c r="I14" s="3">
        <v>90</v>
      </c>
      <c r="L14" s="3" t="s">
        <v>705</v>
      </c>
      <c r="O14" s="3">
        <v>100</v>
      </c>
      <c r="R14" s="3">
        <v>67</v>
      </c>
      <c r="T14" s="3">
        <v>162</v>
      </c>
      <c r="U14" s="3">
        <v>86</v>
      </c>
      <c r="V14" s="3" t="s">
        <v>467</v>
      </c>
      <c r="W14" s="3" t="s">
        <v>602</v>
      </c>
      <c r="X14" s="3">
        <v>10</v>
      </c>
      <c r="Y14" s="3" t="s">
        <v>14</v>
      </c>
      <c r="Z14" s="3" t="s">
        <v>467</v>
      </c>
      <c r="AA14" s="3" t="s">
        <v>602</v>
      </c>
      <c r="AB14" s="3">
        <v>148</v>
      </c>
      <c r="AD14" s="3">
        <v>42</v>
      </c>
      <c r="AE14" s="3" t="s">
        <v>43</v>
      </c>
      <c r="AF14" s="5">
        <v>35</v>
      </c>
      <c r="AG14" s="3">
        <v>155</v>
      </c>
      <c r="AH14" s="3" t="s">
        <v>43</v>
      </c>
      <c r="AK14" s="3" t="s">
        <v>43</v>
      </c>
      <c r="AL14" s="3" t="s">
        <v>43</v>
      </c>
      <c r="AM14" s="3">
        <v>154</v>
      </c>
      <c r="AN14" s="3" t="s">
        <v>965</v>
      </c>
      <c r="AO14" s="3">
        <v>158</v>
      </c>
      <c r="AQ14" s="5">
        <f t="shared" si="0"/>
        <v>154</v>
      </c>
      <c r="AR14" s="5">
        <f t="shared" si="1"/>
        <v>158</v>
      </c>
      <c r="AS14" s="5">
        <f t="shared" si="2"/>
        <v>4</v>
      </c>
    </row>
    <row r="15" spans="1:45">
      <c r="A15" s="3">
        <v>11</v>
      </c>
      <c r="L15" s="3" t="s">
        <v>705</v>
      </c>
      <c r="O15" s="3">
        <v>82</v>
      </c>
      <c r="T15" s="3">
        <v>178</v>
      </c>
      <c r="U15" s="3" t="s">
        <v>830</v>
      </c>
      <c r="X15" s="3">
        <v>11</v>
      </c>
      <c r="AB15" s="3">
        <v>170</v>
      </c>
      <c r="AD15" s="3" t="s">
        <v>523</v>
      </c>
      <c r="AE15" s="3" t="s">
        <v>524</v>
      </c>
      <c r="AF15" s="5"/>
      <c r="AH15" s="3" t="s">
        <v>617</v>
      </c>
      <c r="AI15" s="3" t="s">
        <v>635</v>
      </c>
      <c r="AK15" s="3" t="s">
        <v>617</v>
      </c>
      <c r="AL15" s="3" t="s">
        <v>945</v>
      </c>
      <c r="AM15" s="3">
        <v>87</v>
      </c>
      <c r="AN15" s="3" t="s">
        <v>635</v>
      </c>
      <c r="AO15" s="3" t="s">
        <v>945</v>
      </c>
      <c r="AP15" s="3" t="s">
        <v>635</v>
      </c>
      <c r="AQ15" s="5">
        <f t="shared" si="0"/>
        <v>87</v>
      </c>
      <c r="AR15" s="5">
        <f t="shared" si="1"/>
        <v>87</v>
      </c>
      <c r="AS15" s="5">
        <f t="shared" si="2"/>
        <v>0</v>
      </c>
    </row>
    <row r="16" spans="1:45">
      <c r="A16" s="3">
        <v>12</v>
      </c>
      <c r="L16" s="3" t="s">
        <v>705</v>
      </c>
      <c r="O16" s="3" t="s">
        <v>803</v>
      </c>
      <c r="R16" s="3">
        <v>61</v>
      </c>
      <c r="T16" s="3">
        <v>56</v>
      </c>
      <c r="U16" s="3" t="s">
        <v>830</v>
      </c>
      <c r="X16" s="3">
        <v>12</v>
      </c>
      <c r="Y16" s="3">
        <v>78.5</v>
      </c>
      <c r="AA16" s="3" t="s">
        <v>687</v>
      </c>
      <c r="AB16" s="3" t="s">
        <v>0</v>
      </c>
      <c r="AC16" s="3">
        <v>86</v>
      </c>
      <c r="AD16" s="3" t="s">
        <v>523</v>
      </c>
      <c r="AE16" s="3">
        <v>116</v>
      </c>
      <c r="AF16" s="5"/>
      <c r="AH16" s="3" t="s">
        <v>617</v>
      </c>
      <c r="AI16" s="3" t="s">
        <v>635</v>
      </c>
      <c r="AK16" s="3" t="s">
        <v>617</v>
      </c>
      <c r="AL16" s="3" t="s">
        <v>945</v>
      </c>
      <c r="AM16" s="3">
        <v>72</v>
      </c>
      <c r="AN16" s="3" t="s">
        <v>635</v>
      </c>
      <c r="AO16" s="3" t="s">
        <v>945</v>
      </c>
      <c r="AP16" s="3" t="s">
        <v>635</v>
      </c>
      <c r="AQ16" s="5">
        <f t="shared" si="0"/>
        <v>72</v>
      </c>
      <c r="AR16" s="5">
        <f t="shared" si="1"/>
        <v>72</v>
      </c>
      <c r="AS16" s="5">
        <f t="shared" si="2"/>
        <v>0</v>
      </c>
    </row>
    <row r="17" spans="1:45">
      <c r="A17" s="3">
        <v>13</v>
      </c>
      <c r="I17" s="3">
        <v>60</v>
      </c>
      <c r="L17" s="3" t="s">
        <v>705</v>
      </c>
      <c r="O17" s="3">
        <v>40</v>
      </c>
      <c r="P17" s="3">
        <v>104</v>
      </c>
      <c r="R17" s="3">
        <v>95</v>
      </c>
      <c r="T17" s="3">
        <v>111</v>
      </c>
      <c r="U17" s="3" t="s">
        <v>830</v>
      </c>
      <c r="X17" s="3">
        <v>13</v>
      </c>
      <c r="Y17" s="3">
        <v>110</v>
      </c>
      <c r="AA17" s="3" t="s">
        <v>687</v>
      </c>
      <c r="AB17" s="3">
        <v>78</v>
      </c>
      <c r="AC17" s="3">
        <v>37</v>
      </c>
      <c r="AD17" s="3">
        <v>81</v>
      </c>
      <c r="AE17" s="3">
        <v>90</v>
      </c>
      <c r="AF17" s="5">
        <v>96</v>
      </c>
      <c r="AG17" s="3">
        <v>100</v>
      </c>
      <c r="AH17" s="3">
        <v>100</v>
      </c>
      <c r="AI17" s="3" t="s">
        <v>595</v>
      </c>
      <c r="AK17" s="3">
        <v>104</v>
      </c>
      <c r="AL17" s="3">
        <v>99</v>
      </c>
      <c r="AM17" s="3">
        <v>114</v>
      </c>
      <c r="AN17" s="3" t="s">
        <v>524</v>
      </c>
      <c r="AO17" s="3">
        <v>92.5</v>
      </c>
      <c r="AQ17" s="5">
        <f t="shared" si="0"/>
        <v>92.5</v>
      </c>
      <c r="AR17" s="5">
        <f t="shared" si="1"/>
        <v>114</v>
      </c>
      <c r="AS17" s="5">
        <f t="shared" si="2"/>
        <v>21.5</v>
      </c>
    </row>
    <row r="18" spans="1:45">
      <c r="A18" s="3">
        <v>14</v>
      </c>
      <c r="H18" s="3">
        <v>21</v>
      </c>
      <c r="I18" s="3">
        <v>52</v>
      </c>
      <c r="K18" s="3">
        <v>16</v>
      </c>
      <c r="O18" s="3">
        <v>45</v>
      </c>
      <c r="P18" s="3">
        <v>78</v>
      </c>
      <c r="R18" s="3">
        <v>54</v>
      </c>
      <c r="T18" s="3">
        <v>56</v>
      </c>
      <c r="U18" s="3">
        <v>46</v>
      </c>
      <c r="V18" s="3" t="s">
        <v>519</v>
      </c>
      <c r="W18" s="3" t="s">
        <v>816</v>
      </c>
      <c r="X18" s="3">
        <v>14</v>
      </c>
      <c r="Y18" s="3">
        <v>47</v>
      </c>
      <c r="Z18" s="3" t="s">
        <v>519</v>
      </c>
      <c r="AA18" s="3" t="s">
        <v>816</v>
      </c>
      <c r="AB18" s="3">
        <v>35</v>
      </c>
      <c r="AC18" s="3">
        <v>35</v>
      </c>
      <c r="AD18" s="3">
        <v>40</v>
      </c>
      <c r="AE18" s="3">
        <v>42</v>
      </c>
      <c r="AF18" s="5">
        <v>161</v>
      </c>
      <c r="AH18" s="3">
        <v>57.5</v>
      </c>
      <c r="AI18" s="3" t="s">
        <v>916</v>
      </c>
      <c r="AK18" s="3">
        <v>96</v>
      </c>
      <c r="AL18" s="31">
        <v>57.5</v>
      </c>
      <c r="AM18" s="31">
        <v>200</v>
      </c>
      <c r="AN18" s="31"/>
      <c r="AO18" s="31">
        <v>110</v>
      </c>
      <c r="AQ18" s="5">
        <f t="shared" si="0"/>
        <v>57.5</v>
      </c>
      <c r="AR18" s="5">
        <f t="shared" si="1"/>
        <v>200</v>
      </c>
      <c r="AS18" s="5">
        <f t="shared" si="2"/>
        <v>142.5</v>
      </c>
    </row>
    <row r="19" spans="1:45">
      <c r="A19" s="3">
        <v>15</v>
      </c>
      <c r="H19" s="3">
        <v>27</v>
      </c>
      <c r="I19" s="3">
        <v>45</v>
      </c>
      <c r="K19" s="3">
        <v>23</v>
      </c>
      <c r="O19" s="3">
        <v>40</v>
      </c>
      <c r="P19" s="3">
        <v>51.5</v>
      </c>
      <c r="R19" s="3">
        <v>46</v>
      </c>
      <c r="T19" s="3">
        <v>49</v>
      </c>
      <c r="U19" s="3">
        <v>32</v>
      </c>
      <c r="V19" s="3" t="s">
        <v>519</v>
      </c>
      <c r="W19" s="3" t="s">
        <v>461</v>
      </c>
      <c r="X19" s="3">
        <v>15</v>
      </c>
      <c r="Y19" s="3">
        <v>35.5</v>
      </c>
      <c r="Z19" s="3" t="s">
        <v>519</v>
      </c>
      <c r="AA19" s="3" t="s">
        <v>461</v>
      </c>
      <c r="AB19" s="3">
        <v>42</v>
      </c>
      <c r="AC19" s="3">
        <v>38</v>
      </c>
      <c r="AD19" s="3">
        <v>44</v>
      </c>
      <c r="AE19" s="3">
        <v>32</v>
      </c>
      <c r="AF19" s="5">
        <v>29</v>
      </c>
      <c r="AG19" s="3">
        <v>41</v>
      </c>
      <c r="AH19" s="3">
        <v>39</v>
      </c>
      <c r="AK19" s="3">
        <v>39</v>
      </c>
      <c r="AL19" s="3">
        <v>40</v>
      </c>
      <c r="AM19" s="3">
        <v>26</v>
      </c>
      <c r="AO19" s="3">
        <v>54</v>
      </c>
      <c r="AQ19" s="5">
        <f t="shared" si="0"/>
        <v>26</v>
      </c>
      <c r="AR19" s="5">
        <f t="shared" si="1"/>
        <v>54</v>
      </c>
      <c r="AS19" s="5">
        <f t="shared" si="2"/>
        <v>28</v>
      </c>
    </row>
    <row r="20" spans="1:45">
      <c r="A20" s="3">
        <v>16</v>
      </c>
      <c r="H20" s="3">
        <v>13.5</v>
      </c>
      <c r="I20" s="3">
        <v>46</v>
      </c>
      <c r="K20" s="3">
        <v>12</v>
      </c>
      <c r="O20" s="3">
        <v>42</v>
      </c>
      <c r="P20" s="3">
        <v>47.5</v>
      </c>
      <c r="R20" s="3">
        <v>47</v>
      </c>
      <c r="T20" s="3">
        <v>51</v>
      </c>
      <c r="U20" s="3">
        <v>47</v>
      </c>
      <c r="V20" s="3" t="s">
        <v>519</v>
      </c>
      <c r="W20" s="3" t="s">
        <v>461</v>
      </c>
      <c r="X20" s="3">
        <v>16</v>
      </c>
      <c r="Y20" s="3">
        <v>37.5</v>
      </c>
      <c r="Z20" s="3" t="s">
        <v>519</v>
      </c>
      <c r="AA20" s="3" t="s">
        <v>461</v>
      </c>
      <c r="AB20" s="3">
        <v>46</v>
      </c>
      <c r="AC20" s="3">
        <v>49</v>
      </c>
      <c r="AD20" s="3">
        <v>41</v>
      </c>
      <c r="AE20" s="3">
        <v>34</v>
      </c>
      <c r="AF20" s="5">
        <v>30</v>
      </c>
      <c r="AG20" s="3">
        <v>49</v>
      </c>
      <c r="AH20" s="3">
        <v>39</v>
      </c>
      <c r="AK20" s="3">
        <v>44</v>
      </c>
      <c r="AL20" s="3">
        <v>45</v>
      </c>
      <c r="AM20" s="3">
        <v>35</v>
      </c>
      <c r="AO20" s="3">
        <v>41</v>
      </c>
      <c r="AQ20" s="5">
        <f t="shared" si="0"/>
        <v>35</v>
      </c>
      <c r="AR20" s="5">
        <f t="shared" si="1"/>
        <v>49</v>
      </c>
      <c r="AS20" s="5">
        <f t="shared" si="2"/>
        <v>14</v>
      </c>
    </row>
    <row r="21" spans="1:45">
      <c r="A21" s="3">
        <v>17</v>
      </c>
      <c r="H21" s="3">
        <v>12.5</v>
      </c>
      <c r="I21" s="3">
        <v>64</v>
      </c>
      <c r="K21" s="3">
        <v>11.5</v>
      </c>
      <c r="O21" s="3">
        <v>48</v>
      </c>
      <c r="P21" s="3">
        <v>58</v>
      </c>
      <c r="R21" s="3">
        <v>54</v>
      </c>
      <c r="T21" s="3">
        <v>60</v>
      </c>
      <c r="U21" s="3">
        <v>46</v>
      </c>
      <c r="V21" s="3" t="s">
        <v>518</v>
      </c>
      <c r="X21" s="3">
        <v>17</v>
      </c>
      <c r="Y21" s="3">
        <v>50</v>
      </c>
      <c r="Z21" s="3" t="s">
        <v>518</v>
      </c>
      <c r="AB21" s="3">
        <v>34</v>
      </c>
      <c r="AC21" s="3">
        <v>32</v>
      </c>
      <c r="AD21" s="3">
        <v>36.5</v>
      </c>
      <c r="AE21" s="3">
        <v>24</v>
      </c>
      <c r="AF21" s="5">
        <v>28</v>
      </c>
      <c r="AG21" s="3">
        <v>43</v>
      </c>
      <c r="AH21" s="3">
        <v>47.5</v>
      </c>
      <c r="AK21" s="3">
        <v>41</v>
      </c>
      <c r="AL21" s="3">
        <v>36</v>
      </c>
      <c r="AM21" s="3">
        <v>36</v>
      </c>
      <c r="AO21" s="3">
        <v>43</v>
      </c>
      <c r="AQ21" s="5">
        <f t="shared" si="0"/>
        <v>36</v>
      </c>
      <c r="AR21" s="5">
        <f t="shared" si="1"/>
        <v>47.5</v>
      </c>
      <c r="AS21" s="5">
        <f t="shared" si="2"/>
        <v>11.5</v>
      </c>
    </row>
    <row r="22" spans="1:45">
      <c r="A22" s="3">
        <v>18</v>
      </c>
      <c r="H22" s="3">
        <v>3.5</v>
      </c>
      <c r="I22" s="3">
        <v>37</v>
      </c>
      <c r="L22" s="3" t="s">
        <v>705</v>
      </c>
      <c r="O22" s="3">
        <v>35</v>
      </c>
      <c r="P22" s="3">
        <v>44</v>
      </c>
      <c r="R22" s="3">
        <v>37</v>
      </c>
      <c r="T22" s="3">
        <v>40</v>
      </c>
      <c r="U22" s="3">
        <v>36</v>
      </c>
      <c r="V22" s="3" t="s">
        <v>518</v>
      </c>
      <c r="X22" s="3">
        <v>18</v>
      </c>
      <c r="Y22" s="3">
        <v>39</v>
      </c>
      <c r="Z22" s="3" t="s">
        <v>518</v>
      </c>
      <c r="AB22" s="3">
        <v>41</v>
      </c>
      <c r="AC22" s="3">
        <v>47</v>
      </c>
      <c r="AD22" s="3">
        <v>40</v>
      </c>
      <c r="AE22" s="3">
        <v>34</v>
      </c>
      <c r="AF22" s="5">
        <v>26.5</v>
      </c>
      <c r="AG22" s="3">
        <v>38</v>
      </c>
      <c r="AH22" s="3">
        <v>48.5</v>
      </c>
      <c r="AI22" s="3" t="s">
        <v>916</v>
      </c>
      <c r="AK22" s="3">
        <v>39</v>
      </c>
      <c r="AL22" s="3">
        <v>45</v>
      </c>
      <c r="AM22" s="3">
        <v>38</v>
      </c>
      <c r="AO22" s="3">
        <v>43</v>
      </c>
      <c r="AQ22" s="5">
        <f t="shared" si="0"/>
        <v>38</v>
      </c>
      <c r="AR22" s="5">
        <f t="shared" si="1"/>
        <v>48.5</v>
      </c>
      <c r="AS22" s="5">
        <f t="shared" si="2"/>
        <v>10.5</v>
      </c>
    </row>
    <row r="23" spans="1:45">
      <c r="A23" s="3">
        <v>19</v>
      </c>
      <c r="H23" s="3">
        <v>7</v>
      </c>
      <c r="I23" s="3">
        <v>44</v>
      </c>
      <c r="L23" s="3" t="s">
        <v>705</v>
      </c>
      <c r="O23" s="3">
        <v>35</v>
      </c>
      <c r="P23" s="3">
        <v>44.5</v>
      </c>
      <c r="R23" s="3">
        <v>42</v>
      </c>
      <c r="T23" s="3">
        <v>53</v>
      </c>
      <c r="U23" s="3">
        <v>45</v>
      </c>
      <c r="V23" s="3" t="s">
        <v>550</v>
      </c>
      <c r="X23" s="3">
        <v>19</v>
      </c>
      <c r="Y23" s="3">
        <v>42</v>
      </c>
      <c r="Z23" s="3" t="s">
        <v>550</v>
      </c>
      <c r="AB23" s="3">
        <v>67</v>
      </c>
      <c r="AC23" s="3">
        <v>69</v>
      </c>
      <c r="AD23" s="3">
        <v>50</v>
      </c>
      <c r="AE23" s="3">
        <v>37</v>
      </c>
      <c r="AF23" s="5">
        <v>46</v>
      </c>
      <c r="AG23" s="3">
        <v>48</v>
      </c>
      <c r="AH23" s="3">
        <v>46</v>
      </c>
      <c r="AK23" s="3">
        <v>53</v>
      </c>
      <c r="AL23" s="3">
        <v>52</v>
      </c>
      <c r="AM23" s="3">
        <v>48</v>
      </c>
      <c r="AO23" s="3">
        <v>54</v>
      </c>
      <c r="AQ23" s="5">
        <f t="shared" si="0"/>
        <v>46</v>
      </c>
      <c r="AR23" s="5">
        <f t="shared" si="1"/>
        <v>54</v>
      </c>
      <c r="AS23" s="5">
        <f t="shared" si="2"/>
        <v>8</v>
      </c>
    </row>
    <row r="24" spans="1:45">
      <c r="A24" s="3">
        <v>20</v>
      </c>
      <c r="H24" s="3">
        <v>5.5</v>
      </c>
      <c r="I24" s="3">
        <v>57</v>
      </c>
      <c r="L24" s="3" t="s">
        <v>705</v>
      </c>
      <c r="O24" s="3">
        <v>36</v>
      </c>
      <c r="P24" s="3">
        <v>63</v>
      </c>
      <c r="R24" s="3">
        <v>57</v>
      </c>
      <c r="T24" s="3">
        <v>54</v>
      </c>
      <c r="U24" s="3">
        <v>64</v>
      </c>
      <c r="V24" s="3" t="s">
        <v>550</v>
      </c>
      <c r="X24" s="3">
        <v>20</v>
      </c>
      <c r="Y24" s="3">
        <v>61</v>
      </c>
      <c r="Z24" s="3" t="s">
        <v>550</v>
      </c>
      <c r="AB24" s="3">
        <v>53</v>
      </c>
      <c r="AC24" s="3">
        <v>56</v>
      </c>
      <c r="AD24" s="3">
        <v>72.5</v>
      </c>
      <c r="AE24" s="3">
        <v>79</v>
      </c>
      <c r="AF24" s="5">
        <v>40.5</v>
      </c>
      <c r="AG24" s="3">
        <v>76</v>
      </c>
      <c r="AH24" s="3">
        <v>82</v>
      </c>
      <c r="AK24" s="3">
        <v>80</v>
      </c>
      <c r="AL24" s="3">
        <v>78</v>
      </c>
      <c r="AM24" s="3">
        <v>83</v>
      </c>
      <c r="AO24" s="3">
        <v>88</v>
      </c>
      <c r="AQ24" s="5">
        <f t="shared" si="0"/>
        <v>76</v>
      </c>
      <c r="AR24" s="5">
        <f t="shared" si="1"/>
        <v>88</v>
      </c>
      <c r="AS24" s="5">
        <f t="shared" si="2"/>
        <v>12</v>
      </c>
    </row>
    <row r="25" spans="1:45">
      <c r="A25" s="3">
        <v>21</v>
      </c>
      <c r="H25" s="3">
        <v>7.5</v>
      </c>
      <c r="I25" s="3">
        <v>51</v>
      </c>
      <c r="L25" s="3" t="s">
        <v>705</v>
      </c>
      <c r="O25" s="3">
        <v>45</v>
      </c>
      <c r="P25" s="3">
        <v>57</v>
      </c>
      <c r="R25" s="3">
        <v>55</v>
      </c>
      <c r="T25" s="3">
        <v>60</v>
      </c>
      <c r="U25" s="3">
        <v>57</v>
      </c>
      <c r="V25" s="3" t="s">
        <v>550</v>
      </c>
      <c r="X25" s="3">
        <v>21</v>
      </c>
      <c r="Y25" s="3">
        <v>56</v>
      </c>
      <c r="Z25" s="3" t="s">
        <v>550</v>
      </c>
      <c r="AB25" s="3">
        <v>48</v>
      </c>
      <c r="AC25" s="3">
        <v>52</v>
      </c>
      <c r="AD25" s="3">
        <v>54.5</v>
      </c>
      <c r="AE25" s="3">
        <v>41</v>
      </c>
      <c r="AF25" s="5">
        <v>46.5</v>
      </c>
      <c r="AG25" s="3">
        <v>56.5</v>
      </c>
      <c r="AH25" s="3">
        <v>66.5</v>
      </c>
      <c r="AK25" s="3">
        <v>73.5</v>
      </c>
      <c r="AL25" s="3">
        <v>79.5</v>
      </c>
      <c r="AM25" s="3">
        <v>54</v>
      </c>
      <c r="AO25" s="3">
        <v>82</v>
      </c>
      <c r="AQ25" s="5">
        <f t="shared" si="0"/>
        <v>54</v>
      </c>
      <c r="AR25" s="5">
        <f t="shared" si="1"/>
        <v>82</v>
      </c>
      <c r="AS25" s="5">
        <f t="shared" si="2"/>
        <v>28</v>
      </c>
    </row>
    <row r="26" spans="1:45">
      <c r="A26" s="3">
        <v>22</v>
      </c>
      <c r="H26" s="3">
        <v>5.5</v>
      </c>
      <c r="I26" s="3">
        <v>47</v>
      </c>
      <c r="L26" s="3" t="s">
        <v>705</v>
      </c>
      <c r="O26" s="3">
        <v>38</v>
      </c>
      <c r="P26" s="3">
        <v>51</v>
      </c>
      <c r="R26" s="3">
        <v>47</v>
      </c>
      <c r="T26" s="3">
        <v>51</v>
      </c>
      <c r="U26" s="3">
        <v>48</v>
      </c>
      <c r="V26" s="3" t="s">
        <v>550</v>
      </c>
      <c r="X26" s="3">
        <v>22</v>
      </c>
      <c r="Y26" s="3">
        <v>46</v>
      </c>
      <c r="Z26" s="3" t="s">
        <v>550</v>
      </c>
      <c r="AB26" s="3">
        <v>47</v>
      </c>
      <c r="AC26" s="3">
        <v>50</v>
      </c>
      <c r="AD26" s="3">
        <v>55.5</v>
      </c>
      <c r="AE26" s="3">
        <v>40</v>
      </c>
      <c r="AF26" s="5">
        <v>47.5</v>
      </c>
      <c r="AG26" s="3">
        <v>52.5</v>
      </c>
      <c r="AH26" s="3">
        <v>60</v>
      </c>
      <c r="AK26" s="3">
        <v>60</v>
      </c>
      <c r="AL26" s="3">
        <v>57.5</v>
      </c>
      <c r="AM26" s="3">
        <v>50</v>
      </c>
      <c r="AO26" s="3">
        <v>55</v>
      </c>
      <c r="AQ26" s="5">
        <f t="shared" si="0"/>
        <v>50</v>
      </c>
      <c r="AR26" s="5">
        <f t="shared" si="1"/>
        <v>60</v>
      </c>
      <c r="AS26" s="5">
        <f t="shared" si="2"/>
        <v>10</v>
      </c>
    </row>
    <row r="27" spans="1:45">
      <c r="A27" s="3">
        <v>23</v>
      </c>
      <c r="H27" s="3">
        <v>3</v>
      </c>
      <c r="I27" s="3">
        <v>47</v>
      </c>
      <c r="L27" s="3" t="s">
        <v>705</v>
      </c>
      <c r="O27" s="3">
        <v>39</v>
      </c>
      <c r="P27" s="3">
        <v>53</v>
      </c>
      <c r="R27" s="3">
        <v>52</v>
      </c>
      <c r="T27" s="3">
        <v>52</v>
      </c>
      <c r="U27" s="3">
        <v>51</v>
      </c>
      <c r="V27" s="3" t="s">
        <v>550</v>
      </c>
      <c r="X27" s="3">
        <v>23</v>
      </c>
      <c r="Y27" s="3">
        <v>49</v>
      </c>
      <c r="Z27" s="3" t="s">
        <v>550</v>
      </c>
      <c r="AB27" s="3">
        <v>49.5</v>
      </c>
      <c r="AC27" s="3">
        <v>52</v>
      </c>
      <c r="AD27" s="3">
        <v>52.5</v>
      </c>
      <c r="AE27" s="3">
        <v>45</v>
      </c>
      <c r="AF27" s="5">
        <v>46.5</v>
      </c>
      <c r="AG27" s="3">
        <v>56.5</v>
      </c>
      <c r="AH27" s="3">
        <v>57</v>
      </c>
      <c r="AK27" s="3">
        <v>55</v>
      </c>
      <c r="AL27" s="3">
        <v>57</v>
      </c>
      <c r="AM27" s="3">
        <v>52</v>
      </c>
      <c r="AO27" s="3">
        <v>55</v>
      </c>
      <c r="AQ27" s="5">
        <f t="shared" si="0"/>
        <v>52</v>
      </c>
      <c r="AR27" s="5">
        <f t="shared" si="1"/>
        <v>57</v>
      </c>
      <c r="AS27" s="5">
        <f t="shared" si="2"/>
        <v>5</v>
      </c>
    </row>
    <row r="28" spans="1:45">
      <c r="A28" s="3">
        <v>24</v>
      </c>
      <c r="H28" s="3" t="s">
        <v>95</v>
      </c>
      <c r="I28" s="3">
        <v>35</v>
      </c>
      <c r="L28" s="3" t="s">
        <v>705</v>
      </c>
      <c r="O28" s="3">
        <v>39</v>
      </c>
      <c r="P28" s="3">
        <v>53</v>
      </c>
      <c r="R28" s="3">
        <v>49</v>
      </c>
      <c r="T28" s="3">
        <v>50</v>
      </c>
      <c r="U28" s="3">
        <v>46</v>
      </c>
      <c r="V28" s="3" t="s">
        <v>550</v>
      </c>
      <c r="W28" s="3" t="s">
        <v>505</v>
      </c>
      <c r="X28" s="3">
        <v>24</v>
      </c>
      <c r="Y28" s="3">
        <v>50</v>
      </c>
      <c r="Z28" s="3" t="s">
        <v>550</v>
      </c>
      <c r="AA28" s="3" t="s">
        <v>505</v>
      </c>
      <c r="AB28" s="3">
        <v>47</v>
      </c>
      <c r="AC28" s="3">
        <v>51</v>
      </c>
      <c r="AD28" s="3">
        <v>54</v>
      </c>
      <c r="AE28" s="3">
        <v>50</v>
      </c>
      <c r="AF28" s="5">
        <v>42</v>
      </c>
      <c r="AG28" s="3">
        <v>58</v>
      </c>
      <c r="AH28" s="3">
        <v>59</v>
      </c>
      <c r="AK28" s="3">
        <v>62</v>
      </c>
      <c r="AL28" s="3">
        <v>61</v>
      </c>
      <c r="AM28" s="3">
        <v>60</v>
      </c>
      <c r="AO28" s="3">
        <v>66</v>
      </c>
      <c r="AQ28" s="5">
        <f t="shared" si="0"/>
        <v>58</v>
      </c>
      <c r="AR28" s="5">
        <f t="shared" si="1"/>
        <v>66</v>
      </c>
      <c r="AS28" s="5">
        <f t="shared" si="2"/>
        <v>8</v>
      </c>
    </row>
    <row r="29" spans="1:45">
      <c r="A29" s="3">
        <v>25</v>
      </c>
      <c r="I29" s="3">
        <v>53</v>
      </c>
      <c r="L29" s="3" t="s">
        <v>705</v>
      </c>
      <c r="O29" s="3">
        <v>39</v>
      </c>
      <c r="P29" s="3">
        <v>55</v>
      </c>
      <c r="R29" s="3">
        <v>53</v>
      </c>
      <c r="T29" s="3">
        <v>59</v>
      </c>
      <c r="U29" s="3">
        <v>51</v>
      </c>
      <c r="V29" s="3" t="s">
        <v>550</v>
      </c>
      <c r="W29" s="3" t="s">
        <v>506</v>
      </c>
      <c r="X29" s="3">
        <v>25</v>
      </c>
      <c r="Y29" s="3">
        <v>55</v>
      </c>
      <c r="Z29" s="3" t="s">
        <v>550</v>
      </c>
      <c r="AA29" s="3" t="s">
        <v>506</v>
      </c>
      <c r="AB29" s="3">
        <v>51</v>
      </c>
      <c r="AC29" s="3">
        <v>58</v>
      </c>
      <c r="AD29" s="3">
        <v>58</v>
      </c>
      <c r="AE29" s="3">
        <v>47</v>
      </c>
      <c r="AF29" s="5">
        <v>53</v>
      </c>
      <c r="AG29" s="3">
        <v>57</v>
      </c>
      <c r="AH29" s="3">
        <v>58</v>
      </c>
      <c r="AK29" s="3">
        <v>55</v>
      </c>
      <c r="AL29" s="3">
        <v>55.5</v>
      </c>
      <c r="AM29" s="3">
        <v>52</v>
      </c>
      <c r="AO29" s="3">
        <v>59</v>
      </c>
      <c r="AQ29" s="5">
        <f t="shared" si="0"/>
        <v>52</v>
      </c>
      <c r="AR29" s="5">
        <f t="shared" si="1"/>
        <v>59</v>
      </c>
      <c r="AS29" s="5">
        <f t="shared" si="2"/>
        <v>7</v>
      </c>
    </row>
    <row r="30" spans="1:45">
      <c r="A30" s="3">
        <v>26</v>
      </c>
      <c r="I30" s="3">
        <v>56</v>
      </c>
      <c r="L30" s="3" t="s">
        <v>705</v>
      </c>
      <c r="O30" s="3">
        <v>45</v>
      </c>
      <c r="P30" s="3">
        <v>56</v>
      </c>
      <c r="R30" s="3">
        <v>55</v>
      </c>
      <c r="T30" s="3">
        <v>60</v>
      </c>
      <c r="U30" s="3">
        <v>55</v>
      </c>
      <c r="V30" s="3" t="s">
        <v>550</v>
      </c>
      <c r="X30" s="3">
        <v>26</v>
      </c>
      <c r="Y30" s="3">
        <v>59.5</v>
      </c>
      <c r="Z30" s="3" t="s">
        <v>550</v>
      </c>
      <c r="AB30" s="3">
        <v>56</v>
      </c>
      <c r="AC30" s="3">
        <v>65</v>
      </c>
      <c r="AD30" s="3">
        <v>64</v>
      </c>
      <c r="AE30" s="3">
        <v>58</v>
      </c>
      <c r="AF30" s="5">
        <v>67</v>
      </c>
      <c r="AG30" s="3">
        <v>66.5</v>
      </c>
      <c r="AH30" s="3">
        <v>69</v>
      </c>
      <c r="AK30" s="3">
        <v>72</v>
      </c>
      <c r="AL30" s="3">
        <v>69</v>
      </c>
      <c r="AM30" s="3">
        <v>69</v>
      </c>
      <c r="AO30" s="3">
        <v>73</v>
      </c>
      <c r="AQ30" s="5">
        <f t="shared" si="0"/>
        <v>66.5</v>
      </c>
      <c r="AR30" s="5">
        <f t="shared" si="1"/>
        <v>73</v>
      </c>
      <c r="AS30" s="5">
        <f t="shared" si="2"/>
        <v>6.5</v>
      </c>
    </row>
    <row r="31" spans="1:45">
      <c r="A31" s="3">
        <v>27</v>
      </c>
      <c r="I31" s="3">
        <v>45</v>
      </c>
      <c r="L31" s="3" t="s">
        <v>705</v>
      </c>
      <c r="O31" s="3">
        <v>36</v>
      </c>
      <c r="P31" s="3">
        <v>54</v>
      </c>
      <c r="R31" s="3">
        <v>52</v>
      </c>
      <c r="T31" s="3">
        <v>60</v>
      </c>
      <c r="U31" s="3">
        <v>55</v>
      </c>
      <c r="V31" s="3" t="s">
        <v>550</v>
      </c>
      <c r="X31" s="3">
        <v>27</v>
      </c>
      <c r="Y31" s="3">
        <v>55</v>
      </c>
      <c r="Z31" s="3" t="s">
        <v>550</v>
      </c>
      <c r="AB31" s="3">
        <v>53</v>
      </c>
      <c r="AC31" s="3">
        <v>57</v>
      </c>
      <c r="AD31" s="3">
        <v>51.5</v>
      </c>
      <c r="AE31" s="3">
        <v>38</v>
      </c>
      <c r="AF31" s="5">
        <v>38.5</v>
      </c>
      <c r="AG31" s="3">
        <v>53</v>
      </c>
      <c r="AH31" s="3">
        <v>60</v>
      </c>
      <c r="AK31" s="3">
        <v>68</v>
      </c>
      <c r="AL31" s="3">
        <v>53.5</v>
      </c>
      <c r="AM31" s="3">
        <v>53</v>
      </c>
      <c r="AO31" s="3">
        <v>72</v>
      </c>
      <c r="AQ31" s="5">
        <f t="shared" si="0"/>
        <v>53</v>
      </c>
      <c r="AR31" s="5">
        <f t="shared" si="1"/>
        <v>72</v>
      </c>
      <c r="AS31" s="5">
        <f t="shared" si="2"/>
        <v>19</v>
      </c>
    </row>
    <row r="32" spans="1:45">
      <c r="A32" s="3">
        <v>28</v>
      </c>
      <c r="H32" s="3">
        <v>6</v>
      </c>
      <c r="I32" s="3">
        <v>45</v>
      </c>
      <c r="K32" s="3">
        <v>3.5</v>
      </c>
      <c r="O32" s="3">
        <v>48</v>
      </c>
      <c r="P32" s="3">
        <v>51</v>
      </c>
      <c r="R32" s="3">
        <v>54</v>
      </c>
      <c r="T32" s="3">
        <v>60</v>
      </c>
      <c r="U32" s="3">
        <v>49</v>
      </c>
      <c r="V32" s="3" t="s">
        <v>550</v>
      </c>
      <c r="X32" s="3">
        <v>28</v>
      </c>
      <c r="Y32" s="3">
        <v>55</v>
      </c>
      <c r="Z32" s="3" t="s">
        <v>550</v>
      </c>
      <c r="AB32" s="3">
        <v>55</v>
      </c>
      <c r="AC32" s="3">
        <v>45</v>
      </c>
      <c r="AD32" s="3">
        <v>54</v>
      </c>
      <c r="AE32" s="3">
        <v>47</v>
      </c>
      <c r="AF32" s="5">
        <v>38</v>
      </c>
      <c r="AG32" s="3">
        <v>56.5</v>
      </c>
      <c r="AH32" s="3">
        <v>58.5</v>
      </c>
      <c r="AK32" s="3">
        <v>61</v>
      </c>
      <c r="AL32" s="3">
        <v>52</v>
      </c>
      <c r="AM32" s="3">
        <v>52</v>
      </c>
      <c r="AO32" s="3">
        <v>63</v>
      </c>
      <c r="AQ32" s="5">
        <f t="shared" si="0"/>
        <v>52</v>
      </c>
      <c r="AR32" s="5">
        <f t="shared" si="1"/>
        <v>63</v>
      </c>
      <c r="AS32" s="5">
        <f t="shared" si="2"/>
        <v>11</v>
      </c>
    </row>
    <row r="33" spans="1:45">
      <c r="A33" s="3">
        <v>29</v>
      </c>
      <c r="H33" s="3">
        <v>6</v>
      </c>
      <c r="I33" s="3">
        <v>57</v>
      </c>
      <c r="K33" s="3">
        <v>5</v>
      </c>
      <c r="O33" s="3">
        <v>45</v>
      </c>
      <c r="P33" s="3">
        <v>58</v>
      </c>
      <c r="R33" s="3">
        <v>56</v>
      </c>
      <c r="T33" s="3">
        <v>60</v>
      </c>
      <c r="U33" s="3">
        <v>52</v>
      </c>
      <c r="V33" s="3" t="s">
        <v>550</v>
      </c>
      <c r="X33" s="3">
        <v>29</v>
      </c>
      <c r="Y33" s="3">
        <v>54.5</v>
      </c>
      <c r="Z33" s="3" t="s">
        <v>550</v>
      </c>
      <c r="AB33" s="3">
        <v>49</v>
      </c>
      <c r="AC33" s="3">
        <v>53</v>
      </c>
      <c r="AD33" s="3">
        <v>57</v>
      </c>
      <c r="AE33" s="3">
        <v>53</v>
      </c>
      <c r="AF33" s="5">
        <v>39.5</v>
      </c>
      <c r="AG33" s="3">
        <v>58.5</v>
      </c>
      <c r="AH33" s="3">
        <v>61</v>
      </c>
      <c r="AK33" s="3">
        <v>65</v>
      </c>
      <c r="AL33" s="3">
        <v>66</v>
      </c>
      <c r="AM33" s="3">
        <v>65</v>
      </c>
      <c r="AO33" s="3">
        <v>67</v>
      </c>
      <c r="AQ33" s="5">
        <f t="shared" si="0"/>
        <v>58.5</v>
      </c>
      <c r="AR33" s="5">
        <f t="shared" si="1"/>
        <v>67</v>
      </c>
      <c r="AS33" s="5">
        <f t="shared" si="2"/>
        <v>8.5</v>
      </c>
    </row>
    <row r="34" spans="1:45">
      <c r="A34" s="3">
        <v>30</v>
      </c>
      <c r="I34" s="3">
        <v>36</v>
      </c>
      <c r="L34" s="3" t="s">
        <v>705</v>
      </c>
      <c r="O34" s="3">
        <v>49</v>
      </c>
      <c r="P34" s="3">
        <v>52</v>
      </c>
      <c r="R34" s="3">
        <v>48</v>
      </c>
      <c r="T34" s="3">
        <v>51</v>
      </c>
      <c r="U34" s="3">
        <v>50</v>
      </c>
      <c r="V34" s="3" t="s">
        <v>550</v>
      </c>
      <c r="X34" s="3">
        <v>30</v>
      </c>
      <c r="Y34" s="3">
        <v>53</v>
      </c>
      <c r="Z34" s="3" t="s">
        <v>550</v>
      </c>
      <c r="AB34" s="3">
        <v>47</v>
      </c>
      <c r="AC34" s="3">
        <v>52</v>
      </c>
      <c r="AD34" s="3">
        <v>56.5</v>
      </c>
      <c r="AE34" s="3">
        <v>47</v>
      </c>
      <c r="AF34" s="5">
        <v>48.5</v>
      </c>
      <c r="AG34" s="3">
        <v>55.9</v>
      </c>
      <c r="AH34" s="3">
        <v>60</v>
      </c>
      <c r="AK34" s="3">
        <v>63</v>
      </c>
      <c r="AL34" s="3">
        <v>63</v>
      </c>
      <c r="AM34" s="3">
        <v>59</v>
      </c>
      <c r="AO34" s="3">
        <v>65</v>
      </c>
      <c r="AQ34" s="5">
        <f t="shared" si="0"/>
        <v>55.9</v>
      </c>
      <c r="AR34" s="5">
        <f t="shared" si="1"/>
        <v>65</v>
      </c>
      <c r="AS34" s="5">
        <f t="shared" si="2"/>
        <v>9.1000000000000014</v>
      </c>
    </row>
    <row r="35" spans="1:45">
      <c r="A35" s="3">
        <v>31</v>
      </c>
      <c r="H35" s="3">
        <v>8</v>
      </c>
      <c r="I35" s="3">
        <v>43</v>
      </c>
      <c r="K35" s="3">
        <v>12</v>
      </c>
      <c r="O35" s="3">
        <v>35</v>
      </c>
      <c r="P35" s="3">
        <v>49.5</v>
      </c>
      <c r="R35" s="3">
        <v>44</v>
      </c>
      <c r="T35" s="3">
        <v>50</v>
      </c>
      <c r="U35" s="3">
        <v>47</v>
      </c>
      <c r="V35" s="3" t="s">
        <v>503</v>
      </c>
      <c r="W35" s="3" t="s">
        <v>564</v>
      </c>
      <c r="X35" s="3">
        <v>31</v>
      </c>
      <c r="Y35" s="3">
        <v>46</v>
      </c>
      <c r="Z35" s="3" t="s">
        <v>503</v>
      </c>
      <c r="AA35" s="3" t="s">
        <v>564</v>
      </c>
      <c r="AB35" s="3">
        <v>44</v>
      </c>
      <c r="AC35" s="3">
        <v>36</v>
      </c>
      <c r="AD35" s="3">
        <v>44</v>
      </c>
      <c r="AE35" s="3">
        <v>36</v>
      </c>
      <c r="AF35" s="5">
        <v>36</v>
      </c>
      <c r="AG35" s="3">
        <v>41</v>
      </c>
      <c r="AH35" s="3">
        <v>42</v>
      </c>
      <c r="AK35" s="3">
        <v>41</v>
      </c>
      <c r="AL35" s="3">
        <v>42.5</v>
      </c>
      <c r="AM35" s="3">
        <v>39</v>
      </c>
      <c r="AO35" s="3">
        <v>44</v>
      </c>
      <c r="AQ35" s="5">
        <f t="shared" si="0"/>
        <v>39</v>
      </c>
      <c r="AR35" s="5">
        <f t="shared" si="1"/>
        <v>44</v>
      </c>
      <c r="AS35" s="5">
        <f t="shared" si="2"/>
        <v>5</v>
      </c>
    </row>
    <row r="36" spans="1:45">
      <c r="A36" s="3">
        <v>32</v>
      </c>
      <c r="H36" s="3">
        <v>11.5</v>
      </c>
      <c r="I36" s="3">
        <v>47</v>
      </c>
      <c r="K36" s="3">
        <v>10</v>
      </c>
      <c r="O36" s="3">
        <v>43</v>
      </c>
      <c r="P36" s="3">
        <v>48</v>
      </c>
      <c r="R36" s="3">
        <v>45</v>
      </c>
      <c r="T36" s="3">
        <v>48</v>
      </c>
      <c r="U36" s="3">
        <v>41</v>
      </c>
      <c r="V36" s="3" t="s">
        <v>518</v>
      </c>
      <c r="X36" s="3">
        <v>32</v>
      </c>
      <c r="Y36" s="3">
        <v>44</v>
      </c>
      <c r="Z36" s="3" t="s">
        <v>518</v>
      </c>
      <c r="AB36" s="3">
        <v>43</v>
      </c>
      <c r="AC36" s="3">
        <v>47</v>
      </c>
      <c r="AD36" s="3">
        <v>53</v>
      </c>
      <c r="AE36" s="3">
        <v>41</v>
      </c>
      <c r="AF36" s="5">
        <v>43.5</v>
      </c>
      <c r="AG36" s="3">
        <v>50</v>
      </c>
      <c r="AH36" s="3">
        <v>51</v>
      </c>
      <c r="AK36" s="3">
        <v>54</v>
      </c>
      <c r="AL36" s="3">
        <v>53</v>
      </c>
      <c r="AM36" s="3">
        <v>51</v>
      </c>
      <c r="AO36" s="3">
        <v>56</v>
      </c>
      <c r="AQ36" s="5">
        <f t="shared" si="0"/>
        <v>50</v>
      </c>
      <c r="AR36" s="5">
        <f t="shared" si="1"/>
        <v>56</v>
      </c>
      <c r="AS36" s="5">
        <f t="shared" si="2"/>
        <v>6</v>
      </c>
    </row>
    <row r="37" spans="1:45">
      <c r="A37" s="3">
        <v>33</v>
      </c>
      <c r="H37" s="3">
        <v>9.5</v>
      </c>
      <c r="I37" s="3">
        <v>34</v>
      </c>
      <c r="K37" s="3">
        <v>11</v>
      </c>
      <c r="O37" s="3">
        <v>35</v>
      </c>
      <c r="P37" s="3">
        <v>41.5</v>
      </c>
      <c r="R37" s="3">
        <v>58</v>
      </c>
      <c r="T37" s="3">
        <v>41</v>
      </c>
      <c r="U37" s="3">
        <v>40</v>
      </c>
      <c r="V37" s="3" t="s">
        <v>518</v>
      </c>
      <c r="X37" s="3">
        <v>33</v>
      </c>
      <c r="Y37" s="3">
        <v>38</v>
      </c>
      <c r="Z37" s="3" t="s">
        <v>518</v>
      </c>
      <c r="AB37" s="3">
        <v>42</v>
      </c>
      <c r="AC37" s="3">
        <v>42</v>
      </c>
      <c r="AD37" s="3">
        <v>44</v>
      </c>
      <c r="AE37" s="3">
        <v>34</v>
      </c>
      <c r="AF37" s="5">
        <v>36</v>
      </c>
      <c r="AG37" s="3">
        <v>38</v>
      </c>
      <c r="AH37" s="3">
        <v>57</v>
      </c>
      <c r="AK37" s="3">
        <v>46</v>
      </c>
      <c r="AL37" s="3">
        <v>49</v>
      </c>
      <c r="AM37" s="3">
        <v>41</v>
      </c>
      <c r="AO37" s="3">
        <v>44</v>
      </c>
      <c r="AQ37" s="5">
        <f t="shared" si="0"/>
        <v>38</v>
      </c>
      <c r="AR37" s="5">
        <f t="shared" si="1"/>
        <v>57</v>
      </c>
      <c r="AS37" s="5">
        <f t="shared" si="2"/>
        <v>19</v>
      </c>
    </row>
    <row r="38" spans="1:45">
      <c r="A38" s="3">
        <v>34</v>
      </c>
      <c r="H38" s="3">
        <v>13</v>
      </c>
      <c r="I38" s="3">
        <v>50</v>
      </c>
      <c r="K38" s="3">
        <v>9.5</v>
      </c>
      <c r="O38" s="3">
        <v>39</v>
      </c>
      <c r="P38" s="3">
        <v>44.5</v>
      </c>
      <c r="R38" s="3">
        <v>41</v>
      </c>
      <c r="T38" s="3">
        <v>45</v>
      </c>
      <c r="U38" s="3">
        <v>43</v>
      </c>
      <c r="V38" s="3" t="s">
        <v>518</v>
      </c>
      <c r="X38" s="3">
        <v>34</v>
      </c>
      <c r="Y38" s="3">
        <v>43.5</v>
      </c>
      <c r="Z38" s="3" t="s">
        <v>518</v>
      </c>
      <c r="AB38" s="3">
        <v>42</v>
      </c>
      <c r="AC38" s="3">
        <v>45</v>
      </c>
      <c r="AD38" s="3">
        <v>46.5</v>
      </c>
      <c r="AE38" s="3">
        <v>38</v>
      </c>
      <c r="AF38" s="5">
        <v>41.5</v>
      </c>
      <c r="AG38" s="3">
        <v>43</v>
      </c>
      <c r="AH38" s="3">
        <v>49.5</v>
      </c>
      <c r="AK38" s="3">
        <v>42</v>
      </c>
      <c r="AL38" s="3">
        <v>45</v>
      </c>
      <c r="AM38" s="3">
        <v>44</v>
      </c>
      <c r="AO38" s="3">
        <v>46</v>
      </c>
      <c r="AQ38" s="5">
        <f t="shared" si="0"/>
        <v>42</v>
      </c>
      <c r="AR38" s="5">
        <f t="shared" si="1"/>
        <v>49.5</v>
      </c>
      <c r="AS38" s="5">
        <f t="shared" si="2"/>
        <v>7.5</v>
      </c>
    </row>
    <row r="39" spans="1:45">
      <c r="A39" s="3">
        <v>35</v>
      </c>
      <c r="H39" s="3">
        <v>8.5</v>
      </c>
      <c r="I39" s="3">
        <v>34</v>
      </c>
      <c r="K39" s="3">
        <v>6</v>
      </c>
      <c r="O39" s="3">
        <v>32</v>
      </c>
      <c r="P39" s="3">
        <v>38</v>
      </c>
      <c r="R39" s="3">
        <v>45</v>
      </c>
      <c r="T39" s="3">
        <v>39</v>
      </c>
      <c r="U39" s="3">
        <v>34</v>
      </c>
      <c r="V39" s="3" t="s">
        <v>518</v>
      </c>
      <c r="X39" s="3">
        <v>35</v>
      </c>
      <c r="Y39" s="3">
        <v>36</v>
      </c>
      <c r="Z39" s="3" t="s">
        <v>518</v>
      </c>
      <c r="AB39" s="3">
        <v>35</v>
      </c>
      <c r="AC39" s="3">
        <v>38</v>
      </c>
      <c r="AD39" s="3">
        <v>38</v>
      </c>
      <c r="AE39" s="3">
        <v>28</v>
      </c>
      <c r="AF39" s="5">
        <v>35</v>
      </c>
      <c r="AG39" s="3">
        <v>37</v>
      </c>
      <c r="AH39" s="3">
        <v>39</v>
      </c>
      <c r="AK39" s="3">
        <v>39</v>
      </c>
      <c r="AL39" s="3">
        <v>39</v>
      </c>
      <c r="AM39" s="3">
        <v>37</v>
      </c>
      <c r="AO39" s="3">
        <v>40</v>
      </c>
      <c r="AQ39" s="5">
        <f t="shared" si="0"/>
        <v>37</v>
      </c>
      <c r="AR39" s="5">
        <f t="shared" si="1"/>
        <v>40</v>
      </c>
      <c r="AS39" s="5">
        <f t="shared" si="2"/>
        <v>3</v>
      </c>
    </row>
    <row r="40" spans="1:45">
      <c r="A40" s="3">
        <v>36</v>
      </c>
      <c r="H40" s="3">
        <v>9.5</v>
      </c>
      <c r="I40" s="3">
        <v>34</v>
      </c>
      <c r="K40" s="3">
        <v>6</v>
      </c>
      <c r="O40" s="3">
        <v>39</v>
      </c>
      <c r="P40" s="3">
        <v>45</v>
      </c>
      <c r="R40" s="3">
        <v>42</v>
      </c>
      <c r="T40" s="3">
        <v>47</v>
      </c>
      <c r="U40" s="3">
        <v>45</v>
      </c>
      <c r="V40" s="3" t="s">
        <v>518</v>
      </c>
      <c r="W40" s="3" t="s">
        <v>506</v>
      </c>
      <c r="X40" s="3">
        <v>36</v>
      </c>
      <c r="Y40" s="3">
        <v>44</v>
      </c>
      <c r="Z40" s="3" t="s">
        <v>518</v>
      </c>
      <c r="AA40" s="3" t="s">
        <v>506</v>
      </c>
      <c r="AB40" s="3">
        <v>44</v>
      </c>
      <c r="AC40" s="3">
        <v>58</v>
      </c>
      <c r="AD40" s="3">
        <v>47.5</v>
      </c>
      <c r="AE40" s="3">
        <v>34</v>
      </c>
      <c r="AF40" s="5">
        <v>40.5</v>
      </c>
      <c r="AG40" s="3">
        <v>48.5</v>
      </c>
      <c r="AH40" s="3">
        <v>48.5</v>
      </c>
      <c r="AK40" s="3">
        <v>42</v>
      </c>
      <c r="AL40" s="3">
        <v>48</v>
      </c>
      <c r="AM40" s="3">
        <v>43</v>
      </c>
      <c r="AO40" s="3">
        <v>46</v>
      </c>
      <c r="AQ40" s="5">
        <f t="shared" si="0"/>
        <v>42</v>
      </c>
      <c r="AR40" s="5">
        <f t="shared" si="1"/>
        <v>48.5</v>
      </c>
      <c r="AS40" s="5">
        <f t="shared" si="2"/>
        <v>6.5</v>
      </c>
    </row>
    <row r="41" spans="1:45">
      <c r="A41" s="3">
        <v>37</v>
      </c>
      <c r="H41" s="3">
        <v>21</v>
      </c>
      <c r="I41" s="3">
        <v>41</v>
      </c>
      <c r="K41" s="3">
        <v>16</v>
      </c>
      <c r="O41" s="3">
        <v>42</v>
      </c>
      <c r="P41" s="3">
        <v>44</v>
      </c>
      <c r="R41" s="3">
        <v>43</v>
      </c>
      <c r="T41" s="3">
        <v>48</v>
      </c>
      <c r="U41" s="3">
        <v>42</v>
      </c>
      <c r="V41" s="3" t="s">
        <v>518</v>
      </c>
      <c r="W41" s="3" t="s">
        <v>512</v>
      </c>
      <c r="X41" s="3">
        <v>37</v>
      </c>
      <c r="Y41" s="3">
        <v>46</v>
      </c>
      <c r="Z41" s="3" t="s">
        <v>518</v>
      </c>
      <c r="AA41" s="3" t="s">
        <v>512</v>
      </c>
      <c r="AB41" s="3">
        <v>43</v>
      </c>
      <c r="AC41" s="3">
        <v>46</v>
      </c>
      <c r="AD41" s="3">
        <v>46.5</v>
      </c>
      <c r="AE41" s="3">
        <v>45</v>
      </c>
      <c r="AF41" s="5">
        <v>44</v>
      </c>
      <c r="AG41" s="3">
        <v>46</v>
      </c>
      <c r="AH41" s="3">
        <v>47</v>
      </c>
      <c r="AI41" s="3" t="s">
        <v>524</v>
      </c>
      <c r="AK41" s="3">
        <v>48</v>
      </c>
      <c r="AL41" s="3">
        <v>52.5</v>
      </c>
      <c r="AM41" s="3">
        <v>50</v>
      </c>
      <c r="AO41" s="3">
        <v>48</v>
      </c>
      <c r="AQ41" s="5">
        <f t="shared" si="0"/>
        <v>46</v>
      </c>
      <c r="AR41" s="5">
        <f t="shared" si="1"/>
        <v>52.5</v>
      </c>
      <c r="AS41" s="5">
        <f t="shared" si="2"/>
        <v>6.5</v>
      </c>
    </row>
    <row r="42" spans="1:45">
      <c r="A42" s="3">
        <v>38</v>
      </c>
      <c r="H42" s="3">
        <v>12</v>
      </c>
      <c r="I42" s="3">
        <v>40</v>
      </c>
      <c r="K42" s="3">
        <v>13</v>
      </c>
      <c r="O42" s="3">
        <v>48</v>
      </c>
      <c r="P42" s="3">
        <v>45</v>
      </c>
      <c r="R42" s="3">
        <v>42</v>
      </c>
      <c r="T42" s="3">
        <v>43</v>
      </c>
      <c r="U42" s="3">
        <v>44</v>
      </c>
      <c r="V42" s="3" t="s">
        <v>518</v>
      </c>
      <c r="X42" s="3">
        <v>38</v>
      </c>
      <c r="Y42" s="3">
        <v>40</v>
      </c>
      <c r="Z42" s="3" t="s">
        <v>518</v>
      </c>
      <c r="AB42" s="3">
        <v>39</v>
      </c>
      <c r="AC42" s="3">
        <v>37</v>
      </c>
      <c r="AD42" s="3">
        <v>34</v>
      </c>
      <c r="AE42" s="3">
        <v>39</v>
      </c>
      <c r="AF42" s="5">
        <v>36</v>
      </c>
      <c r="AG42" s="3">
        <v>41</v>
      </c>
      <c r="AH42" s="3">
        <v>43</v>
      </c>
      <c r="AI42" s="3" t="s">
        <v>524</v>
      </c>
      <c r="AK42" s="3">
        <v>43</v>
      </c>
      <c r="AL42" s="3">
        <v>48</v>
      </c>
      <c r="AM42" s="3">
        <v>35</v>
      </c>
      <c r="AO42" s="3">
        <v>42</v>
      </c>
      <c r="AQ42" s="5">
        <f t="shared" si="0"/>
        <v>35</v>
      </c>
      <c r="AR42" s="5">
        <f t="shared" si="1"/>
        <v>48</v>
      </c>
      <c r="AS42" s="5">
        <f t="shared" si="2"/>
        <v>13</v>
      </c>
    </row>
    <row r="43" spans="1:45">
      <c r="A43" s="3">
        <v>39</v>
      </c>
      <c r="H43" s="3">
        <v>7</v>
      </c>
      <c r="I43" s="3">
        <v>43</v>
      </c>
      <c r="K43" s="3">
        <v>22</v>
      </c>
      <c r="L43" s="3" t="s">
        <v>817</v>
      </c>
      <c r="O43" s="3">
        <v>43</v>
      </c>
      <c r="P43" s="3">
        <v>48</v>
      </c>
      <c r="R43" s="3">
        <v>46</v>
      </c>
      <c r="T43" s="3">
        <v>50</v>
      </c>
      <c r="U43" s="3">
        <v>47</v>
      </c>
      <c r="V43" s="3" t="s">
        <v>518</v>
      </c>
      <c r="X43" s="3">
        <v>39</v>
      </c>
      <c r="Y43" s="3">
        <v>40</v>
      </c>
      <c r="Z43" s="3" t="s">
        <v>518</v>
      </c>
      <c r="AB43" s="3">
        <v>36</v>
      </c>
      <c r="AC43" s="3">
        <v>40</v>
      </c>
      <c r="AD43" s="3">
        <v>44</v>
      </c>
      <c r="AE43" s="3">
        <v>39</v>
      </c>
      <c r="AF43" s="5">
        <v>31.5</v>
      </c>
      <c r="AG43" s="3">
        <v>38</v>
      </c>
      <c r="AH43" s="3">
        <v>38</v>
      </c>
      <c r="AI43" s="3" t="s">
        <v>524</v>
      </c>
      <c r="AK43" s="3">
        <v>45</v>
      </c>
      <c r="AL43" s="3">
        <v>43</v>
      </c>
      <c r="AM43" s="3">
        <v>40</v>
      </c>
      <c r="AO43" s="3">
        <v>42</v>
      </c>
      <c r="AQ43" s="5">
        <f t="shared" si="0"/>
        <v>38</v>
      </c>
      <c r="AR43" s="5">
        <f t="shared" si="1"/>
        <v>45</v>
      </c>
      <c r="AS43" s="5">
        <f t="shared" si="2"/>
        <v>7</v>
      </c>
    </row>
    <row r="44" spans="1:45">
      <c r="A44" s="3">
        <v>40</v>
      </c>
      <c r="H44" s="3">
        <v>7</v>
      </c>
      <c r="I44" s="3">
        <v>41</v>
      </c>
      <c r="K44" s="3">
        <v>6</v>
      </c>
      <c r="O44" s="3">
        <v>41</v>
      </c>
      <c r="P44" s="3">
        <v>43</v>
      </c>
      <c r="R44" s="3">
        <v>42</v>
      </c>
      <c r="T44" s="3">
        <v>42</v>
      </c>
      <c r="U44" s="3">
        <v>41</v>
      </c>
      <c r="V44" s="3" t="s">
        <v>518</v>
      </c>
      <c r="X44" s="3">
        <v>40</v>
      </c>
      <c r="Y44" s="3">
        <v>43</v>
      </c>
      <c r="Z44" s="3" t="s">
        <v>518</v>
      </c>
      <c r="AB44" s="3">
        <v>40</v>
      </c>
      <c r="AC44" s="3">
        <v>46</v>
      </c>
      <c r="AD44" s="3">
        <v>45</v>
      </c>
      <c r="AE44" s="3">
        <v>46</v>
      </c>
      <c r="AF44" s="5">
        <v>46</v>
      </c>
      <c r="AG44" s="3">
        <v>48.5</v>
      </c>
      <c r="AH44" s="3">
        <v>49</v>
      </c>
      <c r="AI44" s="3" t="s">
        <v>524</v>
      </c>
      <c r="AK44" s="3">
        <v>52</v>
      </c>
      <c r="AL44" s="3">
        <v>52.5</v>
      </c>
      <c r="AM44" s="3">
        <v>54</v>
      </c>
      <c r="AO44" s="3">
        <v>53</v>
      </c>
      <c r="AQ44" s="5">
        <f t="shared" si="0"/>
        <v>48.5</v>
      </c>
      <c r="AR44" s="5">
        <f t="shared" si="1"/>
        <v>54</v>
      </c>
      <c r="AS44" s="5">
        <f t="shared" si="2"/>
        <v>5.5</v>
      </c>
    </row>
    <row r="45" spans="1:45">
      <c r="A45" s="3">
        <v>41</v>
      </c>
      <c r="H45" s="3">
        <v>4</v>
      </c>
      <c r="I45" s="3">
        <v>36</v>
      </c>
      <c r="K45" s="3">
        <v>9</v>
      </c>
      <c r="O45" s="3">
        <v>35</v>
      </c>
      <c r="P45" s="3">
        <v>40</v>
      </c>
      <c r="R45" s="3">
        <v>37</v>
      </c>
      <c r="T45" s="3">
        <v>41</v>
      </c>
      <c r="U45" s="3">
        <v>34</v>
      </c>
      <c r="V45" s="3" t="s">
        <v>518</v>
      </c>
      <c r="X45" s="3">
        <v>41</v>
      </c>
      <c r="Y45" s="3">
        <v>38</v>
      </c>
      <c r="Z45" s="3" t="s">
        <v>518</v>
      </c>
      <c r="AB45" s="3">
        <v>39</v>
      </c>
      <c r="AC45" s="3">
        <v>43</v>
      </c>
      <c r="AD45" s="3">
        <v>42</v>
      </c>
      <c r="AE45" s="3">
        <v>44</v>
      </c>
      <c r="AF45" s="5">
        <v>42.5</v>
      </c>
      <c r="AG45" s="3">
        <v>42.5</v>
      </c>
      <c r="AH45" s="3">
        <v>46</v>
      </c>
      <c r="AI45" s="3" t="s">
        <v>524</v>
      </c>
      <c r="AK45" s="3">
        <v>49</v>
      </c>
      <c r="AL45" s="3">
        <v>48</v>
      </c>
      <c r="AM45" s="3">
        <v>47</v>
      </c>
      <c r="AO45" s="3">
        <v>50</v>
      </c>
      <c r="AQ45" s="5">
        <f t="shared" si="0"/>
        <v>42.5</v>
      </c>
      <c r="AR45" s="5">
        <f t="shared" si="1"/>
        <v>50</v>
      </c>
      <c r="AS45" s="5">
        <f t="shared" si="2"/>
        <v>7.5</v>
      </c>
    </row>
    <row r="46" spans="1:45">
      <c r="A46" s="3">
        <v>42</v>
      </c>
      <c r="H46" s="3">
        <v>4.5</v>
      </c>
      <c r="I46" s="3">
        <v>44</v>
      </c>
      <c r="K46" s="3">
        <v>3</v>
      </c>
      <c r="L46" s="3" t="s">
        <v>504</v>
      </c>
      <c r="O46" s="3">
        <v>46</v>
      </c>
      <c r="P46" s="3">
        <v>49</v>
      </c>
      <c r="R46" s="3">
        <v>47</v>
      </c>
      <c r="T46" s="3">
        <v>51</v>
      </c>
      <c r="U46" s="3">
        <v>47</v>
      </c>
      <c r="V46" s="3" t="s">
        <v>550</v>
      </c>
      <c r="X46" s="3">
        <v>42</v>
      </c>
      <c r="Y46" s="3">
        <v>49.5</v>
      </c>
      <c r="Z46" s="3" t="s">
        <v>550</v>
      </c>
      <c r="AB46" s="3">
        <v>48</v>
      </c>
      <c r="AC46" s="3">
        <v>54</v>
      </c>
      <c r="AD46" s="3">
        <v>49</v>
      </c>
      <c r="AE46" s="3">
        <v>50</v>
      </c>
      <c r="AF46" s="5">
        <v>43.5</v>
      </c>
      <c r="AG46" s="3">
        <v>52</v>
      </c>
      <c r="AH46" s="3">
        <v>55</v>
      </c>
      <c r="AI46" s="3" t="s">
        <v>524</v>
      </c>
      <c r="AK46" s="3">
        <v>55</v>
      </c>
      <c r="AL46" s="3">
        <v>46</v>
      </c>
      <c r="AM46" s="3">
        <v>57</v>
      </c>
      <c r="AO46" s="3">
        <v>61</v>
      </c>
      <c r="AQ46" s="5">
        <f t="shared" si="0"/>
        <v>46</v>
      </c>
      <c r="AR46" s="5">
        <f t="shared" si="1"/>
        <v>61</v>
      </c>
      <c r="AS46" s="5">
        <f t="shared" si="2"/>
        <v>15</v>
      </c>
    </row>
    <row r="47" spans="1:45">
      <c r="A47" s="3">
        <v>43</v>
      </c>
      <c r="H47" s="3">
        <v>3.5</v>
      </c>
      <c r="I47" s="3">
        <v>52</v>
      </c>
      <c r="K47" s="3">
        <v>5</v>
      </c>
      <c r="O47" s="3">
        <v>50</v>
      </c>
      <c r="P47" s="3">
        <v>57</v>
      </c>
      <c r="R47" s="3">
        <v>56</v>
      </c>
      <c r="T47" s="3">
        <v>57</v>
      </c>
      <c r="U47" s="3">
        <v>55</v>
      </c>
      <c r="V47" s="3" t="s">
        <v>550</v>
      </c>
      <c r="X47" s="3">
        <v>43</v>
      </c>
      <c r="Y47" s="3">
        <v>56</v>
      </c>
      <c r="Z47" s="3" t="s">
        <v>550</v>
      </c>
      <c r="AB47" s="3">
        <v>53</v>
      </c>
      <c r="AC47" s="3">
        <v>58</v>
      </c>
      <c r="AD47" s="3">
        <v>55</v>
      </c>
      <c r="AE47" s="3">
        <v>55</v>
      </c>
      <c r="AF47" s="5">
        <v>40.5</v>
      </c>
      <c r="AG47" s="3">
        <v>58.5</v>
      </c>
      <c r="AH47" s="3">
        <v>62</v>
      </c>
      <c r="AI47" s="3" t="s">
        <v>524</v>
      </c>
      <c r="AK47" s="3">
        <v>64</v>
      </c>
      <c r="AL47" s="3">
        <v>62</v>
      </c>
      <c r="AM47" s="3">
        <v>61</v>
      </c>
      <c r="AO47" s="3">
        <v>65</v>
      </c>
      <c r="AQ47" s="5">
        <f t="shared" si="0"/>
        <v>58.5</v>
      </c>
      <c r="AR47" s="5">
        <f t="shared" si="1"/>
        <v>65</v>
      </c>
      <c r="AS47" s="5">
        <f t="shared" si="2"/>
        <v>6.5</v>
      </c>
    </row>
    <row r="48" spans="1:45">
      <c r="A48" s="3">
        <v>44</v>
      </c>
      <c r="H48" s="3">
        <v>6.5</v>
      </c>
      <c r="I48" s="3">
        <v>45</v>
      </c>
      <c r="K48" s="3">
        <v>10</v>
      </c>
      <c r="O48" s="3">
        <v>53</v>
      </c>
      <c r="P48" s="3">
        <v>54</v>
      </c>
      <c r="R48" s="3">
        <v>55</v>
      </c>
      <c r="T48" s="3">
        <v>53</v>
      </c>
      <c r="U48" s="3">
        <v>53</v>
      </c>
      <c r="V48" s="3" t="s">
        <v>550</v>
      </c>
      <c r="X48" s="3">
        <v>44</v>
      </c>
      <c r="Y48" s="3">
        <v>54.5</v>
      </c>
      <c r="Z48" s="3" t="s">
        <v>550</v>
      </c>
      <c r="AB48" s="3">
        <v>54</v>
      </c>
      <c r="AC48" s="3">
        <v>59</v>
      </c>
      <c r="AD48" s="3">
        <v>56</v>
      </c>
      <c r="AE48" s="3">
        <v>52</v>
      </c>
      <c r="AF48" s="5">
        <v>49</v>
      </c>
      <c r="AG48" s="3">
        <v>58</v>
      </c>
      <c r="AH48" s="3">
        <v>61</v>
      </c>
      <c r="AI48" s="3" t="s">
        <v>524</v>
      </c>
      <c r="AK48" s="3">
        <v>55</v>
      </c>
      <c r="AL48" s="3">
        <v>59.5</v>
      </c>
      <c r="AM48" s="3">
        <v>55</v>
      </c>
      <c r="AO48" s="3">
        <v>60</v>
      </c>
      <c r="AQ48" s="5">
        <f t="shared" si="0"/>
        <v>55</v>
      </c>
      <c r="AR48" s="5">
        <f t="shared" si="1"/>
        <v>61</v>
      </c>
      <c r="AS48" s="5">
        <f t="shared" si="2"/>
        <v>6</v>
      </c>
    </row>
    <row r="49" spans="1:45">
      <c r="A49" s="3">
        <v>45</v>
      </c>
      <c r="H49" s="3">
        <v>5</v>
      </c>
      <c r="I49" s="3">
        <v>44</v>
      </c>
      <c r="L49" s="3" t="s">
        <v>705</v>
      </c>
      <c r="P49" s="3">
        <v>50</v>
      </c>
      <c r="T49" s="3">
        <v>62</v>
      </c>
      <c r="U49" s="3">
        <v>48</v>
      </c>
      <c r="V49" s="3" t="s">
        <v>550</v>
      </c>
      <c r="W49" s="3" t="s">
        <v>725</v>
      </c>
      <c r="X49" s="3">
        <v>45</v>
      </c>
      <c r="Y49" s="3">
        <v>52</v>
      </c>
      <c r="Z49" s="3" t="s">
        <v>550</v>
      </c>
      <c r="AA49" s="3" t="s">
        <v>725</v>
      </c>
      <c r="AB49" s="3">
        <v>50</v>
      </c>
      <c r="AC49" s="3">
        <v>57</v>
      </c>
      <c r="AD49" s="3">
        <v>50</v>
      </c>
      <c r="AE49" s="3">
        <v>48</v>
      </c>
      <c r="AF49" s="5">
        <v>35.5</v>
      </c>
      <c r="AG49" s="3">
        <v>52</v>
      </c>
      <c r="AH49" s="3">
        <v>54</v>
      </c>
      <c r="AI49" s="3" t="s">
        <v>524</v>
      </c>
      <c r="AK49" s="3">
        <v>57</v>
      </c>
      <c r="AL49" s="3">
        <v>55</v>
      </c>
      <c r="AM49" s="3">
        <v>55</v>
      </c>
      <c r="AO49" s="3">
        <v>55</v>
      </c>
      <c r="AQ49" s="5">
        <f t="shared" si="0"/>
        <v>52</v>
      </c>
      <c r="AR49" s="5">
        <f t="shared" si="1"/>
        <v>57</v>
      </c>
      <c r="AS49" s="5">
        <f t="shared" si="2"/>
        <v>5</v>
      </c>
    </row>
    <row r="50" spans="1:45">
      <c r="A50" s="3">
        <v>46</v>
      </c>
      <c r="I50" s="3">
        <v>47</v>
      </c>
      <c r="L50" s="3" t="s">
        <v>705</v>
      </c>
      <c r="O50" s="3">
        <v>41</v>
      </c>
      <c r="P50" s="3">
        <v>60</v>
      </c>
      <c r="R50" s="3">
        <v>55</v>
      </c>
      <c r="T50" s="3">
        <v>50</v>
      </c>
      <c r="U50" s="3">
        <v>49</v>
      </c>
      <c r="V50" s="3" t="s">
        <v>551</v>
      </c>
      <c r="X50" s="3">
        <v>46</v>
      </c>
      <c r="Y50" s="3">
        <v>65.5</v>
      </c>
      <c r="Z50" s="3" t="s">
        <v>551</v>
      </c>
      <c r="AB50" s="3">
        <v>65</v>
      </c>
      <c r="AC50" s="3">
        <v>78</v>
      </c>
      <c r="AD50" s="3">
        <v>77</v>
      </c>
      <c r="AE50" s="3">
        <v>83</v>
      </c>
      <c r="AF50" s="5">
        <v>42</v>
      </c>
      <c r="AG50" s="3">
        <v>56</v>
      </c>
      <c r="AH50" s="3">
        <v>88</v>
      </c>
      <c r="AI50" s="3" t="s">
        <v>524</v>
      </c>
      <c r="AK50" s="3">
        <v>81.5</v>
      </c>
      <c r="AL50" s="31">
        <v>53.5</v>
      </c>
      <c r="AM50" s="3">
        <v>90</v>
      </c>
      <c r="AO50" s="3">
        <v>95</v>
      </c>
      <c r="AQ50" s="5">
        <f t="shared" si="0"/>
        <v>53.5</v>
      </c>
      <c r="AR50" s="5">
        <f t="shared" si="1"/>
        <v>95</v>
      </c>
      <c r="AS50" s="5">
        <f t="shared" si="2"/>
        <v>41.5</v>
      </c>
    </row>
    <row r="51" spans="1:45">
      <c r="A51" s="3">
        <v>47</v>
      </c>
      <c r="C51" s="3" t="s">
        <v>628</v>
      </c>
      <c r="I51" s="3">
        <v>52</v>
      </c>
      <c r="L51" s="3" t="s">
        <v>705</v>
      </c>
      <c r="O51" s="3">
        <v>33</v>
      </c>
      <c r="P51" s="3">
        <v>52</v>
      </c>
      <c r="R51" s="3">
        <v>42</v>
      </c>
      <c r="T51" s="3">
        <v>50</v>
      </c>
      <c r="U51" s="3">
        <v>40</v>
      </c>
      <c r="V51" s="3" t="s">
        <v>551</v>
      </c>
      <c r="X51" s="3">
        <v>47</v>
      </c>
      <c r="Y51" s="3">
        <v>41</v>
      </c>
      <c r="Z51" s="3" t="s">
        <v>551</v>
      </c>
      <c r="AB51" s="3">
        <v>40</v>
      </c>
      <c r="AC51" s="3">
        <v>47</v>
      </c>
      <c r="AD51" s="3">
        <v>48</v>
      </c>
      <c r="AE51" s="3">
        <v>37</v>
      </c>
      <c r="AF51" s="5">
        <v>31</v>
      </c>
      <c r="AG51" s="3">
        <v>48</v>
      </c>
      <c r="AH51" s="3">
        <v>49</v>
      </c>
      <c r="AI51" s="3" t="s">
        <v>524</v>
      </c>
      <c r="AK51" s="3">
        <v>61</v>
      </c>
      <c r="AL51" s="3">
        <v>47</v>
      </c>
      <c r="AM51" s="3">
        <v>46</v>
      </c>
      <c r="AO51" s="3">
        <v>55</v>
      </c>
      <c r="AQ51" s="5">
        <f t="shared" si="0"/>
        <v>46</v>
      </c>
      <c r="AR51" s="5">
        <f t="shared" si="1"/>
        <v>61</v>
      </c>
      <c r="AS51" s="5">
        <f t="shared" si="2"/>
        <v>15</v>
      </c>
    </row>
    <row r="52" spans="1:45">
      <c r="A52" s="3">
        <v>48</v>
      </c>
      <c r="B52" s="3">
        <v>52.5</v>
      </c>
      <c r="D52" s="3">
        <v>52.5</v>
      </c>
      <c r="F52" s="3">
        <v>53</v>
      </c>
      <c r="I52" s="3">
        <v>45</v>
      </c>
      <c r="L52" s="3" t="s">
        <v>705</v>
      </c>
      <c r="O52" s="3">
        <v>50</v>
      </c>
      <c r="P52" s="3">
        <v>49</v>
      </c>
      <c r="R52" s="3">
        <v>49</v>
      </c>
      <c r="T52" s="3">
        <v>58</v>
      </c>
      <c r="U52" s="3">
        <v>53</v>
      </c>
      <c r="V52" s="3" t="s">
        <v>551</v>
      </c>
      <c r="W52" s="3" t="s">
        <v>507</v>
      </c>
      <c r="X52" s="3">
        <v>48</v>
      </c>
      <c r="Y52" s="3">
        <v>53</v>
      </c>
      <c r="Z52" s="3" t="s">
        <v>551</v>
      </c>
      <c r="AA52" s="3" t="s">
        <v>507</v>
      </c>
      <c r="AB52" s="3">
        <v>52</v>
      </c>
      <c r="AC52" s="3">
        <v>54.5</v>
      </c>
      <c r="AD52" s="3">
        <v>58</v>
      </c>
      <c r="AE52" s="3">
        <v>58</v>
      </c>
      <c r="AF52" s="5">
        <v>37.5</v>
      </c>
      <c r="AG52" s="3">
        <v>55.5</v>
      </c>
      <c r="AH52" s="3">
        <v>56</v>
      </c>
      <c r="AI52" s="3" t="s">
        <v>524</v>
      </c>
      <c r="AK52" s="3">
        <v>60</v>
      </c>
      <c r="AL52" s="3">
        <v>56</v>
      </c>
      <c r="AM52" s="3">
        <v>57</v>
      </c>
      <c r="AO52" s="3">
        <v>62</v>
      </c>
      <c r="AQ52" s="5">
        <f t="shared" si="0"/>
        <v>55.5</v>
      </c>
      <c r="AR52" s="5">
        <f t="shared" si="1"/>
        <v>62</v>
      </c>
      <c r="AS52" s="5">
        <f t="shared" si="2"/>
        <v>6.5</v>
      </c>
    </row>
    <row r="53" spans="1:45">
      <c r="A53" s="3">
        <v>49</v>
      </c>
      <c r="B53" s="3">
        <v>54</v>
      </c>
      <c r="D53" s="3">
        <v>53</v>
      </c>
      <c r="F53" s="3">
        <v>52.5</v>
      </c>
      <c r="L53" s="3" t="s">
        <v>705</v>
      </c>
      <c r="O53" s="3">
        <v>32</v>
      </c>
      <c r="P53" s="3">
        <v>57</v>
      </c>
      <c r="R53" s="3">
        <v>53</v>
      </c>
      <c r="T53" s="3">
        <v>87</v>
      </c>
      <c r="U53" s="3">
        <v>40</v>
      </c>
      <c r="V53" s="3" t="s">
        <v>551</v>
      </c>
      <c r="W53" s="3" t="s">
        <v>508</v>
      </c>
      <c r="X53" s="3">
        <v>49</v>
      </c>
      <c r="Y53" s="3">
        <v>55</v>
      </c>
      <c r="Z53" s="3" t="s">
        <v>551</v>
      </c>
      <c r="AA53" s="3" t="s">
        <v>508</v>
      </c>
      <c r="AB53" s="3">
        <v>57</v>
      </c>
      <c r="AC53" s="3">
        <v>60</v>
      </c>
      <c r="AD53" s="3">
        <v>57</v>
      </c>
      <c r="AE53" s="3">
        <v>62</v>
      </c>
      <c r="AF53" s="5">
        <v>36.5</v>
      </c>
      <c r="AG53" s="3">
        <v>67</v>
      </c>
      <c r="AH53" s="3">
        <v>64</v>
      </c>
      <c r="AI53" s="3" t="s">
        <v>524</v>
      </c>
      <c r="AK53" s="3">
        <v>73</v>
      </c>
      <c r="AL53" s="3">
        <v>70</v>
      </c>
      <c r="AM53" s="3">
        <v>67</v>
      </c>
      <c r="AO53" s="3">
        <v>69</v>
      </c>
      <c r="AQ53" s="5">
        <f t="shared" si="0"/>
        <v>64</v>
      </c>
      <c r="AR53" s="5">
        <f t="shared" si="1"/>
        <v>73</v>
      </c>
      <c r="AS53" s="5">
        <f t="shared" si="2"/>
        <v>9</v>
      </c>
    </row>
    <row r="54" spans="1:45">
      <c r="A54" s="3">
        <v>50</v>
      </c>
      <c r="B54" s="3">
        <v>56</v>
      </c>
      <c r="D54" s="3">
        <v>56</v>
      </c>
      <c r="F54" s="3">
        <v>57</v>
      </c>
      <c r="I54" s="3">
        <v>89</v>
      </c>
      <c r="J54" s="3" t="s">
        <v>188</v>
      </c>
      <c r="L54" s="3" t="s">
        <v>705</v>
      </c>
      <c r="O54" s="3">
        <v>73</v>
      </c>
      <c r="P54" s="3">
        <v>80</v>
      </c>
      <c r="R54" s="3">
        <v>73</v>
      </c>
      <c r="T54" s="3">
        <v>52</v>
      </c>
      <c r="U54" s="3">
        <v>86</v>
      </c>
      <c r="V54" s="3" t="s">
        <v>551</v>
      </c>
      <c r="W54" s="3" t="s">
        <v>620</v>
      </c>
      <c r="X54" s="3">
        <v>50</v>
      </c>
      <c r="Y54" s="3" t="s">
        <v>230</v>
      </c>
      <c r="Z54" s="3" t="s">
        <v>551</v>
      </c>
      <c r="AA54" s="3" t="s">
        <v>620</v>
      </c>
      <c r="AB54" s="3">
        <v>103</v>
      </c>
      <c r="AC54" s="3">
        <v>107</v>
      </c>
      <c r="AD54" s="3">
        <v>100.5</v>
      </c>
      <c r="AE54" s="3">
        <v>108</v>
      </c>
      <c r="AF54" s="5">
        <v>108</v>
      </c>
      <c r="AG54" s="3">
        <v>114</v>
      </c>
      <c r="AH54" s="3">
        <v>119</v>
      </c>
      <c r="AI54" s="3" t="s">
        <v>524</v>
      </c>
      <c r="AK54" s="3">
        <v>110</v>
      </c>
      <c r="AL54" s="3">
        <v>119</v>
      </c>
      <c r="AM54" s="3">
        <v>116</v>
      </c>
      <c r="AO54" s="3">
        <v>121</v>
      </c>
      <c r="AQ54" s="5">
        <f t="shared" si="0"/>
        <v>110</v>
      </c>
      <c r="AR54" s="5">
        <f t="shared" si="1"/>
        <v>121</v>
      </c>
      <c r="AS54" s="5">
        <f t="shared" si="2"/>
        <v>11</v>
      </c>
    </row>
    <row r="55" spans="1:45">
      <c r="A55" s="3">
        <v>51</v>
      </c>
      <c r="B55" s="3">
        <v>51.5</v>
      </c>
      <c r="D55" s="3">
        <v>52</v>
      </c>
      <c r="F55" s="3">
        <v>51</v>
      </c>
      <c r="I55" s="3">
        <v>49</v>
      </c>
      <c r="K55" s="3">
        <v>6.5</v>
      </c>
      <c r="O55" s="3">
        <v>48</v>
      </c>
      <c r="P55" s="3">
        <v>50</v>
      </c>
      <c r="R55" s="3">
        <v>52</v>
      </c>
      <c r="T55" s="3">
        <v>53</v>
      </c>
      <c r="U55" s="3">
        <v>40</v>
      </c>
      <c r="V55" s="3" t="s">
        <v>550</v>
      </c>
      <c r="X55" s="3">
        <v>51</v>
      </c>
      <c r="Y55" s="3">
        <v>47</v>
      </c>
      <c r="Z55" s="3" t="s">
        <v>550</v>
      </c>
      <c r="AB55" s="3">
        <v>50</v>
      </c>
      <c r="AC55" s="3">
        <v>53.5</v>
      </c>
      <c r="AD55" s="3">
        <v>55</v>
      </c>
      <c r="AE55" s="3">
        <v>51</v>
      </c>
      <c r="AF55" s="5">
        <v>53</v>
      </c>
      <c r="AG55" s="3">
        <v>53.5</v>
      </c>
      <c r="AH55" s="3">
        <v>55</v>
      </c>
      <c r="AI55" s="3" t="s">
        <v>524</v>
      </c>
      <c r="AK55" s="3">
        <v>56</v>
      </c>
      <c r="AL55" s="3">
        <v>57</v>
      </c>
      <c r="AM55" s="3">
        <v>57</v>
      </c>
      <c r="AO55" s="3">
        <v>61</v>
      </c>
      <c r="AQ55" s="5">
        <f t="shared" si="0"/>
        <v>53.5</v>
      </c>
      <c r="AR55" s="5">
        <f t="shared" si="1"/>
        <v>61</v>
      </c>
      <c r="AS55" s="5">
        <f t="shared" si="2"/>
        <v>7.5</v>
      </c>
    </row>
    <row r="56" spans="1:45">
      <c r="A56" s="3">
        <v>52</v>
      </c>
      <c r="B56" s="3">
        <v>48.5</v>
      </c>
      <c r="D56" s="3">
        <v>50</v>
      </c>
      <c r="F56" s="3">
        <v>46</v>
      </c>
      <c r="I56" s="3">
        <v>45</v>
      </c>
      <c r="K56" s="3">
        <v>3</v>
      </c>
      <c r="L56" s="3" t="s">
        <v>571</v>
      </c>
      <c r="O56" s="3">
        <v>48</v>
      </c>
      <c r="P56" s="3">
        <v>50</v>
      </c>
      <c r="R56" s="3">
        <v>50</v>
      </c>
      <c r="T56" s="3">
        <v>52</v>
      </c>
      <c r="U56" s="3">
        <v>49</v>
      </c>
      <c r="V56" s="3" t="s">
        <v>550</v>
      </c>
      <c r="X56" s="3">
        <v>52</v>
      </c>
      <c r="Y56" s="3">
        <v>50</v>
      </c>
      <c r="Z56" s="3" t="s">
        <v>550</v>
      </c>
      <c r="AB56" s="3">
        <v>50</v>
      </c>
      <c r="AC56" s="3">
        <v>60</v>
      </c>
      <c r="AD56" s="3">
        <v>54</v>
      </c>
      <c r="AE56" s="3">
        <v>52</v>
      </c>
      <c r="AF56" s="5">
        <v>42</v>
      </c>
      <c r="AG56" s="3">
        <v>54</v>
      </c>
      <c r="AH56" s="3">
        <v>61</v>
      </c>
      <c r="AI56" s="3" t="s">
        <v>524</v>
      </c>
      <c r="AK56" s="3">
        <v>65</v>
      </c>
      <c r="AL56" s="3">
        <v>63</v>
      </c>
      <c r="AM56" s="3">
        <v>62</v>
      </c>
      <c r="AO56" s="3">
        <v>65</v>
      </c>
      <c r="AQ56" s="5">
        <f t="shared" si="0"/>
        <v>54</v>
      </c>
      <c r="AR56" s="5">
        <f t="shared" si="1"/>
        <v>65</v>
      </c>
      <c r="AS56" s="5">
        <f t="shared" si="2"/>
        <v>11</v>
      </c>
    </row>
    <row r="57" spans="1:45">
      <c r="A57" s="3">
        <v>53</v>
      </c>
      <c r="B57" s="3">
        <v>45</v>
      </c>
      <c r="D57" s="3">
        <v>45.5</v>
      </c>
      <c r="F57" s="3">
        <v>44.5</v>
      </c>
      <c r="H57" s="3">
        <v>3.5</v>
      </c>
      <c r="I57" s="3">
        <v>50</v>
      </c>
      <c r="K57" s="3">
        <v>8</v>
      </c>
      <c r="O57" s="3">
        <v>46</v>
      </c>
      <c r="P57" s="3">
        <v>53</v>
      </c>
      <c r="R57" s="3">
        <v>53</v>
      </c>
      <c r="T57" s="3">
        <v>48</v>
      </c>
      <c r="U57" s="3">
        <v>52</v>
      </c>
      <c r="V57" s="3" t="s">
        <v>550</v>
      </c>
      <c r="X57" s="3">
        <v>53</v>
      </c>
      <c r="Y57" s="3">
        <v>52.5</v>
      </c>
      <c r="Z57" s="3" t="s">
        <v>550</v>
      </c>
      <c r="AB57" s="3">
        <v>49.5</v>
      </c>
      <c r="AC57" s="3">
        <v>55</v>
      </c>
      <c r="AD57" s="3">
        <v>48</v>
      </c>
      <c r="AE57" s="3">
        <v>49</v>
      </c>
      <c r="AF57" s="5">
        <v>53</v>
      </c>
      <c r="AG57" s="3">
        <v>54.5</v>
      </c>
      <c r="AH57" s="3">
        <v>57</v>
      </c>
      <c r="AI57" s="3" t="s">
        <v>524</v>
      </c>
      <c r="AK57" s="3">
        <v>60</v>
      </c>
      <c r="AL57" s="3">
        <v>52</v>
      </c>
      <c r="AM57" s="3">
        <v>55</v>
      </c>
      <c r="AO57" s="3">
        <v>65</v>
      </c>
      <c r="AQ57" s="5">
        <f t="shared" si="0"/>
        <v>52</v>
      </c>
      <c r="AR57" s="5">
        <f t="shared" si="1"/>
        <v>65</v>
      </c>
      <c r="AS57" s="5">
        <f t="shared" si="2"/>
        <v>13</v>
      </c>
    </row>
    <row r="58" spans="1:45">
      <c r="A58" s="3">
        <v>54</v>
      </c>
      <c r="B58" s="3">
        <v>54</v>
      </c>
      <c r="D58" s="3">
        <v>55</v>
      </c>
      <c r="F58" s="3">
        <v>54</v>
      </c>
      <c r="H58" s="3">
        <v>3</v>
      </c>
      <c r="I58" s="3">
        <v>40</v>
      </c>
      <c r="K58" s="3">
        <v>5</v>
      </c>
      <c r="O58" s="3">
        <v>46</v>
      </c>
      <c r="P58" s="3">
        <v>47</v>
      </c>
      <c r="R58" s="3">
        <v>47</v>
      </c>
      <c r="T58" s="3">
        <v>51</v>
      </c>
      <c r="U58" s="3">
        <v>44</v>
      </c>
      <c r="V58" s="3" t="s">
        <v>550</v>
      </c>
      <c r="X58" s="3">
        <v>54</v>
      </c>
      <c r="Y58" s="3">
        <v>45</v>
      </c>
      <c r="Z58" s="3" t="s">
        <v>550</v>
      </c>
      <c r="AB58" s="3">
        <v>43</v>
      </c>
      <c r="AC58" s="3">
        <v>50</v>
      </c>
      <c r="AD58" s="3">
        <v>47</v>
      </c>
      <c r="AE58" s="3">
        <v>49</v>
      </c>
      <c r="AF58" s="5">
        <v>47</v>
      </c>
      <c r="AG58" s="3">
        <v>51.5</v>
      </c>
      <c r="AH58" s="3">
        <v>54</v>
      </c>
      <c r="AI58" s="3" t="s">
        <v>524</v>
      </c>
      <c r="AK58" s="3">
        <v>57</v>
      </c>
      <c r="AL58" s="3">
        <v>55</v>
      </c>
      <c r="AM58" s="3">
        <v>53</v>
      </c>
      <c r="AO58" s="3">
        <v>59</v>
      </c>
      <c r="AQ58" s="5">
        <f t="shared" si="0"/>
        <v>51.5</v>
      </c>
      <c r="AR58" s="5">
        <f t="shared" si="1"/>
        <v>59</v>
      </c>
      <c r="AS58" s="5">
        <f t="shared" si="2"/>
        <v>7.5</v>
      </c>
    </row>
    <row r="59" spans="1:45">
      <c r="A59" s="3">
        <v>55</v>
      </c>
      <c r="B59" s="3">
        <v>64</v>
      </c>
      <c r="D59" s="3">
        <v>64</v>
      </c>
      <c r="F59" s="3">
        <v>65.5</v>
      </c>
      <c r="H59" s="3">
        <v>4.5</v>
      </c>
      <c r="I59" s="3">
        <v>43</v>
      </c>
      <c r="K59" s="3">
        <v>5</v>
      </c>
      <c r="O59" s="3">
        <v>46</v>
      </c>
      <c r="P59" s="3">
        <v>50</v>
      </c>
      <c r="R59" s="3">
        <v>48</v>
      </c>
      <c r="T59" s="3">
        <v>49</v>
      </c>
      <c r="U59" s="3">
        <v>45</v>
      </c>
      <c r="V59" s="3" t="s">
        <v>550</v>
      </c>
      <c r="X59" s="3">
        <v>55</v>
      </c>
      <c r="Y59" s="3">
        <v>50</v>
      </c>
      <c r="Z59" s="3" t="s">
        <v>550</v>
      </c>
      <c r="AB59" s="3">
        <v>45</v>
      </c>
      <c r="AC59" s="3">
        <v>51</v>
      </c>
      <c r="AD59" s="3">
        <v>48</v>
      </c>
      <c r="AE59" s="3">
        <v>46</v>
      </c>
      <c r="AF59" s="5">
        <v>45.5</v>
      </c>
      <c r="AG59" s="3">
        <v>51</v>
      </c>
      <c r="AH59" s="3">
        <v>54</v>
      </c>
      <c r="AI59" s="3" t="s">
        <v>524</v>
      </c>
      <c r="AK59" s="3">
        <v>64</v>
      </c>
      <c r="AL59" s="3">
        <v>54</v>
      </c>
      <c r="AM59" s="3">
        <v>54</v>
      </c>
      <c r="AO59" s="3">
        <v>58</v>
      </c>
      <c r="AQ59" s="5">
        <f t="shared" si="0"/>
        <v>51</v>
      </c>
      <c r="AR59" s="5">
        <f t="shared" si="1"/>
        <v>64</v>
      </c>
      <c r="AS59" s="5">
        <f t="shared" si="2"/>
        <v>13</v>
      </c>
    </row>
    <row r="60" spans="1:45">
      <c r="A60" s="3">
        <v>56</v>
      </c>
      <c r="B60" s="3">
        <v>51</v>
      </c>
      <c r="D60" s="3">
        <v>51.5</v>
      </c>
      <c r="F60" s="3">
        <v>46</v>
      </c>
      <c r="H60" s="3">
        <v>3.5</v>
      </c>
      <c r="I60" s="3">
        <v>41</v>
      </c>
      <c r="K60" s="3">
        <v>12</v>
      </c>
      <c r="O60" s="3">
        <v>45</v>
      </c>
      <c r="P60" s="3">
        <v>46</v>
      </c>
      <c r="R60" s="3">
        <v>48</v>
      </c>
      <c r="T60" s="3">
        <v>45</v>
      </c>
      <c r="U60" s="3">
        <v>43</v>
      </c>
      <c r="V60" s="3" t="s">
        <v>550</v>
      </c>
      <c r="X60" s="3">
        <v>56</v>
      </c>
      <c r="Y60" s="3">
        <v>45</v>
      </c>
      <c r="Z60" s="3" t="s">
        <v>550</v>
      </c>
      <c r="AB60" s="3">
        <v>43</v>
      </c>
      <c r="AC60" s="3">
        <v>47</v>
      </c>
      <c r="AD60" s="3">
        <v>45</v>
      </c>
      <c r="AE60" s="3">
        <v>44</v>
      </c>
      <c r="AF60" s="5">
        <v>45</v>
      </c>
      <c r="AG60" s="3">
        <v>46</v>
      </c>
      <c r="AH60" s="3">
        <v>49</v>
      </c>
      <c r="AI60" s="3" t="s">
        <v>524</v>
      </c>
      <c r="AK60" s="3">
        <v>51</v>
      </c>
      <c r="AL60" s="3">
        <v>51</v>
      </c>
      <c r="AM60" s="3">
        <v>52</v>
      </c>
      <c r="AO60" s="3">
        <v>53</v>
      </c>
      <c r="AQ60" s="5">
        <f t="shared" si="0"/>
        <v>46</v>
      </c>
      <c r="AR60" s="5">
        <f t="shared" si="1"/>
        <v>53</v>
      </c>
      <c r="AS60" s="5">
        <f t="shared" si="2"/>
        <v>7</v>
      </c>
    </row>
    <row r="61" spans="1:45">
      <c r="A61" s="3">
        <v>57</v>
      </c>
      <c r="B61" s="3">
        <v>52</v>
      </c>
      <c r="D61" s="3">
        <v>51</v>
      </c>
      <c r="F61" s="3">
        <v>45</v>
      </c>
      <c r="H61" s="3">
        <v>4</v>
      </c>
      <c r="I61" s="3">
        <v>46</v>
      </c>
      <c r="K61" s="3">
        <v>15</v>
      </c>
      <c r="L61" s="3" t="s">
        <v>817</v>
      </c>
      <c r="O61" s="3">
        <v>45</v>
      </c>
      <c r="P61" s="3">
        <v>45</v>
      </c>
      <c r="R61" s="3">
        <v>49</v>
      </c>
      <c r="T61" s="3">
        <v>49</v>
      </c>
      <c r="U61" s="3">
        <v>43</v>
      </c>
      <c r="V61" s="3" t="s">
        <v>518</v>
      </c>
      <c r="X61" s="3">
        <v>57</v>
      </c>
      <c r="Y61" s="3">
        <v>43</v>
      </c>
      <c r="Z61" s="3" t="s">
        <v>518</v>
      </c>
      <c r="AB61" s="3">
        <v>44</v>
      </c>
      <c r="AC61" s="3">
        <v>47.5</v>
      </c>
      <c r="AD61" s="3">
        <v>46</v>
      </c>
      <c r="AE61" s="3">
        <v>43</v>
      </c>
      <c r="AF61" s="5">
        <v>41</v>
      </c>
      <c r="AG61" s="3">
        <v>50</v>
      </c>
      <c r="AH61" s="3">
        <v>52</v>
      </c>
      <c r="AI61" s="3" t="s">
        <v>524</v>
      </c>
      <c r="AK61" s="3">
        <v>49.5</v>
      </c>
      <c r="AL61" s="3">
        <v>54</v>
      </c>
      <c r="AM61" s="3">
        <v>49</v>
      </c>
      <c r="AO61" s="3">
        <v>48</v>
      </c>
      <c r="AQ61" s="5">
        <f t="shared" si="0"/>
        <v>48</v>
      </c>
      <c r="AR61" s="5">
        <f t="shared" si="1"/>
        <v>54</v>
      </c>
      <c r="AS61" s="5">
        <f t="shared" si="2"/>
        <v>6</v>
      </c>
    </row>
    <row r="62" spans="1:45">
      <c r="A62" s="3">
        <v>58</v>
      </c>
      <c r="B62" s="3">
        <v>49</v>
      </c>
      <c r="D62" s="3">
        <v>49.5</v>
      </c>
      <c r="F62" s="3">
        <v>46.5</v>
      </c>
      <c r="H62" s="3">
        <v>4</v>
      </c>
      <c r="I62" s="3">
        <v>40</v>
      </c>
      <c r="K62" s="3">
        <v>8</v>
      </c>
      <c r="O62" s="3">
        <v>42</v>
      </c>
      <c r="P62" s="3">
        <v>44</v>
      </c>
      <c r="R62" s="3">
        <v>46</v>
      </c>
      <c r="T62" s="3">
        <v>37</v>
      </c>
      <c r="U62" s="3">
        <v>34</v>
      </c>
      <c r="V62" s="3" t="s">
        <v>518</v>
      </c>
      <c r="X62" s="3">
        <v>58</v>
      </c>
      <c r="Y62" s="3">
        <v>46</v>
      </c>
      <c r="Z62" s="3" t="s">
        <v>518</v>
      </c>
      <c r="AB62" s="3">
        <v>37</v>
      </c>
      <c r="AC62" s="3">
        <v>48</v>
      </c>
      <c r="AD62" s="3">
        <v>48</v>
      </c>
      <c r="AE62" s="3">
        <v>50</v>
      </c>
      <c r="AF62" s="5">
        <v>48.5</v>
      </c>
      <c r="AG62" s="3">
        <v>50</v>
      </c>
      <c r="AH62" s="3">
        <v>54</v>
      </c>
      <c r="AI62" s="3" t="s">
        <v>524</v>
      </c>
      <c r="AK62" s="3">
        <v>58</v>
      </c>
      <c r="AL62" s="3">
        <v>54</v>
      </c>
      <c r="AM62" s="3">
        <v>59</v>
      </c>
      <c r="AO62" s="3">
        <v>60</v>
      </c>
      <c r="AQ62" s="5">
        <f t="shared" si="0"/>
        <v>50</v>
      </c>
      <c r="AR62" s="5">
        <f t="shared" si="1"/>
        <v>60</v>
      </c>
      <c r="AS62" s="5">
        <f t="shared" si="2"/>
        <v>10</v>
      </c>
    </row>
    <row r="63" spans="1:45">
      <c r="A63" s="3">
        <v>59</v>
      </c>
      <c r="B63" s="3">
        <v>54</v>
      </c>
      <c r="D63" s="3">
        <v>55.5</v>
      </c>
      <c r="F63" s="3">
        <v>52</v>
      </c>
      <c r="H63" s="3">
        <v>10.5</v>
      </c>
      <c r="I63" s="3">
        <v>39</v>
      </c>
      <c r="K63" s="3">
        <v>7.5</v>
      </c>
      <c r="O63" s="3">
        <v>33</v>
      </c>
      <c r="P63" s="3">
        <v>36</v>
      </c>
      <c r="R63" s="3">
        <v>37</v>
      </c>
      <c r="T63" s="3">
        <v>60</v>
      </c>
      <c r="U63" s="3">
        <v>39</v>
      </c>
      <c r="V63" s="3" t="s">
        <v>518</v>
      </c>
      <c r="W63" s="3" t="s">
        <v>508</v>
      </c>
      <c r="X63" s="3">
        <v>59</v>
      </c>
      <c r="Y63" s="3">
        <v>36.5</v>
      </c>
      <c r="Z63" s="3" t="s">
        <v>518</v>
      </c>
      <c r="AA63" s="3" t="s">
        <v>508</v>
      </c>
      <c r="AB63" s="3">
        <v>42</v>
      </c>
      <c r="AC63" s="3">
        <v>41.5</v>
      </c>
      <c r="AD63" s="3">
        <v>43</v>
      </c>
      <c r="AE63" s="3">
        <v>38</v>
      </c>
      <c r="AF63" s="5">
        <v>37</v>
      </c>
      <c r="AG63" s="3">
        <v>42</v>
      </c>
      <c r="AH63" s="3">
        <v>44</v>
      </c>
      <c r="AI63" s="3" t="s">
        <v>524</v>
      </c>
      <c r="AK63" s="3">
        <v>45</v>
      </c>
      <c r="AL63" s="3">
        <v>43.5</v>
      </c>
      <c r="AM63" s="3">
        <v>47</v>
      </c>
      <c r="AO63" s="3">
        <v>45</v>
      </c>
      <c r="AQ63" s="5">
        <f t="shared" si="0"/>
        <v>42</v>
      </c>
      <c r="AR63" s="5">
        <f t="shared" si="1"/>
        <v>47</v>
      </c>
      <c r="AS63" s="5">
        <f t="shared" si="2"/>
        <v>5</v>
      </c>
    </row>
    <row r="64" spans="1:45">
      <c r="A64" s="3">
        <v>60</v>
      </c>
      <c r="B64" s="3">
        <v>43</v>
      </c>
      <c r="D64" s="3">
        <v>40</v>
      </c>
      <c r="F64" s="3">
        <v>49</v>
      </c>
      <c r="H64" s="3">
        <v>15</v>
      </c>
      <c r="I64" s="3">
        <v>40</v>
      </c>
      <c r="K64" s="3">
        <v>9</v>
      </c>
      <c r="O64" s="3">
        <v>38</v>
      </c>
      <c r="P64" s="3">
        <v>42</v>
      </c>
      <c r="R64" s="3">
        <v>40</v>
      </c>
      <c r="T64" s="3">
        <v>42</v>
      </c>
      <c r="X64" s="3">
        <v>60</v>
      </c>
      <c r="Y64" s="3" t="s">
        <v>197</v>
      </c>
      <c r="AB64" s="3" t="s">
        <v>0</v>
      </c>
      <c r="AC64" s="3">
        <v>48</v>
      </c>
      <c r="AD64" s="3">
        <v>44</v>
      </c>
      <c r="AE64" s="3">
        <v>39</v>
      </c>
      <c r="AF64" s="5">
        <v>43.5</v>
      </c>
      <c r="AG64" s="3">
        <v>42</v>
      </c>
      <c r="AH64" s="3">
        <v>44</v>
      </c>
      <c r="AI64" s="3" t="s">
        <v>524</v>
      </c>
      <c r="AK64" s="3">
        <v>45</v>
      </c>
      <c r="AL64" s="3">
        <v>41</v>
      </c>
      <c r="AM64" s="3">
        <v>46</v>
      </c>
      <c r="AO64" s="3">
        <v>45</v>
      </c>
      <c r="AQ64" s="5">
        <f t="shared" si="0"/>
        <v>41</v>
      </c>
      <c r="AR64" s="5">
        <f t="shared" si="1"/>
        <v>46</v>
      </c>
      <c r="AS64" s="5">
        <f t="shared" si="2"/>
        <v>5</v>
      </c>
    </row>
    <row r="65" spans="1:45">
      <c r="A65" s="3">
        <v>61</v>
      </c>
      <c r="B65" s="3">
        <v>44</v>
      </c>
      <c r="D65" s="3">
        <v>45.5</v>
      </c>
      <c r="F65" s="3">
        <v>54</v>
      </c>
      <c r="I65" s="3">
        <v>45</v>
      </c>
      <c r="L65" s="3" t="s">
        <v>705</v>
      </c>
      <c r="O65" s="3">
        <v>43</v>
      </c>
      <c r="P65" s="3">
        <v>87</v>
      </c>
      <c r="R65" s="3">
        <v>54</v>
      </c>
      <c r="T65" s="3">
        <v>71</v>
      </c>
      <c r="U65" s="3">
        <v>62</v>
      </c>
      <c r="V65" s="3" t="s">
        <v>519</v>
      </c>
      <c r="W65" s="3" t="s">
        <v>509</v>
      </c>
      <c r="X65" s="3" t="s">
        <v>214</v>
      </c>
      <c r="Y65" s="3" t="s">
        <v>223</v>
      </c>
      <c r="AB65" s="3" t="s">
        <v>0</v>
      </c>
      <c r="AC65" s="3">
        <v>88</v>
      </c>
      <c r="AD65" s="3" t="s">
        <v>617</v>
      </c>
      <c r="AF65" s="5" t="s">
        <v>618</v>
      </c>
      <c r="AH65" s="3">
        <v>66</v>
      </c>
      <c r="AI65" s="3" t="s">
        <v>524</v>
      </c>
      <c r="AK65" s="3">
        <v>74</v>
      </c>
      <c r="AL65" s="3">
        <v>65</v>
      </c>
      <c r="AM65" s="3">
        <v>106</v>
      </c>
      <c r="AN65" s="3" t="s">
        <v>524</v>
      </c>
      <c r="AO65" s="3">
        <v>90</v>
      </c>
      <c r="AQ65" s="5">
        <f t="shared" si="0"/>
        <v>65</v>
      </c>
      <c r="AR65" s="5">
        <f t="shared" si="1"/>
        <v>106</v>
      </c>
      <c r="AS65" s="5">
        <f t="shared" si="2"/>
        <v>41</v>
      </c>
    </row>
    <row r="66" spans="1:45">
      <c r="X66" s="3" t="s">
        <v>215</v>
      </c>
      <c r="Y66" s="3">
        <v>41</v>
      </c>
      <c r="Z66" s="3" t="s">
        <v>519</v>
      </c>
      <c r="AA66" s="3" t="s">
        <v>509</v>
      </c>
      <c r="AB66" s="3">
        <v>103</v>
      </c>
      <c r="AD66" s="3">
        <v>69</v>
      </c>
      <c r="AE66" s="3">
        <v>72</v>
      </c>
      <c r="AF66" s="5">
        <v>71.5</v>
      </c>
      <c r="AG66" s="3">
        <v>95</v>
      </c>
      <c r="AQ66" s="5">
        <f t="shared" si="0"/>
        <v>95</v>
      </c>
      <c r="AR66" s="5">
        <f t="shared" si="1"/>
        <v>95</v>
      </c>
      <c r="AS66" s="5">
        <f t="shared" si="2"/>
        <v>0</v>
      </c>
    </row>
    <row r="67" spans="1:45">
      <c r="A67" s="3">
        <v>62</v>
      </c>
      <c r="H67" s="3" t="s">
        <v>94</v>
      </c>
      <c r="I67" s="3">
        <v>41</v>
      </c>
      <c r="L67" s="3" t="s">
        <v>705</v>
      </c>
      <c r="O67" s="3">
        <v>43</v>
      </c>
      <c r="P67" s="3">
        <v>44</v>
      </c>
      <c r="R67" s="3">
        <v>40</v>
      </c>
      <c r="T67" s="3">
        <v>41</v>
      </c>
      <c r="U67" s="3">
        <v>40</v>
      </c>
      <c r="V67" s="3" t="s">
        <v>518</v>
      </c>
      <c r="X67" s="3">
        <v>62</v>
      </c>
      <c r="Y67" s="3">
        <v>48</v>
      </c>
      <c r="Z67" s="3" t="s">
        <v>518</v>
      </c>
      <c r="AB67" s="3">
        <v>42</v>
      </c>
      <c r="AC67" s="3">
        <v>45.5</v>
      </c>
      <c r="AD67" s="3">
        <v>44</v>
      </c>
      <c r="AE67" s="3">
        <v>41</v>
      </c>
      <c r="AF67" s="5">
        <v>39.5</v>
      </c>
      <c r="AG67" s="3">
        <v>47</v>
      </c>
      <c r="AH67" s="3">
        <v>54</v>
      </c>
      <c r="AI67" s="3" t="s">
        <v>524</v>
      </c>
      <c r="AK67" s="3">
        <v>60</v>
      </c>
      <c r="AL67" s="3">
        <v>63</v>
      </c>
      <c r="AM67" s="3">
        <v>57</v>
      </c>
      <c r="AN67" s="3" t="s">
        <v>524</v>
      </c>
      <c r="AO67" s="3">
        <v>60</v>
      </c>
      <c r="AQ67" s="5">
        <f t="shared" si="0"/>
        <v>47</v>
      </c>
      <c r="AR67" s="5">
        <f t="shared" si="1"/>
        <v>63</v>
      </c>
      <c r="AS67" s="5">
        <f t="shared" si="2"/>
        <v>16</v>
      </c>
    </row>
    <row r="68" spans="1:45">
      <c r="A68" s="3">
        <v>63</v>
      </c>
      <c r="H68" s="3">
        <v>7</v>
      </c>
      <c r="I68" s="3">
        <v>40</v>
      </c>
      <c r="K68" s="3">
        <v>14</v>
      </c>
      <c r="L68" s="3" t="s">
        <v>817</v>
      </c>
      <c r="O68" s="3">
        <v>43</v>
      </c>
      <c r="P68" s="3">
        <v>48</v>
      </c>
      <c r="R68" s="3">
        <v>44</v>
      </c>
      <c r="T68" s="3">
        <v>49</v>
      </c>
      <c r="U68" s="3">
        <v>46</v>
      </c>
      <c r="V68" s="3" t="s">
        <v>518</v>
      </c>
      <c r="X68" s="3">
        <v>63</v>
      </c>
      <c r="Y68" s="3">
        <v>50</v>
      </c>
      <c r="Z68" s="3" t="s">
        <v>518</v>
      </c>
      <c r="AB68" s="3">
        <v>44</v>
      </c>
      <c r="AC68" s="3">
        <v>49</v>
      </c>
      <c r="AD68" s="3">
        <v>48</v>
      </c>
      <c r="AE68" s="3">
        <v>44</v>
      </c>
      <c r="AF68" s="5">
        <v>39.5</v>
      </c>
      <c r="AG68" s="3">
        <v>46</v>
      </c>
      <c r="AH68" s="3">
        <v>45</v>
      </c>
      <c r="AI68" s="3" t="s">
        <v>917</v>
      </c>
      <c r="AK68" s="3">
        <v>45</v>
      </c>
      <c r="AL68" s="3">
        <v>49.5</v>
      </c>
      <c r="AM68" s="3">
        <v>47</v>
      </c>
      <c r="AO68" s="3">
        <v>49</v>
      </c>
      <c r="AQ68" s="5">
        <f t="shared" si="0"/>
        <v>45</v>
      </c>
      <c r="AR68" s="5">
        <f t="shared" si="1"/>
        <v>49.5</v>
      </c>
      <c r="AS68" s="5">
        <f t="shared" si="2"/>
        <v>4.5</v>
      </c>
    </row>
    <row r="69" spans="1:45">
      <c r="A69" s="3">
        <v>64</v>
      </c>
      <c r="H69" s="3">
        <v>5.5</v>
      </c>
      <c r="I69" s="3">
        <v>41</v>
      </c>
      <c r="K69" s="3">
        <v>9.5</v>
      </c>
      <c r="O69" s="3">
        <v>43</v>
      </c>
      <c r="P69" s="3">
        <v>49</v>
      </c>
      <c r="R69" s="3">
        <v>47</v>
      </c>
      <c r="T69" s="3">
        <v>49</v>
      </c>
      <c r="U69" s="3">
        <v>48</v>
      </c>
      <c r="V69" s="3" t="s">
        <v>550</v>
      </c>
      <c r="X69" s="3">
        <v>64</v>
      </c>
      <c r="Y69" s="3">
        <v>48</v>
      </c>
      <c r="Z69" s="3" t="s">
        <v>550</v>
      </c>
      <c r="AB69" s="3">
        <v>50</v>
      </c>
      <c r="AC69" s="3">
        <v>54</v>
      </c>
      <c r="AD69" s="3">
        <v>54</v>
      </c>
      <c r="AE69" s="3">
        <v>49</v>
      </c>
      <c r="AF69" s="5">
        <v>47</v>
      </c>
      <c r="AG69" s="3">
        <v>58</v>
      </c>
      <c r="AH69" s="3">
        <v>58</v>
      </c>
      <c r="AI69" s="3" t="s">
        <v>524</v>
      </c>
      <c r="AK69" s="3">
        <v>58</v>
      </c>
      <c r="AL69" s="3">
        <v>60.5</v>
      </c>
      <c r="AM69" s="3">
        <v>69</v>
      </c>
      <c r="AO69" s="3">
        <v>59</v>
      </c>
      <c r="AQ69" s="5">
        <f t="shared" si="0"/>
        <v>58</v>
      </c>
      <c r="AR69" s="5">
        <f t="shared" si="1"/>
        <v>69</v>
      </c>
      <c r="AS69" s="5">
        <f t="shared" si="2"/>
        <v>11</v>
      </c>
    </row>
    <row r="70" spans="1:45">
      <c r="A70" s="3">
        <v>65</v>
      </c>
      <c r="H70" s="3">
        <v>4</v>
      </c>
      <c r="I70" s="3">
        <v>46</v>
      </c>
      <c r="K70" s="3">
        <v>11</v>
      </c>
      <c r="O70" s="3">
        <v>43</v>
      </c>
      <c r="P70" s="3">
        <v>49</v>
      </c>
      <c r="R70" s="3">
        <v>47</v>
      </c>
      <c r="T70" s="3">
        <v>50</v>
      </c>
      <c r="U70" s="3">
        <v>47</v>
      </c>
      <c r="V70" s="3" t="s">
        <v>550</v>
      </c>
      <c r="X70" s="3">
        <v>65</v>
      </c>
      <c r="Y70" s="3">
        <v>48.5</v>
      </c>
      <c r="Z70" s="3" t="s">
        <v>550</v>
      </c>
      <c r="AB70" s="3">
        <v>48</v>
      </c>
      <c r="AC70" s="3">
        <v>50</v>
      </c>
      <c r="AD70" s="3">
        <v>47</v>
      </c>
      <c r="AE70" s="3">
        <v>42</v>
      </c>
      <c r="AF70" s="5">
        <v>43.5</v>
      </c>
      <c r="AG70" s="3">
        <v>52</v>
      </c>
      <c r="AH70" s="3">
        <v>54</v>
      </c>
      <c r="AI70" s="3" t="s">
        <v>524</v>
      </c>
      <c r="AK70" s="3">
        <v>53</v>
      </c>
      <c r="AL70" s="3">
        <v>56</v>
      </c>
      <c r="AM70" s="3">
        <v>53</v>
      </c>
      <c r="AO70" s="3">
        <v>57</v>
      </c>
      <c r="AQ70" s="5">
        <f t="shared" ref="AQ70:AQ89" si="3">MIN(AO70,AM70,AL70,AK70,AH70,AG70)</f>
        <v>52</v>
      </c>
      <c r="AR70" s="5">
        <f t="shared" ref="AR70:AR89" si="4">MAX(AO70,AM70,AL70,AK70,AH70,AG70)</f>
        <v>57</v>
      </c>
      <c r="AS70" s="5">
        <f t="shared" ref="AS70:AS89" si="5">AR70-AQ70</f>
        <v>5</v>
      </c>
    </row>
    <row r="71" spans="1:45">
      <c r="A71" s="3">
        <v>66</v>
      </c>
      <c r="H71" s="3">
        <v>4.5</v>
      </c>
      <c r="I71" s="3">
        <v>43</v>
      </c>
      <c r="K71" s="3">
        <v>8.5</v>
      </c>
      <c r="O71" s="3">
        <v>45</v>
      </c>
      <c r="P71" s="3">
        <v>49</v>
      </c>
      <c r="R71" s="3">
        <v>48</v>
      </c>
      <c r="T71" s="3">
        <v>54</v>
      </c>
      <c r="U71" s="3">
        <v>48</v>
      </c>
      <c r="V71" s="3" t="s">
        <v>550</v>
      </c>
      <c r="X71" s="3">
        <v>66</v>
      </c>
      <c r="Y71" s="3">
        <v>43</v>
      </c>
      <c r="Z71" s="3" t="s">
        <v>550</v>
      </c>
      <c r="AB71" s="3">
        <v>48</v>
      </c>
      <c r="AC71" s="3">
        <v>52</v>
      </c>
      <c r="AD71" s="3">
        <v>48</v>
      </c>
      <c r="AE71" s="3">
        <v>42</v>
      </c>
      <c r="AF71" s="5">
        <v>39.5</v>
      </c>
      <c r="AG71" s="3">
        <v>52</v>
      </c>
      <c r="AH71" s="3">
        <v>53</v>
      </c>
      <c r="AI71" s="3" t="s">
        <v>524</v>
      </c>
      <c r="AK71" s="3">
        <v>59</v>
      </c>
      <c r="AL71" s="3">
        <v>55</v>
      </c>
      <c r="AM71" s="3">
        <v>54</v>
      </c>
      <c r="AO71" s="3">
        <v>67</v>
      </c>
      <c r="AQ71" s="5">
        <f t="shared" si="3"/>
        <v>52</v>
      </c>
      <c r="AR71" s="5">
        <f t="shared" si="4"/>
        <v>67</v>
      </c>
      <c r="AS71" s="5">
        <f t="shared" si="5"/>
        <v>15</v>
      </c>
    </row>
    <row r="72" spans="1:45">
      <c r="A72" s="3">
        <v>67</v>
      </c>
      <c r="H72" s="3">
        <v>3.5</v>
      </c>
      <c r="I72" s="3">
        <v>40</v>
      </c>
      <c r="K72" s="3">
        <v>8</v>
      </c>
      <c r="O72" s="3">
        <v>41</v>
      </c>
      <c r="P72" s="3">
        <v>45</v>
      </c>
      <c r="R72" s="3">
        <v>42</v>
      </c>
      <c r="T72" s="3">
        <v>49</v>
      </c>
      <c r="U72" s="3">
        <v>40</v>
      </c>
      <c r="V72" s="3" t="s">
        <v>550</v>
      </c>
      <c r="X72" s="3">
        <v>67</v>
      </c>
      <c r="Y72" s="3">
        <v>46</v>
      </c>
      <c r="Z72" s="3" t="s">
        <v>550</v>
      </c>
      <c r="AB72" s="3">
        <v>40</v>
      </c>
      <c r="AC72" s="3">
        <v>47.5</v>
      </c>
      <c r="AD72" s="3">
        <v>45</v>
      </c>
      <c r="AE72" s="3">
        <v>39</v>
      </c>
      <c r="AF72" s="5">
        <v>45</v>
      </c>
      <c r="AG72" s="3">
        <v>44</v>
      </c>
      <c r="AH72" s="3">
        <v>50.5</v>
      </c>
      <c r="AI72" s="3" t="s">
        <v>918</v>
      </c>
      <c r="AK72" s="3">
        <v>57</v>
      </c>
      <c r="AL72" s="3">
        <v>54</v>
      </c>
      <c r="AM72" s="3">
        <v>49</v>
      </c>
      <c r="AO72" s="3">
        <v>56</v>
      </c>
      <c r="AQ72" s="5">
        <f t="shared" si="3"/>
        <v>44</v>
      </c>
      <c r="AR72" s="5">
        <f t="shared" si="4"/>
        <v>57</v>
      </c>
      <c r="AS72" s="5">
        <f t="shared" si="5"/>
        <v>13</v>
      </c>
    </row>
    <row r="73" spans="1:45">
      <c r="A73" s="3">
        <v>68</v>
      </c>
      <c r="I73" s="3">
        <v>44</v>
      </c>
      <c r="K73" s="3">
        <v>3</v>
      </c>
      <c r="L73" s="3" t="s">
        <v>705</v>
      </c>
      <c r="O73" s="3">
        <v>38</v>
      </c>
      <c r="P73" s="3">
        <v>50</v>
      </c>
      <c r="R73" s="3">
        <v>47</v>
      </c>
      <c r="T73" s="3">
        <v>51</v>
      </c>
      <c r="U73" s="3">
        <v>45</v>
      </c>
      <c r="V73" s="3" t="s">
        <v>550</v>
      </c>
      <c r="X73" s="3">
        <v>68</v>
      </c>
      <c r="Y73" s="3">
        <v>43</v>
      </c>
      <c r="Z73" s="3" t="s">
        <v>550</v>
      </c>
      <c r="AB73" s="3">
        <v>44</v>
      </c>
      <c r="AC73" s="3">
        <v>52.5</v>
      </c>
      <c r="AD73" s="3">
        <v>50</v>
      </c>
      <c r="AE73" s="3">
        <v>43</v>
      </c>
      <c r="AF73" s="5">
        <v>45</v>
      </c>
      <c r="AG73" s="3">
        <v>52.5</v>
      </c>
      <c r="AH73" s="3">
        <v>51.5</v>
      </c>
      <c r="AI73" s="3" t="s">
        <v>524</v>
      </c>
      <c r="AK73" s="3">
        <v>60</v>
      </c>
      <c r="AL73" s="3">
        <v>53</v>
      </c>
      <c r="AM73" s="3">
        <v>50</v>
      </c>
      <c r="AO73" s="3">
        <v>58</v>
      </c>
      <c r="AQ73" s="5">
        <f t="shared" si="3"/>
        <v>50</v>
      </c>
      <c r="AR73" s="5">
        <f t="shared" si="4"/>
        <v>60</v>
      </c>
      <c r="AS73" s="5">
        <f t="shared" si="5"/>
        <v>10</v>
      </c>
    </row>
    <row r="74" spans="1:45">
      <c r="A74" s="3">
        <v>69</v>
      </c>
      <c r="H74" s="3">
        <v>5.5</v>
      </c>
      <c r="I74" s="3">
        <v>50</v>
      </c>
      <c r="K74" s="3">
        <v>13</v>
      </c>
      <c r="O74" s="3">
        <v>45</v>
      </c>
      <c r="P74" s="3">
        <v>52</v>
      </c>
      <c r="R74" s="3">
        <v>50</v>
      </c>
      <c r="T74" s="3">
        <v>51</v>
      </c>
      <c r="U74" s="3">
        <v>49</v>
      </c>
      <c r="V74" s="3" t="s">
        <v>550</v>
      </c>
      <c r="X74" s="3">
        <v>69</v>
      </c>
      <c r="Y74" s="3">
        <v>56</v>
      </c>
      <c r="Z74" s="3" t="s">
        <v>550</v>
      </c>
      <c r="AB74" s="3">
        <v>43</v>
      </c>
      <c r="AC74" s="3">
        <v>53</v>
      </c>
      <c r="AD74" s="3">
        <v>45</v>
      </c>
      <c r="AE74" s="3">
        <v>37</v>
      </c>
      <c r="AF74" s="5">
        <v>35.5</v>
      </c>
      <c r="AG74" s="3">
        <v>52</v>
      </c>
      <c r="AH74" s="3">
        <v>53</v>
      </c>
      <c r="AI74" s="3" t="s">
        <v>524</v>
      </c>
      <c r="AK74" s="3">
        <v>65</v>
      </c>
      <c r="AL74" s="3">
        <v>55</v>
      </c>
      <c r="AM74" s="3">
        <v>49</v>
      </c>
      <c r="AO74" s="3">
        <v>53</v>
      </c>
      <c r="AQ74" s="5">
        <f t="shared" si="3"/>
        <v>49</v>
      </c>
      <c r="AR74" s="5">
        <f t="shared" si="4"/>
        <v>65</v>
      </c>
      <c r="AS74" s="5">
        <f t="shared" si="5"/>
        <v>16</v>
      </c>
    </row>
    <row r="75" spans="1:45">
      <c r="A75" s="3">
        <v>70</v>
      </c>
      <c r="I75" s="3">
        <v>37</v>
      </c>
      <c r="K75" s="3">
        <v>4</v>
      </c>
      <c r="O75" s="3">
        <v>52</v>
      </c>
      <c r="P75" s="3">
        <v>51</v>
      </c>
      <c r="R75" s="3">
        <v>54</v>
      </c>
      <c r="T75" s="3">
        <v>58</v>
      </c>
      <c r="U75" s="3">
        <v>52</v>
      </c>
      <c r="V75" s="3" t="s">
        <v>550</v>
      </c>
      <c r="X75" s="3">
        <v>70</v>
      </c>
      <c r="Y75" s="3">
        <v>50</v>
      </c>
      <c r="Z75" s="3" t="s">
        <v>550</v>
      </c>
      <c r="AB75" s="3">
        <v>49</v>
      </c>
      <c r="AC75" s="3">
        <v>53</v>
      </c>
      <c r="AD75" s="3">
        <v>54</v>
      </c>
      <c r="AE75" s="3">
        <v>44</v>
      </c>
      <c r="AF75" s="5">
        <v>51</v>
      </c>
      <c r="AG75" s="3">
        <v>59</v>
      </c>
      <c r="AH75" s="3">
        <v>58</v>
      </c>
      <c r="AI75" s="3" t="s">
        <v>524</v>
      </c>
      <c r="AK75" s="3">
        <v>60</v>
      </c>
      <c r="AL75" s="3">
        <v>57</v>
      </c>
      <c r="AM75" s="3">
        <v>51</v>
      </c>
      <c r="AO75" s="3">
        <v>54</v>
      </c>
      <c r="AQ75" s="5">
        <f t="shared" si="3"/>
        <v>51</v>
      </c>
      <c r="AR75" s="5">
        <f t="shared" si="4"/>
        <v>60</v>
      </c>
      <c r="AS75" s="5">
        <f t="shared" si="5"/>
        <v>9</v>
      </c>
    </row>
    <row r="76" spans="1:45">
      <c r="A76" s="3">
        <v>71</v>
      </c>
      <c r="I76" s="3">
        <v>35</v>
      </c>
      <c r="K76" s="3">
        <v>5</v>
      </c>
      <c r="O76" s="3">
        <v>50</v>
      </c>
      <c r="P76" s="3">
        <v>52</v>
      </c>
      <c r="R76" s="3">
        <v>55</v>
      </c>
      <c r="T76" s="3">
        <v>59</v>
      </c>
      <c r="U76" s="3">
        <v>47</v>
      </c>
      <c r="V76" s="3" t="s">
        <v>550</v>
      </c>
      <c r="X76" s="3">
        <v>71</v>
      </c>
      <c r="Y76" s="3">
        <v>48.5</v>
      </c>
      <c r="Z76" s="3" t="s">
        <v>550</v>
      </c>
      <c r="AB76" s="3">
        <v>52</v>
      </c>
      <c r="AC76" s="3">
        <v>57.5</v>
      </c>
      <c r="AD76" s="3">
        <v>53</v>
      </c>
      <c r="AE76" s="3">
        <v>53</v>
      </c>
      <c r="AF76" s="5">
        <v>31.5</v>
      </c>
      <c r="AG76" s="3">
        <v>48</v>
      </c>
      <c r="AH76" s="3">
        <v>58</v>
      </c>
      <c r="AI76" s="3" t="s">
        <v>524</v>
      </c>
      <c r="AK76" s="3">
        <v>65.5</v>
      </c>
      <c r="AL76" s="3">
        <v>63</v>
      </c>
      <c r="AM76" s="3">
        <v>59</v>
      </c>
      <c r="AO76" s="3">
        <v>64</v>
      </c>
      <c r="AQ76" s="5">
        <f t="shared" si="3"/>
        <v>48</v>
      </c>
      <c r="AR76" s="5">
        <f t="shared" si="4"/>
        <v>65.5</v>
      </c>
      <c r="AS76" s="5">
        <f t="shared" si="5"/>
        <v>17.5</v>
      </c>
    </row>
    <row r="77" spans="1:45">
      <c r="A77" s="3">
        <v>72</v>
      </c>
      <c r="I77" s="3">
        <v>41</v>
      </c>
      <c r="K77" s="3">
        <v>10.5</v>
      </c>
      <c r="O77" s="3">
        <v>39</v>
      </c>
      <c r="P77" s="3">
        <v>50</v>
      </c>
      <c r="R77" s="3">
        <v>48</v>
      </c>
      <c r="T77" s="3">
        <v>59</v>
      </c>
      <c r="U77" s="3">
        <v>49</v>
      </c>
      <c r="V77" s="3" t="s">
        <v>405</v>
      </c>
      <c r="W77" s="3" t="s">
        <v>509</v>
      </c>
      <c r="X77" s="3">
        <v>72</v>
      </c>
      <c r="Y77" s="3">
        <v>43.5</v>
      </c>
      <c r="Z77" s="3" t="s">
        <v>405</v>
      </c>
      <c r="AA77" s="3" t="s">
        <v>509</v>
      </c>
      <c r="AB77" s="3">
        <v>45</v>
      </c>
      <c r="AC77" s="3">
        <v>54</v>
      </c>
      <c r="AD77" s="3">
        <v>49</v>
      </c>
      <c r="AE77" s="3">
        <v>45</v>
      </c>
      <c r="AF77" s="5">
        <v>49.5</v>
      </c>
      <c r="AG77" s="3">
        <v>106</v>
      </c>
      <c r="AH77" s="3">
        <v>113</v>
      </c>
      <c r="AI77" s="3" t="s">
        <v>524</v>
      </c>
      <c r="AK77" s="31">
        <v>117</v>
      </c>
      <c r="AL77" s="3">
        <v>57</v>
      </c>
      <c r="AM77" s="3">
        <v>50</v>
      </c>
      <c r="AO77" s="3">
        <v>59</v>
      </c>
      <c r="AQ77" s="5">
        <f t="shared" si="3"/>
        <v>50</v>
      </c>
      <c r="AR77" s="5">
        <f t="shared" si="4"/>
        <v>117</v>
      </c>
      <c r="AS77" s="5">
        <f t="shared" si="5"/>
        <v>67</v>
      </c>
    </row>
    <row r="78" spans="1:45">
      <c r="A78" s="3">
        <v>73</v>
      </c>
      <c r="I78" s="3">
        <v>39</v>
      </c>
      <c r="L78" s="3" t="s">
        <v>705</v>
      </c>
      <c r="O78" s="3">
        <v>36</v>
      </c>
      <c r="P78" s="3">
        <f>155</f>
        <v>155</v>
      </c>
      <c r="Q78" s="3" t="s">
        <v>815</v>
      </c>
      <c r="R78" s="3">
        <v>42</v>
      </c>
      <c r="T78" s="3">
        <v>129</v>
      </c>
      <c r="U78" s="3">
        <v>125</v>
      </c>
      <c r="V78" s="3" t="s">
        <v>467</v>
      </c>
      <c r="W78" s="3" t="s">
        <v>511</v>
      </c>
      <c r="X78" s="3">
        <v>73</v>
      </c>
      <c r="Y78" s="3">
        <v>120</v>
      </c>
      <c r="Z78" s="3" t="s">
        <v>467</v>
      </c>
      <c r="AA78" s="3" t="s">
        <v>511</v>
      </c>
      <c r="AB78" s="3">
        <v>127</v>
      </c>
      <c r="AC78" s="3">
        <v>127</v>
      </c>
      <c r="AD78" s="3">
        <v>125</v>
      </c>
      <c r="AE78" s="3">
        <v>134</v>
      </c>
      <c r="AF78" s="5">
        <v>128</v>
      </c>
      <c r="AG78" s="3">
        <v>130</v>
      </c>
      <c r="AH78" s="3">
        <v>140</v>
      </c>
      <c r="AK78" s="3">
        <v>140</v>
      </c>
      <c r="AL78" s="3">
        <v>143</v>
      </c>
      <c r="AO78" s="3">
        <v>148</v>
      </c>
      <c r="AQ78" s="5">
        <f t="shared" si="3"/>
        <v>130</v>
      </c>
      <c r="AR78" s="5">
        <f t="shared" si="4"/>
        <v>148</v>
      </c>
      <c r="AS78" s="5">
        <f t="shared" si="5"/>
        <v>18</v>
      </c>
    </row>
    <row r="79" spans="1:45">
      <c r="A79" s="3">
        <v>74</v>
      </c>
      <c r="H79" s="3" t="s">
        <v>96</v>
      </c>
      <c r="I79" s="3">
        <v>55</v>
      </c>
      <c r="K79" s="3">
        <v>4</v>
      </c>
      <c r="O79" s="3">
        <v>45</v>
      </c>
      <c r="P79" s="3">
        <v>57</v>
      </c>
      <c r="R79" s="3">
        <v>58</v>
      </c>
      <c r="T79" s="3">
        <v>60</v>
      </c>
      <c r="U79" s="3">
        <v>59</v>
      </c>
      <c r="V79" s="3" t="s">
        <v>550</v>
      </c>
      <c r="X79" s="3">
        <v>74</v>
      </c>
      <c r="Y79" s="3">
        <v>57</v>
      </c>
      <c r="Z79" s="3" t="s">
        <v>550</v>
      </c>
      <c r="AB79" s="3">
        <v>56</v>
      </c>
      <c r="AC79" s="3">
        <v>58</v>
      </c>
      <c r="AD79" s="3">
        <v>57</v>
      </c>
      <c r="AE79" s="3">
        <v>61</v>
      </c>
      <c r="AF79" s="5">
        <v>58.5</v>
      </c>
      <c r="AG79" s="3">
        <v>60</v>
      </c>
      <c r="AH79" s="3">
        <v>56</v>
      </c>
      <c r="AK79" s="31">
        <v>103</v>
      </c>
      <c r="AL79" s="3">
        <v>56</v>
      </c>
      <c r="AM79" s="3">
        <v>49</v>
      </c>
      <c r="AO79" s="31">
        <v>170</v>
      </c>
      <c r="AQ79" s="5">
        <f t="shared" si="3"/>
        <v>49</v>
      </c>
      <c r="AR79" s="5">
        <f t="shared" si="4"/>
        <v>170</v>
      </c>
      <c r="AS79" s="5">
        <f t="shared" si="5"/>
        <v>121</v>
      </c>
    </row>
    <row r="80" spans="1:45">
      <c r="A80" s="3">
        <v>75</v>
      </c>
      <c r="H80" s="3">
        <v>2.5</v>
      </c>
      <c r="I80" s="3">
        <v>38</v>
      </c>
      <c r="K80" s="3">
        <v>6</v>
      </c>
      <c r="O80" s="3">
        <v>45</v>
      </c>
      <c r="P80" s="3">
        <v>59</v>
      </c>
      <c r="R80" s="3">
        <v>57</v>
      </c>
      <c r="T80" s="3">
        <v>61</v>
      </c>
      <c r="U80" s="3">
        <v>52</v>
      </c>
      <c r="V80" s="3" t="s">
        <v>550</v>
      </c>
      <c r="X80" s="3">
        <v>75</v>
      </c>
      <c r="Y80" s="3">
        <v>50</v>
      </c>
      <c r="Z80" s="3" t="s">
        <v>550</v>
      </c>
      <c r="AB80" s="3">
        <v>54</v>
      </c>
      <c r="AC80" s="3">
        <v>59</v>
      </c>
      <c r="AD80" s="3">
        <v>58</v>
      </c>
      <c r="AE80" s="3">
        <v>58</v>
      </c>
      <c r="AF80" s="5">
        <v>52</v>
      </c>
      <c r="AG80" s="3">
        <v>60</v>
      </c>
      <c r="AH80" s="3">
        <v>60</v>
      </c>
      <c r="AK80" s="3">
        <v>82</v>
      </c>
      <c r="AL80" s="3">
        <v>65</v>
      </c>
      <c r="AM80" s="3">
        <v>60</v>
      </c>
      <c r="AO80" s="3">
        <v>60</v>
      </c>
      <c r="AQ80" s="5">
        <f t="shared" si="3"/>
        <v>60</v>
      </c>
      <c r="AR80" s="5">
        <f t="shared" si="4"/>
        <v>82</v>
      </c>
      <c r="AS80" s="5">
        <f t="shared" si="5"/>
        <v>22</v>
      </c>
    </row>
    <row r="81" spans="1:45">
      <c r="A81" s="3">
        <v>76</v>
      </c>
      <c r="I81" s="3">
        <v>44</v>
      </c>
      <c r="K81" s="3">
        <v>10</v>
      </c>
      <c r="O81" s="3">
        <v>43</v>
      </c>
      <c r="P81" s="3">
        <v>45</v>
      </c>
      <c r="R81" s="3">
        <v>45</v>
      </c>
      <c r="T81" s="3">
        <v>49</v>
      </c>
      <c r="U81" s="3">
        <v>46</v>
      </c>
      <c r="V81" s="3" t="s">
        <v>550</v>
      </c>
      <c r="X81" s="3">
        <v>76</v>
      </c>
      <c r="Y81" s="3">
        <v>42.5</v>
      </c>
      <c r="Z81" s="3" t="s">
        <v>550</v>
      </c>
      <c r="AB81" s="3">
        <v>45</v>
      </c>
      <c r="AC81" s="3">
        <v>49</v>
      </c>
      <c r="AD81" s="3">
        <v>49</v>
      </c>
      <c r="AE81" s="3">
        <v>47</v>
      </c>
      <c r="AF81" s="5">
        <v>43</v>
      </c>
      <c r="AG81" s="3">
        <v>47.5</v>
      </c>
      <c r="AH81" s="3">
        <v>53</v>
      </c>
      <c r="AK81" s="3">
        <v>52</v>
      </c>
      <c r="AL81" s="3">
        <v>52</v>
      </c>
      <c r="AM81" s="3">
        <v>48</v>
      </c>
      <c r="AO81" s="3">
        <v>54</v>
      </c>
      <c r="AQ81" s="5">
        <f t="shared" si="3"/>
        <v>47.5</v>
      </c>
      <c r="AR81" s="5">
        <f t="shared" si="4"/>
        <v>54</v>
      </c>
      <c r="AS81" s="5">
        <f t="shared" si="5"/>
        <v>6.5</v>
      </c>
    </row>
    <row r="82" spans="1:45">
      <c r="A82" s="3">
        <v>77</v>
      </c>
      <c r="I82" s="3">
        <v>56</v>
      </c>
      <c r="K82" s="3">
        <v>8</v>
      </c>
      <c r="O82" s="3">
        <v>43</v>
      </c>
      <c r="P82" s="3">
        <v>55.5</v>
      </c>
      <c r="R82" s="3">
        <v>54</v>
      </c>
      <c r="T82" s="3">
        <v>60</v>
      </c>
      <c r="U82" s="3">
        <v>52</v>
      </c>
      <c r="V82" s="3" t="s">
        <v>550</v>
      </c>
      <c r="X82" s="3">
        <v>77</v>
      </c>
      <c r="Y82" s="3">
        <v>54</v>
      </c>
      <c r="Z82" s="3" t="s">
        <v>550</v>
      </c>
      <c r="AB82" s="3">
        <v>52</v>
      </c>
      <c r="AC82" s="3">
        <v>58</v>
      </c>
      <c r="AD82" s="3">
        <v>61</v>
      </c>
      <c r="AE82" s="3">
        <v>67</v>
      </c>
      <c r="AF82" s="5">
        <v>48.5</v>
      </c>
      <c r="AG82" s="3" t="s">
        <v>390</v>
      </c>
      <c r="AH82" s="3">
        <v>77</v>
      </c>
      <c r="AK82" s="3">
        <v>95</v>
      </c>
      <c r="AL82" s="3" t="s">
        <v>945</v>
      </c>
      <c r="AN82" s="3" t="s">
        <v>635</v>
      </c>
      <c r="AO82" s="3">
        <v>75</v>
      </c>
      <c r="AQ82" s="5">
        <f t="shared" si="3"/>
        <v>75</v>
      </c>
      <c r="AR82" s="5">
        <f t="shared" si="4"/>
        <v>95</v>
      </c>
      <c r="AS82" s="5">
        <f t="shared" si="5"/>
        <v>20</v>
      </c>
    </row>
    <row r="83" spans="1:45">
      <c r="A83" s="3">
        <v>78</v>
      </c>
      <c r="J83" s="3" t="s">
        <v>391</v>
      </c>
      <c r="L83" s="3" t="s">
        <v>705</v>
      </c>
      <c r="Q83" s="3" t="s">
        <v>391</v>
      </c>
      <c r="S83" s="3" t="s">
        <v>391</v>
      </c>
      <c r="T83" s="3" t="s">
        <v>393</v>
      </c>
      <c r="U83" s="3" t="s">
        <v>394</v>
      </c>
      <c r="X83" s="3">
        <v>78</v>
      </c>
      <c r="AB83" s="3" t="s">
        <v>552</v>
      </c>
      <c r="AF83" s="5"/>
      <c r="AG83" s="3" t="s">
        <v>390</v>
      </c>
      <c r="AH83" s="3" t="s">
        <v>635</v>
      </c>
      <c r="AK83" s="3" t="s">
        <v>635</v>
      </c>
      <c r="AL83" s="3" t="s">
        <v>945</v>
      </c>
      <c r="AN83" s="3" t="s">
        <v>635</v>
      </c>
      <c r="AO83" s="3" t="s">
        <v>945</v>
      </c>
      <c r="AP83" s="3" t="s">
        <v>635</v>
      </c>
      <c r="AQ83" s="5">
        <f t="shared" si="3"/>
        <v>0</v>
      </c>
      <c r="AR83" s="5">
        <f t="shared" si="4"/>
        <v>0</v>
      </c>
      <c r="AS83" s="5">
        <f t="shared" si="5"/>
        <v>0</v>
      </c>
    </row>
    <row r="84" spans="1:45">
      <c r="A84" s="3">
        <v>79</v>
      </c>
      <c r="H84" s="3">
        <v>3.5</v>
      </c>
      <c r="J84" s="3" t="s">
        <v>391</v>
      </c>
      <c r="K84" s="3">
        <v>4</v>
      </c>
      <c r="O84" s="3">
        <v>95</v>
      </c>
      <c r="Q84" s="3" t="s">
        <v>391</v>
      </c>
      <c r="S84" s="3" t="s">
        <v>391</v>
      </c>
      <c r="T84" s="3" t="s">
        <v>393</v>
      </c>
      <c r="U84" s="3" t="s">
        <v>394</v>
      </c>
      <c r="X84" s="3">
        <v>79</v>
      </c>
      <c r="AB84" s="3">
        <v>86</v>
      </c>
      <c r="AF84" s="5"/>
      <c r="AG84" s="3" t="s">
        <v>390</v>
      </c>
      <c r="AH84" s="3" t="s">
        <v>635</v>
      </c>
      <c r="AK84" s="3" t="s">
        <v>635</v>
      </c>
      <c r="AL84" s="3" t="s">
        <v>945</v>
      </c>
      <c r="AN84" s="3" t="s">
        <v>635</v>
      </c>
      <c r="AO84" s="3" t="s">
        <v>945</v>
      </c>
      <c r="AP84" s="3" t="s">
        <v>635</v>
      </c>
      <c r="AQ84" s="5">
        <f t="shared" si="3"/>
        <v>0</v>
      </c>
      <c r="AR84" s="5">
        <f t="shared" si="4"/>
        <v>0</v>
      </c>
      <c r="AS84" s="5">
        <f t="shared" si="5"/>
        <v>0</v>
      </c>
    </row>
    <row r="85" spans="1:45">
      <c r="A85" s="3">
        <v>80</v>
      </c>
      <c r="I85" s="3">
        <v>82</v>
      </c>
      <c r="L85" s="3" t="s">
        <v>705</v>
      </c>
      <c r="O85" s="3">
        <v>50</v>
      </c>
      <c r="P85" s="3">
        <v>77</v>
      </c>
      <c r="R85" s="3">
        <v>120</v>
      </c>
      <c r="S85" s="3" t="s">
        <v>596</v>
      </c>
      <c r="T85" s="3">
        <v>129</v>
      </c>
      <c r="U85" s="3">
        <v>40</v>
      </c>
      <c r="V85" s="3" t="s">
        <v>550</v>
      </c>
      <c r="X85" s="3">
        <v>80</v>
      </c>
      <c r="Y85" s="3" t="s">
        <v>208</v>
      </c>
      <c r="Z85" s="3" t="s">
        <v>550</v>
      </c>
      <c r="AB85" s="3" t="s">
        <v>688</v>
      </c>
      <c r="AF85" s="5"/>
      <c r="AG85" s="3" t="s">
        <v>390</v>
      </c>
      <c r="AH85" s="3" t="s">
        <v>635</v>
      </c>
      <c r="AK85" s="3" t="s">
        <v>635</v>
      </c>
      <c r="AL85" s="3" t="s">
        <v>945</v>
      </c>
      <c r="AN85" s="3" t="s">
        <v>635</v>
      </c>
      <c r="AO85" s="3" t="s">
        <v>945</v>
      </c>
      <c r="AP85" s="3" t="s">
        <v>635</v>
      </c>
      <c r="AQ85" s="5">
        <f t="shared" si="3"/>
        <v>0</v>
      </c>
      <c r="AR85" s="5">
        <f t="shared" si="4"/>
        <v>0</v>
      </c>
      <c r="AS85" s="5">
        <f t="shared" si="5"/>
        <v>0</v>
      </c>
    </row>
    <row r="86" spans="1:45">
      <c r="A86" s="3">
        <v>81</v>
      </c>
      <c r="I86" s="3">
        <v>42</v>
      </c>
      <c r="L86" s="3" t="s">
        <v>705</v>
      </c>
      <c r="O86" s="3">
        <v>43</v>
      </c>
      <c r="P86" s="3">
        <v>49</v>
      </c>
      <c r="R86" s="3">
        <v>45</v>
      </c>
      <c r="T86" s="3">
        <v>48</v>
      </c>
      <c r="U86" s="3">
        <v>45</v>
      </c>
      <c r="V86" s="3" t="s">
        <v>384</v>
      </c>
      <c r="X86" s="3">
        <v>81</v>
      </c>
      <c r="Y86" s="3">
        <v>40.5</v>
      </c>
      <c r="Z86" s="3" t="s">
        <v>384</v>
      </c>
      <c r="AB86" s="3">
        <v>47</v>
      </c>
      <c r="AC86" s="3">
        <v>50</v>
      </c>
      <c r="AD86" s="3">
        <v>59</v>
      </c>
      <c r="AE86" s="3">
        <v>52</v>
      </c>
      <c r="AF86" s="5">
        <v>47</v>
      </c>
      <c r="AG86" s="3">
        <v>54</v>
      </c>
      <c r="AH86" s="3">
        <v>51</v>
      </c>
      <c r="AK86" s="3">
        <v>63</v>
      </c>
      <c r="AL86" s="3">
        <v>47.5</v>
      </c>
      <c r="AM86" s="3">
        <v>80</v>
      </c>
      <c r="AO86" s="31">
        <v>109</v>
      </c>
      <c r="AQ86" s="5">
        <f t="shared" si="3"/>
        <v>47.5</v>
      </c>
      <c r="AR86" s="5">
        <f t="shared" si="4"/>
        <v>109</v>
      </c>
      <c r="AS86" s="5">
        <f t="shared" si="5"/>
        <v>61.5</v>
      </c>
    </row>
    <row r="87" spans="1:45">
      <c r="A87" s="3">
        <v>82</v>
      </c>
      <c r="H87" s="3">
        <v>15</v>
      </c>
      <c r="I87" s="3">
        <v>44</v>
      </c>
      <c r="K87" s="3">
        <v>10</v>
      </c>
      <c r="O87" s="3">
        <v>45</v>
      </c>
      <c r="P87" s="3">
        <v>48</v>
      </c>
      <c r="R87" s="3">
        <v>50</v>
      </c>
      <c r="T87" s="3">
        <v>51</v>
      </c>
      <c r="U87" s="3">
        <v>43</v>
      </c>
      <c r="V87" s="3" t="s">
        <v>518</v>
      </c>
      <c r="X87" s="3">
        <v>82</v>
      </c>
      <c r="Y87" s="3">
        <v>42</v>
      </c>
      <c r="Z87" s="3" t="s">
        <v>518</v>
      </c>
      <c r="AB87" s="3">
        <v>42</v>
      </c>
      <c r="AC87" s="3">
        <v>44</v>
      </c>
      <c r="AD87" s="3">
        <v>44</v>
      </c>
      <c r="AE87" s="3">
        <v>41</v>
      </c>
      <c r="AF87" s="5">
        <v>37.5</v>
      </c>
      <c r="AG87" s="3">
        <v>43</v>
      </c>
      <c r="AH87" s="3">
        <v>46</v>
      </c>
      <c r="AK87" s="3">
        <v>47</v>
      </c>
      <c r="AL87" s="3">
        <v>53</v>
      </c>
      <c r="AM87" s="3">
        <v>47</v>
      </c>
      <c r="AN87" s="3" t="s">
        <v>684</v>
      </c>
      <c r="AO87" s="3">
        <v>48</v>
      </c>
      <c r="AQ87" s="5">
        <f t="shared" si="3"/>
        <v>43</v>
      </c>
      <c r="AR87" s="5">
        <f t="shared" si="4"/>
        <v>53</v>
      </c>
      <c r="AS87" s="5">
        <f t="shared" si="5"/>
        <v>10</v>
      </c>
    </row>
    <row r="88" spans="1:45">
      <c r="A88" s="3">
        <v>83</v>
      </c>
      <c r="H88" s="3">
        <v>10</v>
      </c>
      <c r="I88" s="3">
        <v>48</v>
      </c>
      <c r="K88" s="3">
        <v>13</v>
      </c>
      <c r="O88" s="3">
        <v>45</v>
      </c>
      <c r="P88" s="3">
        <v>50</v>
      </c>
      <c r="R88" s="3">
        <v>52</v>
      </c>
      <c r="T88" s="3">
        <v>52</v>
      </c>
      <c r="U88" s="3">
        <v>51</v>
      </c>
      <c r="V88" s="3" t="s">
        <v>518</v>
      </c>
      <c r="X88" s="3">
        <v>83</v>
      </c>
      <c r="Y88" s="3">
        <v>46</v>
      </c>
      <c r="Z88" s="3" t="s">
        <v>518</v>
      </c>
      <c r="AB88" s="3">
        <v>47</v>
      </c>
      <c r="AC88" s="3">
        <v>46</v>
      </c>
      <c r="AD88" s="3">
        <v>53</v>
      </c>
      <c r="AE88" s="3">
        <v>42</v>
      </c>
      <c r="AF88" s="5">
        <v>44.5</v>
      </c>
      <c r="AG88" s="3">
        <v>51</v>
      </c>
      <c r="AH88" s="3">
        <v>51</v>
      </c>
      <c r="AL88" s="3">
        <v>50</v>
      </c>
      <c r="AM88" s="3">
        <v>50</v>
      </c>
      <c r="AO88" s="3">
        <v>53</v>
      </c>
      <c r="AQ88" s="5">
        <f t="shared" si="3"/>
        <v>50</v>
      </c>
      <c r="AR88" s="5">
        <f t="shared" si="4"/>
        <v>53</v>
      </c>
      <c r="AS88" s="5">
        <f t="shared" si="5"/>
        <v>3</v>
      </c>
    </row>
    <row r="89" spans="1:45">
      <c r="A89" s="3">
        <v>84</v>
      </c>
      <c r="H89" s="3">
        <v>1.5</v>
      </c>
      <c r="I89" s="3">
        <v>44</v>
      </c>
      <c r="K89" s="3">
        <v>5</v>
      </c>
      <c r="O89" s="3">
        <v>45</v>
      </c>
      <c r="P89" s="3">
        <v>48</v>
      </c>
      <c r="R89" s="3">
        <v>47</v>
      </c>
      <c r="T89" s="3">
        <v>49</v>
      </c>
      <c r="U89" s="3">
        <v>48</v>
      </c>
      <c r="V89" s="3" t="s">
        <v>518</v>
      </c>
      <c r="W89" s="3" t="s">
        <v>510</v>
      </c>
      <c r="X89" s="3">
        <v>84</v>
      </c>
      <c r="Y89" s="3">
        <v>52.300000000000004</v>
      </c>
      <c r="Z89" s="3" t="s">
        <v>518</v>
      </c>
      <c r="AA89" s="3" t="s">
        <v>510</v>
      </c>
      <c r="AB89" s="3">
        <v>50</v>
      </c>
      <c r="AC89" s="3">
        <v>58</v>
      </c>
      <c r="AD89" s="3">
        <v>58</v>
      </c>
      <c r="AE89" s="3">
        <v>56</v>
      </c>
      <c r="AF89" s="5">
        <v>49.5</v>
      </c>
      <c r="AG89" s="3">
        <v>56</v>
      </c>
      <c r="AH89" s="3">
        <v>58</v>
      </c>
      <c r="AK89" s="3">
        <v>60</v>
      </c>
      <c r="AL89" s="3">
        <v>55.5</v>
      </c>
      <c r="AM89" s="3">
        <v>59</v>
      </c>
      <c r="AO89" s="3">
        <v>59</v>
      </c>
      <c r="AQ89" s="5">
        <f t="shared" si="3"/>
        <v>55.5</v>
      </c>
      <c r="AR89" s="5">
        <f t="shared" si="4"/>
        <v>60</v>
      </c>
      <c r="AS89" s="5">
        <f t="shared" si="5"/>
        <v>4.5</v>
      </c>
    </row>
    <row r="90" spans="1:45">
      <c r="X90" s="3">
        <v>85</v>
      </c>
      <c r="Y90" s="3" t="s">
        <v>610</v>
      </c>
    </row>
    <row r="91" spans="1:45">
      <c r="A91" s="3">
        <v>1</v>
      </c>
      <c r="R91" s="3">
        <v>58</v>
      </c>
      <c r="X91" s="3">
        <v>86</v>
      </c>
    </row>
    <row r="92" spans="1:45">
      <c r="A92" s="3">
        <v>2</v>
      </c>
      <c r="R92" s="3">
        <v>36</v>
      </c>
      <c r="X92" s="3">
        <v>87</v>
      </c>
    </row>
    <row r="93" spans="1:45">
      <c r="A93" s="3">
        <v>3</v>
      </c>
      <c r="R93" s="3">
        <v>48</v>
      </c>
      <c r="X93" s="3">
        <v>88</v>
      </c>
      <c r="Y93" s="3">
        <v>78.5</v>
      </c>
      <c r="Z93" s="3" t="s">
        <v>551</v>
      </c>
      <c r="AA93" s="3" t="s">
        <v>581</v>
      </c>
    </row>
    <row r="94" spans="1:45">
      <c r="A94" s="3">
        <v>4</v>
      </c>
      <c r="R94" s="3">
        <v>47</v>
      </c>
      <c r="X94" s="3">
        <v>89</v>
      </c>
    </row>
    <row r="95" spans="1:45">
      <c r="A95" s="3">
        <v>5</v>
      </c>
      <c r="R95" s="3">
        <v>49</v>
      </c>
    </row>
    <row r="96" spans="1:45">
      <c r="A96" s="3">
        <v>6</v>
      </c>
      <c r="R96" s="3">
        <v>52</v>
      </c>
    </row>
    <row r="97" spans="1:18">
      <c r="A97" s="3">
        <v>7</v>
      </c>
      <c r="R97" s="3">
        <v>44</v>
      </c>
    </row>
    <row r="98" spans="1:18">
      <c r="A98" s="3">
        <v>8</v>
      </c>
      <c r="R98" s="3">
        <v>46</v>
      </c>
    </row>
    <row r="99" spans="1:18">
      <c r="A99" s="3">
        <v>9</v>
      </c>
      <c r="R99" s="3">
        <v>47</v>
      </c>
    </row>
    <row r="100" spans="1:18">
      <c r="A100" s="3">
        <v>10</v>
      </c>
      <c r="R100" s="3">
        <v>42</v>
      </c>
    </row>
    <row r="101" spans="1:18">
      <c r="A101" s="3">
        <v>11</v>
      </c>
      <c r="R101" s="3">
        <v>38</v>
      </c>
    </row>
    <row r="102" spans="1:18">
      <c r="A102" s="3">
        <v>12</v>
      </c>
      <c r="R102" s="3">
        <v>47</v>
      </c>
    </row>
    <row r="103" spans="1:18">
      <c r="A103" s="3">
        <v>13</v>
      </c>
      <c r="R103" s="3">
        <v>43</v>
      </c>
    </row>
    <row r="104" spans="1:18">
      <c r="A104" s="3">
        <v>14</v>
      </c>
      <c r="R104" s="3">
        <v>48</v>
      </c>
    </row>
    <row r="105" spans="1:18">
      <c r="A105" s="3">
        <v>15</v>
      </c>
      <c r="R105" s="3">
        <v>47</v>
      </c>
    </row>
    <row r="106" spans="1:18">
      <c r="A106" s="3">
        <v>16</v>
      </c>
      <c r="R106" s="3">
        <v>53</v>
      </c>
    </row>
    <row r="107" spans="1:18">
      <c r="A107" s="3">
        <v>17</v>
      </c>
      <c r="R107" s="3">
        <v>53</v>
      </c>
    </row>
    <row r="108" spans="1:18">
      <c r="A108" s="3">
        <v>18</v>
      </c>
      <c r="R108" s="3">
        <v>49</v>
      </c>
    </row>
    <row r="109" spans="1:18">
      <c r="A109" s="3">
        <v>19</v>
      </c>
      <c r="R109" s="3">
        <v>46</v>
      </c>
    </row>
    <row r="110" spans="1:18">
      <c r="A110" s="3">
        <v>20</v>
      </c>
      <c r="R110" s="3">
        <v>41</v>
      </c>
    </row>
    <row r="111" spans="1:18">
      <c r="A111" s="3">
        <v>21</v>
      </c>
      <c r="R111" s="3">
        <v>37</v>
      </c>
    </row>
    <row r="112" spans="1:18">
      <c r="A112" s="3">
        <v>22</v>
      </c>
      <c r="R112" s="3">
        <v>43</v>
      </c>
    </row>
    <row r="113" spans="1:39">
      <c r="A113" s="3">
        <v>23</v>
      </c>
      <c r="R113" s="3">
        <v>42</v>
      </c>
    </row>
    <row r="114" spans="1:39">
      <c r="A114" s="3">
        <v>24</v>
      </c>
      <c r="R114" s="3">
        <v>39</v>
      </c>
    </row>
    <row r="115" spans="1:39">
      <c r="A115" s="3">
        <v>25</v>
      </c>
      <c r="R115" s="3">
        <v>38</v>
      </c>
    </row>
    <row r="116" spans="1:39">
      <c r="B116" s="3">
        <f>MIN(B$5:B$115)</f>
        <v>43</v>
      </c>
      <c r="D116" s="3">
        <f t="shared" ref="D116:U116" si="6">MIN(D$5:D$115)</f>
        <v>40</v>
      </c>
      <c r="E116" s="3">
        <f t="shared" si="6"/>
        <v>0</v>
      </c>
      <c r="F116" s="3">
        <f t="shared" si="6"/>
        <v>44.5</v>
      </c>
      <c r="G116" s="3">
        <f t="shared" si="6"/>
        <v>0</v>
      </c>
      <c r="H116" s="3">
        <f t="shared" si="6"/>
        <v>1.5</v>
      </c>
      <c r="I116" s="3">
        <f t="shared" si="6"/>
        <v>34</v>
      </c>
      <c r="J116" s="3">
        <f t="shared" si="6"/>
        <v>0</v>
      </c>
      <c r="K116" s="3">
        <f t="shared" si="6"/>
        <v>3</v>
      </c>
      <c r="L116" s="3">
        <f t="shared" si="6"/>
        <v>0</v>
      </c>
      <c r="M116" s="3">
        <f t="shared" si="6"/>
        <v>0</v>
      </c>
      <c r="N116" s="3">
        <f t="shared" si="6"/>
        <v>0</v>
      </c>
      <c r="O116" s="3">
        <f t="shared" si="6"/>
        <v>32</v>
      </c>
      <c r="P116" s="3">
        <f t="shared" si="6"/>
        <v>36</v>
      </c>
      <c r="Q116" s="3">
        <f t="shared" si="6"/>
        <v>0</v>
      </c>
      <c r="R116" s="3">
        <f t="shared" si="6"/>
        <v>36</v>
      </c>
      <c r="S116" s="3">
        <f t="shared" si="6"/>
        <v>0</v>
      </c>
      <c r="T116" s="3">
        <f t="shared" si="6"/>
        <v>37</v>
      </c>
      <c r="U116" s="3">
        <f t="shared" si="6"/>
        <v>32</v>
      </c>
      <c r="Y116" s="3">
        <f t="shared" ref="Y116:AH116" si="7">MIN(Y$5:Y$115)</f>
        <v>35.5</v>
      </c>
      <c r="Z116" s="3">
        <f t="shared" si="7"/>
        <v>0</v>
      </c>
      <c r="AA116" s="3">
        <f t="shared" si="7"/>
        <v>0</v>
      </c>
      <c r="AB116" s="3">
        <f t="shared" si="7"/>
        <v>34</v>
      </c>
      <c r="AC116" s="3">
        <f t="shared" si="7"/>
        <v>32</v>
      </c>
      <c r="AD116" s="3">
        <f t="shared" si="7"/>
        <v>34</v>
      </c>
      <c r="AE116" s="3">
        <f t="shared" si="7"/>
        <v>24</v>
      </c>
      <c r="AF116" s="3">
        <f t="shared" si="7"/>
        <v>26.5</v>
      </c>
      <c r="AG116" s="3">
        <f t="shared" si="7"/>
        <v>37</v>
      </c>
      <c r="AH116" s="3">
        <f t="shared" si="7"/>
        <v>38</v>
      </c>
      <c r="AK116" s="3">
        <f t="shared" ref="AK116:AM116" si="8">MIN(AK$5:AK$115)</f>
        <v>39</v>
      </c>
      <c r="AL116" s="3">
        <f t="shared" si="8"/>
        <v>36</v>
      </c>
      <c r="AM116" s="3">
        <f t="shared" si="8"/>
        <v>26</v>
      </c>
    </row>
    <row r="117" spans="1:39">
      <c r="B117" s="3">
        <f>AVERAGE(B$5:B$115)</f>
        <v>51.321428571428569</v>
      </c>
      <c r="D117" s="3">
        <f t="shared" ref="D117:U117" si="9">AVERAGE(D$5:D$115)</f>
        <v>51.5</v>
      </c>
      <c r="E117" s="3" t="e">
        <f t="shared" si="9"/>
        <v>#DIV/0!</v>
      </c>
      <c r="F117" s="3">
        <f t="shared" si="9"/>
        <v>51.142857142857146</v>
      </c>
      <c r="G117" s="3" t="e">
        <f t="shared" si="9"/>
        <v>#DIV/0!</v>
      </c>
      <c r="H117" s="3">
        <f t="shared" si="9"/>
        <v>7.9907407407407405</v>
      </c>
      <c r="I117" s="3">
        <f t="shared" si="9"/>
        <v>47.949367088607595</v>
      </c>
      <c r="J117" s="3" t="e">
        <f t="shared" si="9"/>
        <v>#DIV/0!</v>
      </c>
      <c r="K117" s="3">
        <f t="shared" si="9"/>
        <v>8.8365384615384617</v>
      </c>
      <c r="L117" s="3" t="e">
        <f t="shared" si="9"/>
        <v>#DIV/0!</v>
      </c>
      <c r="M117" s="3" t="e">
        <f t="shared" si="9"/>
        <v>#DIV/0!</v>
      </c>
      <c r="N117" s="3" t="e">
        <f t="shared" si="9"/>
        <v>#DIV/0!</v>
      </c>
      <c r="O117" s="3">
        <f t="shared" si="9"/>
        <v>46.222222222222221</v>
      </c>
      <c r="P117" s="3">
        <f t="shared" si="9"/>
        <v>55.28846153846154</v>
      </c>
      <c r="Q117" s="3" t="e">
        <f t="shared" si="9"/>
        <v>#DIV/0!</v>
      </c>
      <c r="R117" s="3">
        <f t="shared" si="9"/>
        <v>50.123809523809527</v>
      </c>
      <c r="S117" s="3" t="e">
        <f t="shared" si="9"/>
        <v>#DIV/0!</v>
      </c>
      <c r="T117" s="3">
        <f t="shared" si="9"/>
        <v>59.512195121951223</v>
      </c>
      <c r="U117" s="3">
        <f t="shared" si="9"/>
        <v>49.833333333333336</v>
      </c>
      <c r="V117" s="3">
        <f t="shared" ref="V117:X117" si="10">COUNT(V$5:V$89)</f>
        <v>0</v>
      </c>
      <c r="W117" s="3">
        <f t="shared" si="10"/>
        <v>0</v>
      </c>
      <c r="X117" s="3">
        <f t="shared" si="10"/>
        <v>83</v>
      </c>
      <c r="Y117" s="3">
        <f t="shared" ref="Y117:AH117" si="11">AVERAGE(Y$5:Y$115)</f>
        <v>52.696153846153848</v>
      </c>
      <c r="Z117" s="3" t="e">
        <f t="shared" si="11"/>
        <v>#DIV/0!</v>
      </c>
      <c r="AA117" s="3" t="e">
        <f t="shared" si="11"/>
        <v>#DIV/0!</v>
      </c>
      <c r="AB117" s="3">
        <f t="shared" si="11"/>
        <v>55.662500000000001</v>
      </c>
      <c r="AC117" s="3">
        <f t="shared" si="11"/>
        <v>56</v>
      </c>
      <c r="AD117" s="3">
        <f t="shared" si="11"/>
        <v>52.96153846153846</v>
      </c>
      <c r="AE117" s="3">
        <f t="shared" si="11"/>
        <v>53.025316455696199</v>
      </c>
      <c r="AF117" s="3">
        <f t="shared" si="11"/>
        <v>46.42307692307692</v>
      </c>
      <c r="AG117" s="3">
        <f t="shared" si="11"/>
        <v>58.245454545454542</v>
      </c>
      <c r="AH117" s="3">
        <f t="shared" si="11"/>
        <v>61.409090909090907</v>
      </c>
      <c r="AK117" s="3">
        <f t="shared" ref="AK117:AM117" si="12">AVERAGE(AK$5:AK$115)</f>
        <v>64.5</v>
      </c>
      <c r="AL117" s="3">
        <f t="shared" si="12"/>
        <v>58.19736842105263</v>
      </c>
      <c r="AM117" s="3">
        <f t="shared" si="12"/>
        <v>63.392405063291136</v>
      </c>
    </row>
    <row r="118" spans="1:39">
      <c r="B118" s="3">
        <f>MAX(B$5:B$115)</f>
        <v>64</v>
      </c>
      <c r="D118" s="3">
        <f t="shared" ref="D118:U118" si="13">MAX(D$5:D$115)</f>
        <v>64</v>
      </c>
      <c r="E118" s="3">
        <f t="shared" si="13"/>
        <v>0</v>
      </c>
      <c r="F118" s="3">
        <f t="shared" si="13"/>
        <v>65.5</v>
      </c>
      <c r="G118" s="3">
        <f t="shared" si="13"/>
        <v>0</v>
      </c>
      <c r="H118" s="3">
        <f t="shared" si="13"/>
        <v>27</v>
      </c>
      <c r="I118" s="3">
        <f t="shared" si="13"/>
        <v>108</v>
      </c>
      <c r="J118" s="3">
        <f t="shared" si="13"/>
        <v>0</v>
      </c>
      <c r="K118" s="3">
        <f t="shared" si="13"/>
        <v>23</v>
      </c>
      <c r="L118" s="3">
        <f t="shared" si="13"/>
        <v>0</v>
      </c>
      <c r="M118" s="3">
        <f t="shared" si="13"/>
        <v>0</v>
      </c>
      <c r="N118" s="3">
        <f t="shared" si="13"/>
        <v>0</v>
      </c>
      <c r="O118" s="3">
        <f t="shared" si="13"/>
        <v>102</v>
      </c>
      <c r="P118" s="3">
        <f t="shared" si="13"/>
        <v>160</v>
      </c>
      <c r="Q118" s="3">
        <f t="shared" si="13"/>
        <v>0</v>
      </c>
      <c r="R118" s="3">
        <f t="shared" si="13"/>
        <v>120</v>
      </c>
      <c r="S118" s="3">
        <f t="shared" si="13"/>
        <v>0</v>
      </c>
      <c r="T118" s="3">
        <f t="shared" si="13"/>
        <v>178</v>
      </c>
      <c r="U118" s="3">
        <f t="shared" si="13"/>
        <v>125</v>
      </c>
      <c r="Y118" s="3">
        <f t="shared" ref="Y118:AH118" si="14">MAX(Y$5:Y$115)</f>
        <v>155</v>
      </c>
      <c r="Z118" s="3">
        <f t="shared" si="14"/>
        <v>0</v>
      </c>
      <c r="AA118" s="3">
        <f t="shared" si="14"/>
        <v>0</v>
      </c>
      <c r="AB118" s="3">
        <f t="shared" si="14"/>
        <v>170</v>
      </c>
      <c r="AC118" s="3">
        <f t="shared" si="14"/>
        <v>127</v>
      </c>
      <c r="AD118" s="3">
        <f t="shared" si="14"/>
        <v>125</v>
      </c>
      <c r="AE118" s="3">
        <f t="shared" si="14"/>
        <v>190</v>
      </c>
      <c r="AF118" s="3">
        <f t="shared" si="14"/>
        <v>161</v>
      </c>
      <c r="AG118" s="3">
        <f t="shared" si="14"/>
        <v>155</v>
      </c>
      <c r="AH118" s="3">
        <f t="shared" si="14"/>
        <v>167</v>
      </c>
      <c r="AK118" s="3">
        <f t="shared" ref="AK118:AM118" si="15">MAX(AK$5:AK$115)</f>
        <v>143</v>
      </c>
      <c r="AL118" s="3">
        <f t="shared" si="15"/>
        <v>143</v>
      </c>
      <c r="AM118" s="3">
        <f t="shared" si="15"/>
        <v>200</v>
      </c>
    </row>
    <row r="119" spans="1:39">
      <c r="B119" s="3">
        <f>STDEV(B$5:B$115)</f>
        <v>5.4229113060206986</v>
      </c>
      <c r="D119" s="3">
        <f t="shared" ref="D119:U119" si="16">STDEV(D$5:D$115)</f>
        <v>5.677214918493859</v>
      </c>
      <c r="E119" s="3" t="e">
        <f t="shared" si="16"/>
        <v>#DIV/0!</v>
      </c>
      <c r="F119" s="3">
        <f t="shared" si="16"/>
        <v>5.7090635478514651</v>
      </c>
      <c r="G119" s="3" t="e">
        <f t="shared" si="16"/>
        <v>#DIV/0!</v>
      </c>
      <c r="H119" s="3">
        <f t="shared" si="16"/>
        <v>5.2147204023717943</v>
      </c>
      <c r="I119" s="3">
        <f t="shared" si="16"/>
        <v>13.644665280611635</v>
      </c>
      <c r="J119" s="3" t="e">
        <f t="shared" si="16"/>
        <v>#DIV/0!</v>
      </c>
      <c r="K119" s="3">
        <f t="shared" si="16"/>
        <v>4.4762128971321831</v>
      </c>
      <c r="L119" s="3" t="e">
        <f t="shared" si="16"/>
        <v>#DIV/0!</v>
      </c>
      <c r="M119" s="3" t="e">
        <f t="shared" si="16"/>
        <v>#DIV/0!</v>
      </c>
      <c r="N119" s="3" t="e">
        <f t="shared" si="16"/>
        <v>#DIV/0!</v>
      </c>
      <c r="O119" s="3">
        <f t="shared" si="16"/>
        <v>14.31258187749506</v>
      </c>
      <c r="P119" s="3">
        <f t="shared" si="16"/>
        <v>19.827915391468384</v>
      </c>
      <c r="Q119" s="3" t="e">
        <f t="shared" si="16"/>
        <v>#DIV/0!</v>
      </c>
      <c r="R119" s="3">
        <f t="shared" si="16"/>
        <v>11.926614741582764</v>
      </c>
      <c r="S119" s="3" t="e">
        <f t="shared" si="16"/>
        <v>#DIV/0!</v>
      </c>
      <c r="T119" s="3">
        <f t="shared" si="16"/>
        <v>25.14611321728998</v>
      </c>
      <c r="U119" s="3">
        <f t="shared" si="16"/>
        <v>13.83710114024495</v>
      </c>
      <c r="Y119" s="3">
        <f t="shared" ref="Y119:AH119" si="17">STDEV(Y$5:Y$115)</f>
        <v>19.329436822425219</v>
      </c>
      <c r="Z119" s="3" t="e">
        <f t="shared" si="17"/>
        <v>#DIV/0!</v>
      </c>
      <c r="AA119" s="3" t="e">
        <f t="shared" si="17"/>
        <v>#DIV/0!</v>
      </c>
      <c r="AB119" s="3">
        <f t="shared" si="17"/>
        <v>27.311931713521304</v>
      </c>
      <c r="AC119" s="3">
        <f t="shared" si="17"/>
        <v>17.524342044783424</v>
      </c>
      <c r="AD119" s="3">
        <f t="shared" si="17"/>
        <v>13.823509344208174</v>
      </c>
      <c r="AE119" s="3">
        <f t="shared" si="17"/>
        <v>25.478988167499853</v>
      </c>
      <c r="AF119" s="3">
        <f t="shared" si="17"/>
        <v>20.507692082860878</v>
      </c>
      <c r="AG119" s="3">
        <f t="shared" si="17"/>
        <v>22.412628873346261</v>
      </c>
      <c r="AH119" s="3">
        <f t="shared" si="17"/>
        <v>23.93600669008811</v>
      </c>
      <c r="AK119" s="3">
        <f t="shared" ref="AK119:AM119" si="18">STDEV(AK$5:AK$115)</f>
        <v>22.774350762021275</v>
      </c>
      <c r="AL119" s="3">
        <f t="shared" si="18"/>
        <v>18.125135208207126</v>
      </c>
      <c r="AM119" s="3">
        <f t="shared" si="18"/>
        <v>30.559071724355977</v>
      </c>
    </row>
    <row r="120" spans="1:39">
      <c r="B120" s="3">
        <f>COUNTA(B$5:B$115)</f>
        <v>14</v>
      </c>
      <c r="D120" s="3">
        <f t="shared" ref="D120:U120" si="19">COUNTA(D$5:D$115)</f>
        <v>14</v>
      </c>
      <c r="E120" s="3">
        <f t="shared" si="19"/>
        <v>0</v>
      </c>
      <c r="F120" s="3">
        <f t="shared" si="19"/>
        <v>14</v>
      </c>
      <c r="G120" s="3">
        <f t="shared" si="19"/>
        <v>0</v>
      </c>
      <c r="H120" s="3">
        <f t="shared" si="19"/>
        <v>59</v>
      </c>
      <c r="I120" s="3">
        <f t="shared" si="19"/>
        <v>79</v>
      </c>
      <c r="J120" s="3">
        <f t="shared" si="19"/>
        <v>4</v>
      </c>
      <c r="K120" s="3">
        <f t="shared" si="19"/>
        <v>52</v>
      </c>
      <c r="L120" s="3">
        <f t="shared" si="19"/>
        <v>39</v>
      </c>
      <c r="M120" s="3">
        <f t="shared" si="19"/>
        <v>0</v>
      </c>
      <c r="N120" s="3">
        <f t="shared" si="19"/>
        <v>0</v>
      </c>
      <c r="O120" s="3">
        <f t="shared" si="19"/>
        <v>82</v>
      </c>
      <c r="P120" s="3">
        <f t="shared" si="19"/>
        <v>78</v>
      </c>
      <c r="Q120" s="3">
        <f t="shared" si="19"/>
        <v>4</v>
      </c>
      <c r="R120" s="3">
        <f t="shared" si="19"/>
        <v>105</v>
      </c>
      <c r="S120" s="3">
        <f t="shared" si="19"/>
        <v>3</v>
      </c>
      <c r="T120" s="3">
        <f t="shared" si="19"/>
        <v>84</v>
      </c>
      <c r="U120" s="3">
        <f t="shared" si="19"/>
        <v>83</v>
      </c>
      <c r="Y120" s="3">
        <f t="shared" ref="Y120:AH120" si="20">COUNTA(Y$5:Y$115)</f>
        <v>84</v>
      </c>
      <c r="Z120" s="3">
        <f t="shared" si="20"/>
        <v>79</v>
      </c>
      <c r="AA120" s="3">
        <f t="shared" si="20"/>
        <v>23</v>
      </c>
      <c r="AB120" s="3">
        <f t="shared" si="20"/>
        <v>85</v>
      </c>
      <c r="AC120" s="3">
        <f t="shared" si="20"/>
        <v>79</v>
      </c>
      <c r="AD120" s="3">
        <f t="shared" si="20"/>
        <v>82</v>
      </c>
      <c r="AE120" s="3">
        <f t="shared" si="20"/>
        <v>81</v>
      </c>
      <c r="AF120" s="3">
        <f t="shared" si="20"/>
        <v>80</v>
      </c>
      <c r="AG120" s="3">
        <f t="shared" si="20"/>
        <v>81</v>
      </c>
      <c r="AH120" s="3">
        <f t="shared" si="20"/>
        <v>84</v>
      </c>
      <c r="AK120" s="3">
        <f t="shared" ref="AK120:AM120" si="21">COUNTA(AK$5:AK$115)</f>
        <v>83</v>
      </c>
      <c r="AL120" s="3">
        <f t="shared" si="21"/>
        <v>84</v>
      </c>
      <c r="AM120" s="3">
        <f t="shared" si="21"/>
        <v>79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zoomScale="91" zoomScaleNormal="91" zoomScalePageLayoutView="9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60" sqref="H260"/>
    </sheetView>
  </sheetViews>
  <sheetFormatPr baseColWidth="10" defaultColWidth="8.7109375" defaultRowHeight="13" x14ac:dyDescent="0"/>
  <cols>
    <col min="1" max="2" width="7.140625" style="3" customWidth="1"/>
    <col min="3" max="6" width="9.140625" style="3" customWidth="1"/>
    <col min="7" max="7" width="9.140625" style="3" bestFit="1" customWidth="1"/>
    <col min="8" max="8" width="9.140625" style="3" customWidth="1"/>
    <col min="9" max="9" width="7.7109375" style="3" customWidth="1"/>
    <col min="10" max="11" width="9.140625" style="3" customWidth="1"/>
    <col min="12" max="12" width="9.140625" style="29" customWidth="1"/>
    <col min="13" max="13" width="9.140625" style="3" customWidth="1"/>
    <col min="14" max="16" width="7.140625" style="3" customWidth="1"/>
    <col min="17" max="17" width="9.85546875" style="3" customWidth="1"/>
    <col min="18" max="19" width="7.140625" style="3" customWidth="1"/>
    <col min="20" max="20" width="9" style="3" customWidth="1"/>
    <col min="21" max="22" width="7.140625" style="3" customWidth="1"/>
    <col min="23" max="23" width="9.28515625" style="3" customWidth="1"/>
    <col min="24" max="24" width="7.140625" style="3" customWidth="1"/>
    <col min="25" max="25" width="9.140625" style="3" customWidth="1"/>
    <col min="26" max="26" width="9.28515625" style="3" customWidth="1"/>
    <col min="27" max="27" width="9" style="3" bestFit="1" customWidth="1"/>
    <col min="28" max="265" width="7.140625" style="3" customWidth="1"/>
    <col min="266" max="16384" width="8.7109375" style="3"/>
  </cols>
  <sheetData>
    <row r="1" spans="1:28">
      <c r="A1" s="3" t="s">
        <v>678</v>
      </c>
      <c r="O1" s="3" t="s">
        <v>812</v>
      </c>
      <c r="U1" s="3" t="s">
        <v>639</v>
      </c>
    </row>
    <row r="2" spans="1:28">
      <c r="A2" s="3" t="s">
        <v>278</v>
      </c>
      <c r="O2" s="3" t="s">
        <v>678</v>
      </c>
      <c r="P2" s="3" t="s">
        <v>813</v>
      </c>
      <c r="Q2" s="3" t="s">
        <v>444</v>
      </c>
      <c r="S2" s="3" t="s">
        <v>813</v>
      </c>
      <c r="T2" s="3" t="s">
        <v>444</v>
      </c>
    </row>
    <row r="3" spans="1:28">
      <c r="B3" s="3" t="s">
        <v>813</v>
      </c>
      <c r="C3" s="3" t="s">
        <v>444</v>
      </c>
      <c r="N3" s="3" t="s">
        <v>403</v>
      </c>
      <c r="O3" s="3" t="s">
        <v>577</v>
      </c>
      <c r="P3" s="3" t="s">
        <v>592</v>
      </c>
      <c r="Q3" s="3">
        <v>20100817</v>
      </c>
      <c r="S3" s="3" t="s">
        <v>592</v>
      </c>
      <c r="V3" s="3" t="s">
        <v>813</v>
      </c>
      <c r="W3" s="3" t="s">
        <v>444</v>
      </c>
    </row>
    <row r="4" spans="1:28">
      <c r="A4" s="3" t="s">
        <v>577</v>
      </c>
      <c r="B4" s="3" t="s">
        <v>592</v>
      </c>
      <c r="C4" s="3">
        <v>20100817</v>
      </c>
      <c r="D4" s="3">
        <v>20110816</v>
      </c>
      <c r="E4" s="27">
        <v>20120820</v>
      </c>
      <c r="F4" s="27">
        <v>20130817</v>
      </c>
      <c r="G4" s="3">
        <v>20140820</v>
      </c>
      <c r="H4" s="3">
        <v>20150817</v>
      </c>
      <c r="I4" s="3" t="s">
        <v>398</v>
      </c>
      <c r="J4" s="3" t="s">
        <v>595</v>
      </c>
      <c r="K4" s="3" t="s">
        <v>912</v>
      </c>
      <c r="L4" s="29" t="s">
        <v>1032</v>
      </c>
      <c r="N4" s="3" t="s">
        <v>818</v>
      </c>
      <c r="O4" s="3" t="s">
        <v>677</v>
      </c>
      <c r="R4" s="3" t="s">
        <v>800</v>
      </c>
      <c r="T4" s="3">
        <v>20100817</v>
      </c>
      <c r="V4" s="3" t="s">
        <v>592</v>
      </c>
      <c r="W4" s="3">
        <v>20100817</v>
      </c>
      <c r="X4" s="3" t="s">
        <v>577</v>
      </c>
      <c r="Y4" s="3">
        <v>20110816</v>
      </c>
      <c r="Z4" s="27">
        <v>20120820</v>
      </c>
      <c r="AA4" s="3">
        <v>20130817</v>
      </c>
      <c r="AB4" s="3" t="s">
        <v>398</v>
      </c>
    </row>
    <row r="5" spans="1:28">
      <c r="A5" s="3" t="s">
        <v>241</v>
      </c>
      <c r="B5" s="3">
        <v>0</v>
      </c>
      <c r="C5" s="3">
        <v>45</v>
      </c>
      <c r="D5" s="3">
        <v>47</v>
      </c>
      <c r="E5" s="3">
        <v>40</v>
      </c>
      <c r="F5" s="3">
        <v>38</v>
      </c>
      <c r="G5" s="3">
        <v>40</v>
      </c>
      <c r="H5" s="3">
        <v>43</v>
      </c>
      <c r="J5" s="3">
        <f>MIN(C5:H5)</f>
        <v>38</v>
      </c>
      <c r="K5" s="3">
        <f>MAX(C5:H5)</f>
        <v>47</v>
      </c>
      <c r="L5" s="29">
        <f>K5-J5</f>
        <v>9</v>
      </c>
      <c r="O5" s="3" t="s">
        <v>272</v>
      </c>
      <c r="P5" s="3">
        <v>18.5</v>
      </c>
      <c r="Q5" s="3">
        <v>39</v>
      </c>
      <c r="R5" s="3" t="s">
        <v>250</v>
      </c>
      <c r="S5" s="3">
        <v>45.5</v>
      </c>
      <c r="T5" s="3">
        <v>53</v>
      </c>
      <c r="U5" s="3" t="s">
        <v>241</v>
      </c>
      <c r="V5" s="3">
        <v>0</v>
      </c>
      <c r="W5" s="3">
        <v>45</v>
      </c>
      <c r="X5" s="3" t="s">
        <v>241</v>
      </c>
      <c r="Y5" s="3">
        <v>47</v>
      </c>
      <c r="Z5" s="3">
        <v>40</v>
      </c>
      <c r="AA5" s="3">
        <v>38</v>
      </c>
    </row>
    <row r="6" spans="1:28">
      <c r="A6" s="3" t="s">
        <v>252</v>
      </c>
      <c r="B6" s="3">
        <v>5</v>
      </c>
      <c r="C6" s="3">
        <v>44</v>
      </c>
      <c r="D6" s="3">
        <v>44</v>
      </c>
      <c r="E6" s="3">
        <v>40</v>
      </c>
      <c r="F6" s="3">
        <v>38</v>
      </c>
      <c r="G6" s="3">
        <v>43</v>
      </c>
      <c r="H6" s="3">
        <v>44</v>
      </c>
      <c r="J6" s="3">
        <f t="shared" ref="J6:J69" si="0">MIN(C6:H6)</f>
        <v>38</v>
      </c>
      <c r="K6" s="3">
        <f t="shared" ref="K6:K69" si="1">MAX(C6:H6)</f>
        <v>44</v>
      </c>
      <c r="L6" s="29">
        <f t="shared" ref="L6:L69" si="2">K6-J6</f>
        <v>6</v>
      </c>
      <c r="O6" s="3" t="s">
        <v>273</v>
      </c>
      <c r="P6" s="3">
        <v>19.5</v>
      </c>
      <c r="Q6" s="3">
        <v>44</v>
      </c>
      <c r="R6" s="3" t="s">
        <v>251</v>
      </c>
      <c r="S6" s="3">
        <v>46.5</v>
      </c>
      <c r="T6" s="3">
        <v>43</v>
      </c>
      <c r="U6" s="3" t="s">
        <v>252</v>
      </c>
      <c r="V6" s="3">
        <v>5</v>
      </c>
      <c r="W6" s="3">
        <v>44</v>
      </c>
      <c r="X6" s="3" t="s">
        <v>252</v>
      </c>
      <c r="Y6" s="3">
        <v>44</v>
      </c>
      <c r="Z6" s="3">
        <v>40</v>
      </c>
      <c r="AA6" s="3">
        <v>38</v>
      </c>
    </row>
    <row r="7" spans="1:28">
      <c r="A7" s="3" t="s">
        <v>263</v>
      </c>
      <c r="B7" s="3">
        <v>10</v>
      </c>
      <c r="C7" s="3">
        <v>35</v>
      </c>
      <c r="D7" s="3">
        <v>38</v>
      </c>
      <c r="E7" s="3">
        <v>39</v>
      </c>
      <c r="F7" s="3">
        <v>33</v>
      </c>
      <c r="G7" s="3">
        <v>34</v>
      </c>
      <c r="H7" s="3">
        <v>36</v>
      </c>
      <c r="J7" s="3">
        <f t="shared" si="0"/>
        <v>33</v>
      </c>
      <c r="K7" s="3">
        <f t="shared" si="1"/>
        <v>39</v>
      </c>
      <c r="L7" s="29">
        <f t="shared" si="2"/>
        <v>6</v>
      </c>
      <c r="O7" s="3" t="s">
        <v>274</v>
      </c>
      <c r="P7" s="3">
        <v>20</v>
      </c>
      <c r="Q7" s="3">
        <v>47</v>
      </c>
      <c r="R7" s="3" t="s">
        <v>253</v>
      </c>
      <c r="S7" s="3">
        <v>47</v>
      </c>
      <c r="T7" s="3">
        <v>78</v>
      </c>
      <c r="U7" s="3" t="s">
        <v>263</v>
      </c>
      <c r="V7" s="3">
        <v>10</v>
      </c>
      <c r="W7" s="3">
        <v>35</v>
      </c>
      <c r="X7" s="3" t="s">
        <v>263</v>
      </c>
      <c r="Y7" s="3">
        <v>38</v>
      </c>
      <c r="Z7" s="3">
        <v>39</v>
      </c>
      <c r="AA7" s="3">
        <v>33</v>
      </c>
    </row>
    <row r="8" spans="1:28">
      <c r="A8" s="3" t="s">
        <v>270</v>
      </c>
      <c r="B8" s="3">
        <v>15</v>
      </c>
      <c r="C8" s="3">
        <v>49</v>
      </c>
      <c r="D8" s="3">
        <v>48</v>
      </c>
      <c r="E8" s="3">
        <v>39</v>
      </c>
      <c r="F8" s="3">
        <v>49</v>
      </c>
      <c r="G8" s="3">
        <v>50</v>
      </c>
      <c r="H8" s="3">
        <v>44</v>
      </c>
      <c r="J8" s="3">
        <f t="shared" si="0"/>
        <v>39</v>
      </c>
      <c r="K8" s="3">
        <f t="shared" si="1"/>
        <v>50</v>
      </c>
      <c r="L8" s="29">
        <f t="shared" si="2"/>
        <v>11</v>
      </c>
      <c r="O8" s="3" t="s">
        <v>275</v>
      </c>
      <c r="P8" s="3">
        <v>20.5</v>
      </c>
      <c r="Q8" s="3">
        <v>44</v>
      </c>
      <c r="R8" s="3" t="s">
        <v>254</v>
      </c>
      <c r="S8" s="3">
        <v>47.5</v>
      </c>
      <c r="T8" s="3">
        <v>115</v>
      </c>
      <c r="U8" s="3" t="s">
        <v>270</v>
      </c>
      <c r="V8" s="3">
        <v>15</v>
      </c>
      <c r="W8" s="3">
        <v>49</v>
      </c>
      <c r="X8" s="3" t="s">
        <v>270</v>
      </c>
      <c r="Y8" s="3">
        <v>48</v>
      </c>
      <c r="Z8" s="3">
        <v>39</v>
      </c>
      <c r="AA8" s="3">
        <v>49</v>
      </c>
    </row>
    <row r="9" spans="1:28">
      <c r="A9" s="3" t="s">
        <v>271</v>
      </c>
      <c r="B9" s="3">
        <v>17.5</v>
      </c>
      <c r="C9" s="3">
        <v>46</v>
      </c>
      <c r="D9" s="3">
        <v>47</v>
      </c>
      <c r="E9" s="3">
        <v>45</v>
      </c>
      <c r="F9" s="3">
        <v>53</v>
      </c>
      <c r="G9" s="3">
        <v>45</v>
      </c>
      <c r="H9" s="3">
        <v>47</v>
      </c>
      <c r="J9" s="3">
        <f t="shared" si="0"/>
        <v>45</v>
      </c>
      <c r="K9" s="3">
        <f t="shared" si="1"/>
        <v>53</v>
      </c>
      <c r="L9" s="29">
        <f t="shared" si="2"/>
        <v>8</v>
      </c>
      <c r="O9" s="3" t="s">
        <v>242</v>
      </c>
      <c r="P9" s="3">
        <v>21</v>
      </c>
      <c r="Q9" s="3">
        <v>46</v>
      </c>
      <c r="R9" s="3" t="s">
        <v>255</v>
      </c>
      <c r="S9" s="3">
        <v>48</v>
      </c>
      <c r="T9" s="3">
        <v>150</v>
      </c>
      <c r="U9" s="3" t="s">
        <v>271</v>
      </c>
      <c r="V9" s="3">
        <v>17.5</v>
      </c>
      <c r="W9" s="3">
        <v>46</v>
      </c>
      <c r="X9" s="3" t="s">
        <v>271</v>
      </c>
      <c r="Y9" s="3">
        <v>47</v>
      </c>
      <c r="Z9" s="3">
        <v>45</v>
      </c>
      <c r="AA9" s="3">
        <v>53</v>
      </c>
    </row>
    <row r="10" spans="1:28">
      <c r="A10" s="3" t="s">
        <v>272</v>
      </c>
      <c r="B10" s="3">
        <v>18.5</v>
      </c>
      <c r="C10" s="3">
        <v>39</v>
      </c>
      <c r="D10" s="3">
        <v>45</v>
      </c>
      <c r="E10" s="3">
        <v>44</v>
      </c>
      <c r="F10" s="3">
        <v>55</v>
      </c>
      <c r="G10" s="3">
        <v>44</v>
      </c>
      <c r="H10" s="3">
        <v>46</v>
      </c>
      <c r="J10" s="3">
        <f t="shared" si="0"/>
        <v>39</v>
      </c>
      <c r="K10" s="3">
        <f t="shared" si="1"/>
        <v>55</v>
      </c>
      <c r="L10" s="29">
        <f t="shared" si="2"/>
        <v>16</v>
      </c>
      <c r="N10" s="3" t="s">
        <v>814</v>
      </c>
      <c r="O10" s="3" t="s">
        <v>243</v>
      </c>
      <c r="P10" s="3">
        <v>21.5</v>
      </c>
      <c r="Q10" s="3">
        <v>48</v>
      </c>
      <c r="R10" s="3" t="s">
        <v>256</v>
      </c>
      <c r="S10" s="3">
        <v>48.5</v>
      </c>
      <c r="T10" s="3">
        <v>141</v>
      </c>
      <c r="U10" s="3" t="s">
        <v>245</v>
      </c>
      <c r="V10" s="3">
        <v>23</v>
      </c>
      <c r="W10" s="3">
        <v>43</v>
      </c>
      <c r="X10" s="3" t="s">
        <v>272</v>
      </c>
      <c r="Y10" s="3">
        <v>45</v>
      </c>
      <c r="Z10" s="3">
        <v>44</v>
      </c>
      <c r="AA10" s="3">
        <v>55</v>
      </c>
    </row>
    <row r="11" spans="1:28">
      <c r="A11" s="3" t="s">
        <v>273</v>
      </c>
      <c r="B11" s="3">
        <v>19.5</v>
      </c>
      <c r="C11" s="3">
        <v>44</v>
      </c>
      <c r="D11" s="3">
        <v>47</v>
      </c>
      <c r="E11" s="3">
        <v>48</v>
      </c>
      <c r="F11" s="3">
        <v>52</v>
      </c>
      <c r="G11" s="3">
        <v>44</v>
      </c>
      <c r="H11" s="3">
        <v>51</v>
      </c>
      <c r="J11" s="3">
        <f t="shared" si="0"/>
        <v>44</v>
      </c>
      <c r="K11" s="3">
        <f t="shared" si="1"/>
        <v>52</v>
      </c>
      <c r="L11" s="29">
        <f t="shared" si="2"/>
        <v>8</v>
      </c>
      <c r="N11" s="3" t="s">
        <v>814</v>
      </c>
      <c r="O11" s="3" t="s">
        <v>244</v>
      </c>
      <c r="P11" s="3">
        <v>22</v>
      </c>
      <c r="Q11" s="3">
        <v>44</v>
      </c>
      <c r="R11" s="3" t="s">
        <v>257</v>
      </c>
      <c r="S11" s="3">
        <v>49</v>
      </c>
      <c r="T11" s="3">
        <v>137</v>
      </c>
      <c r="U11" s="3" t="s">
        <v>246</v>
      </c>
      <c r="V11" s="3">
        <v>28</v>
      </c>
      <c r="W11" s="3">
        <v>43</v>
      </c>
      <c r="X11" s="3" t="s">
        <v>273</v>
      </c>
      <c r="Y11" s="3">
        <v>47</v>
      </c>
      <c r="Z11" s="3">
        <v>48</v>
      </c>
      <c r="AA11" s="3">
        <v>52</v>
      </c>
    </row>
    <row r="12" spans="1:28">
      <c r="A12" s="3" t="s">
        <v>274</v>
      </c>
      <c r="B12" s="3">
        <v>20</v>
      </c>
      <c r="C12" s="3">
        <v>47</v>
      </c>
      <c r="D12" s="3">
        <v>48</v>
      </c>
      <c r="E12" s="3">
        <v>49</v>
      </c>
      <c r="F12" s="3">
        <v>51</v>
      </c>
      <c r="G12" s="3">
        <v>49</v>
      </c>
      <c r="H12" s="3">
        <v>48</v>
      </c>
      <c r="J12" s="3">
        <f t="shared" si="0"/>
        <v>47</v>
      </c>
      <c r="K12" s="3">
        <f t="shared" si="1"/>
        <v>51</v>
      </c>
      <c r="L12" s="29">
        <f t="shared" si="2"/>
        <v>4</v>
      </c>
      <c r="N12" s="3" t="s">
        <v>814</v>
      </c>
      <c r="O12" s="3" t="s">
        <v>314</v>
      </c>
      <c r="P12" s="3">
        <v>17.5</v>
      </c>
      <c r="Q12" s="3">
        <v>44</v>
      </c>
      <c r="R12" s="3" t="s">
        <v>258</v>
      </c>
      <c r="S12" s="3">
        <v>49.5</v>
      </c>
      <c r="T12" s="3">
        <v>122</v>
      </c>
      <c r="U12" s="3" t="s">
        <v>247</v>
      </c>
      <c r="V12" s="3">
        <v>33</v>
      </c>
      <c r="W12" s="3">
        <v>37</v>
      </c>
      <c r="X12" s="3" t="s">
        <v>274</v>
      </c>
      <c r="Y12" s="3">
        <v>48</v>
      </c>
      <c r="Z12" s="3">
        <v>49</v>
      </c>
      <c r="AA12" s="3">
        <v>51</v>
      </c>
    </row>
    <row r="13" spans="1:28">
      <c r="A13" s="3" t="s">
        <v>275</v>
      </c>
      <c r="B13" s="3">
        <v>20.5</v>
      </c>
      <c r="C13" s="3">
        <v>44</v>
      </c>
      <c r="D13" s="3">
        <v>46</v>
      </c>
      <c r="E13" s="3">
        <v>45</v>
      </c>
      <c r="F13" s="3">
        <v>55</v>
      </c>
      <c r="G13" s="3">
        <v>43</v>
      </c>
      <c r="H13" s="3">
        <v>47</v>
      </c>
      <c r="J13" s="3">
        <f t="shared" si="0"/>
        <v>43</v>
      </c>
      <c r="K13" s="3">
        <f t="shared" si="1"/>
        <v>55</v>
      </c>
      <c r="L13" s="29">
        <f t="shared" si="2"/>
        <v>12</v>
      </c>
      <c r="N13" s="3" t="s">
        <v>814</v>
      </c>
      <c r="O13" s="3" t="s">
        <v>315</v>
      </c>
      <c r="P13" s="3">
        <v>18</v>
      </c>
      <c r="Q13" s="3">
        <v>44</v>
      </c>
      <c r="R13" s="3" t="s">
        <v>259</v>
      </c>
      <c r="S13" s="3">
        <v>50</v>
      </c>
      <c r="T13" s="3">
        <v>118</v>
      </c>
      <c r="U13" s="3" t="s">
        <v>248</v>
      </c>
      <c r="V13" s="3">
        <v>38</v>
      </c>
      <c r="W13" s="3">
        <v>46</v>
      </c>
      <c r="X13" s="3" t="s">
        <v>275</v>
      </c>
      <c r="Y13" s="3">
        <v>46</v>
      </c>
      <c r="Z13" s="3">
        <v>45</v>
      </c>
      <c r="AA13" s="3">
        <v>55</v>
      </c>
    </row>
    <row r="14" spans="1:28">
      <c r="A14" s="3" t="s">
        <v>242</v>
      </c>
      <c r="B14" s="3">
        <v>21</v>
      </c>
      <c r="C14" s="3">
        <v>46</v>
      </c>
      <c r="D14" s="3">
        <v>49</v>
      </c>
      <c r="E14" s="3">
        <v>47</v>
      </c>
      <c r="F14" s="3">
        <v>52</v>
      </c>
      <c r="G14" s="3">
        <v>48</v>
      </c>
      <c r="H14" s="3">
        <v>48</v>
      </c>
      <c r="J14" s="3">
        <f t="shared" si="0"/>
        <v>46</v>
      </c>
      <c r="K14" s="3">
        <f t="shared" si="1"/>
        <v>52</v>
      </c>
      <c r="L14" s="29">
        <f t="shared" si="2"/>
        <v>6</v>
      </c>
      <c r="N14" s="3" t="s">
        <v>814</v>
      </c>
      <c r="O14" s="3" t="s">
        <v>316</v>
      </c>
      <c r="P14" s="3">
        <v>18.5</v>
      </c>
      <c r="Q14" s="3">
        <v>40</v>
      </c>
      <c r="R14" s="3" t="s">
        <v>260</v>
      </c>
      <c r="S14" s="3">
        <v>50.5</v>
      </c>
      <c r="T14" s="3">
        <v>127</v>
      </c>
      <c r="U14" s="3" t="s">
        <v>249</v>
      </c>
      <c r="V14" s="3">
        <v>43</v>
      </c>
      <c r="W14" s="3">
        <v>43</v>
      </c>
      <c r="X14" s="3" t="s">
        <v>242</v>
      </c>
      <c r="Y14" s="3">
        <v>49</v>
      </c>
      <c r="Z14" s="3">
        <v>47</v>
      </c>
      <c r="AA14" s="3">
        <v>52</v>
      </c>
    </row>
    <row r="15" spans="1:28">
      <c r="A15" s="3" t="s">
        <v>243</v>
      </c>
      <c r="B15" s="3">
        <v>21.5</v>
      </c>
      <c r="C15" s="3">
        <v>48</v>
      </c>
      <c r="D15" s="3">
        <v>52</v>
      </c>
      <c r="E15" s="3">
        <v>50</v>
      </c>
      <c r="F15" s="3">
        <v>52</v>
      </c>
      <c r="G15" s="3">
        <v>50</v>
      </c>
      <c r="H15" s="3">
        <v>51</v>
      </c>
      <c r="J15" s="3">
        <f t="shared" si="0"/>
        <v>48</v>
      </c>
      <c r="K15" s="3">
        <f t="shared" si="1"/>
        <v>52</v>
      </c>
      <c r="L15" s="29">
        <f t="shared" si="2"/>
        <v>4</v>
      </c>
      <c r="N15" s="3" t="s">
        <v>814</v>
      </c>
      <c r="O15" s="3" t="s">
        <v>317</v>
      </c>
      <c r="P15" s="3">
        <v>19</v>
      </c>
      <c r="Q15" s="3">
        <v>35</v>
      </c>
      <c r="R15" s="3" t="s">
        <v>261</v>
      </c>
      <c r="S15" s="3">
        <v>51</v>
      </c>
      <c r="T15" s="3">
        <v>100</v>
      </c>
      <c r="U15" s="3" t="s">
        <v>267</v>
      </c>
      <c r="V15" s="3">
        <v>55</v>
      </c>
      <c r="W15" s="3">
        <v>45</v>
      </c>
      <c r="X15" s="3" t="s">
        <v>243</v>
      </c>
      <c r="Y15" s="3">
        <v>52</v>
      </c>
      <c r="Z15" s="3">
        <v>50</v>
      </c>
      <c r="AA15" s="3">
        <v>52</v>
      </c>
    </row>
    <row r="16" spans="1:28">
      <c r="A16" s="3" t="s">
        <v>244</v>
      </c>
      <c r="B16" s="3">
        <v>22</v>
      </c>
      <c r="C16" s="3">
        <v>44</v>
      </c>
      <c r="D16" s="3">
        <v>47</v>
      </c>
      <c r="E16" s="3">
        <v>46</v>
      </c>
      <c r="F16" s="3">
        <v>42</v>
      </c>
      <c r="G16" s="3">
        <v>46</v>
      </c>
      <c r="H16" s="3">
        <v>49</v>
      </c>
      <c r="J16" s="3">
        <f t="shared" si="0"/>
        <v>42</v>
      </c>
      <c r="K16" s="3">
        <f t="shared" si="1"/>
        <v>49</v>
      </c>
      <c r="L16" s="29">
        <f t="shared" si="2"/>
        <v>7</v>
      </c>
      <c r="N16" s="3" t="s">
        <v>814</v>
      </c>
      <c r="O16" s="3" t="s">
        <v>318</v>
      </c>
      <c r="P16" s="3">
        <v>19.5</v>
      </c>
      <c r="Q16" s="3">
        <v>34</v>
      </c>
      <c r="R16" s="3" t="s">
        <v>262</v>
      </c>
      <c r="S16" s="3">
        <v>51.5</v>
      </c>
      <c r="T16" s="3">
        <v>54</v>
      </c>
      <c r="U16" s="3" t="s">
        <v>268</v>
      </c>
      <c r="V16" s="3">
        <v>57.5</v>
      </c>
      <c r="W16" s="3">
        <v>40</v>
      </c>
      <c r="X16" s="3" t="s">
        <v>244</v>
      </c>
      <c r="Y16" s="3">
        <v>47</v>
      </c>
      <c r="Z16" s="3">
        <v>46</v>
      </c>
      <c r="AA16" s="3">
        <v>42</v>
      </c>
    </row>
    <row r="17" spans="1:28">
      <c r="A17" s="3" t="s">
        <v>245</v>
      </c>
      <c r="B17" s="3">
        <v>23</v>
      </c>
      <c r="C17" s="3">
        <v>43</v>
      </c>
      <c r="D17" s="3">
        <v>43</v>
      </c>
      <c r="E17" s="3">
        <v>44</v>
      </c>
      <c r="F17" s="3">
        <v>43.5</v>
      </c>
      <c r="G17" s="3">
        <v>45</v>
      </c>
      <c r="H17" s="3">
        <v>46</v>
      </c>
      <c r="J17" s="3">
        <f t="shared" si="0"/>
        <v>43</v>
      </c>
      <c r="K17" s="3">
        <f t="shared" si="1"/>
        <v>46</v>
      </c>
      <c r="L17" s="29">
        <f t="shared" si="2"/>
        <v>3</v>
      </c>
      <c r="O17" s="3" t="s">
        <v>283</v>
      </c>
      <c r="P17" s="3">
        <v>20</v>
      </c>
      <c r="Q17" s="3">
        <v>56</v>
      </c>
      <c r="R17" s="3" t="s">
        <v>264</v>
      </c>
      <c r="S17" s="3">
        <v>52</v>
      </c>
      <c r="T17" s="3">
        <v>46</v>
      </c>
      <c r="U17" s="3" t="s">
        <v>269</v>
      </c>
      <c r="V17" s="3">
        <v>60</v>
      </c>
      <c r="W17" s="3">
        <v>38</v>
      </c>
      <c r="X17" s="3" t="s">
        <v>245</v>
      </c>
      <c r="Y17" s="3">
        <v>43</v>
      </c>
      <c r="Z17" s="3">
        <v>44</v>
      </c>
      <c r="AA17" s="3">
        <v>43.5</v>
      </c>
    </row>
    <row r="18" spans="1:28">
      <c r="A18" s="3" t="s">
        <v>246</v>
      </c>
      <c r="B18" s="3">
        <v>28</v>
      </c>
      <c r="C18" s="3">
        <v>43</v>
      </c>
      <c r="D18" s="3">
        <v>44</v>
      </c>
      <c r="E18" s="3">
        <v>46</v>
      </c>
      <c r="F18" s="3">
        <v>51</v>
      </c>
      <c r="G18" s="3">
        <v>47</v>
      </c>
      <c r="H18" s="3">
        <v>52</v>
      </c>
      <c r="J18" s="3">
        <f t="shared" si="0"/>
        <v>43</v>
      </c>
      <c r="K18" s="3">
        <f t="shared" si="1"/>
        <v>52</v>
      </c>
      <c r="L18" s="29">
        <f t="shared" si="2"/>
        <v>9</v>
      </c>
      <c r="O18" s="3" t="s">
        <v>284</v>
      </c>
      <c r="P18" s="3">
        <v>20.5</v>
      </c>
      <c r="Q18" s="3">
        <v>49</v>
      </c>
      <c r="R18" s="3" t="s">
        <v>265</v>
      </c>
      <c r="S18" s="3">
        <v>52.5</v>
      </c>
      <c r="T18" s="3">
        <v>40</v>
      </c>
      <c r="U18" s="3" t="s">
        <v>282</v>
      </c>
      <c r="V18" s="3">
        <v>0</v>
      </c>
      <c r="W18" s="3">
        <v>56</v>
      </c>
      <c r="X18" s="3" t="s">
        <v>246</v>
      </c>
      <c r="Y18" s="3">
        <v>44</v>
      </c>
      <c r="Z18" s="3">
        <v>46</v>
      </c>
      <c r="AA18" s="3">
        <v>51</v>
      </c>
    </row>
    <row r="19" spans="1:28">
      <c r="A19" s="3" t="s">
        <v>247</v>
      </c>
      <c r="B19" s="3">
        <v>33</v>
      </c>
      <c r="C19" s="3">
        <v>37</v>
      </c>
      <c r="D19" s="3">
        <v>38</v>
      </c>
      <c r="E19" s="3">
        <v>42</v>
      </c>
      <c r="F19" s="3">
        <v>41.5</v>
      </c>
      <c r="G19" s="3">
        <v>38</v>
      </c>
      <c r="H19" s="3">
        <v>41</v>
      </c>
      <c r="J19" s="3">
        <f t="shared" si="0"/>
        <v>37</v>
      </c>
      <c r="K19" s="3">
        <f t="shared" si="1"/>
        <v>42</v>
      </c>
      <c r="L19" s="29">
        <f t="shared" si="2"/>
        <v>5</v>
      </c>
      <c r="O19" s="3" t="s">
        <v>285</v>
      </c>
      <c r="P19" s="3">
        <v>21</v>
      </c>
      <c r="Q19" s="3">
        <v>50</v>
      </c>
      <c r="R19" s="3" t="s">
        <v>266</v>
      </c>
      <c r="S19" s="3">
        <v>53</v>
      </c>
      <c r="T19" s="3">
        <v>50</v>
      </c>
      <c r="U19" s="3" t="s">
        <v>293</v>
      </c>
      <c r="V19" s="3">
        <v>5</v>
      </c>
      <c r="W19" s="3">
        <v>63</v>
      </c>
      <c r="X19" s="3" t="s">
        <v>247</v>
      </c>
      <c r="Y19" s="3">
        <v>38</v>
      </c>
      <c r="Z19" s="3">
        <v>42</v>
      </c>
      <c r="AA19" s="3">
        <v>41.5</v>
      </c>
    </row>
    <row r="20" spans="1:28">
      <c r="A20" s="3" t="s">
        <v>248</v>
      </c>
      <c r="B20" s="3">
        <v>38</v>
      </c>
      <c r="C20" s="3">
        <v>46</v>
      </c>
      <c r="D20" s="3">
        <v>48</v>
      </c>
      <c r="E20" s="3">
        <v>51</v>
      </c>
      <c r="F20" s="3">
        <v>49</v>
      </c>
      <c r="G20" s="3">
        <v>49</v>
      </c>
      <c r="H20" s="3">
        <v>51</v>
      </c>
      <c r="J20" s="3">
        <f t="shared" si="0"/>
        <v>46</v>
      </c>
      <c r="K20" s="3">
        <f t="shared" si="1"/>
        <v>51</v>
      </c>
      <c r="L20" s="29">
        <f t="shared" si="2"/>
        <v>5</v>
      </c>
      <c r="O20" s="3" t="s">
        <v>286</v>
      </c>
      <c r="P20" s="3">
        <v>21.5</v>
      </c>
      <c r="Q20" s="3">
        <v>53</v>
      </c>
      <c r="R20" s="3" t="s">
        <v>349</v>
      </c>
      <c r="S20" s="3">
        <v>31.5</v>
      </c>
      <c r="T20" s="3">
        <v>56</v>
      </c>
      <c r="U20" s="3" t="s">
        <v>304</v>
      </c>
      <c r="V20" s="3">
        <v>10</v>
      </c>
      <c r="W20" s="3">
        <v>38</v>
      </c>
      <c r="X20" s="3" t="s">
        <v>248</v>
      </c>
      <c r="Y20" s="3">
        <v>48</v>
      </c>
      <c r="Z20" s="3">
        <v>51</v>
      </c>
      <c r="AA20" s="3">
        <v>49</v>
      </c>
    </row>
    <row r="21" spans="1:28">
      <c r="A21" s="3" t="s">
        <v>249</v>
      </c>
      <c r="B21" s="3">
        <v>43</v>
      </c>
      <c r="C21" s="3">
        <v>43</v>
      </c>
      <c r="D21" s="3">
        <v>45</v>
      </c>
      <c r="E21" s="3">
        <v>47</v>
      </c>
      <c r="F21" s="3">
        <v>49</v>
      </c>
      <c r="G21" s="3">
        <v>46</v>
      </c>
      <c r="H21" s="3">
        <v>50</v>
      </c>
      <c r="J21" s="3">
        <f t="shared" si="0"/>
        <v>43</v>
      </c>
      <c r="K21" s="3">
        <f t="shared" si="1"/>
        <v>50</v>
      </c>
      <c r="L21" s="29">
        <f t="shared" si="2"/>
        <v>7</v>
      </c>
      <c r="O21" s="3" t="s">
        <v>287</v>
      </c>
      <c r="P21" s="3">
        <v>22</v>
      </c>
      <c r="Q21" s="3">
        <v>46</v>
      </c>
      <c r="R21" s="3" t="s">
        <v>350</v>
      </c>
      <c r="S21" s="3">
        <v>32.5</v>
      </c>
      <c r="T21" s="3">
        <v>127</v>
      </c>
      <c r="U21" s="3" t="s">
        <v>313</v>
      </c>
      <c r="V21" s="3">
        <v>15</v>
      </c>
      <c r="W21" s="3">
        <v>44</v>
      </c>
      <c r="X21" s="3" t="s">
        <v>249</v>
      </c>
      <c r="Y21" s="3">
        <v>45</v>
      </c>
      <c r="Z21" s="3">
        <v>47</v>
      </c>
      <c r="AA21" s="3">
        <v>49</v>
      </c>
    </row>
    <row r="22" spans="1:28">
      <c r="A22" s="3" t="s">
        <v>250</v>
      </c>
      <c r="B22" s="3">
        <v>45.5</v>
      </c>
      <c r="C22" s="3">
        <v>53</v>
      </c>
      <c r="D22" s="3">
        <v>60</v>
      </c>
      <c r="E22" s="3">
        <v>62</v>
      </c>
      <c r="F22" s="3">
        <v>47</v>
      </c>
      <c r="G22" s="3">
        <v>51</v>
      </c>
      <c r="H22" s="3">
        <v>59</v>
      </c>
      <c r="J22" s="3">
        <f t="shared" si="0"/>
        <v>47</v>
      </c>
      <c r="K22" s="3">
        <f t="shared" si="1"/>
        <v>62</v>
      </c>
      <c r="L22" s="29">
        <f t="shared" si="2"/>
        <v>15</v>
      </c>
      <c r="N22" s="3" t="s">
        <v>814</v>
      </c>
      <c r="O22" s="3" t="s">
        <v>288</v>
      </c>
      <c r="P22" s="3">
        <v>22.5</v>
      </c>
      <c r="Q22" s="3">
        <v>43</v>
      </c>
      <c r="R22" s="3" t="s">
        <v>351</v>
      </c>
      <c r="S22" s="3">
        <v>33.5</v>
      </c>
      <c r="T22" s="3">
        <v>156</v>
      </c>
      <c r="U22" s="3" t="s">
        <v>289</v>
      </c>
      <c r="V22" s="3">
        <v>25</v>
      </c>
      <c r="W22" s="3">
        <v>39</v>
      </c>
      <c r="X22" s="3" t="s">
        <v>250</v>
      </c>
      <c r="Y22" s="3">
        <v>60</v>
      </c>
      <c r="Z22" s="3">
        <v>62</v>
      </c>
      <c r="AA22" s="3">
        <v>47</v>
      </c>
    </row>
    <row r="23" spans="1:28">
      <c r="A23" s="3" t="s">
        <v>251</v>
      </c>
      <c r="B23" s="3">
        <v>46.5</v>
      </c>
      <c r="C23" s="3">
        <v>43</v>
      </c>
      <c r="D23" s="3">
        <v>50</v>
      </c>
      <c r="E23" s="3">
        <v>52</v>
      </c>
      <c r="F23" s="3">
        <v>45</v>
      </c>
      <c r="G23" s="3">
        <v>55</v>
      </c>
      <c r="H23" s="3">
        <v>60</v>
      </c>
      <c r="J23" s="3">
        <f t="shared" si="0"/>
        <v>43</v>
      </c>
      <c r="K23" s="3">
        <f t="shared" si="1"/>
        <v>60</v>
      </c>
      <c r="L23" s="29">
        <f t="shared" si="2"/>
        <v>17</v>
      </c>
      <c r="N23" s="3" t="s">
        <v>814</v>
      </c>
      <c r="O23" s="3" t="s">
        <v>370</v>
      </c>
      <c r="P23" s="3">
        <v>17</v>
      </c>
      <c r="Q23" s="3">
        <v>149</v>
      </c>
      <c r="R23" s="3" t="s">
        <v>352</v>
      </c>
      <c r="S23" s="3">
        <v>34</v>
      </c>
      <c r="T23" s="3">
        <v>118</v>
      </c>
      <c r="U23" s="3" t="s">
        <v>290</v>
      </c>
      <c r="V23" s="3">
        <v>30</v>
      </c>
      <c r="W23" s="3">
        <v>45</v>
      </c>
      <c r="X23" s="3" t="s">
        <v>251</v>
      </c>
      <c r="Y23" s="3">
        <v>50</v>
      </c>
      <c r="Z23" s="3">
        <v>52</v>
      </c>
      <c r="AA23" s="3">
        <v>45</v>
      </c>
    </row>
    <row r="24" spans="1:28">
      <c r="A24" s="3" t="s">
        <v>253</v>
      </c>
      <c r="B24" s="3">
        <v>47</v>
      </c>
      <c r="C24" s="3">
        <v>78</v>
      </c>
      <c r="D24" s="3">
        <v>84</v>
      </c>
      <c r="E24" s="3">
        <v>80</v>
      </c>
      <c r="F24" s="3">
        <v>95</v>
      </c>
      <c r="G24" s="3">
        <v>94</v>
      </c>
      <c r="H24" s="3">
        <v>89</v>
      </c>
      <c r="J24" s="3">
        <f t="shared" si="0"/>
        <v>78</v>
      </c>
      <c r="K24" s="3">
        <f t="shared" si="1"/>
        <v>95</v>
      </c>
      <c r="L24" s="29">
        <f t="shared" si="2"/>
        <v>17</v>
      </c>
      <c r="N24" s="3" t="s">
        <v>814</v>
      </c>
      <c r="O24" s="3" t="s">
        <v>371</v>
      </c>
      <c r="P24" s="3">
        <v>17.5</v>
      </c>
      <c r="Q24" s="3">
        <v>130</v>
      </c>
      <c r="R24" s="3" t="s">
        <v>353</v>
      </c>
      <c r="S24" s="3">
        <v>34.5</v>
      </c>
      <c r="T24" s="3">
        <v>125</v>
      </c>
      <c r="U24" s="3" t="s">
        <v>291</v>
      </c>
      <c r="V24" s="3">
        <v>35</v>
      </c>
      <c r="W24" s="3">
        <v>48</v>
      </c>
      <c r="X24" s="3" t="s">
        <v>253</v>
      </c>
      <c r="Y24" s="3">
        <v>84</v>
      </c>
      <c r="Z24" s="3">
        <v>80</v>
      </c>
      <c r="AA24" s="3">
        <v>95</v>
      </c>
    </row>
    <row r="25" spans="1:28">
      <c r="A25" s="3" t="s">
        <v>254</v>
      </c>
      <c r="B25" s="3">
        <v>47.5</v>
      </c>
      <c r="C25" s="3">
        <v>115</v>
      </c>
      <c r="D25" s="3">
        <v>111</v>
      </c>
      <c r="E25" s="3">
        <v>114</v>
      </c>
      <c r="F25" s="31">
        <v>48</v>
      </c>
      <c r="G25" s="3">
        <v>110</v>
      </c>
      <c r="H25" s="3">
        <v>114</v>
      </c>
      <c r="J25" s="3">
        <f t="shared" si="0"/>
        <v>48</v>
      </c>
      <c r="K25" s="3">
        <f t="shared" si="1"/>
        <v>115</v>
      </c>
      <c r="L25" s="29">
        <f t="shared" si="2"/>
        <v>67</v>
      </c>
      <c r="N25" s="3" t="s">
        <v>814</v>
      </c>
      <c r="O25" s="3" t="s">
        <v>372</v>
      </c>
      <c r="P25" s="3">
        <v>18</v>
      </c>
      <c r="Q25" s="3">
        <v>95</v>
      </c>
      <c r="R25" s="3" t="s">
        <v>355</v>
      </c>
      <c r="S25" s="3">
        <v>35</v>
      </c>
      <c r="T25" s="3">
        <v>120</v>
      </c>
      <c r="U25" s="3" t="s">
        <v>292</v>
      </c>
      <c r="V25" s="3">
        <v>40</v>
      </c>
      <c r="W25" s="3">
        <v>38</v>
      </c>
      <c r="X25" s="3" t="s">
        <v>254</v>
      </c>
      <c r="Y25" s="3">
        <v>111</v>
      </c>
      <c r="Z25" s="3">
        <v>114</v>
      </c>
      <c r="AA25" s="3">
        <v>48</v>
      </c>
    </row>
    <row r="26" spans="1:28">
      <c r="A26" s="3" t="s">
        <v>255</v>
      </c>
      <c r="B26" s="3">
        <v>48</v>
      </c>
      <c r="C26" s="3">
        <v>150</v>
      </c>
      <c r="D26" s="3">
        <v>140</v>
      </c>
      <c r="E26" s="30">
        <v>47</v>
      </c>
      <c r="F26" s="3">
        <v>140</v>
      </c>
      <c r="G26" s="3">
        <v>135</v>
      </c>
      <c r="H26" s="3">
        <v>156</v>
      </c>
      <c r="J26" s="3">
        <f t="shared" si="0"/>
        <v>47</v>
      </c>
      <c r="K26" s="3">
        <f t="shared" si="1"/>
        <v>156</v>
      </c>
      <c r="L26" s="29">
        <f t="shared" si="2"/>
        <v>109</v>
      </c>
      <c r="N26" s="3" t="s">
        <v>814</v>
      </c>
      <c r="O26" s="3" t="s">
        <v>373</v>
      </c>
      <c r="P26" s="3">
        <v>18.5</v>
      </c>
      <c r="Q26" s="3">
        <v>110</v>
      </c>
      <c r="R26" s="3" t="s">
        <v>356</v>
      </c>
      <c r="S26" s="3">
        <v>35.5</v>
      </c>
      <c r="T26" s="3">
        <v>101</v>
      </c>
      <c r="U26" s="3" t="s">
        <v>294</v>
      </c>
      <c r="V26" s="3">
        <v>41</v>
      </c>
      <c r="W26" s="3">
        <v>44</v>
      </c>
      <c r="X26" s="3" t="s">
        <v>255</v>
      </c>
      <c r="Y26" s="3">
        <v>140</v>
      </c>
      <c r="Z26" s="3">
        <v>47</v>
      </c>
      <c r="AA26" s="3">
        <v>140</v>
      </c>
    </row>
    <row r="27" spans="1:28">
      <c r="A27" s="3" t="s">
        <v>256</v>
      </c>
      <c r="B27" s="3">
        <v>48.5</v>
      </c>
      <c r="C27" s="3">
        <v>141</v>
      </c>
      <c r="D27" s="3">
        <v>144</v>
      </c>
      <c r="E27" s="3">
        <v>146</v>
      </c>
      <c r="F27" s="3">
        <v>148</v>
      </c>
      <c r="G27" s="3">
        <v>146</v>
      </c>
      <c r="H27" s="3">
        <v>145</v>
      </c>
      <c r="J27" s="3">
        <f t="shared" si="0"/>
        <v>141</v>
      </c>
      <c r="K27" s="3">
        <f t="shared" si="1"/>
        <v>148</v>
      </c>
      <c r="L27" s="29">
        <f t="shared" si="2"/>
        <v>7</v>
      </c>
      <c r="N27" s="3" t="s">
        <v>814</v>
      </c>
      <c r="O27" s="3" t="s">
        <v>343</v>
      </c>
      <c r="P27" s="3">
        <v>19</v>
      </c>
      <c r="Q27" s="3">
        <v>130</v>
      </c>
      <c r="R27" s="3" t="s">
        <v>357</v>
      </c>
      <c r="S27" s="3">
        <v>36</v>
      </c>
      <c r="T27" s="3">
        <v>118</v>
      </c>
      <c r="U27" s="3" t="s">
        <v>310</v>
      </c>
      <c r="V27" s="3">
        <v>50</v>
      </c>
      <c r="W27" s="3">
        <v>55</v>
      </c>
      <c r="X27" s="3" t="s">
        <v>256</v>
      </c>
      <c r="Y27" s="3">
        <v>144</v>
      </c>
      <c r="Z27" s="3">
        <v>146</v>
      </c>
      <c r="AA27" s="3">
        <v>148</v>
      </c>
    </row>
    <row r="28" spans="1:28">
      <c r="A28" s="3" t="s">
        <v>257</v>
      </c>
      <c r="B28" s="3">
        <v>49</v>
      </c>
      <c r="C28" s="3">
        <v>137</v>
      </c>
      <c r="D28" s="3" t="s">
        <v>572</v>
      </c>
      <c r="E28" s="3">
        <v>138</v>
      </c>
      <c r="F28" s="3">
        <v>140</v>
      </c>
      <c r="G28" s="3">
        <v>148</v>
      </c>
      <c r="H28" s="3">
        <v>141</v>
      </c>
      <c r="I28" s="3" t="s">
        <v>1024</v>
      </c>
      <c r="J28" s="3">
        <f t="shared" si="0"/>
        <v>137</v>
      </c>
      <c r="K28" s="3">
        <f t="shared" si="1"/>
        <v>148</v>
      </c>
      <c r="L28" s="29">
        <f t="shared" si="2"/>
        <v>11</v>
      </c>
      <c r="N28" s="3" t="s">
        <v>814</v>
      </c>
      <c r="O28" s="3" t="s">
        <v>344</v>
      </c>
      <c r="P28" s="3">
        <v>19.5</v>
      </c>
      <c r="Q28" s="3">
        <v>108</v>
      </c>
      <c r="R28" s="3" t="s">
        <v>358</v>
      </c>
      <c r="S28" s="3">
        <v>36.5</v>
      </c>
      <c r="T28" s="3">
        <v>158</v>
      </c>
      <c r="U28" s="3" t="s">
        <v>311</v>
      </c>
      <c r="V28" s="3">
        <v>52.5</v>
      </c>
      <c r="W28" s="3">
        <v>44</v>
      </c>
      <c r="X28" s="3" t="s">
        <v>257</v>
      </c>
      <c r="Y28" s="3" t="s">
        <v>572</v>
      </c>
      <c r="Z28" s="3">
        <v>138</v>
      </c>
      <c r="AA28" s="3">
        <v>140</v>
      </c>
    </row>
    <row r="29" spans="1:28">
      <c r="A29" s="3" t="s">
        <v>258</v>
      </c>
      <c r="B29" s="3">
        <v>49.5</v>
      </c>
      <c r="C29" s="3">
        <v>122</v>
      </c>
      <c r="D29" s="3" t="s">
        <v>572</v>
      </c>
      <c r="E29" s="3">
        <v>127</v>
      </c>
      <c r="F29" s="3">
        <v>137</v>
      </c>
      <c r="G29" s="3">
        <v>150</v>
      </c>
      <c r="H29" s="3">
        <v>140</v>
      </c>
      <c r="I29" s="3" t="s">
        <v>1025</v>
      </c>
      <c r="J29" s="3">
        <f t="shared" si="0"/>
        <v>122</v>
      </c>
      <c r="K29" s="3">
        <f t="shared" si="1"/>
        <v>150</v>
      </c>
      <c r="L29" s="29">
        <f t="shared" si="2"/>
        <v>28</v>
      </c>
      <c r="N29" s="3" t="s">
        <v>814</v>
      </c>
      <c r="O29" s="3" t="s">
        <v>345</v>
      </c>
      <c r="P29" s="3">
        <v>20</v>
      </c>
      <c r="Q29" s="3">
        <v>50</v>
      </c>
      <c r="R29" s="3" t="s">
        <v>359</v>
      </c>
      <c r="S29" s="3">
        <v>37</v>
      </c>
      <c r="T29" s="3">
        <v>150</v>
      </c>
      <c r="U29" s="3" t="s">
        <v>312</v>
      </c>
      <c r="V29" s="3">
        <v>55</v>
      </c>
      <c r="W29" s="3">
        <v>43</v>
      </c>
      <c r="X29" s="3" t="s">
        <v>258</v>
      </c>
      <c r="Y29" s="3" t="s">
        <v>572</v>
      </c>
      <c r="Z29" s="3">
        <v>127</v>
      </c>
      <c r="AA29" s="3">
        <v>137</v>
      </c>
      <c r="AB29" s="3" t="s">
        <v>684</v>
      </c>
    </row>
    <row r="30" spans="1:28">
      <c r="A30" s="3" t="s">
        <v>259</v>
      </c>
      <c r="B30" s="3">
        <v>50</v>
      </c>
      <c r="C30" s="3">
        <v>118</v>
      </c>
      <c r="D30" s="3" t="s">
        <v>572</v>
      </c>
      <c r="E30" s="3">
        <v>118</v>
      </c>
      <c r="F30" s="3">
        <v>119</v>
      </c>
      <c r="G30" s="3">
        <v>141</v>
      </c>
      <c r="H30" s="3">
        <v>130</v>
      </c>
      <c r="I30" s="3" t="s">
        <v>1026</v>
      </c>
      <c r="J30" s="3">
        <f t="shared" si="0"/>
        <v>118</v>
      </c>
      <c r="K30" s="3">
        <f t="shared" si="1"/>
        <v>141</v>
      </c>
      <c r="L30" s="29">
        <f t="shared" si="2"/>
        <v>23</v>
      </c>
      <c r="N30" s="3" t="s">
        <v>814</v>
      </c>
      <c r="O30" s="3" t="s">
        <v>437</v>
      </c>
      <c r="P30" s="3">
        <v>17.5</v>
      </c>
      <c r="Q30" s="3">
        <v>44</v>
      </c>
      <c r="R30" s="3" t="s">
        <v>360</v>
      </c>
      <c r="S30" s="3">
        <v>37.5</v>
      </c>
      <c r="T30" s="3">
        <v>106</v>
      </c>
      <c r="U30" s="3" t="s">
        <v>342</v>
      </c>
      <c r="V30" s="3">
        <v>0</v>
      </c>
      <c r="W30" s="3">
        <v>47</v>
      </c>
      <c r="X30" s="3" t="s">
        <v>259</v>
      </c>
      <c r="Y30" s="3" t="s">
        <v>572</v>
      </c>
      <c r="Z30" s="3">
        <v>118</v>
      </c>
      <c r="AA30" s="3">
        <v>119</v>
      </c>
      <c r="AB30" s="3" t="s">
        <v>967</v>
      </c>
    </row>
    <row r="31" spans="1:28">
      <c r="A31" s="3" t="s">
        <v>260</v>
      </c>
      <c r="B31" s="3">
        <v>50.5</v>
      </c>
      <c r="C31" s="3">
        <v>127</v>
      </c>
      <c r="D31" s="3">
        <v>136</v>
      </c>
      <c r="E31" s="3">
        <v>118</v>
      </c>
      <c r="F31" s="3">
        <v>148</v>
      </c>
      <c r="G31" s="3">
        <v>132</v>
      </c>
      <c r="H31" s="3">
        <v>144</v>
      </c>
      <c r="J31" s="3">
        <f t="shared" si="0"/>
        <v>118</v>
      </c>
      <c r="K31" s="3">
        <f t="shared" si="1"/>
        <v>148</v>
      </c>
      <c r="L31" s="29">
        <f t="shared" si="2"/>
        <v>30</v>
      </c>
      <c r="N31" s="3" t="s">
        <v>814</v>
      </c>
      <c r="O31" s="3" t="s">
        <v>439</v>
      </c>
      <c r="P31" s="3">
        <v>18.5</v>
      </c>
      <c r="Q31" s="3">
        <v>44</v>
      </c>
      <c r="R31" s="3" t="s">
        <v>361</v>
      </c>
      <c r="S31" s="3">
        <v>38</v>
      </c>
      <c r="T31" s="3">
        <v>90</v>
      </c>
      <c r="U31" s="3" t="s">
        <v>354</v>
      </c>
      <c r="V31" s="3">
        <v>5</v>
      </c>
      <c r="W31" s="3">
        <v>42</v>
      </c>
      <c r="X31" s="3" t="s">
        <v>260</v>
      </c>
      <c r="Y31" s="3">
        <v>136</v>
      </c>
      <c r="Z31" s="3">
        <v>118</v>
      </c>
      <c r="AA31" s="3">
        <v>148</v>
      </c>
    </row>
    <row r="32" spans="1:28">
      <c r="A32" s="3" t="s">
        <v>261</v>
      </c>
      <c r="B32" s="3">
        <v>51</v>
      </c>
      <c r="C32" s="3">
        <v>100</v>
      </c>
      <c r="D32" s="3">
        <v>107</v>
      </c>
      <c r="E32" s="3">
        <v>96</v>
      </c>
      <c r="F32" s="3">
        <v>104</v>
      </c>
      <c r="G32" s="3">
        <v>107</v>
      </c>
      <c r="H32" s="3">
        <v>129</v>
      </c>
      <c r="J32" s="3">
        <f t="shared" si="0"/>
        <v>96</v>
      </c>
      <c r="K32" s="3">
        <f t="shared" si="1"/>
        <v>129</v>
      </c>
      <c r="L32" s="29">
        <f t="shared" si="2"/>
        <v>33</v>
      </c>
      <c r="N32" s="3" t="s">
        <v>814</v>
      </c>
      <c r="O32" s="3" t="s">
        <v>440</v>
      </c>
      <c r="P32" s="3">
        <v>19</v>
      </c>
      <c r="Q32" s="3">
        <v>41</v>
      </c>
      <c r="R32" s="3" t="s">
        <v>362</v>
      </c>
      <c r="S32" s="3">
        <v>38.5</v>
      </c>
      <c r="T32" s="3">
        <v>81</v>
      </c>
      <c r="U32" s="3" t="s">
        <v>365</v>
      </c>
      <c r="V32" s="3">
        <v>10</v>
      </c>
      <c r="W32" s="3">
        <v>42</v>
      </c>
      <c r="X32" s="3" t="s">
        <v>261</v>
      </c>
      <c r="Y32" s="3">
        <v>107</v>
      </c>
      <c r="Z32" s="3">
        <v>96</v>
      </c>
      <c r="AA32" s="3">
        <v>104</v>
      </c>
    </row>
    <row r="33" spans="1:27">
      <c r="A33" s="3" t="s">
        <v>262</v>
      </c>
      <c r="B33" s="3">
        <v>51.5</v>
      </c>
      <c r="C33" s="3">
        <v>54</v>
      </c>
      <c r="D33" s="3">
        <v>65</v>
      </c>
      <c r="E33" s="3">
        <v>70</v>
      </c>
      <c r="F33" s="3">
        <v>97</v>
      </c>
      <c r="G33" s="3">
        <v>98</v>
      </c>
      <c r="H33" s="3">
        <v>106</v>
      </c>
      <c r="J33" s="3">
        <f t="shared" si="0"/>
        <v>54</v>
      </c>
      <c r="K33" s="3">
        <f t="shared" si="1"/>
        <v>106</v>
      </c>
      <c r="L33" s="29">
        <f t="shared" si="2"/>
        <v>52</v>
      </c>
      <c r="N33" s="3" t="s">
        <v>814</v>
      </c>
      <c r="O33" s="3" t="s">
        <v>441</v>
      </c>
      <c r="P33" s="3">
        <v>19.5</v>
      </c>
      <c r="Q33" s="3">
        <v>65</v>
      </c>
      <c r="R33" s="3" t="s">
        <v>363</v>
      </c>
      <c r="S33" s="3">
        <v>39</v>
      </c>
      <c r="T33" s="3">
        <v>50</v>
      </c>
      <c r="U33" s="3" t="s">
        <v>368</v>
      </c>
      <c r="V33" s="3">
        <v>15</v>
      </c>
      <c r="W33" s="3">
        <v>44</v>
      </c>
      <c r="X33" s="3" t="s">
        <v>262</v>
      </c>
      <c r="Y33" s="3">
        <v>65</v>
      </c>
      <c r="Z33" s="3">
        <v>70</v>
      </c>
      <c r="AA33" s="3">
        <v>97</v>
      </c>
    </row>
    <row r="34" spans="1:27">
      <c r="A34" s="3" t="s">
        <v>264</v>
      </c>
      <c r="B34" s="3">
        <v>52</v>
      </c>
      <c r="C34" s="3">
        <v>46</v>
      </c>
      <c r="D34" s="3">
        <v>50</v>
      </c>
      <c r="E34" s="3">
        <v>54</v>
      </c>
      <c r="F34" s="3">
        <v>50</v>
      </c>
      <c r="G34" s="3">
        <v>50</v>
      </c>
      <c r="H34" s="3">
        <v>53</v>
      </c>
      <c r="J34" s="3">
        <f t="shared" si="0"/>
        <v>46</v>
      </c>
      <c r="K34" s="3">
        <f t="shared" si="1"/>
        <v>54</v>
      </c>
      <c r="L34" s="29">
        <f t="shared" si="2"/>
        <v>8</v>
      </c>
      <c r="N34" s="3" t="s">
        <v>814</v>
      </c>
      <c r="O34" s="3" t="s">
        <v>442</v>
      </c>
      <c r="P34" s="3">
        <v>20</v>
      </c>
      <c r="Q34" s="3">
        <v>56</v>
      </c>
      <c r="R34" s="3" t="s">
        <v>414</v>
      </c>
      <c r="S34" s="3">
        <v>28</v>
      </c>
      <c r="T34" s="3">
        <v>49</v>
      </c>
      <c r="U34" s="3" t="s">
        <v>369</v>
      </c>
      <c r="V34" s="3">
        <v>16</v>
      </c>
      <c r="W34" s="3">
        <v>45</v>
      </c>
      <c r="X34" s="3" t="s">
        <v>264</v>
      </c>
      <c r="Y34" s="3">
        <v>50</v>
      </c>
      <c r="Z34" s="3">
        <v>54</v>
      </c>
      <c r="AA34" s="3">
        <v>50</v>
      </c>
    </row>
    <row r="35" spans="1:27">
      <c r="A35" s="3" t="s">
        <v>265</v>
      </c>
      <c r="B35" s="3">
        <v>52.5</v>
      </c>
      <c r="C35" s="3">
        <v>40</v>
      </c>
      <c r="D35" s="3">
        <v>45</v>
      </c>
      <c r="E35" s="3">
        <v>47</v>
      </c>
      <c r="F35" s="3">
        <v>47</v>
      </c>
      <c r="G35" s="3">
        <v>50</v>
      </c>
      <c r="H35" s="3">
        <v>48</v>
      </c>
      <c r="J35" s="3">
        <f t="shared" si="0"/>
        <v>40</v>
      </c>
      <c r="K35" s="3">
        <f t="shared" si="1"/>
        <v>50</v>
      </c>
      <c r="L35" s="29">
        <f t="shared" si="2"/>
        <v>10</v>
      </c>
      <c r="N35" s="3" t="s">
        <v>814</v>
      </c>
      <c r="O35" s="3" t="s">
        <v>409</v>
      </c>
      <c r="P35" s="3">
        <v>20.5</v>
      </c>
      <c r="Q35" s="3">
        <v>83</v>
      </c>
      <c r="R35" s="3" t="s">
        <v>415</v>
      </c>
      <c r="S35" s="3">
        <v>28.5</v>
      </c>
      <c r="T35" s="3">
        <v>48</v>
      </c>
      <c r="U35" s="3" t="s">
        <v>346</v>
      </c>
      <c r="V35" s="3">
        <v>25</v>
      </c>
      <c r="W35" s="3">
        <v>53</v>
      </c>
      <c r="X35" s="3" t="s">
        <v>265</v>
      </c>
      <c r="Y35" s="3">
        <v>45</v>
      </c>
      <c r="Z35" s="3">
        <v>47</v>
      </c>
      <c r="AA35" s="3">
        <v>47</v>
      </c>
    </row>
    <row r="36" spans="1:27">
      <c r="A36" s="3" t="s">
        <v>266</v>
      </c>
      <c r="B36" s="3">
        <v>53</v>
      </c>
      <c r="C36" s="3">
        <v>50</v>
      </c>
      <c r="D36" s="3">
        <v>55</v>
      </c>
      <c r="E36" s="3">
        <v>59</v>
      </c>
      <c r="F36" s="3">
        <v>52</v>
      </c>
      <c r="G36" s="3">
        <v>48</v>
      </c>
      <c r="H36" s="3">
        <v>57</v>
      </c>
      <c r="J36" s="3">
        <f t="shared" si="0"/>
        <v>48</v>
      </c>
      <c r="K36" s="3">
        <f t="shared" si="1"/>
        <v>59</v>
      </c>
      <c r="L36" s="29">
        <f t="shared" si="2"/>
        <v>11</v>
      </c>
      <c r="N36" s="3" t="s">
        <v>814</v>
      </c>
      <c r="O36" s="3" t="s">
        <v>410</v>
      </c>
      <c r="P36" s="3">
        <v>21</v>
      </c>
      <c r="Q36" s="3">
        <v>72</v>
      </c>
      <c r="R36" s="3" t="s">
        <v>416</v>
      </c>
      <c r="S36" s="3">
        <v>29</v>
      </c>
      <c r="T36" s="3">
        <v>49</v>
      </c>
      <c r="U36" s="3" t="s">
        <v>347</v>
      </c>
      <c r="V36" s="3">
        <v>30</v>
      </c>
      <c r="W36" s="3">
        <v>53</v>
      </c>
      <c r="X36" s="3" t="s">
        <v>266</v>
      </c>
      <c r="Y36" s="3">
        <v>55</v>
      </c>
      <c r="Z36" s="3">
        <v>59</v>
      </c>
      <c r="AA36" s="3">
        <v>52</v>
      </c>
    </row>
    <row r="37" spans="1:27">
      <c r="A37" s="3" t="s">
        <v>267</v>
      </c>
      <c r="B37" s="3">
        <v>55</v>
      </c>
      <c r="C37" s="3">
        <v>45</v>
      </c>
      <c r="D37" s="3">
        <v>50</v>
      </c>
      <c r="E37" s="3">
        <v>52</v>
      </c>
      <c r="F37" s="3">
        <v>51</v>
      </c>
      <c r="G37" s="3">
        <v>50</v>
      </c>
      <c r="H37" s="3">
        <v>54</v>
      </c>
      <c r="J37" s="3">
        <f t="shared" si="0"/>
        <v>45</v>
      </c>
      <c r="K37" s="3">
        <f t="shared" si="1"/>
        <v>54</v>
      </c>
      <c r="L37" s="29">
        <f t="shared" si="2"/>
        <v>9</v>
      </c>
      <c r="O37" s="3" t="s">
        <v>497</v>
      </c>
      <c r="P37" s="3">
        <v>27.5</v>
      </c>
      <c r="Q37" s="3">
        <v>47</v>
      </c>
      <c r="R37" s="3" t="s">
        <v>418</v>
      </c>
      <c r="S37" s="3">
        <v>29.5</v>
      </c>
      <c r="T37" s="3">
        <v>52</v>
      </c>
      <c r="U37" s="3" t="s">
        <v>364</v>
      </c>
      <c r="V37" s="3">
        <v>40</v>
      </c>
      <c r="W37" s="3">
        <v>46</v>
      </c>
      <c r="X37" s="3" t="s">
        <v>267</v>
      </c>
      <c r="Y37" s="3">
        <v>50</v>
      </c>
      <c r="Z37" s="3">
        <v>52</v>
      </c>
      <c r="AA37" s="3">
        <v>51</v>
      </c>
    </row>
    <row r="38" spans="1:27">
      <c r="A38" s="3" t="s">
        <v>268</v>
      </c>
      <c r="B38" s="3">
        <v>57.5</v>
      </c>
      <c r="C38" s="3">
        <v>40</v>
      </c>
      <c r="D38" s="3">
        <v>43</v>
      </c>
      <c r="E38" s="3">
        <v>43</v>
      </c>
      <c r="F38" s="3">
        <v>42</v>
      </c>
      <c r="G38" s="3">
        <v>42</v>
      </c>
      <c r="H38" s="3">
        <v>43</v>
      </c>
      <c r="J38" s="3">
        <f t="shared" si="0"/>
        <v>40</v>
      </c>
      <c r="K38" s="3">
        <f t="shared" si="1"/>
        <v>43</v>
      </c>
      <c r="L38" s="29">
        <f t="shared" si="2"/>
        <v>3</v>
      </c>
      <c r="O38" s="3" t="s">
        <v>498</v>
      </c>
      <c r="P38" s="3">
        <v>28.5</v>
      </c>
      <c r="Q38" s="3">
        <v>56</v>
      </c>
      <c r="R38" s="3" t="s">
        <v>419</v>
      </c>
      <c r="S38" s="3">
        <v>30</v>
      </c>
      <c r="T38" s="3">
        <v>86</v>
      </c>
      <c r="U38" s="3" t="s">
        <v>366</v>
      </c>
      <c r="V38" s="3">
        <v>42.5</v>
      </c>
      <c r="W38" s="3">
        <v>41</v>
      </c>
      <c r="X38" s="3" t="s">
        <v>268</v>
      </c>
      <c r="Y38" s="3">
        <v>43</v>
      </c>
      <c r="Z38" s="3">
        <v>43</v>
      </c>
      <c r="AA38" s="3">
        <v>42</v>
      </c>
    </row>
    <row r="39" spans="1:27">
      <c r="A39" s="3" t="s">
        <v>269</v>
      </c>
      <c r="B39" s="3">
        <v>60</v>
      </c>
      <c r="C39" s="3">
        <v>38</v>
      </c>
      <c r="D39" s="3">
        <v>40</v>
      </c>
      <c r="E39" s="3">
        <v>38</v>
      </c>
      <c r="F39" s="3">
        <v>41</v>
      </c>
      <c r="G39" s="3">
        <v>40</v>
      </c>
      <c r="H39" s="29"/>
      <c r="J39" s="3">
        <f t="shared" si="0"/>
        <v>38</v>
      </c>
      <c r="K39" s="3">
        <f t="shared" si="1"/>
        <v>41</v>
      </c>
      <c r="L39" s="29">
        <f t="shared" si="2"/>
        <v>3</v>
      </c>
      <c r="O39" s="3" t="s">
        <v>499</v>
      </c>
      <c r="P39" s="3">
        <v>29.5</v>
      </c>
      <c r="Q39" s="3">
        <v>52</v>
      </c>
      <c r="R39" s="3" t="s">
        <v>423</v>
      </c>
      <c r="S39" s="3">
        <v>30.5</v>
      </c>
      <c r="T39" s="3">
        <v>108</v>
      </c>
      <c r="U39" s="3" t="s">
        <v>367</v>
      </c>
      <c r="V39" s="3">
        <v>45</v>
      </c>
      <c r="W39" s="3">
        <v>52</v>
      </c>
      <c r="X39" s="3" t="s">
        <v>269</v>
      </c>
      <c r="Y39" s="3">
        <v>40</v>
      </c>
      <c r="Z39" s="3">
        <v>38</v>
      </c>
      <c r="AA39" s="3">
        <v>41</v>
      </c>
    </row>
    <row r="40" spans="1:27">
      <c r="A40" s="3" t="s">
        <v>282</v>
      </c>
      <c r="B40" s="3">
        <v>0</v>
      </c>
      <c r="C40" s="3">
        <v>56</v>
      </c>
      <c r="D40" s="3">
        <v>41</v>
      </c>
      <c r="E40" s="3">
        <v>45</v>
      </c>
      <c r="F40" s="3">
        <v>45</v>
      </c>
      <c r="G40" s="3">
        <v>22</v>
      </c>
      <c r="H40" s="3">
        <v>44</v>
      </c>
      <c r="J40" s="3">
        <f t="shared" si="0"/>
        <v>22</v>
      </c>
      <c r="K40" s="3">
        <f t="shared" si="1"/>
        <v>56</v>
      </c>
      <c r="L40" s="29">
        <f t="shared" si="2"/>
        <v>34</v>
      </c>
      <c r="O40" s="3" t="s">
        <v>471</v>
      </c>
      <c r="P40" s="3">
        <v>30</v>
      </c>
      <c r="Q40" s="3">
        <v>70</v>
      </c>
      <c r="R40" s="3" t="s">
        <v>424</v>
      </c>
      <c r="S40" s="3">
        <v>31</v>
      </c>
      <c r="T40" s="3" t="s">
        <v>554</v>
      </c>
      <c r="U40" s="3" t="s">
        <v>408</v>
      </c>
      <c r="V40" s="3">
        <v>0</v>
      </c>
      <c r="W40" s="3">
        <v>47</v>
      </c>
      <c r="X40" s="3" t="s">
        <v>282</v>
      </c>
      <c r="Y40" s="3">
        <v>41</v>
      </c>
      <c r="Z40" s="3">
        <v>45</v>
      </c>
      <c r="AA40" s="3">
        <v>45</v>
      </c>
    </row>
    <row r="41" spans="1:27">
      <c r="A41" s="3" t="s">
        <v>293</v>
      </c>
      <c r="B41" s="3">
        <v>5</v>
      </c>
      <c r="C41" s="3">
        <v>63</v>
      </c>
      <c r="D41" s="3">
        <v>114</v>
      </c>
      <c r="E41" s="3">
        <v>109</v>
      </c>
      <c r="F41" s="3">
        <v>116.5</v>
      </c>
      <c r="G41" s="3">
        <v>112</v>
      </c>
      <c r="H41" s="3">
        <v>112</v>
      </c>
      <c r="J41" s="3">
        <f t="shared" si="0"/>
        <v>63</v>
      </c>
      <c r="K41" s="3">
        <f t="shared" si="1"/>
        <v>116.5</v>
      </c>
      <c r="L41" s="29">
        <f t="shared" si="2"/>
        <v>53.5</v>
      </c>
      <c r="O41" s="3" t="s">
        <v>472</v>
      </c>
      <c r="P41" s="3">
        <v>30.5</v>
      </c>
      <c r="Q41" s="3">
        <v>63</v>
      </c>
      <c r="R41" s="3" t="s">
        <v>425</v>
      </c>
      <c r="S41" s="3">
        <v>31.5</v>
      </c>
      <c r="T41" s="3">
        <v>70</v>
      </c>
      <c r="U41" s="3" t="s">
        <v>421</v>
      </c>
      <c r="V41" s="3">
        <v>5</v>
      </c>
      <c r="W41" s="3">
        <v>43</v>
      </c>
      <c r="X41" s="3" t="s">
        <v>293</v>
      </c>
      <c r="Y41" s="3">
        <v>114</v>
      </c>
      <c r="Z41" s="3">
        <v>109</v>
      </c>
      <c r="AA41" s="3">
        <v>116.5</v>
      </c>
    </row>
    <row r="42" spans="1:27">
      <c r="A42" s="3" t="s">
        <v>304</v>
      </c>
      <c r="B42" s="3">
        <v>10</v>
      </c>
      <c r="C42" s="3">
        <v>38</v>
      </c>
      <c r="D42" s="3">
        <v>45</v>
      </c>
      <c r="E42" s="3">
        <v>46</v>
      </c>
      <c r="F42" s="3">
        <v>39</v>
      </c>
      <c r="G42" s="3">
        <v>47</v>
      </c>
      <c r="H42" s="3">
        <v>41</v>
      </c>
      <c r="J42" s="3">
        <f t="shared" si="0"/>
        <v>38</v>
      </c>
      <c r="K42" s="3">
        <f t="shared" si="1"/>
        <v>47</v>
      </c>
      <c r="L42" s="29">
        <f t="shared" si="2"/>
        <v>9</v>
      </c>
      <c r="O42" s="3" t="s">
        <v>473</v>
      </c>
      <c r="P42" s="3">
        <v>31</v>
      </c>
      <c r="Q42" s="3">
        <v>101</v>
      </c>
      <c r="R42" s="3" t="s">
        <v>426</v>
      </c>
      <c r="S42" s="3">
        <v>32</v>
      </c>
      <c r="T42" s="3">
        <v>66</v>
      </c>
      <c r="U42" s="3" t="s">
        <v>433</v>
      </c>
      <c r="V42" s="3">
        <v>10</v>
      </c>
      <c r="W42" s="3">
        <v>48</v>
      </c>
      <c r="X42" s="3" t="s">
        <v>304</v>
      </c>
      <c r="Y42" s="3">
        <v>45</v>
      </c>
      <c r="Z42" s="3">
        <v>46</v>
      </c>
      <c r="AA42" s="3">
        <v>39</v>
      </c>
    </row>
    <row r="43" spans="1:27">
      <c r="A43" s="3" t="s">
        <v>313</v>
      </c>
      <c r="B43" s="3">
        <v>15</v>
      </c>
      <c r="C43" s="3">
        <v>44</v>
      </c>
      <c r="D43" s="3">
        <v>48</v>
      </c>
      <c r="E43" s="3">
        <v>54</v>
      </c>
      <c r="F43" s="3">
        <v>50</v>
      </c>
      <c r="G43" s="3">
        <v>51</v>
      </c>
      <c r="H43" s="3">
        <v>45</v>
      </c>
      <c r="J43" s="3">
        <f t="shared" si="0"/>
        <v>44</v>
      </c>
      <c r="K43" s="3">
        <f t="shared" si="1"/>
        <v>54</v>
      </c>
      <c r="L43" s="29">
        <f t="shared" si="2"/>
        <v>10</v>
      </c>
      <c r="O43" s="3" t="s">
        <v>474</v>
      </c>
      <c r="P43" s="3">
        <v>31.5</v>
      </c>
      <c r="Q43" s="3">
        <v>60</v>
      </c>
      <c r="R43" s="3" t="s">
        <v>427</v>
      </c>
      <c r="S43" s="3">
        <v>32.5</v>
      </c>
      <c r="T43" s="3" t="s">
        <v>555</v>
      </c>
      <c r="U43" s="3" t="s">
        <v>436</v>
      </c>
      <c r="V43" s="3">
        <v>15</v>
      </c>
      <c r="W43" s="3">
        <v>45</v>
      </c>
      <c r="X43" s="3" t="s">
        <v>313</v>
      </c>
      <c r="Y43" s="3">
        <v>48</v>
      </c>
      <c r="Z43" s="3">
        <v>54</v>
      </c>
      <c r="AA43" s="3">
        <v>50</v>
      </c>
    </row>
    <row r="44" spans="1:27">
      <c r="A44" s="3" t="s">
        <v>314</v>
      </c>
      <c r="B44" s="3">
        <v>17.5</v>
      </c>
      <c r="C44" s="3">
        <v>44</v>
      </c>
      <c r="D44" s="3">
        <v>45</v>
      </c>
      <c r="E44" s="3">
        <v>48</v>
      </c>
      <c r="F44" s="3">
        <v>47</v>
      </c>
      <c r="G44" s="3">
        <v>47</v>
      </c>
      <c r="H44" s="3">
        <v>43</v>
      </c>
      <c r="J44" s="3">
        <f t="shared" si="0"/>
        <v>43</v>
      </c>
      <c r="K44" s="3">
        <f t="shared" si="1"/>
        <v>48</v>
      </c>
      <c r="L44" s="29">
        <f t="shared" si="2"/>
        <v>5</v>
      </c>
      <c r="N44" s="3" t="s">
        <v>814</v>
      </c>
      <c r="O44" s="3" t="s">
        <v>475</v>
      </c>
      <c r="P44" s="3">
        <v>32</v>
      </c>
      <c r="Q44" s="3">
        <v>99</v>
      </c>
      <c r="R44" s="3" t="s">
        <v>428</v>
      </c>
      <c r="S44" s="3">
        <v>33</v>
      </c>
      <c r="T44" s="3">
        <v>108</v>
      </c>
      <c r="U44" s="3" t="s">
        <v>411</v>
      </c>
      <c r="V44" s="3">
        <v>22</v>
      </c>
      <c r="W44" s="3">
        <v>43</v>
      </c>
      <c r="X44" s="3" t="s">
        <v>314</v>
      </c>
      <c r="Y44" s="3">
        <v>45</v>
      </c>
      <c r="Z44" s="3">
        <v>48</v>
      </c>
      <c r="AA44" s="3">
        <v>47</v>
      </c>
    </row>
    <row r="45" spans="1:27">
      <c r="A45" s="3" t="s">
        <v>315</v>
      </c>
      <c r="B45" s="3">
        <v>18</v>
      </c>
      <c r="C45" s="3">
        <v>44</v>
      </c>
      <c r="D45" s="3">
        <v>47</v>
      </c>
      <c r="E45" s="3">
        <v>46</v>
      </c>
      <c r="F45" s="3">
        <v>45</v>
      </c>
      <c r="G45" s="3">
        <v>47</v>
      </c>
      <c r="H45" s="3">
        <v>45</v>
      </c>
      <c r="J45" s="3">
        <f t="shared" si="0"/>
        <v>44</v>
      </c>
      <c r="K45" s="3">
        <f t="shared" si="1"/>
        <v>47</v>
      </c>
      <c r="L45" s="29">
        <f t="shared" si="2"/>
        <v>3</v>
      </c>
      <c r="N45" s="3" t="s">
        <v>814</v>
      </c>
      <c r="R45" s="3" t="s">
        <v>429</v>
      </c>
      <c r="S45" s="3">
        <v>33.5</v>
      </c>
      <c r="T45" s="3">
        <v>46</v>
      </c>
      <c r="U45" s="3" t="s">
        <v>412</v>
      </c>
      <c r="V45" s="3">
        <v>24</v>
      </c>
      <c r="W45" s="3">
        <v>45</v>
      </c>
      <c r="X45" s="3" t="s">
        <v>315</v>
      </c>
      <c r="Y45" s="3">
        <v>47</v>
      </c>
      <c r="Z45" s="3">
        <v>46</v>
      </c>
      <c r="AA45" s="3">
        <v>45</v>
      </c>
    </row>
    <row r="46" spans="1:27">
      <c r="A46" s="3" t="s">
        <v>316</v>
      </c>
      <c r="B46" s="3">
        <v>18.5</v>
      </c>
      <c r="C46" s="3">
        <v>40</v>
      </c>
      <c r="D46" s="3">
        <v>44</v>
      </c>
      <c r="E46" s="3">
        <v>42</v>
      </c>
      <c r="F46" s="3">
        <v>46</v>
      </c>
      <c r="G46" s="3">
        <v>40</v>
      </c>
      <c r="H46" s="3">
        <v>40</v>
      </c>
      <c r="J46" s="3">
        <f t="shared" si="0"/>
        <v>40</v>
      </c>
      <c r="K46" s="3">
        <f t="shared" si="1"/>
        <v>46</v>
      </c>
      <c r="L46" s="29">
        <f t="shared" si="2"/>
        <v>6</v>
      </c>
      <c r="N46" s="3" t="s">
        <v>814</v>
      </c>
      <c r="R46" s="3" t="s">
        <v>430</v>
      </c>
      <c r="S46" s="3">
        <v>34</v>
      </c>
      <c r="T46" s="3">
        <v>49</v>
      </c>
      <c r="U46" s="3" t="s">
        <v>413</v>
      </c>
      <c r="V46" s="3">
        <v>26</v>
      </c>
      <c r="W46" s="3">
        <v>67</v>
      </c>
      <c r="X46" s="3" t="s">
        <v>316</v>
      </c>
      <c r="Y46" s="3">
        <v>44</v>
      </c>
      <c r="Z46" s="3">
        <v>42</v>
      </c>
      <c r="AA46" s="3">
        <v>46</v>
      </c>
    </row>
    <row r="47" spans="1:27">
      <c r="A47" s="3" t="s">
        <v>317</v>
      </c>
      <c r="B47" s="3">
        <v>19</v>
      </c>
      <c r="C47" s="3">
        <v>35</v>
      </c>
      <c r="D47" s="3">
        <v>41</v>
      </c>
      <c r="E47" s="3">
        <v>39</v>
      </c>
      <c r="F47" s="3">
        <v>38</v>
      </c>
      <c r="G47" s="3">
        <v>37</v>
      </c>
      <c r="H47" s="3">
        <v>36</v>
      </c>
      <c r="J47" s="3">
        <f t="shared" si="0"/>
        <v>35</v>
      </c>
      <c r="K47" s="3">
        <f t="shared" si="1"/>
        <v>41</v>
      </c>
      <c r="L47" s="29">
        <f t="shared" si="2"/>
        <v>6</v>
      </c>
      <c r="N47" s="3" t="s">
        <v>814</v>
      </c>
      <c r="R47" s="3" t="s">
        <v>431</v>
      </c>
      <c r="S47" s="3">
        <v>34.5</v>
      </c>
      <c r="T47" s="3">
        <v>54</v>
      </c>
      <c r="U47" s="3" t="s">
        <v>432</v>
      </c>
      <c r="V47" s="3">
        <v>35</v>
      </c>
      <c r="W47" s="3">
        <v>53</v>
      </c>
      <c r="X47" s="3" t="s">
        <v>317</v>
      </c>
      <c r="Y47" s="3">
        <v>41</v>
      </c>
      <c r="Z47" s="3">
        <v>39</v>
      </c>
      <c r="AA47" s="3">
        <v>38</v>
      </c>
    </row>
    <row r="48" spans="1:27">
      <c r="A48" s="3" t="s">
        <v>318</v>
      </c>
      <c r="B48" s="3">
        <v>19.5</v>
      </c>
      <c r="C48" s="3">
        <v>34</v>
      </c>
      <c r="D48" s="3">
        <v>41</v>
      </c>
      <c r="E48" s="3">
        <v>42</v>
      </c>
      <c r="F48" s="3">
        <v>40</v>
      </c>
      <c r="G48" s="3">
        <v>41</v>
      </c>
      <c r="H48" s="3">
        <v>42</v>
      </c>
      <c r="J48" s="3">
        <f t="shared" si="0"/>
        <v>34</v>
      </c>
      <c r="K48" s="3">
        <f t="shared" si="1"/>
        <v>42</v>
      </c>
      <c r="L48" s="29">
        <f t="shared" si="2"/>
        <v>8</v>
      </c>
      <c r="N48" s="3" t="s">
        <v>814</v>
      </c>
      <c r="R48" s="3" t="s">
        <v>478</v>
      </c>
      <c r="S48" s="3">
        <v>38</v>
      </c>
      <c r="T48" s="3">
        <v>67</v>
      </c>
      <c r="U48" s="3" t="s">
        <v>434</v>
      </c>
      <c r="V48" s="3">
        <v>37.5</v>
      </c>
      <c r="W48" s="3">
        <v>50</v>
      </c>
      <c r="X48" s="3" t="s">
        <v>318</v>
      </c>
      <c r="Y48" s="3">
        <v>41</v>
      </c>
      <c r="Z48" s="3">
        <v>42</v>
      </c>
      <c r="AA48" s="3">
        <v>40</v>
      </c>
    </row>
    <row r="49" spans="1:27">
      <c r="A49" s="3" t="s">
        <v>283</v>
      </c>
      <c r="B49" s="3">
        <v>20</v>
      </c>
      <c r="C49" s="3">
        <v>56</v>
      </c>
      <c r="D49" s="3">
        <v>54</v>
      </c>
      <c r="E49" s="3">
        <v>51</v>
      </c>
      <c r="F49" s="3">
        <v>51</v>
      </c>
      <c r="G49" s="3">
        <v>55</v>
      </c>
      <c r="H49" s="3">
        <v>52</v>
      </c>
      <c r="J49" s="3">
        <f t="shared" si="0"/>
        <v>51</v>
      </c>
      <c r="K49" s="3">
        <f t="shared" si="1"/>
        <v>56</v>
      </c>
      <c r="L49" s="29">
        <f t="shared" si="2"/>
        <v>5</v>
      </c>
      <c r="N49" s="3" t="s">
        <v>814</v>
      </c>
      <c r="R49" s="3" t="s">
        <v>479</v>
      </c>
      <c r="S49" s="3">
        <v>38.5</v>
      </c>
      <c r="T49" s="3">
        <v>64</v>
      </c>
      <c r="U49" s="3" t="s">
        <v>435</v>
      </c>
      <c r="V49" s="3">
        <v>40</v>
      </c>
      <c r="W49" s="3">
        <v>41</v>
      </c>
      <c r="X49" s="3" t="s">
        <v>283</v>
      </c>
      <c r="Y49" s="3">
        <v>54</v>
      </c>
      <c r="Z49" s="3">
        <v>51</v>
      </c>
      <c r="AA49" s="3">
        <v>51</v>
      </c>
    </row>
    <row r="50" spans="1:27">
      <c r="A50" s="3" t="s">
        <v>284</v>
      </c>
      <c r="B50" s="3">
        <v>20.5</v>
      </c>
      <c r="C50" s="3">
        <v>49</v>
      </c>
      <c r="D50" s="3">
        <v>51</v>
      </c>
      <c r="E50" s="3">
        <v>57</v>
      </c>
      <c r="F50" s="3">
        <v>53</v>
      </c>
      <c r="G50" s="3">
        <v>41</v>
      </c>
      <c r="H50" s="3">
        <v>55</v>
      </c>
      <c r="J50" s="3">
        <f t="shared" si="0"/>
        <v>41</v>
      </c>
      <c r="K50" s="3">
        <f t="shared" si="1"/>
        <v>57</v>
      </c>
      <c r="L50" s="29">
        <f t="shared" si="2"/>
        <v>16</v>
      </c>
      <c r="N50" s="3" t="s">
        <v>814</v>
      </c>
      <c r="R50" s="3" t="s">
        <v>480</v>
      </c>
      <c r="S50" s="3">
        <v>39</v>
      </c>
      <c r="T50" s="3">
        <v>50</v>
      </c>
      <c r="U50" s="3" t="s">
        <v>470</v>
      </c>
      <c r="V50" s="3">
        <v>0</v>
      </c>
      <c r="W50" s="3">
        <v>54</v>
      </c>
      <c r="X50" s="3" t="s">
        <v>284</v>
      </c>
      <c r="Y50" s="3">
        <v>51</v>
      </c>
      <c r="Z50" s="3">
        <v>57</v>
      </c>
      <c r="AA50" s="3">
        <v>53</v>
      </c>
    </row>
    <row r="51" spans="1:27">
      <c r="A51" s="3" t="s">
        <v>285</v>
      </c>
      <c r="B51" s="3">
        <v>21</v>
      </c>
      <c r="C51" s="3">
        <v>50</v>
      </c>
      <c r="D51" s="3">
        <v>58</v>
      </c>
      <c r="E51" s="3">
        <v>58</v>
      </c>
      <c r="F51" s="3">
        <v>57</v>
      </c>
      <c r="G51" s="3">
        <v>49</v>
      </c>
      <c r="H51" s="3">
        <v>60</v>
      </c>
      <c r="J51" s="3">
        <f t="shared" si="0"/>
        <v>49</v>
      </c>
      <c r="K51" s="3">
        <f t="shared" si="1"/>
        <v>60</v>
      </c>
      <c r="L51" s="29">
        <f t="shared" si="2"/>
        <v>11</v>
      </c>
      <c r="N51" s="3" t="s">
        <v>814</v>
      </c>
      <c r="R51" s="3" t="s">
        <v>482</v>
      </c>
      <c r="S51" s="3">
        <v>39.5</v>
      </c>
      <c r="T51" s="3">
        <v>60</v>
      </c>
      <c r="U51" s="3" t="s">
        <v>481</v>
      </c>
      <c r="V51" s="3">
        <v>5</v>
      </c>
      <c r="W51" s="3">
        <v>95</v>
      </c>
      <c r="X51" s="3" t="s">
        <v>285</v>
      </c>
      <c r="Y51" s="3">
        <v>58</v>
      </c>
      <c r="Z51" s="3">
        <v>58</v>
      </c>
      <c r="AA51" s="3">
        <v>57</v>
      </c>
    </row>
    <row r="52" spans="1:27">
      <c r="A52" s="3" t="s">
        <v>286</v>
      </c>
      <c r="B52" s="3">
        <v>21.5</v>
      </c>
      <c r="C52" s="3">
        <v>53</v>
      </c>
      <c r="D52" s="3">
        <v>58</v>
      </c>
      <c r="E52" s="3">
        <v>54</v>
      </c>
      <c r="F52" s="3">
        <v>55</v>
      </c>
      <c r="G52" s="3">
        <v>57</v>
      </c>
      <c r="H52" s="3">
        <v>60</v>
      </c>
      <c r="J52" s="3">
        <f t="shared" si="0"/>
        <v>53</v>
      </c>
      <c r="K52" s="3">
        <f t="shared" si="1"/>
        <v>60</v>
      </c>
      <c r="L52" s="29">
        <f t="shared" si="2"/>
        <v>7</v>
      </c>
      <c r="N52" s="3" t="s">
        <v>814</v>
      </c>
      <c r="R52" s="3" t="s">
        <v>483</v>
      </c>
      <c r="S52" s="3">
        <v>40</v>
      </c>
      <c r="T52" s="3">
        <v>60</v>
      </c>
      <c r="U52" s="3" t="s">
        <v>492</v>
      </c>
      <c r="V52" s="3">
        <v>10</v>
      </c>
      <c r="W52" s="3">
        <v>50</v>
      </c>
      <c r="X52" s="3" t="s">
        <v>286</v>
      </c>
      <c r="Y52" s="3">
        <v>58</v>
      </c>
      <c r="Z52" s="3">
        <v>54</v>
      </c>
      <c r="AA52" s="3">
        <v>55</v>
      </c>
    </row>
    <row r="53" spans="1:27">
      <c r="A53" s="3" t="s">
        <v>287</v>
      </c>
      <c r="B53" s="3">
        <v>22</v>
      </c>
      <c r="C53" s="3">
        <v>46</v>
      </c>
      <c r="D53" s="3">
        <v>49</v>
      </c>
      <c r="E53" s="3">
        <v>54</v>
      </c>
      <c r="F53" s="3">
        <v>50</v>
      </c>
      <c r="G53" s="3">
        <v>48</v>
      </c>
      <c r="H53" s="3">
        <v>50</v>
      </c>
      <c r="J53" s="3">
        <f t="shared" si="0"/>
        <v>46</v>
      </c>
      <c r="K53" s="3">
        <f t="shared" si="1"/>
        <v>54</v>
      </c>
      <c r="L53" s="29">
        <f t="shared" si="2"/>
        <v>8</v>
      </c>
      <c r="N53" s="3" t="s">
        <v>814</v>
      </c>
      <c r="R53" s="3" t="s">
        <v>484</v>
      </c>
      <c r="S53" s="3">
        <v>40.5</v>
      </c>
      <c r="T53" s="3">
        <v>56</v>
      </c>
      <c r="U53" s="3" t="s">
        <v>494</v>
      </c>
      <c r="V53" s="3">
        <v>15</v>
      </c>
      <c r="W53" s="3">
        <v>48</v>
      </c>
      <c r="X53" s="3" t="s">
        <v>287</v>
      </c>
      <c r="Y53" s="3">
        <v>49</v>
      </c>
      <c r="Z53" s="3">
        <v>54</v>
      </c>
      <c r="AA53" s="3">
        <v>50</v>
      </c>
    </row>
    <row r="54" spans="1:27">
      <c r="A54" s="3" t="s">
        <v>288</v>
      </c>
      <c r="B54" s="3">
        <v>22.5</v>
      </c>
      <c r="C54" s="3">
        <v>43</v>
      </c>
      <c r="D54" s="3">
        <v>43</v>
      </c>
      <c r="E54" s="3">
        <v>46</v>
      </c>
      <c r="F54" s="3">
        <v>42</v>
      </c>
      <c r="G54" s="3">
        <v>40</v>
      </c>
      <c r="H54" s="3">
        <v>42</v>
      </c>
      <c r="J54" s="3">
        <f t="shared" si="0"/>
        <v>40</v>
      </c>
      <c r="K54" s="3">
        <f t="shared" si="1"/>
        <v>46</v>
      </c>
      <c r="L54" s="29">
        <f t="shared" si="2"/>
        <v>6</v>
      </c>
      <c r="N54" s="3" t="s">
        <v>814</v>
      </c>
      <c r="R54" s="3" t="s">
        <v>485</v>
      </c>
      <c r="S54" s="3">
        <v>41</v>
      </c>
      <c r="T54" s="3">
        <v>72</v>
      </c>
      <c r="U54" s="3" t="s">
        <v>495</v>
      </c>
      <c r="V54" s="3">
        <v>20</v>
      </c>
      <c r="W54" s="3">
        <v>48</v>
      </c>
      <c r="X54" s="3" t="s">
        <v>288</v>
      </c>
      <c r="Y54" s="3">
        <v>43</v>
      </c>
      <c r="Z54" s="3">
        <v>46</v>
      </c>
      <c r="AA54" s="3">
        <v>42</v>
      </c>
    </row>
    <row r="55" spans="1:27">
      <c r="A55" s="3" t="s">
        <v>289</v>
      </c>
      <c r="B55" s="3">
        <v>25</v>
      </c>
      <c r="C55" s="3">
        <v>39</v>
      </c>
      <c r="D55" s="3">
        <v>39</v>
      </c>
      <c r="E55" s="3">
        <v>40</v>
      </c>
      <c r="F55" s="3">
        <v>41</v>
      </c>
      <c r="G55" s="3">
        <v>39</v>
      </c>
      <c r="H55" s="3">
        <v>39</v>
      </c>
      <c r="J55" s="3">
        <f t="shared" si="0"/>
        <v>39</v>
      </c>
      <c r="K55" s="3">
        <f t="shared" si="1"/>
        <v>41</v>
      </c>
      <c r="L55" s="29">
        <f t="shared" si="2"/>
        <v>2</v>
      </c>
      <c r="R55" s="3" t="s">
        <v>486</v>
      </c>
      <c r="S55" s="3">
        <v>41.5</v>
      </c>
      <c r="T55" s="3">
        <v>62</v>
      </c>
      <c r="U55" s="3" t="s">
        <v>496</v>
      </c>
      <c r="V55" s="3">
        <v>25</v>
      </c>
      <c r="W55" s="3">
        <v>45</v>
      </c>
      <c r="X55" s="3" t="s">
        <v>289</v>
      </c>
      <c r="Y55" s="3">
        <v>39</v>
      </c>
      <c r="Z55" s="3">
        <v>40</v>
      </c>
      <c r="AA55" s="3">
        <v>41</v>
      </c>
    </row>
    <row r="56" spans="1:27">
      <c r="A56" s="3" t="s">
        <v>290</v>
      </c>
      <c r="B56" s="3">
        <v>30</v>
      </c>
      <c r="C56" s="3">
        <v>45</v>
      </c>
      <c r="D56" s="3">
        <v>44</v>
      </c>
      <c r="E56" s="3">
        <v>46</v>
      </c>
      <c r="F56" s="3">
        <v>43</v>
      </c>
      <c r="G56" s="3">
        <v>41</v>
      </c>
      <c r="H56" s="3">
        <v>44</v>
      </c>
      <c r="J56" s="3">
        <f t="shared" si="0"/>
        <v>41</v>
      </c>
      <c r="K56" s="3">
        <f t="shared" si="1"/>
        <v>46</v>
      </c>
      <c r="L56" s="29">
        <f t="shared" si="2"/>
        <v>5</v>
      </c>
      <c r="R56" s="3" t="s">
        <v>487</v>
      </c>
      <c r="S56" s="3">
        <v>42</v>
      </c>
      <c r="T56" s="3">
        <v>100</v>
      </c>
      <c r="U56" s="3" t="s">
        <v>476</v>
      </c>
      <c r="V56" s="3">
        <v>33</v>
      </c>
      <c r="W56" s="3">
        <v>136</v>
      </c>
      <c r="X56" s="3" t="s">
        <v>290</v>
      </c>
      <c r="Y56" s="3">
        <v>44</v>
      </c>
      <c r="Z56" s="3">
        <v>46</v>
      </c>
      <c r="AA56" s="3">
        <v>43</v>
      </c>
    </row>
    <row r="57" spans="1:27">
      <c r="A57" s="3" t="s">
        <v>291</v>
      </c>
      <c r="B57" s="3">
        <v>35</v>
      </c>
      <c r="C57" s="3">
        <v>48</v>
      </c>
      <c r="D57" s="3">
        <v>48.5</v>
      </c>
      <c r="E57" s="3">
        <v>50</v>
      </c>
      <c r="F57" s="3">
        <v>49</v>
      </c>
      <c r="G57" s="3">
        <v>48</v>
      </c>
      <c r="H57" s="3">
        <v>52</v>
      </c>
      <c r="J57" s="3">
        <f t="shared" si="0"/>
        <v>48</v>
      </c>
      <c r="K57" s="3">
        <f t="shared" si="1"/>
        <v>52</v>
      </c>
      <c r="L57" s="29">
        <f t="shared" si="2"/>
        <v>4</v>
      </c>
      <c r="R57" s="3" t="s">
        <v>488</v>
      </c>
      <c r="S57" s="3">
        <v>42.5</v>
      </c>
      <c r="T57" s="3">
        <v>98</v>
      </c>
      <c r="U57" s="3" t="s">
        <v>477</v>
      </c>
      <c r="V57" s="3">
        <v>35.5</v>
      </c>
      <c r="W57" s="3">
        <v>78</v>
      </c>
      <c r="X57" s="3" t="s">
        <v>291</v>
      </c>
      <c r="Y57" s="3">
        <v>48.5</v>
      </c>
      <c r="Z57" s="3">
        <v>50</v>
      </c>
      <c r="AA57" s="3">
        <v>49</v>
      </c>
    </row>
    <row r="58" spans="1:27">
      <c r="A58" s="3" t="s">
        <v>292</v>
      </c>
      <c r="B58" s="3">
        <v>40</v>
      </c>
      <c r="C58" s="3">
        <v>38</v>
      </c>
      <c r="D58" s="3">
        <v>43</v>
      </c>
      <c r="E58" s="3">
        <v>45</v>
      </c>
      <c r="F58" s="3">
        <v>45.5</v>
      </c>
      <c r="G58" s="3">
        <v>43</v>
      </c>
      <c r="H58" s="3">
        <v>43</v>
      </c>
      <c r="J58" s="3">
        <f t="shared" si="0"/>
        <v>38</v>
      </c>
      <c r="K58" s="3">
        <f t="shared" si="1"/>
        <v>45.5</v>
      </c>
      <c r="L58" s="29">
        <f t="shared" si="2"/>
        <v>7.5</v>
      </c>
      <c r="U58" s="3" t="s">
        <v>489</v>
      </c>
      <c r="V58" s="3">
        <v>43.5</v>
      </c>
      <c r="W58" s="3" t="s">
        <v>686</v>
      </c>
      <c r="X58" s="3" t="s">
        <v>292</v>
      </c>
      <c r="Y58" s="3">
        <v>43</v>
      </c>
      <c r="Z58" s="3">
        <v>45</v>
      </c>
      <c r="AA58" s="3">
        <v>45.5</v>
      </c>
    </row>
    <row r="59" spans="1:27">
      <c r="A59" s="3" t="s">
        <v>294</v>
      </c>
      <c r="B59" s="3">
        <v>41</v>
      </c>
      <c r="C59" s="3">
        <v>44</v>
      </c>
      <c r="D59" s="3">
        <v>48.5</v>
      </c>
      <c r="E59" s="3">
        <v>52</v>
      </c>
      <c r="F59" s="3">
        <v>51</v>
      </c>
      <c r="G59" s="3">
        <v>47</v>
      </c>
      <c r="H59" s="3">
        <v>49</v>
      </c>
      <c r="J59" s="3">
        <f t="shared" si="0"/>
        <v>44</v>
      </c>
      <c r="K59" s="3">
        <f t="shared" si="1"/>
        <v>52</v>
      </c>
      <c r="L59" s="29">
        <f t="shared" si="2"/>
        <v>8</v>
      </c>
      <c r="U59" s="3" t="s">
        <v>490</v>
      </c>
      <c r="V59" s="3">
        <v>45</v>
      </c>
      <c r="W59" s="3">
        <v>78</v>
      </c>
      <c r="X59" s="3" t="s">
        <v>294</v>
      </c>
      <c r="Y59" s="3">
        <v>48.5</v>
      </c>
      <c r="Z59" s="3">
        <v>52</v>
      </c>
      <c r="AA59" s="3">
        <v>51</v>
      </c>
    </row>
    <row r="60" spans="1:27">
      <c r="A60" s="3" t="s">
        <v>295</v>
      </c>
      <c r="B60" s="3">
        <v>42</v>
      </c>
      <c r="C60" s="3">
        <v>64</v>
      </c>
      <c r="D60" s="3">
        <v>68</v>
      </c>
      <c r="E60" s="3">
        <v>76</v>
      </c>
      <c r="F60" s="3">
        <v>52.5</v>
      </c>
      <c r="G60" s="3">
        <v>65</v>
      </c>
      <c r="H60" s="3">
        <v>64</v>
      </c>
      <c r="J60" s="3">
        <f t="shared" si="0"/>
        <v>52.5</v>
      </c>
      <c r="K60" s="3">
        <f t="shared" si="1"/>
        <v>76</v>
      </c>
      <c r="L60" s="29">
        <f t="shared" si="2"/>
        <v>23.5</v>
      </c>
      <c r="N60" s="3" t="s">
        <v>814</v>
      </c>
      <c r="U60" s="3" t="s">
        <v>491</v>
      </c>
      <c r="V60" s="3">
        <v>47.5</v>
      </c>
      <c r="W60" s="3" t="s">
        <v>685</v>
      </c>
      <c r="X60" s="3" t="s">
        <v>295</v>
      </c>
      <c r="Y60" s="3">
        <v>68</v>
      </c>
      <c r="Z60" s="3">
        <v>76</v>
      </c>
      <c r="AA60" s="3">
        <v>52.5</v>
      </c>
    </row>
    <row r="61" spans="1:27">
      <c r="A61" s="3" t="s">
        <v>296</v>
      </c>
      <c r="B61" s="3">
        <v>42.5</v>
      </c>
      <c r="C61" s="3">
        <v>74</v>
      </c>
      <c r="D61" s="3">
        <v>86</v>
      </c>
      <c r="E61" s="3">
        <v>85</v>
      </c>
      <c r="F61" s="3">
        <v>56</v>
      </c>
      <c r="G61" s="3">
        <v>65</v>
      </c>
      <c r="H61" s="3">
        <v>77</v>
      </c>
      <c r="J61" s="3">
        <f t="shared" si="0"/>
        <v>56</v>
      </c>
      <c r="K61" s="3">
        <f t="shared" si="1"/>
        <v>86</v>
      </c>
      <c r="L61" s="29">
        <f t="shared" si="2"/>
        <v>30</v>
      </c>
      <c r="N61" s="3" t="s">
        <v>814</v>
      </c>
      <c r="U61" s="3" t="s">
        <v>493</v>
      </c>
      <c r="V61" s="3">
        <v>50</v>
      </c>
      <c r="W61" s="3">
        <v>70</v>
      </c>
      <c r="X61" s="3" t="s">
        <v>296</v>
      </c>
      <c r="Y61" s="3">
        <v>86</v>
      </c>
      <c r="Z61" s="3">
        <v>85</v>
      </c>
      <c r="AA61" s="3">
        <v>56</v>
      </c>
    </row>
    <row r="62" spans="1:27">
      <c r="A62" s="3" t="s">
        <v>297</v>
      </c>
      <c r="B62" s="3">
        <v>43</v>
      </c>
      <c r="C62" s="3">
        <v>90</v>
      </c>
      <c r="D62" s="3">
        <v>90</v>
      </c>
      <c r="E62" s="3">
        <v>87</v>
      </c>
      <c r="F62" s="3">
        <v>62</v>
      </c>
      <c r="G62" s="3">
        <v>87</v>
      </c>
      <c r="H62" s="3">
        <v>86</v>
      </c>
      <c r="J62" s="3">
        <f t="shared" si="0"/>
        <v>62</v>
      </c>
      <c r="K62" s="3">
        <f t="shared" si="1"/>
        <v>90</v>
      </c>
      <c r="L62" s="29">
        <f t="shared" si="2"/>
        <v>28</v>
      </c>
      <c r="N62" s="3" t="s">
        <v>814</v>
      </c>
      <c r="X62" s="3" t="s">
        <v>297</v>
      </c>
      <c r="Y62" s="3">
        <v>90</v>
      </c>
      <c r="Z62" s="3">
        <v>87</v>
      </c>
      <c r="AA62" s="3">
        <v>62</v>
      </c>
    </row>
    <row r="63" spans="1:27">
      <c r="A63" s="3" t="s">
        <v>298</v>
      </c>
      <c r="B63" s="3">
        <v>43.5</v>
      </c>
      <c r="C63" s="3">
        <v>70</v>
      </c>
      <c r="D63" s="3">
        <v>87.5</v>
      </c>
      <c r="E63" s="3">
        <v>92</v>
      </c>
      <c r="F63" s="3">
        <v>66.5</v>
      </c>
      <c r="G63" s="3">
        <v>82</v>
      </c>
      <c r="H63" s="3">
        <v>84</v>
      </c>
      <c r="J63" s="3">
        <f t="shared" si="0"/>
        <v>66.5</v>
      </c>
      <c r="K63" s="3">
        <f t="shared" si="1"/>
        <v>92</v>
      </c>
      <c r="L63" s="29">
        <f t="shared" si="2"/>
        <v>25.5</v>
      </c>
      <c r="N63" s="3" t="s">
        <v>814</v>
      </c>
      <c r="X63" s="3" t="s">
        <v>298</v>
      </c>
      <c r="Y63" s="3">
        <v>87.5</v>
      </c>
      <c r="Z63" s="3">
        <v>92</v>
      </c>
      <c r="AA63" s="3">
        <v>66.5</v>
      </c>
    </row>
    <row r="64" spans="1:27">
      <c r="A64" s="3" t="s">
        <v>299</v>
      </c>
      <c r="B64" s="3">
        <v>44</v>
      </c>
      <c r="C64" s="3">
        <v>76</v>
      </c>
      <c r="D64" s="3">
        <v>83</v>
      </c>
      <c r="E64" s="3">
        <v>81</v>
      </c>
      <c r="F64" s="3">
        <v>92.5</v>
      </c>
      <c r="G64" s="3">
        <v>76</v>
      </c>
      <c r="H64" s="3">
        <v>85</v>
      </c>
      <c r="J64" s="3">
        <f t="shared" si="0"/>
        <v>76</v>
      </c>
      <c r="K64" s="3">
        <f t="shared" si="1"/>
        <v>92.5</v>
      </c>
      <c r="L64" s="29">
        <f t="shared" si="2"/>
        <v>16.5</v>
      </c>
      <c r="N64" s="3" t="s">
        <v>814</v>
      </c>
      <c r="X64" s="3" t="s">
        <v>299</v>
      </c>
      <c r="Y64" s="3">
        <v>83</v>
      </c>
      <c r="Z64" s="3">
        <v>81</v>
      </c>
      <c r="AA64" s="3">
        <v>92.5</v>
      </c>
    </row>
    <row r="65" spans="1:28">
      <c r="A65" s="3" t="s">
        <v>300</v>
      </c>
      <c r="B65" s="3">
        <v>44.5</v>
      </c>
      <c r="C65" s="3">
        <v>57</v>
      </c>
      <c r="D65" s="3">
        <v>75</v>
      </c>
      <c r="E65" s="3">
        <v>77</v>
      </c>
      <c r="F65" s="3">
        <v>78</v>
      </c>
      <c r="G65" s="3">
        <v>72</v>
      </c>
      <c r="H65" s="3">
        <v>81</v>
      </c>
      <c r="J65" s="3">
        <f t="shared" si="0"/>
        <v>57</v>
      </c>
      <c r="K65" s="3">
        <f t="shared" si="1"/>
        <v>81</v>
      </c>
      <c r="L65" s="29">
        <f t="shared" si="2"/>
        <v>24</v>
      </c>
      <c r="N65" s="3" t="s">
        <v>814</v>
      </c>
      <c r="X65" s="3" t="s">
        <v>300</v>
      </c>
      <c r="Y65" s="3">
        <v>75</v>
      </c>
      <c r="Z65" s="3">
        <v>77</v>
      </c>
      <c r="AA65" s="3">
        <v>78</v>
      </c>
    </row>
    <row r="66" spans="1:28">
      <c r="A66" s="3" t="s">
        <v>301</v>
      </c>
      <c r="B66" s="3">
        <v>45</v>
      </c>
      <c r="C66" s="3">
        <v>56</v>
      </c>
      <c r="D66" s="3">
        <v>72</v>
      </c>
      <c r="E66" s="3">
        <v>73</v>
      </c>
      <c r="F66" s="3">
        <v>66</v>
      </c>
      <c r="G66" s="3">
        <v>65</v>
      </c>
      <c r="H66" s="3">
        <v>75</v>
      </c>
      <c r="J66" s="3">
        <f t="shared" si="0"/>
        <v>56</v>
      </c>
      <c r="K66" s="3">
        <f t="shared" si="1"/>
        <v>75</v>
      </c>
      <c r="L66" s="29">
        <f t="shared" si="2"/>
        <v>19</v>
      </c>
      <c r="N66" s="3" t="s">
        <v>814</v>
      </c>
      <c r="X66" s="3" t="s">
        <v>301</v>
      </c>
      <c r="Y66" s="3">
        <v>72</v>
      </c>
      <c r="Z66" s="3">
        <v>73</v>
      </c>
      <c r="AA66" s="3">
        <v>66</v>
      </c>
    </row>
    <row r="67" spans="1:28">
      <c r="A67" s="3" t="s">
        <v>302</v>
      </c>
      <c r="B67" s="3">
        <v>45.5</v>
      </c>
      <c r="C67" s="3">
        <v>63</v>
      </c>
      <c r="D67" s="3">
        <v>63.5</v>
      </c>
      <c r="E67" s="3">
        <v>59</v>
      </c>
      <c r="F67" s="3">
        <v>91</v>
      </c>
      <c r="G67" s="3">
        <v>54</v>
      </c>
      <c r="H67" s="3">
        <v>88</v>
      </c>
      <c r="J67" s="3">
        <f t="shared" si="0"/>
        <v>54</v>
      </c>
      <c r="K67" s="3">
        <f t="shared" si="1"/>
        <v>91</v>
      </c>
      <c r="L67" s="29">
        <f t="shared" si="2"/>
        <v>37</v>
      </c>
      <c r="N67" s="3" t="s">
        <v>814</v>
      </c>
      <c r="X67" s="3" t="s">
        <v>302</v>
      </c>
      <c r="Y67" s="3">
        <v>63.5</v>
      </c>
      <c r="Z67" s="3">
        <v>59</v>
      </c>
      <c r="AA67" s="3">
        <v>91</v>
      </c>
    </row>
    <row r="68" spans="1:28">
      <c r="A68" s="3" t="s">
        <v>303</v>
      </c>
      <c r="B68" s="3">
        <v>46</v>
      </c>
      <c r="C68" s="3">
        <v>55</v>
      </c>
      <c r="D68" s="3">
        <v>53.5</v>
      </c>
      <c r="E68" s="3">
        <v>53</v>
      </c>
      <c r="F68" s="3">
        <v>53</v>
      </c>
      <c r="G68" s="3">
        <v>51</v>
      </c>
      <c r="H68" s="3">
        <v>54</v>
      </c>
      <c r="J68" s="3">
        <f t="shared" si="0"/>
        <v>51</v>
      </c>
      <c r="K68" s="3">
        <f t="shared" si="1"/>
        <v>55</v>
      </c>
      <c r="L68" s="29">
        <f t="shared" si="2"/>
        <v>4</v>
      </c>
      <c r="N68" s="3" t="s">
        <v>814</v>
      </c>
      <c r="X68" s="3" t="s">
        <v>303</v>
      </c>
      <c r="Y68" s="3">
        <v>53.5</v>
      </c>
      <c r="Z68" s="3">
        <v>53</v>
      </c>
      <c r="AA68" s="3">
        <v>53</v>
      </c>
    </row>
    <row r="69" spans="1:28">
      <c r="A69" s="3" t="s">
        <v>305</v>
      </c>
      <c r="B69" s="3">
        <v>46.5</v>
      </c>
      <c r="C69" s="3">
        <v>54</v>
      </c>
      <c r="D69" s="3">
        <v>53</v>
      </c>
      <c r="E69" s="3">
        <v>56</v>
      </c>
      <c r="F69" s="3">
        <v>55</v>
      </c>
      <c r="G69" s="3">
        <v>53</v>
      </c>
      <c r="H69" s="3">
        <v>55</v>
      </c>
      <c r="J69" s="3">
        <f t="shared" si="0"/>
        <v>53</v>
      </c>
      <c r="K69" s="3">
        <f t="shared" si="1"/>
        <v>56</v>
      </c>
      <c r="L69" s="29">
        <f t="shared" si="2"/>
        <v>3</v>
      </c>
      <c r="N69" s="3" t="s">
        <v>814</v>
      </c>
      <c r="X69" s="3" t="s">
        <v>305</v>
      </c>
      <c r="Y69" s="3">
        <v>53</v>
      </c>
      <c r="Z69" s="3">
        <v>56</v>
      </c>
      <c r="AA69" s="3">
        <v>55</v>
      </c>
    </row>
    <row r="70" spans="1:28">
      <c r="A70" s="3" t="s">
        <v>306</v>
      </c>
      <c r="B70" s="3">
        <v>47</v>
      </c>
      <c r="C70" s="3">
        <v>50</v>
      </c>
      <c r="D70" s="3">
        <v>49.5</v>
      </c>
      <c r="E70" s="3">
        <v>53</v>
      </c>
      <c r="F70" s="3">
        <v>50</v>
      </c>
      <c r="G70" s="3">
        <v>49</v>
      </c>
      <c r="H70" s="3">
        <v>50</v>
      </c>
      <c r="J70" s="3">
        <f t="shared" ref="J70:J133" si="3">MIN(C70:H70)</f>
        <v>49</v>
      </c>
      <c r="K70" s="3">
        <f t="shared" ref="K70:K133" si="4">MAX(C70:H70)</f>
        <v>53</v>
      </c>
      <c r="L70" s="29">
        <f t="shared" ref="L70:L133" si="5">K70-J70</f>
        <v>4</v>
      </c>
      <c r="N70" s="3" t="s">
        <v>814</v>
      </c>
      <c r="X70" s="3" t="s">
        <v>306</v>
      </c>
      <c r="Y70" s="3">
        <v>49.5</v>
      </c>
      <c r="Z70" s="3">
        <v>53</v>
      </c>
      <c r="AA70" s="3">
        <v>50</v>
      </c>
    </row>
    <row r="71" spans="1:28">
      <c r="A71" s="3" t="s">
        <v>307</v>
      </c>
      <c r="B71" s="3">
        <v>47.5</v>
      </c>
      <c r="C71" s="3">
        <v>56</v>
      </c>
      <c r="D71" s="3">
        <v>58</v>
      </c>
      <c r="E71" s="3">
        <v>59</v>
      </c>
      <c r="F71" s="3">
        <v>55</v>
      </c>
      <c r="G71" s="3">
        <v>53</v>
      </c>
      <c r="H71" s="3">
        <v>57</v>
      </c>
      <c r="J71" s="3">
        <f t="shared" si="3"/>
        <v>53</v>
      </c>
      <c r="K71" s="3">
        <f t="shared" si="4"/>
        <v>59</v>
      </c>
      <c r="L71" s="29">
        <f t="shared" si="5"/>
        <v>6</v>
      </c>
      <c r="N71" s="3" t="s">
        <v>814</v>
      </c>
      <c r="X71" s="3" t="s">
        <v>307</v>
      </c>
      <c r="Y71" s="3">
        <v>58</v>
      </c>
      <c r="Z71" s="3">
        <v>59</v>
      </c>
      <c r="AA71" s="3">
        <v>55</v>
      </c>
    </row>
    <row r="72" spans="1:28">
      <c r="A72" s="3" t="s">
        <v>308</v>
      </c>
      <c r="B72" s="3">
        <v>48</v>
      </c>
      <c r="C72" s="3">
        <v>44</v>
      </c>
      <c r="D72" s="3">
        <v>49</v>
      </c>
      <c r="E72" s="3">
        <v>52</v>
      </c>
      <c r="F72" s="3">
        <v>45</v>
      </c>
      <c r="G72" s="3">
        <v>37</v>
      </c>
      <c r="H72" s="3">
        <v>44</v>
      </c>
      <c r="J72" s="3">
        <f t="shared" si="3"/>
        <v>37</v>
      </c>
      <c r="K72" s="3">
        <f t="shared" si="4"/>
        <v>52</v>
      </c>
      <c r="L72" s="29">
        <f t="shared" si="5"/>
        <v>15</v>
      </c>
      <c r="N72" s="3" t="s">
        <v>814</v>
      </c>
      <c r="X72" s="3" t="s">
        <v>308</v>
      </c>
      <c r="Y72" s="3">
        <v>49</v>
      </c>
      <c r="Z72" s="3">
        <v>52</v>
      </c>
      <c r="AA72" s="3">
        <v>45</v>
      </c>
      <c r="AB72" s="3" t="s">
        <v>968</v>
      </c>
    </row>
    <row r="73" spans="1:28">
      <c r="A73" s="3" t="s">
        <v>309</v>
      </c>
      <c r="B73" s="3">
        <v>49</v>
      </c>
      <c r="C73" s="3">
        <v>48</v>
      </c>
      <c r="D73" s="3">
        <v>49</v>
      </c>
      <c r="E73" s="3">
        <v>51</v>
      </c>
      <c r="F73" s="3">
        <v>52</v>
      </c>
      <c r="G73" s="3">
        <v>43</v>
      </c>
      <c r="H73" s="3">
        <v>48</v>
      </c>
      <c r="J73" s="3">
        <f t="shared" si="3"/>
        <v>43</v>
      </c>
      <c r="K73" s="3">
        <f t="shared" si="4"/>
        <v>52</v>
      </c>
      <c r="L73" s="29">
        <f t="shared" si="5"/>
        <v>9</v>
      </c>
      <c r="N73" s="3" t="s">
        <v>814</v>
      </c>
      <c r="X73" s="3" t="s">
        <v>309</v>
      </c>
      <c r="Y73" s="3">
        <v>49</v>
      </c>
      <c r="Z73" s="3">
        <v>51</v>
      </c>
      <c r="AA73" s="3">
        <v>52</v>
      </c>
    </row>
    <row r="74" spans="1:28">
      <c r="A74" s="3" t="s">
        <v>310</v>
      </c>
      <c r="B74" s="3">
        <v>50</v>
      </c>
      <c r="C74" s="3">
        <v>55</v>
      </c>
      <c r="D74" s="3">
        <v>58</v>
      </c>
      <c r="E74" s="3">
        <v>49</v>
      </c>
      <c r="F74" s="3">
        <v>54</v>
      </c>
      <c r="G74" s="3">
        <v>57</v>
      </c>
      <c r="H74" s="3">
        <v>57</v>
      </c>
      <c r="J74" s="3">
        <f t="shared" si="3"/>
        <v>49</v>
      </c>
      <c r="K74" s="3">
        <f t="shared" si="4"/>
        <v>58</v>
      </c>
      <c r="L74" s="29">
        <f t="shared" si="5"/>
        <v>9</v>
      </c>
      <c r="X74" s="3" t="s">
        <v>310</v>
      </c>
      <c r="Y74" s="3">
        <v>58</v>
      </c>
      <c r="Z74" s="3">
        <v>49</v>
      </c>
      <c r="AA74" s="3">
        <v>54</v>
      </c>
    </row>
    <row r="75" spans="1:28">
      <c r="A75" s="3" t="s">
        <v>311</v>
      </c>
      <c r="B75" s="3">
        <v>52.5</v>
      </c>
      <c r="C75" s="3">
        <v>44</v>
      </c>
      <c r="D75" s="3">
        <v>49</v>
      </c>
      <c r="E75" s="3">
        <v>40</v>
      </c>
      <c r="F75" s="3">
        <v>34</v>
      </c>
      <c r="G75" s="3">
        <v>38</v>
      </c>
      <c r="H75" s="3">
        <v>42</v>
      </c>
      <c r="J75" s="3">
        <f t="shared" si="3"/>
        <v>34</v>
      </c>
      <c r="K75" s="3">
        <f t="shared" si="4"/>
        <v>49</v>
      </c>
      <c r="L75" s="29">
        <f t="shared" si="5"/>
        <v>15</v>
      </c>
      <c r="X75" s="3" t="s">
        <v>311</v>
      </c>
      <c r="Y75" s="3">
        <v>49</v>
      </c>
      <c r="Z75" s="3">
        <v>40</v>
      </c>
      <c r="AA75" s="3">
        <v>34</v>
      </c>
    </row>
    <row r="76" spans="1:28">
      <c r="A76" s="3" t="s">
        <v>312</v>
      </c>
      <c r="B76" s="3">
        <v>55</v>
      </c>
      <c r="C76" s="3">
        <v>43</v>
      </c>
      <c r="D76" s="3">
        <v>44.5</v>
      </c>
      <c r="E76" s="3">
        <v>46</v>
      </c>
      <c r="F76" s="3">
        <v>45</v>
      </c>
      <c r="G76" s="3">
        <v>44</v>
      </c>
      <c r="H76" s="3">
        <v>48</v>
      </c>
      <c r="J76" s="3">
        <f t="shared" si="3"/>
        <v>43</v>
      </c>
      <c r="K76" s="3">
        <f t="shared" si="4"/>
        <v>48</v>
      </c>
      <c r="L76" s="29">
        <f t="shared" si="5"/>
        <v>5</v>
      </c>
      <c r="X76" s="3" t="s">
        <v>312</v>
      </c>
      <c r="Y76" s="3">
        <v>44.5</v>
      </c>
      <c r="Z76" s="3">
        <v>46</v>
      </c>
      <c r="AA76" s="3">
        <v>45</v>
      </c>
    </row>
    <row r="77" spans="1:28">
      <c r="A77" s="3" t="s">
        <v>342</v>
      </c>
      <c r="B77" s="3">
        <v>0</v>
      </c>
      <c r="C77" s="3">
        <v>47</v>
      </c>
      <c r="D77" s="3">
        <v>48</v>
      </c>
      <c r="E77" s="3">
        <v>49</v>
      </c>
      <c r="F77" s="3">
        <v>50</v>
      </c>
      <c r="G77" s="3">
        <v>47</v>
      </c>
      <c r="H77" s="3">
        <v>50</v>
      </c>
      <c r="J77" s="3">
        <f t="shared" si="3"/>
        <v>47</v>
      </c>
      <c r="K77" s="3">
        <f t="shared" si="4"/>
        <v>50</v>
      </c>
      <c r="L77" s="29">
        <f t="shared" si="5"/>
        <v>3</v>
      </c>
      <c r="X77" s="3" t="s">
        <v>342</v>
      </c>
      <c r="Y77" s="3">
        <v>48</v>
      </c>
      <c r="Z77" s="3">
        <v>49</v>
      </c>
      <c r="AA77" s="3">
        <v>50</v>
      </c>
    </row>
    <row r="78" spans="1:28">
      <c r="A78" s="3" t="s">
        <v>354</v>
      </c>
      <c r="B78" s="3">
        <v>5</v>
      </c>
      <c r="C78" s="3">
        <v>42</v>
      </c>
      <c r="D78" s="3">
        <v>48</v>
      </c>
      <c r="E78" s="3">
        <v>48</v>
      </c>
      <c r="F78" s="3">
        <v>47.5</v>
      </c>
      <c r="G78" s="3">
        <v>46</v>
      </c>
      <c r="H78" s="3">
        <v>46</v>
      </c>
      <c r="J78" s="3">
        <f t="shared" si="3"/>
        <v>42</v>
      </c>
      <c r="K78" s="3">
        <f t="shared" si="4"/>
        <v>48</v>
      </c>
      <c r="L78" s="29">
        <f t="shared" si="5"/>
        <v>6</v>
      </c>
      <c r="X78" s="3" t="s">
        <v>354</v>
      </c>
      <c r="Y78" s="3">
        <v>48</v>
      </c>
      <c r="Z78" s="3">
        <v>48</v>
      </c>
      <c r="AA78" s="3">
        <v>47.5</v>
      </c>
      <c r="AB78" s="3" t="s">
        <v>524</v>
      </c>
    </row>
    <row r="79" spans="1:28">
      <c r="A79" s="3" t="s">
        <v>365</v>
      </c>
      <c r="B79" s="3">
        <v>10</v>
      </c>
      <c r="C79" s="3">
        <v>42</v>
      </c>
      <c r="D79" s="3">
        <v>45</v>
      </c>
      <c r="E79" s="3">
        <v>42</v>
      </c>
      <c r="F79" s="3">
        <v>45</v>
      </c>
      <c r="G79" s="3">
        <v>44</v>
      </c>
      <c r="H79" s="3">
        <v>43</v>
      </c>
      <c r="J79" s="3">
        <f t="shared" si="3"/>
        <v>42</v>
      </c>
      <c r="K79" s="3">
        <f t="shared" si="4"/>
        <v>45</v>
      </c>
      <c r="L79" s="29">
        <f t="shared" si="5"/>
        <v>3</v>
      </c>
      <c r="X79" s="3" t="s">
        <v>365</v>
      </c>
      <c r="Y79" s="3">
        <v>45</v>
      </c>
      <c r="Z79" s="3">
        <v>42</v>
      </c>
      <c r="AA79" s="3">
        <v>45</v>
      </c>
    </row>
    <row r="80" spans="1:28">
      <c r="A80" s="3" t="s">
        <v>368</v>
      </c>
      <c r="B80" s="3">
        <v>15</v>
      </c>
      <c r="C80" s="3">
        <v>44</v>
      </c>
      <c r="D80" s="3">
        <v>42</v>
      </c>
      <c r="E80" s="3">
        <v>46</v>
      </c>
      <c r="F80" s="3">
        <v>45.5</v>
      </c>
      <c r="G80" s="3">
        <v>47</v>
      </c>
      <c r="H80" s="3">
        <v>47</v>
      </c>
      <c r="J80" s="3">
        <f t="shared" si="3"/>
        <v>42</v>
      </c>
      <c r="K80" s="3">
        <f t="shared" si="4"/>
        <v>47</v>
      </c>
      <c r="L80" s="29">
        <f t="shared" si="5"/>
        <v>5</v>
      </c>
      <c r="X80" s="3" t="s">
        <v>368</v>
      </c>
      <c r="Y80" s="3">
        <v>42</v>
      </c>
      <c r="Z80" s="3">
        <v>46</v>
      </c>
      <c r="AA80" s="3">
        <v>45.5</v>
      </c>
    </row>
    <row r="81" spans="1:28">
      <c r="A81" s="3" t="s">
        <v>369</v>
      </c>
      <c r="B81" s="3">
        <v>16</v>
      </c>
      <c r="C81" s="3">
        <v>45</v>
      </c>
      <c r="D81" s="3">
        <v>49</v>
      </c>
      <c r="E81" s="3">
        <v>50</v>
      </c>
      <c r="F81" s="3">
        <v>46.5</v>
      </c>
      <c r="G81" s="3">
        <v>47</v>
      </c>
      <c r="H81" s="3">
        <v>53</v>
      </c>
      <c r="J81" s="3">
        <f t="shared" si="3"/>
        <v>45</v>
      </c>
      <c r="K81" s="3">
        <f t="shared" si="4"/>
        <v>53</v>
      </c>
      <c r="L81" s="29">
        <f t="shared" si="5"/>
        <v>8</v>
      </c>
      <c r="X81" s="3" t="s">
        <v>369</v>
      </c>
      <c r="Y81" s="3">
        <v>49</v>
      </c>
      <c r="Z81" s="3">
        <v>50</v>
      </c>
      <c r="AA81" s="3">
        <v>46.5</v>
      </c>
    </row>
    <row r="82" spans="1:28">
      <c r="A82" s="3" t="s">
        <v>370</v>
      </c>
      <c r="B82" s="3">
        <v>17</v>
      </c>
      <c r="C82" s="3">
        <v>149</v>
      </c>
      <c r="D82" s="3">
        <v>148</v>
      </c>
      <c r="E82" s="3">
        <v>157</v>
      </c>
      <c r="F82" s="31">
        <v>47</v>
      </c>
      <c r="G82" s="31">
        <v>50</v>
      </c>
      <c r="H82" s="3">
        <v>138</v>
      </c>
      <c r="J82" s="3">
        <f t="shared" si="3"/>
        <v>47</v>
      </c>
      <c r="K82" s="3">
        <f t="shared" si="4"/>
        <v>157</v>
      </c>
      <c r="L82" s="29">
        <f t="shared" si="5"/>
        <v>110</v>
      </c>
      <c r="N82" s="3" t="s">
        <v>814</v>
      </c>
      <c r="X82" s="3" t="s">
        <v>370</v>
      </c>
      <c r="Y82" s="3">
        <v>148</v>
      </c>
      <c r="Z82" s="3">
        <v>157</v>
      </c>
      <c r="AA82" s="3">
        <v>47</v>
      </c>
    </row>
    <row r="83" spans="1:28">
      <c r="A83" s="3" t="s">
        <v>371</v>
      </c>
      <c r="B83" s="3">
        <v>17.5</v>
      </c>
      <c r="C83" s="3">
        <v>130</v>
      </c>
      <c r="D83" s="3">
        <v>148</v>
      </c>
      <c r="E83" s="3">
        <v>90</v>
      </c>
      <c r="F83" s="3">
        <v>121</v>
      </c>
      <c r="G83" s="3">
        <v>136</v>
      </c>
      <c r="H83" s="3">
        <v>124</v>
      </c>
      <c r="J83" s="3">
        <f t="shared" si="3"/>
        <v>90</v>
      </c>
      <c r="K83" s="3">
        <f t="shared" si="4"/>
        <v>148</v>
      </c>
      <c r="L83" s="29">
        <f t="shared" si="5"/>
        <v>58</v>
      </c>
      <c r="N83" s="3" t="s">
        <v>814</v>
      </c>
      <c r="X83" s="3" t="s">
        <v>371</v>
      </c>
      <c r="Y83" s="3">
        <v>148</v>
      </c>
      <c r="Z83" s="3">
        <v>90</v>
      </c>
      <c r="AA83" s="3">
        <v>121</v>
      </c>
      <c r="AB83" s="3" t="s">
        <v>969</v>
      </c>
    </row>
    <row r="84" spans="1:28">
      <c r="A84" s="3" t="s">
        <v>372</v>
      </c>
      <c r="B84" s="3">
        <v>18</v>
      </c>
      <c r="C84" s="3">
        <v>95</v>
      </c>
      <c r="D84" s="3">
        <v>139</v>
      </c>
      <c r="E84" s="3">
        <v>111</v>
      </c>
      <c r="F84" s="3">
        <v>105</v>
      </c>
      <c r="G84" s="3">
        <v>127</v>
      </c>
      <c r="H84" s="3">
        <v>90</v>
      </c>
      <c r="J84" s="3">
        <f t="shared" si="3"/>
        <v>90</v>
      </c>
      <c r="K84" s="3">
        <f t="shared" si="4"/>
        <v>139</v>
      </c>
      <c r="L84" s="29">
        <f t="shared" si="5"/>
        <v>49</v>
      </c>
      <c r="N84" s="3" t="s">
        <v>814</v>
      </c>
      <c r="X84" s="3" t="s">
        <v>372</v>
      </c>
      <c r="Y84" s="3">
        <v>139</v>
      </c>
      <c r="Z84" s="3">
        <v>111</v>
      </c>
      <c r="AA84" s="3">
        <v>105</v>
      </c>
      <c r="AB84" s="3" t="s">
        <v>969</v>
      </c>
    </row>
    <row r="85" spans="1:28">
      <c r="A85" s="3" t="s">
        <v>373</v>
      </c>
      <c r="B85" s="3">
        <v>18.5</v>
      </c>
      <c r="C85" s="3">
        <v>110</v>
      </c>
      <c r="D85" s="3">
        <v>137</v>
      </c>
      <c r="E85" s="3">
        <v>115</v>
      </c>
      <c r="F85" s="3">
        <v>117</v>
      </c>
      <c r="G85" s="3">
        <v>77</v>
      </c>
      <c r="H85" s="3">
        <v>115</v>
      </c>
      <c r="J85" s="3">
        <f t="shared" si="3"/>
        <v>77</v>
      </c>
      <c r="K85" s="3">
        <f t="shared" si="4"/>
        <v>137</v>
      </c>
      <c r="L85" s="29">
        <f t="shared" si="5"/>
        <v>60</v>
      </c>
      <c r="N85" s="3" t="s">
        <v>814</v>
      </c>
      <c r="X85" s="3" t="s">
        <v>373</v>
      </c>
      <c r="Y85" s="3">
        <v>137</v>
      </c>
      <c r="Z85" s="3">
        <v>115</v>
      </c>
      <c r="AA85" s="3">
        <v>117</v>
      </c>
      <c r="AB85" s="3" t="s">
        <v>684</v>
      </c>
    </row>
    <row r="86" spans="1:28">
      <c r="A86" s="3" t="s">
        <v>343</v>
      </c>
      <c r="B86" s="3">
        <v>19</v>
      </c>
      <c r="C86" s="3">
        <v>130</v>
      </c>
      <c r="D86" s="3">
        <v>137</v>
      </c>
      <c r="E86" s="31">
        <v>86</v>
      </c>
      <c r="F86" s="3">
        <v>150.5</v>
      </c>
      <c r="G86" s="3">
        <v>116</v>
      </c>
      <c r="H86" s="3">
        <v>103</v>
      </c>
      <c r="J86" s="3">
        <f t="shared" si="3"/>
        <v>86</v>
      </c>
      <c r="K86" s="3">
        <f t="shared" si="4"/>
        <v>150.5</v>
      </c>
      <c r="L86" s="29">
        <f t="shared" si="5"/>
        <v>64.5</v>
      </c>
      <c r="N86" s="3" t="s">
        <v>814</v>
      </c>
      <c r="X86" s="3" t="s">
        <v>343</v>
      </c>
      <c r="Y86" s="3">
        <v>137</v>
      </c>
      <c r="Z86" s="3">
        <v>86</v>
      </c>
      <c r="AA86" s="3">
        <v>150.5</v>
      </c>
      <c r="AB86" s="3" t="s">
        <v>524</v>
      </c>
    </row>
    <row r="87" spans="1:28">
      <c r="A87" s="3" t="s">
        <v>344</v>
      </c>
      <c r="B87" s="3">
        <v>19.5</v>
      </c>
      <c r="C87" s="3">
        <v>108</v>
      </c>
      <c r="D87" s="3">
        <v>124</v>
      </c>
      <c r="E87" s="3">
        <v>119</v>
      </c>
      <c r="F87" s="3">
        <v>107</v>
      </c>
      <c r="G87" s="3">
        <v>110</v>
      </c>
      <c r="H87" s="3">
        <v>112</v>
      </c>
      <c r="J87" s="3">
        <f t="shared" si="3"/>
        <v>107</v>
      </c>
      <c r="K87" s="3">
        <f t="shared" si="4"/>
        <v>124</v>
      </c>
      <c r="L87" s="29">
        <f t="shared" si="5"/>
        <v>17</v>
      </c>
      <c r="N87" s="3" t="s">
        <v>814</v>
      </c>
      <c r="X87" s="3" t="s">
        <v>344</v>
      </c>
      <c r="Y87" s="3">
        <v>124</v>
      </c>
      <c r="Z87" s="3">
        <v>119</v>
      </c>
      <c r="AA87" s="3">
        <v>107</v>
      </c>
      <c r="AB87" s="3" t="s">
        <v>524</v>
      </c>
    </row>
    <row r="88" spans="1:28">
      <c r="A88" s="3" t="s">
        <v>345</v>
      </c>
      <c r="B88" s="3">
        <v>20</v>
      </c>
      <c r="C88" s="3">
        <v>50</v>
      </c>
      <c r="D88" s="3">
        <v>67.5</v>
      </c>
      <c r="E88" s="3">
        <v>55</v>
      </c>
      <c r="F88" s="3">
        <v>47</v>
      </c>
      <c r="G88" s="3">
        <v>50</v>
      </c>
      <c r="H88" s="31">
        <v>138</v>
      </c>
      <c r="J88" s="3">
        <f t="shared" si="3"/>
        <v>47</v>
      </c>
      <c r="K88" s="3">
        <f t="shared" si="4"/>
        <v>138</v>
      </c>
      <c r="L88" s="29">
        <f t="shared" si="5"/>
        <v>91</v>
      </c>
      <c r="N88" s="3" t="s">
        <v>814</v>
      </c>
      <c r="X88" s="3" t="s">
        <v>345</v>
      </c>
      <c r="Y88" s="3">
        <v>67.5</v>
      </c>
      <c r="Z88" s="3">
        <v>55</v>
      </c>
      <c r="AA88" s="3">
        <v>47</v>
      </c>
    </row>
    <row r="89" spans="1:28">
      <c r="A89" s="3" t="s">
        <v>346</v>
      </c>
      <c r="B89" s="3">
        <v>25</v>
      </c>
      <c r="C89" s="3">
        <v>53</v>
      </c>
      <c r="D89" s="3">
        <v>54</v>
      </c>
      <c r="E89" s="3">
        <v>53</v>
      </c>
      <c r="F89" s="3">
        <v>51.5</v>
      </c>
      <c r="G89" s="3">
        <v>50</v>
      </c>
      <c r="H89" s="3">
        <v>55</v>
      </c>
      <c r="J89" s="3">
        <f t="shared" si="3"/>
        <v>50</v>
      </c>
      <c r="K89" s="3">
        <f t="shared" si="4"/>
        <v>55</v>
      </c>
      <c r="L89" s="29">
        <f t="shared" si="5"/>
        <v>5</v>
      </c>
      <c r="X89" s="3" t="s">
        <v>346</v>
      </c>
      <c r="Y89" s="3">
        <v>54</v>
      </c>
      <c r="Z89" s="3">
        <v>53</v>
      </c>
      <c r="AA89" s="3">
        <v>51.5</v>
      </c>
    </row>
    <row r="90" spans="1:28">
      <c r="A90" s="3" t="s">
        <v>347</v>
      </c>
      <c r="B90" s="3">
        <v>30</v>
      </c>
      <c r="C90" s="3">
        <v>53</v>
      </c>
      <c r="D90" s="3">
        <v>53</v>
      </c>
      <c r="E90" s="3">
        <v>60</v>
      </c>
      <c r="F90" s="3">
        <v>53</v>
      </c>
      <c r="G90" s="3">
        <v>53</v>
      </c>
      <c r="H90" s="3">
        <v>63</v>
      </c>
      <c r="J90" s="3">
        <f t="shared" si="3"/>
        <v>53</v>
      </c>
      <c r="K90" s="3">
        <f t="shared" si="4"/>
        <v>63</v>
      </c>
      <c r="L90" s="29">
        <f t="shared" si="5"/>
        <v>10</v>
      </c>
      <c r="X90" s="3" t="s">
        <v>347</v>
      </c>
      <c r="Y90" s="3">
        <v>53</v>
      </c>
      <c r="Z90" s="3">
        <v>60</v>
      </c>
      <c r="AA90" s="3">
        <v>53</v>
      </c>
      <c r="AB90" s="3" t="s">
        <v>524</v>
      </c>
    </row>
    <row r="91" spans="1:28">
      <c r="A91" s="3" t="s">
        <v>349</v>
      </c>
      <c r="B91" s="3">
        <v>31.5</v>
      </c>
      <c r="C91" s="3">
        <v>56</v>
      </c>
      <c r="D91" s="3">
        <v>57</v>
      </c>
      <c r="E91" s="3">
        <v>66</v>
      </c>
      <c r="F91" s="3">
        <v>53</v>
      </c>
      <c r="G91" s="3">
        <v>54</v>
      </c>
      <c r="H91" s="3">
        <v>51</v>
      </c>
      <c r="J91" s="3">
        <f t="shared" si="3"/>
        <v>51</v>
      </c>
      <c r="K91" s="3">
        <f t="shared" si="4"/>
        <v>66</v>
      </c>
      <c r="L91" s="29">
        <f t="shared" si="5"/>
        <v>15</v>
      </c>
      <c r="N91" s="3" t="s">
        <v>814</v>
      </c>
      <c r="X91" s="3" t="s">
        <v>349</v>
      </c>
      <c r="Y91" s="3">
        <v>57</v>
      </c>
      <c r="Z91" s="3">
        <v>66</v>
      </c>
      <c r="AA91" s="3">
        <v>53</v>
      </c>
      <c r="AB91" s="3" t="s">
        <v>582</v>
      </c>
    </row>
    <row r="92" spans="1:28">
      <c r="A92" s="3" t="s">
        <v>350</v>
      </c>
      <c r="B92" s="3">
        <v>32.5</v>
      </c>
      <c r="C92" s="3">
        <v>127</v>
      </c>
      <c r="D92" s="3">
        <v>129</v>
      </c>
      <c r="E92" s="3">
        <v>69</v>
      </c>
      <c r="F92" s="3">
        <v>46</v>
      </c>
      <c r="G92" s="3">
        <v>130</v>
      </c>
      <c r="H92" s="3">
        <v>109</v>
      </c>
      <c r="J92" s="3">
        <f t="shared" si="3"/>
        <v>46</v>
      </c>
      <c r="K92" s="3">
        <f t="shared" si="4"/>
        <v>130</v>
      </c>
      <c r="L92" s="29">
        <f t="shared" si="5"/>
        <v>84</v>
      </c>
      <c r="N92" s="3" t="s">
        <v>814</v>
      </c>
      <c r="X92" s="3" t="s">
        <v>350</v>
      </c>
      <c r="Y92" s="3">
        <v>129</v>
      </c>
      <c r="Z92" s="3">
        <v>69</v>
      </c>
      <c r="AA92" s="3">
        <v>46</v>
      </c>
    </row>
    <row r="93" spans="1:28">
      <c r="A93" s="3" t="s">
        <v>351</v>
      </c>
      <c r="B93" s="3">
        <v>33.5</v>
      </c>
      <c r="C93" s="3">
        <v>156</v>
      </c>
      <c r="D93" s="3">
        <v>148</v>
      </c>
      <c r="E93" s="3">
        <v>126</v>
      </c>
      <c r="F93" s="31">
        <v>46</v>
      </c>
      <c r="G93" s="3">
        <v>141</v>
      </c>
      <c r="H93" s="3">
        <v>126</v>
      </c>
      <c r="J93" s="3">
        <f t="shared" si="3"/>
        <v>46</v>
      </c>
      <c r="K93" s="3">
        <f t="shared" si="4"/>
        <v>156</v>
      </c>
      <c r="L93" s="29">
        <f t="shared" si="5"/>
        <v>110</v>
      </c>
      <c r="N93" s="3" t="s">
        <v>814</v>
      </c>
      <c r="X93" s="3" t="s">
        <v>351</v>
      </c>
      <c r="Y93" s="3">
        <v>148</v>
      </c>
      <c r="Z93" s="3">
        <v>126</v>
      </c>
      <c r="AA93" s="3">
        <v>46</v>
      </c>
    </row>
    <row r="94" spans="1:28">
      <c r="A94" s="3" t="s">
        <v>352</v>
      </c>
      <c r="B94" s="3">
        <v>34</v>
      </c>
      <c r="C94" s="3">
        <v>118</v>
      </c>
      <c r="D94" s="3">
        <v>155</v>
      </c>
      <c r="E94" s="3">
        <v>110</v>
      </c>
      <c r="F94" s="31">
        <v>50</v>
      </c>
      <c r="G94" s="3">
        <v>155</v>
      </c>
      <c r="H94" s="3">
        <v>131</v>
      </c>
      <c r="J94" s="3">
        <f t="shared" si="3"/>
        <v>50</v>
      </c>
      <c r="K94" s="3">
        <f t="shared" si="4"/>
        <v>155</v>
      </c>
      <c r="L94" s="29">
        <f t="shared" si="5"/>
        <v>105</v>
      </c>
      <c r="N94" s="3" t="s">
        <v>814</v>
      </c>
      <c r="X94" s="3" t="s">
        <v>352</v>
      </c>
      <c r="Y94" s="3">
        <v>155</v>
      </c>
      <c r="Z94" s="3">
        <v>110</v>
      </c>
      <c r="AA94" s="3">
        <v>50</v>
      </c>
    </row>
    <row r="95" spans="1:28">
      <c r="A95" s="3" t="s">
        <v>353</v>
      </c>
      <c r="B95" s="3">
        <v>34.5</v>
      </c>
      <c r="C95" s="3">
        <v>125</v>
      </c>
      <c r="D95" s="3">
        <v>139</v>
      </c>
      <c r="E95" s="3">
        <v>163</v>
      </c>
      <c r="F95" s="3">
        <v>181</v>
      </c>
      <c r="G95" s="3">
        <v>142</v>
      </c>
      <c r="H95" s="3">
        <v>121</v>
      </c>
      <c r="J95" s="3">
        <f t="shared" si="3"/>
        <v>121</v>
      </c>
      <c r="K95" s="3">
        <f t="shared" si="4"/>
        <v>181</v>
      </c>
      <c r="L95" s="29">
        <f t="shared" si="5"/>
        <v>60</v>
      </c>
      <c r="N95" s="3" t="s">
        <v>814</v>
      </c>
      <c r="X95" s="3" t="s">
        <v>353</v>
      </c>
      <c r="Y95" s="3">
        <v>139</v>
      </c>
      <c r="Z95" s="3">
        <v>163</v>
      </c>
      <c r="AA95" s="3">
        <v>181</v>
      </c>
      <c r="AB95" s="3" t="s">
        <v>684</v>
      </c>
    </row>
    <row r="96" spans="1:28">
      <c r="A96" s="3" t="s">
        <v>355</v>
      </c>
      <c r="B96" s="3">
        <v>35</v>
      </c>
      <c r="C96" s="3">
        <v>120</v>
      </c>
      <c r="D96" s="3">
        <v>138.5</v>
      </c>
      <c r="E96" s="3">
        <v>98</v>
      </c>
      <c r="F96" s="3">
        <v>117</v>
      </c>
      <c r="G96" s="3">
        <v>130</v>
      </c>
      <c r="H96" s="3">
        <v>114</v>
      </c>
      <c r="J96" s="3">
        <f t="shared" si="3"/>
        <v>98</v>
      </c>
      <c r="K96" s="3">
        <f t="shared" si="4"/>
        <v>138.5</v>
      </c>
      <c r="L96" s="29">
        <f t="shared" si="5"/>
        <v>40.5</v>
      </c>
      <c r="N96" s="3" t="s">
        <v>814</v>
      </c>
      <c r="X96" s="3" t="s">
        <v>355</v>
      </c>
      <c r="Y96" s="3">
        <v>138.5</v>
      </c>
      <c r="Z96" s="3">
        <v>98</v>
      </c>
      <c r="AA96" s="3">
        <v>117</v>
      </c>
      <c r="AB96" s="3" t="s">
        <v>684</v>
      </c>
    </row>
    <row r="97" spans="1:28">
      <c r="A97" s="3" t="s">
        <v>356</v>
      </c>
      <c r="B97" s="3">
        <v>35.5</v>
      </c>
      <c r="C97" s="3">
        <v>101</v>
      </c>
      <c r="D97" s="3">
        <v>147.5</v>
      </c>
      <c r="E97" s="3">
        <v>116</v>
      </c>
      <c r="F97" s="3">
        <v>154</v>
      </c>
      <c r="G97" s="3">
        <v>120</v>
      </c>
      <c r="H97" s="3">
        <v>131</v>
      </c>
      <c r="J97" s="3">
        <f t="shared" si="3"/>
        <v>101</v>
      </c>
      <c r="K97" s="3">
        <f t="shared" si="4"/>
        <v>154</v>
      </c>
      <c r="L97" s="29">
        <f t="shared" si="5"/>
        <v>53</v>
      </c>
      <c r="N97" s="3" t="s">
        <v>814</v>
      </c>
      <c r="X97" s="3" t="s">
        <v>356</v>
      </c>
      <c r="Y97" s="3">
        <v>147.5</v>
      </c>
      <c r="Z97" s="3">
        <v>116</v>
      </c>
      <c r="AA97" s="3">
        <v>154</v>
      </c>
    </row>
    <row r="98" spans="1:28">
      <c r="A98" s="3" t="s">
        <v>357</v>
      </c>
      <c r="B98" s="3">
        <v>36</v>
      </c>
      <c r="C98" s="3">
        <v>118</v>
      </c>
      <c r="D98" s="3">
        <v>137</v>
      </c>
      <c r="E98" s="3">
        <v>140</v>
      </c>
      <c r="F98" s="3">
        <v>135</v>
      </c>
      <c r="G98" s="3">
        <v>108</v>
      </c>
      <c r="H98" s="3">
        <v>112</v>
      </c>
      <c r="J98" s="3">
        <f t="shared" si="3"/>
        <v>108</v>
      </c>
      <c r="K98" s="3">
        <f t="shared" si="4"/>
        <v>140</v>
      </c>
      <c r="L98" s="29">
        <f t="shared" si="5"/>
        <v>32</v>
      </c>
      <c r="N98" s="3" t="s">
        <v>814</v>
      </c>
      <c r="X98" s="3" t="s">
        <v>357</v>
      </c>
      <c r="Y98" s="3">
        <v>137</v>
      </c>
      <c r="Z98" s="3">
        <v>140</v>
      </c>
      <c r="AA98" s="3">
        <v>135</v>
      </c>
      <c r="AB98" s="3" t="s">
        <v>524</v>
      </c>
    </row>
    <row r="99" spans="1:28">
      <c r="A99" s="3" t="s">
        <v>358</v>
      </c>
      <c r="B99" s="3">
        <v>36.5</v>
      </c>
      <c r="C99" s="3">
        <v>158</v>
      </c>
      <c r="D99" s="3">
        <v>143</v>
      </c>
      <c r="E99" s="3">
        <v>79.5</v>
      </c>
      <c r="F99" s="3">
        <v>82</v>
      </c>
      <c r="G99" s="3">
        <v>87</v>
      </c>
      <c r="H99" s="3">
        <v>86</v>
      </c>
      <c r="J99" s="3">
        <f t="shared" si="3"/>
        <v>79.5</v>
      </c>
      <c r="K99" s="3">
        <f t="shared" si="4"/>
        <v>158</v>
      </c>
      <c r="L99" s="29">
        <f t="shared" si="5"/>
        <v>78.5</v>
      </c>
      <c r="N99" s="3" t="s">
        <v>814</v>
      </c>
      <c r="X99" s="3" t="s">
        <v>358</v>
      </c>
      <c r="Y99" s="3">
        <v>143</v>
      </c>
      <c r="Z99" s="3">
        <v>79.5</v>
      </c>
      <c r="AA99" s="3">
        <v>82</v>
      </c>
      <c r="AB99" s="3" t="s">
        <v>970</v>
      </c>
    </row>
    <row r="100" spans="1:28">
      <c r="A100" s="3" t="s">
        <v>359</v>
      </c>
      <c r="B100" s="3">
        <v>37</v>
      </c>
      <c r="C100" s="3">
        <v>150</v>
      </c>
      <c r="D100" s="3">
        <v>172</v>
      </c>
      <c r="E100" s="31">
        <v>92</v>
      </c>
      <c r="F100" s="3">
        <v>147</v>
      </c>
      <c r="G100" s="3">
        <v>117</v>
      </c>
      <c r="H100" s="3">
        <v>107</v>
      </c>
      <c r="J100" s="3">
        <f t="shared" si="3"/>
        <v>92</v>
      </c>
      <c r="K100" s="3">
        <f t="shared" si="4"/>
        <v>172</v>
      </c>
      <c r="L100" s="29">
        <f t="shared" si="5"/>
        <v>80</v>
      </c>
      <c r="N100" s="3" t="s">
        <v>814</v>
      </c>
      <c r="X100" s="3" t="s">
        <v>359</v>
      </c>
      <c r="Y100" s="3">
        <v>172</v>
      </c>
      <c r="Z100" s="3">
        <v>92</v>
      </c>
      <c r="AA100" s="3">
        <v>147</v>
      </c>
      <c r="AB100" s="3" t="s">
        <v>970</v>
      </c>
    </row>
    <row r="101" spans="1:28">
      <c r="A101" s="3" t="s">
        <v>360</v>
      </c>
      <c r="B101" s="3">
        <v>37.5</v>
      </c>
      <c r="C101" s="3">
        <v>106</v>
      </c>
      <c r="D101" s="3">
        <v>106</v>
      </c>
      <c r="E101" s="3">
        <v>94</v>
      </c>
      <c r="F101" s="3">
        <v>151</v>
      </c>
      <c r="G101" s="3">
        <v>104</v>
      </c>
      <c r="H101" s="3">
        <v>87</v>
      </c>
      <c r="J101" s="3">
        <f t="shared" si="3"/>
        <v>87</v>
      </c>
      <c r="K101" s="3">
        <f t="shared" si="4"/>
        <v>151</v>
      </c>
      <c r="L101" s="29">
        <f t="shared" si="5"/>
        <v>64</v>
      </c>
      <c r="N101" s="3" t="s">
        <v>814</v>
      </c>
      <c r="X101" s="3" t="s">
        <v>360</v>
      </c>
      <c r="Y101" s="3">
        <v>106</v>
      </c>
      <c r="Z101" s="3">
        <v>94</v>
      </c>
      <c r="AA101" s="3">
        <v>151</v>
      </c>
      <c r="AB101" s="3" t="s">
        <v>970</v>
      </c>
    </row>
    <row r="102" spans="1:28">
      <c r="A102" s="3" t="s">
        <v>361</v>
      </c>
      <c r="B102" s="3">
        <v>38</v>
      </c>
      <c r="C102" s="3">
        <v>90</v>
      </c>
      <c r="D102" s="3">
        <v>91.5</v>
      </c>
      <c r="E102" s="3">
        <v>89</v>
      </c>
      <c r="F102" s="3">
        <v>95</v>
      </c>
      <c r="G102" s="3">
        <v>115</v>
      </c>
      <c r="H102" s="3">
        <v>89</v>
      </c>
      <c r="J102" s="3">
        <f t="shared" si="3"/>
        <v>89</v>
      </c>
      <c r="K102" s="3">
        <f t="shared" si="4"/>
        <v>115</v>
      </c>
      <c r="L102" s="29">
        <f t="shared" si="5"/>
        <v>26</v>
      </c>
      <c r="N102" s="3" t="s">
        <v>814</v>
      </c>
      <c r="X102" s="3" t="s">
        <v>361</v>
      </c>
      <c r="Y102" s="3">
        <v>91.5</v>
      </c>
      <c r="Z102" s="3">
        <v>89</v>
      </c>
      <c r="AA102" s="3">
        <v>95</v>
      </c>
    </row>
    <row r="103" spans="1:28">
      <c r="A103" s="3" t="s">
        <v>362</v>
      </c>
      <c r="B103" s="3">
        <v>38.5</v>
      </c>
      <c r="C103" s="3">
        <v>81</v>
      </c>
      <c r="D103" s="3">
        <v>115.5</v>
      </c>
      <c r="E103" s="3">
        <v>116</v>
      </c>
      <c r="F103" s="3">
        <v>51</v>
      </c>
      <c r="G103" s="3">
        <v>113</v>
      </c>
      <c r="H103" s="3">
        <v>144</v>
      </c>
      <c r="J103" s="3">
        <f t="shared" si="3"/>
        <v>51</v>
      </c>
      <c r="K103" s="3">
        <f t="shared" si="4"/>
        <v>144</v>
      </c>
      <c r="L103" s="29">
        <f t="shared" si="5"/>
        <v>93</v>
      </c>
      <c r="N103" s="3" t="s">
        <v>814</v>
      </c>
      <c r="X103" s="3" t="s">
        <v>362</v>
      </c>
      <c r="Y103" s="3">
        <v>115.5</v>
      </c>
      <c r="Z103" s="3">
        <v>116</v>
      </c>
      <c r="AA103" s="3">
        <v>51</v>
      </c>
    </row>
    <row r="104" spans="1:28">
      <c r="A104" s="3" t="s">
        <v>363</v>
      </c>
      <c r="B104" s="3">
        <v>39</v>
      </c>
      <c r="C104" s="3">
        <v>50</v>
      </c>
      <c r="D104" s="3">
        <v>54</v>
      </c>
      <c r="E104" s="3">
        <v>110</v>
      </c>
      <c r="F104" s="3">
        <v>43</v>
      </c>
      <c r="G104" s="3">
        <v>65</v>
      </c>
      <c r="H104" s="3">
        <v>69</v>
      </c>
      <c r="J104" s="3">
        <f t="shared" si="3"/>
        <v>43</v>
      </c>
      <c r="K104" s="3">
        <f t="shared" si="4"/>
        <v>110</v>
      </c>
      <c r="L104" s="29">
        <f t="shared" si="5"/>
        <v>67</v>
      </c>
      <c r="N104" s="3" t="s">
        <v>814</v>
      </c>
      <c r="X104" s="3" t="s">
        <v>363</v>
      </c>
      <c r="Y104" s="3">
        <v>54</v>
      </c>
      <c r="Z104" s="3">
        <v>110</v>
      </c>
      <c r="AA104" s="3">
        <v>43</v>
      </c>
      <c r="AB104" s="3" t="s">
        <v>971</v>
      </c>
    </row>
    <row r="105" spans="1:28">
      <c r="A105" s="3" t="s">
        <v>364</v>
      </c>
      <c r="B105" s="3">
        <v>40</v>
      </c>
      <c r="C105" s="3">
        <v>46</v>
      </c>
      <c r="D105" s="3">
        <v>49</v>
      </c>
      <c r="E105" s="3">
        <v>49</v>
      </c>
      <c r="F105" s="3">
        <v>53</v>
      </c>
      <c r="G105" s="3">
        <v>50</v>
      </c>
      <c r="H105" s="3">
        <v>61</v>
      </c>
      <c r="J105" s="3">
        <f t="shared" si="3"/>
        <v>46</v>
      </c>
      <c r="K105" s="3">
        <f t="shared" si="4"/>
        <v>61</v>
      </c>
      <c r="L105" s="29">
        <f t="shared" si="5"/>
        <v>15</v>
      </c>
      <c r="X105" s="3" t="s">
        <v>364</v>
      </c>
      <c r="Y105" s="3">
        <v>49</v>
      </c>
      <c r="Z105" s="3">
        <v>49</v>
      </c>
      <c r="AA105" s="3">
        <v>53</v>
      </c>
      <c r="AB105" s="3" t="s">
        <v>524</v>
      </c>
    </row>
    <row r="106" spans="1:28">
      <c r="A106" s="3" t="s">
        <v>366</v>
      </c>
      <c r="B106" s="3">
        <v>42.5</v>
      </c>
      <c r="C106" s="3">
        <v>41</v>
      </c>
      <c r="D106" s="3">
        <v>42</v>
      </c>
      <c r="E106" s="3">
        <v>49</v>
      </c>
      <c r="F106" s="3">
        <v>40.5</v>
      </c>
      <c r="G106" s="3">
        <v>37</v>
      </c>
      <c r="H106" s="3">
        <v>45</v>
      </c>
      <c r="J106" s="3">
        <f t="shared" si="3"/>
        <v>37</v>
      </c>
      <c r="K106" s="3">
        <f t="shared" si="4"/>
        <v>49</v>
      </c>
      <c r="L106" s="29">
        <f t="shared" si="5"/>
        <v>12</v>
      </c>
      <c r="X106" s="3" t="s">
        <v>366</v>
      </c>
      <c r="Y106" s="3">
        <v>42</v>
      </c>
      <c r="Z106" s="3">
        <v>49</v>
      </c>
      <c r="AA106" s="3">
        <v>40.5</v>
      </c>
    </row>
    <row r="107" spans="1:28">
      <c r="A107" s="3" t="s">
        <v>367</v>
      </c>
      <c r="B107" s="3">
        <v>45</v>
      </c>
      <c r="C107" s="3">
        <v>52</v>
      </c>
      <c r="D107" s="3">
        <v>89.5</v>
      </c>
      <c r="E107" s="3">
        <v>52</v>
      </c>
      <c r="F107" s="31">
        <v>4</v>
      </c>
      <c r="G107" s="3">
        <v>52</v>
      </c>
      <c r="H107" s="3">
        <v>100</v>
      </c>
      <c r="J107" s="3">
        <f t="shared" si="3"/>
        <v>4</v>
      </c>
      <c r="K107" s="3">
        <f t="shared" si="4"/>
        <v>100</v>
      </c>
      <c r="L107" s="29">
        <f t="shared" si="5"/>
        <v>96</v>
      </c>
      <c r="X107" s="3" t="s">
        <v>367</v>
      </c>
      <c r="Y107" s="3">
        <v>89.5</v>
      </c>
      <c r="Z107" s="3">
        <v>52</v>
      </c>
      <c r="AA107" s="3">
        <v>4</v>
      </c>
    </row>
    <row r="108" spans="1:28">
      <c r="A108" s="3" t="s">
        <v>408</v>
      </c>
      <c r="B108" s="3">
        <v>0</v>
      </c>
      <c r="C108" s="3">
        <v>47</v>
      </c>
      <c r="D108" s="3">
        <v>49</v>
      </c>
      <c r="E108" s="3">
        <v>55</v>
      </c>
      <c r="F108" s="3">
        <v>51.5</v>
      </c>
      <c r="G108" s="3">
        <v>45</v>
      </c>
      <c r="H108" s="3">
        <v>46</v>
      </c>
      <c r="J108" s="3">
        <f t="shared" si="3"/>
        <v>45</v>
      </c>
      <c r="K108" s="3">
        <f t="shared" si="4"/>
        <v>55</v>
      </c>
      <c r="L108" s="29">
        <f t="shared" si="5"/>
        <v>10</v>
      </c>
      <c r="X108" s="3" t="s">
        <v>408</v>
      </c>
      <c r="Y108" s="3">
        <v>49</v>
      </c>
      <c r="Z108" s="3">
        <v>55</v>
      </c>
      <c r="AA108" s="3">
        <v>51.5</v>
      </c>
    </row>
    <row r="109" spans="1:28">
      <c r="A109" s="3" t="s">
        <v>421</v>
      </c>
      <c r="B109" s="3">
        <v>5</v>
      </c>
      <c r="C109" s="3">
        <v>43</v>
      </c>
      <c r="D109" s="3">
        <v>46</v>
      </c>
      <c r="E109" s="3">
        <v>50</v>
      </c>
      <c r="F109" s="3">
        <v>48</v>
      </c>
      <c r="G109" s="3">
        <v>42</v>
      </c>
      <c r="H109" s="3">
        <v>48</v>
      </c>
      <c r="J109" s="3">
        <f t="shared" si="3"/>
        <v>42</v>
      </c>
      <c r="K109" s="3">
        <f t="shared" si="4"/>
        <v>50</v>
      </c>
      <c r="L109" s="29">
        <f t="shared" si="5"/>
        <v>8</v>
      </c>
      <c r="X109" s="3" t="s">
        <v>421</v>
      </c>
      <c r="Y109" s="3">
        <v>46</v>
      </c>
      <c r="Z109" s="3">
        <v>50</v>
      </c>
      <c r="AA109" s="3">
        <v>48</v>
      </c>
    </row>
    <row r="110" spans="1:28">
      <c r="A110" s="3" t="s">
        <v>433</v>
      </c>
      <c r="B110" s="3">
        <v>10</v>
      </c>
      <c r="C110" s="3">
        <v>48</v>
      </c>
      <c r="D110" s="3">
        <v>37</v>
      </c>
      <c r="E110" s="3">
        <v>47</v>
      </c>
      <c r="F110" s="3">
        <v>48</v>
      </c>
      <c r="G110" s="3">
        <v>48</v>
      </c>
      <c r="H110" s="3">
        <v>46</v>
      </c>
      <c r="J110" s="3">
        <f t="shared" si="3"/>
        <v>37</v>
      </c>
      <c r="K110" s="3">
        <f t="shared" si="4"/>
        <v>48</v>
      </c>
      <c r="L110" s="29">
        <f t="shared" si="5"/>
        <v>11</v>
      </c>
      <c r="X110" s="3" t="s">
        <v>433</v>
      </c>
      <c r="Y110" s="3">
        <v>37</v>
      </c>
      <c r="Z110" s="3">
        <v>47</v>
      </c>
      <c r="AA110" s="3">
        <v>48</v>
      </c>
    </row>
    <row r="111" spans="1:28">
      <c r="A111" s="3" t="s">
        <v>436</v>
      </c>
      <c r="B111" s="3">
        <v>15</v>
      </c>
      <c r="C111" s="3">
        <v>45</v>
      </c>
      <c r="D111" s="3">
        <v>40</v>
      </c>
      <c r="E111" s="3">
        <v>38</v>
      </c>
      <c r="F111" s="3">
        <v>40</v>
      </c>
      <c r="G111" s="3">
        <v>42</v>
      </c>
      <c r="H111" s="3">
        <v>38</v>
      </c>
      <c r="J111" s="3">
        <f t="shared" si="3"/>
        <v>38</v>
      </c>
      <c r="K111" s="3">
        <f t="shared" si="4"/>
        <v>45</v>
      </c>
      <c r="L111" s="29">
        <f t="shared" si="5"/>
        <v>7</v>
      </c>
      <c r="X111" s="3" t="s">
        <v>436</v>
      </c>
      <c r="Y111" s="3">
        <v>40</v>
      </c>
      <c r="Z111" s="3">
        <v>38</v>
      </c>
      <c r="AA111" s="3">
        <v>40</v>
      </c>
    </row>
    <row r="112" spans="1:28">
      <c r="A112" s="3" t="s">
        <v>437</v>
      </c>
      <c r="B112" s="3">
        <v>17.5</v>
      </c>
      <c r="C112" s="3">
        <v>44</v>
      </c>
      <c r="D112" s="3">
        <v>46</v>
      </c>
      <c r="E112" s="3">
        <v>43</v>
      </c>
      <c r="F112" s="3">
        <v>49</v>
      </c>
      <c r="G112" s="3">
        <v>45</v>
      </c>
      <c r="H112" s="3">
        <v>47</v>
      </c>
      <c r="J112" s="3">
        <f t="shared" si="3"/>
        <v>43</v>
      </c>
      <c r="K112" s="3">
        <f t="shared" si="4"/>
        <v>49</v>
      </c>
      <c r="L112" s="29">
        <f t="shared" si="5"/>
        <v>6</v>
      </c>
      <c r="N112" s="3" t="s">
        <v>814</v>
      </c>
      <c r="X112" s="3" t="s">
        <v>437</v>
      </c>
      <c r="Y112" s="3">
        <v>46</v>
      </c>
      <c r="Z112" s="3">
        <v>43</v>
      </c>
      <c r="AA112" s="3">
        <v>49</v>
      </c>
    </row>
    <row r="113" spans="1:28">
      <c r="A113" s="3" t="s">
        <v>439</v>
      </c>
      <c r="B113" s="3">
        <v>18.5</v>
      </c>
      <c r="C113" s="3">
        <v>44</v>
      </c>
      <c r="D113" s="3">
        <v>46</v>
      </c>
      <c r="E113" s="3">
        <v>48</v>
      </c>
      <c r="F113" s="3">
        <v>46.5</v>
      </c>
      <c r="G113" s="3">
        <v>45</v>
      </c>
      <c r="H113" s="3">
        <v>47</v>
      </c>
      <c r="J113" s="3">
        <f t="shared" si="3"/>
        <v>44</v>
      </c>
      <c r="K113" s="3">
        <f t="shared" si="4"/>
        <v>48</v>
      </c>
      <c r="L113" s="29">
        <f t="shared" si="5"/>
        <v>4</v>
      </c>
      <c r="N113" s="3" t="s">
        <v>814</v>
      </c>
      <c r="X113" s="3" t="s">
        <v>439</v>
      </c>
      <c r="Y113" s="3">
        <v>46</v>
      </c>
      <c r="Z113" s="3">
        <v>48</v>
      </c>
      <c r="AA113" s="3">
        <v>46.5</v>
      </c>
    </row>
    <row r="114" spans="1:28">
      <c r="A114" s="3" t="s">
        <v>440</v>
      </c>
      <c r="B114" s="3">
        <v>19</v>
      </c>
      <c r="C114" s="3">
        <v>41</v>
      </c>
      <c r="D114" s="3">
        <v>45</v>
      </c>
      <c r="E114" s="3">
        <v>51</v>
      </c>
      <c r="F114" s="3">
        <v>48</v>
      </c>
      <c r="G114" s="3">
        <v>50</v>
      </c>
      <c r="H114" s="3">
        <v>49</v>
      </c>
      <c r="J114" s="3">
        <f t="shared" si="3"/>
        <v>41</v>
      </c>
      <c r="K114" s="3">
        <f t="shared" si="4"/>
        <v>51</v>
      </c>
      <c r="L114" s="29">
        <f t="shared" si="5"/>
        <v>10</v>
      </c>
      <c r="N114" s="3" t="s">
        <v>814</v>
      </c>
      <c r="X114" s="3" t="s">
        <v>440</v>
      </c>
      <c r="Y114" s="3">
        <v>45</v>
      </c>
      <c r="Z114" s="3">
        <v>51</v>
      </c>
      <c r="AA114" s="3">
        <v>48</v>
      </c>
    </row>
    <row r="115" spans="1:28">
      <c r="A115" s="3" t="s">
        <v>441</v>
      </c>
      <c r="B115" s="3">
        <v>19.5</v>
      </c>
      <c r="C115" s="3">
        <v>65</v>
      </c>
      <c r="D115" s="3">
        <v>67</v>
      </c>
      <c r="E115" s="3">
        <v>59</v>
      </c>
      <c r="F115" s="3">
        <v>44</v>
      </c>
      <c r="G115" s="3">
        <v>45</v>
      </c>
      <c r="H115" s="3">
        <v>48</v>
      </c>
      <c r="J115" s="3">
        <f t="shared" si="3"/>
        <v>44</v>
      </c>
      <c r="K115" s="3">
        <f t="shared" si="4"/>
        <v>67</v>
      </c>
      <c r="L115" s="29">
        <f t="shared" si="5"/>
        <v>23</v>
      </c>
      <c r="N115" s="3" t="s">
        <v>814</v>
      </c>
      <c r="X115" s="3" t="s">
        <v>441</v>
      </c>
      <c r="Y115" s="3">
        <v>67</v>
      </c>
      <c r="Z115" s="3">
        <v>59</v>
      </c>
      <c r="AA115" s="3">
        <v>44</v>
      </c>
    </row>
    <row r="116" spans="1:28">
      <c r="A116" s="3" t="s">
        <v>442</v>
      </c>
      <c r="B116" s="3">
        <v>20</v>
      </c>
      <c r="C116" s="3">
        <v>56</v>
      </c>
      <c r="D116" s="3">
        <v>70</v>
      </c>
      <c r="E116" s="3">
        <v>79</v>
      </c>
      <c r="F116" s="3">
        <v>46.5</v>
      </c>
      <c r="G116" s="3">
        <v>46</v>
      </c>
      <c r="H116" s="3">
        <v>56</v>
      </c>
      <c r="J116" s="3">
        <f t="shared" si="3"/>
        <v>46</v>
      </c>
      <c r="K116" s="3">
        <f t="shared" si="4"/>
        <v>79</v>
      </c>
      <c r="L116" s="29">
        <f t="shared" si="5"/>
        <v>33</v>
      </c>
      <c r="N116" s="3" t="s">
        <v>814</v>
      </c>
      <c r="X116" s="3" t="s">
        <v>442</v>
      </c>
      <c r="Y116" s="3">
        <v>70</v>
      </c>
      <c r="Z116" s="3">
        <v>79</v>
      </c>
      <c r="AA116" s="3">
        <v>46.5</v>
      </c>
    </row>
    <row r="117" spans="1:28">
      <c r="A117" s="3" t="s">
        <v>409</v>
      </c>
      <c r="B117" s="3">
        <v>20.5</v>
      </c>
      <c r="C117" s="3">
        <v>83</v>
      </c>
      <c r="D117" s="3">
        <v>79</v>
      </c>
      <c r="E117" s="3">
        <v>84</v>
      </c>
      <c r="F117" s="3">
        <v>43</v>
      </c>
      <c r="G117" s="3">
        <v>48</v>
      </c>
      <c r="H117" s="3">
        <v>55</v>
      </c>
      <c r="J117" s="3">
        <f t="shared" si="3"/>
        <v>43</v>
      </c>
      <c r="K117" s="3">
        <f t="shared" si="4"/>
        <v>84</v>
      </c>
      <c r="L117" s="29">
        <f t="shared" si="5"/>
        <v>41</v>
      </c>
      <c r="N117" s="3" t="s">
        <v>814</v>
      </c>
      <c r="X117" s="3" t="s">
        <v>409</v>
      </c>
      <c r="Y117" s="3">
        <v>79</v>
      </c>
      <c r="Z117" s="3">
        <v>84</v>
      </c>
      <c r="AA117" s="3">
        <v>43</v>
      </c>
    </row>
    <row r="118" spans="1:28">
      <c r="A118" s="3" t="s">
        <v>410</v>
      </c>
      <c r="B118" s="3">
        <v>21</v>
      </c>
      <c r="C118" s="3">
        <v>72</v>
      </c>
      <c r="D118" s="3">
        <v>80</v>
      </c>
      <c r="E118" s="3">
        <v>63</v>
      </c>
      <c r="F118" s="3">
        <v>50</v>
      </c>
      <c r="G118" s="3">
        <v>43</v>
      </c>
      <c r="H118" s="3">
        <v>54</v>
      </c>
      <c r="J118" s="3">
        <f t="shared" si="3"/>
        <v>43</v>
      </c>
      <c r="K118" s="3">
        <f t="shared" si="4"/>
        <v>80</v>
      </c>
      <c r="L118" s="29">
        <f t="shared" si="5"/>
        <v>37</v>
      </c>
      <c r="N118" s="3" t="s">
        <v>814</v>
      </c>
      <c r="X118" s="3" t="s">
        <v>410</v>
      </c>
      <c r="Y118" s="3">
        <v>80</v>
      </c>
      <c r="Z118" s="3">
        <v>63</v>
      </c>
      <c r="AA118" s="3">
        <v>50</v>
      </c>
      <c r="AB118" s="3" t="s">
        <v>972</v>
      </c>
    </row>
    <row r="119" spans="1:28">
      <c r="A119" s="3" t="s">
        <v>411</v>
      </c>
      <c r="B119" s="3">
        <v>22</v>
      </c>
      <c r="C119" s="3">
        <v>43</v>
      </c>
      <c r="D119" s="3">
        <v>47</v>
      </c>
      <c r="E119" s="3">
        <v>51</v>
      </c>
      <c r="F119" s="3">
        <v>42</v>
      </c>
      <c r="G119" s="3">
        <v>42</v>
      </c>
      <c r="H119" s="3">
        <v>47</v>
      </c>
      <c r="J119" s="3">
        <f t="shared" si="3"/>
        <v>42</v>
      </c>
      <c r="K119" s="3">
        <f t="shared" si="4"/>
        <v>51</v>
      </c>
      <c r="L119" s="29">
        <f t="shared" si="5"/>
        <v>9</v>
      </c>
      <c r="X119" s="3" t="s">
        <v>411</v>
      </c>
      <c r="Y119" s="3">
        <v>47</v>
      </c>
      <c r="Z119" s="3">
        <v>51</v>
      </c>
      <c r="AA119" s="3">
        <v>42</v>
      </c>
    </row>
    <row r="120" spans="1:28">
      <c r="A120" s="3" t="s">
        <v>412</v>
      </c>
      <c r="B120" s="3">
        <v>24</v>
      </c>
      <c r="C120" s="3">
        <v>45</v>
      </c>
      <c r="D120" s="3">
        <v>49</v>
      </c>
      <c r="E120" s="3">
        <v>48</v>
      </c>
      <c r="F120" s="3">
        <v>47</v>
      </c>
      <c r="G120" s="3">
        <v>50</v>
      </c>
      <c r="H120" s="3">
        <v>49</v>
      </c>
      <c r="J120" s="3">
        <f t="shared" si="3"/>
        <v>45</v>
      </c>
      <c r="K120" s="3">
        <f t="shared" si="4"/>
        <v>50</v>
      </c>
      <c r="L120" s="29">
        <f t="shared" si="5"/>
        <v>5</v>
      </c>
      <c r="X120" s="3" t="s">
        <v>412</v>
      </c>
      <c r="Y120" s="3">
        <v>49</v>
      </c>
      <c r="Z120" s="3">
        <v>48</v>
      </c>
      <c r="AA120" s="3">
        <v>47</v>
      </c>
    </row>
    <row r="121" spans="1:28">
      <c r="A121" s="3" t="s">
        <v>413</v>
      </c>
      <c r="B121" s="3">
        <v>26</v>
      </c>
      <c r="C121" s="3">
        <v>67</v>
      </c>
      <c r="D121" s="3">
        <v>76</v>
      </c>
      <c r="E121" s="3">
        <v>79</v>
      </c>
      <c r="F121" s="3">
        <v>52</v>
      </c>
      <c r="G121" s="3">
        <v>79</v>
      </c>
      <c r="H121" s="3">
        <v>88</v>
      </c>
      <c r="J121" s="3">
        <f t="shared" si="3"/>
        <v>52</v>
      </c>
      <c r="K121" s="3">
        <f t="shared" si="4"/>
        <v>88</v>
      </c>
      <c r="L121" s="29">
        <f t="shared" si="5"/>
        <v>36</v>
      </c>
      <c r="X121" s="3" t="s">
        <v>413</v>
      </c>
      <c r="Y121" s="3">
        <v>76</v>
      </c>
      <c r="Z121" s="3">
        <v>79</v>
      </c>
      <c r="AA121" s="3">
        <v>52</v>
      </c>
    </row>
    <row r="122" spans="1:28">
      <c r="A122" s="3" t="s">
        <v>414</v>
      </c>
      <c r="B122" s="3">
        <v>28</v>
      </c>
      <c r="C122" s="3">
        <v>49</v>
      </c>
      <c r="D122" s="3">
        <v>48</v>
      </c>
      <c r="E122" s="3">
        <v>51</v>
      </c>
      <c r="F122" s="3">
        <v>47</v>
      </c>
      <c r="G122" s="3">
        <v>47</v>
      </c>
      <c r="H122" s="3">
        <v>52</v>
      </c>
      <c r="J122" s="3">
        <f t="shared" si="3"/>
        <v>47</v>
      </c>
      <c r="K122" s="3">
        <f t="shared" si="4"/>
        <v>52</v>
      </c>
      <c r="L122" s="29">
        <f t="shared" si="5"/>
        <v>5</v>
      </c>
      <c r="N122" s="3" t="s">
        <v>814</v>
      </c>
      <c r="X122" s="3" t="s">
        <v>414</v>
      </c>
      <c r="Y122" s="3">
        <v>48</v>
      </c>
      <c r="Z122" s="3">
        <v>51</v>
      </c>
      <c r="AA122" s="3">
        <v>47</v>
      </c>
    </row>
    <row r="123" spans="1:28">
      <c r="A123" s="3" t="s">
        <v>415</v>
      </c>
      <c r="B123" s="3">
        <v>28.5</v>
      </c>
      <c r="C123" s="3">
        <v>48</v>
      </c>
      <c r="D123" s="3">
        <v>43</v>
      </c>
      <c r="E123" s="3">
        <v>53</v>
      </c>
      <c r="F123" s="3">
        <v>43.5</v>
      </c>
      <c r="G123" s="3">
        <v>42</v>
      </c>
      <c r="H123" s="3">
        <v>46</v>
      </c>
      <c r="J123" s="3">
        <f t="shared" si="3"/>
        <v>42</v>
      </c>
      <c r="K123" s="3">
        <f t="shared" si="4"/>
        <v>53</v>
      </c>
      <c r="L123" s="29">
        <f t="shared" si="5"/>
        <v>11</v>
      </c>
      <c r="N123" s="3" t="s">
        <v>814</v>
      </c>
      <c r="X123" s="3" t="s">
        <v>415</v>
      </c>
      <c r="Y123" s="3">
        <v>43</v>
      </c>
      <c r="Z123" s="3">
        <v>53</v>
      </c>
      <c r="AA123" s="3">
        <v>43.5</v>
      </c>
    </row>
    <row r="124" spans="1:28">
      <c r="A124" s="3" t="s">
        <v>416</v>
      </c>
      <c r="B124" s="3">
        <v>29</v>
      </c>
      <c r="C124" s="3">
        <v>49</v>
      </c>
      <c r="D124" s="3">
        <v>52</v>
      </c>
      <c r="E124" s="3">
        <v>82</v>
      </c>
      <c r="F124" s="3">
        <v>52</v>
      </c>
      <c r="G124" s="3">
        <v>40</v>
      </c>
      <c r="H124" s="3">
        <v>50</v>
      </c>
      <c r="J124" s="3">
        <f t="shared" si="3"/>
        <v>40</v>
      </c>
      <c r="K124" s="3">
        <f t="shared" si="4"/>
        <v>82</v>
      </c>
      <c r="L124" s="29">
        <f t="shared" si="5"/>
        <v>42</v>
      </c>
      <c r="N124" s="3" t="s">
        <v>814</v>
      </c>
      <c r="X124" s="3" t="s">
        <v>416</v>
      </c>
      <c r="Y124" s="3">
        <v>52</v>
      </c>
      <c r="Z124" s="3">
        <v>82</v>
      </c>
      <c r="AA124" s="3">
        <v>52</v>
      </c>
    </row>
    <row r="125" spans="1:28">
      <c r="A125" s="3" t="s">
        <v>418</v>
      </c>
      <c r="B125" s="3">
        <v>29.5</v>
      </c>
      <c r="C125" s="3">
        <v>52</v>
      </c>
      <c r="D125" s="3">
        <v>63</v>
      </c>
      <c r="E125" s="3">
        <v>81</v>
      </c>
      <c r="F125" s="3">
        <v>46</v>
      </c>
      <c r="G125" s="3">
        <v>44</v>
      </c>
      <c r="H125" s="3">
        <v>105</v>
      </c>
      <c r="J125" s="3">
        <f t="shared" si="3"/>
        <v>44</v>
      </c>
      <c r="K125" s="3">
        <f t="shared" si="4"/>
        <v>105</v>
      </c>
      <c r="L125" s="29">
        <f t="shared" si="5"/>
        <v>61</v>
      </c>
      <c r="N125" s="3" t="s">
        <v>814</v>
      </c>
      <c r="X125" s="3" t="s">
        <v>418</v>
      </c>
      <c r="Y125" s="3">
        <v>63</v>
      </c>
      <c r="Z125" s="3">
        <v>81</v>
      </c>
      <c r="AA125" s="3">
        <v>46</v>
      </c>
    </row>
    <row r="126" spans="1:28">
      <c r="A126" s="3" t="s">
        <v>419</v>
      </c>
      <c r="B126" s="3">
        <v>30</v>
      </c>
      <c r="C126" s="3">
        <v>86</v>
      </c>
      <c r="D126" s="3">
        <v>71</v>
      </c>
      <c r="E126" s="3">
        <v>88</v>
      </c>
      <c r="F126" s="3">
        <v>51</v>
      </c>
      <c r="G126" s="3">
        <v>55</v>
      </c>
      <c r="H126" s="31">
        <v>129</v>
      </c>
      <c r="J126" s="3">
        <f t="shared" si="3"/>
        <v>51</v>
      </c>
      <c r="K126" s="3">
        <f t="shared" si="4"/>
        <v>129</v>
      </c>
      <c r="L126" s="29">
        <f t="shared" si="5"/>
        <v>78</v>
      </c>
      <c r="N126" s="3" t="s">
        <v>814</v>
      </c>
      <c r="X126" s="3" t="s">
        <v>419</v>
      </c>
      <c r="Y126" s="3">
        <v>71</v>
      </c>
      <c r="Z126" s="3">
        <v>88</v>
      </c>
      <c r="AA126" s="3">
        <v>51</v>
      </c>
    </row>
    <row r="127" spans="1:28">
      <c r="A127" s="3" t="s">
        <v>423</v>
      </c>
      <c r="B127" s="3">
        <v>30.5</v>
      </c>
      <c r="C127" s="3">
        <v>108</v>
      </c>
      <c r="D127" s="3">
        <v>106</v>
      </c>
      <c r="E127" s="3">
        <v>100</v>
      </c>
      <c r="F127" s="31">
        <v>52.5</v>
      </c>
      <c r="G127" s="3">
        <v>100</v>
      </c>
      <c r="H127" s="3">
        <v>108</v>
      </c>
      <c r="J127" s="3">
        <f t="shared" si="3"/>
        <v>52.5</v>
      </c>
      <c r="K127" s="3">
        <f t="shared" si="4"/>
        <v>108</v>
      </c>
      <c r="L127" s="29">
        <f t="shared" si="5"/>
        <v>55.5</v>
      </c>
      <c r="N127" s="3" t="s">
        <v>814</v>
      </c>
      <c r="X127" s="3" t="s">
        <v>423</v>
      </c>
      <c r="Y127" s="3">
        <v>106</v>
      </c>
      <c r="Z127" s="3">
        <v>100</v>
      </c>
      <c r="AA127" s="3">
        <v>52.5</v>
      </c>
    </row>
    <row r="128" spans="1:28">
      <c r="A128" s="3" t="s">
        <v>424</v>
      </c>
      <c r="B128" s="3">
        <v>31</v>
      </c>
      <c r="C128" s="3">
        <v>85</v>
      </c>
      <c r="D128" s="3">
        <v>96</v>
      </c>
      <c r="E128" s="3">
        <v>91</v>
      </c>
      <c r="F128" s="3">
        <v>45</v>
      </c>
      <c r="G128" s="3">
        <v>89</v>
      </c>
      <c r="H128" s="3">
        <v>118</v>
      </c>
      <c r="J128" s="3">
        <f t="shared" si="3"/>
        <v>45</v>
      </c>
      <c r="K128" s="3">
        <f t="shared" si="4"/>
        <v>118</v>
      </c>
      <c r="L128" s="29">
        <f t="shared" si="5"/>
        <v>73</v>
      </c>
      <c r="N128" s="3" t="s">
        <v>848</v>
      </c>
      <c r="X128" s="3" t="s">
        <v>424</v>
      </c>
      <c r="Y128" s="3">
        <v>96</v>
      </c>
      <c r="Z128" s="3">
        <v>91</v>
      </c>
      <c r="AA128" s="3">
        <v>45</v>
      </c>
    </row>
    <row r="129" spans="1:28">
      <c r="A129" s="3" t="s">
        <v>425</v>
      </c>
      <c r="B129" s="3">
        <v>31.5</v>
      </c>
      <c r="C129" s="3">
        <v>70</v>
      </c>
      <c r="D129" s="3">
        <v>90</v>
      </c>
      <c r="E129" s="3">
        <v>84</v>
      </c>
      <c r="F129" s="3">
        <v>95</v>
      </c>
      <c r="G129" s="3">
        <v>81</v>
      </c>
      <c r="H129" s="31">
        <v>184</v>
      </c>
      <c r="J129" s="3">
        <f t="shared" si="3"/>
        <v>70</v>
      </c>
      <c r="K129" s="3">
        <f t="shared" si="4"/>
        <v>184</v>
      </c>
      <c r="L129" s="29">
        <f t="shared" si="5"/>
        <v>114</v>
      </c>
      <c r="N129" s="3" t="s">
        <v>814</v>
      </c>
      <c r="X129" s="3" t="s">
        <v>425</v>
      </c>
      <c r="Y129" s="3">
        <v>90</v>
      </c>
      <c r="Z129" s="3">
        <v>84</v>
      </c>
      <c r="AA129" s="3">
        <v>95</v>
      </c>
      <c r="AB129" s="3" t="s">
        <v>582</v>
      </c>
    </row>
    <row r="130" spans="1:28">
      <c r="A130" s="3" t="s">
        <v>426</v>
      </c>
      <c r="B130" s="3">
        <v>32</v>
      </c>
      <c r="C130" s="3">
        <v>66</v>
      </c>
      <c r="D130" s="3">
        <v>82</v>
      </c>
      <c r="E130" s="3">
        <v>108</v>
      </c>
      <c r="F130" s="3">
        <v>77</v>
      </c>
      <c r="G130" s="3">
        <v>112</v>
      </c>
      <c r="H130" s="3">
        <v>80</v>
      </c>
      <c r="J130" s="3">
        <f t="shared" si="3"/>
        <v>66</v>
      </c>
      <c r="K130" s="3">
        <f t="shared" si="4"/>
        <v>112</v>
      </c>
      <c r="L130" s="29">
        <f t="shared" si="5"/>
        <v>46</v>
      </c>
      <c r="N130" s="3" t="s">
        <v>814</v>
      </c>
      <c r="X130" s="3" t="s">
        <v>426</v>
      </c>
      <c r="Y130" s="3">
        <v>82</v>
      </c>
      <c r="Z130" s="3">
        <v>108</v>
      </c>
      <c r="AA130" s="3">
        <v>77</v>
      </c>
      <c r="AB130" s="3" t="s">
        <v>973</v>
      </c>
    </row>
    <row r="131" spans="1:28">
      <c r="A131" s="3" t="s">
        <v>427</v>
      </c>
      <c r="B131" s="3">
        <v>32.5</v>
      </c>
      <c r="C131" s="3">
        <v>90</v>
      </c>
      <c r="D131" s="3">
        <v>130</v>
      </c>
      <c r="E131" s="3">
        <v>119</v>
      </c>
      <c r="F131" s="3">
        <v>88</v>
      </c>
      <c r="G131" s="3">
        <v>85</v>
      </c>
      <c r="H131" s="3">
        <v>83</v>
      </c>
      <c r="J131" s="3">
        <f t="shared" si="3"/>
        <v>83</v>
      </c>
      <c r="K131" s="3">
        <f t="shared" si="4"/>
        <v>130</v>
      </c>
      <c r="L131" s="29">
        <f t="shared" si="5"/>
        <v>47</v>
      </c>
      <c r="N131" s="3" t="s">
        <v>848</v>
      </c>
      <c r="X131" s="3" t="s">
        <v>427</v>
      </c>
      <c r="Y131" s="3">
        <v>130</v>
      </c>
      <c r="Z131" s="3">
        <v>119</v>
      </c>
      <c r="AA131" s="3">
        <v>88</v>
      </c>
      <c r="AB131" s="3" t="s">
        <v>582</v>
      </c>
    </row>
    <row r="132" spans="1:28">
      <c r="A132" s="3" t="s">
        <v>428</v>
      </c>
      <c r="B132" s="3">
        <v>33</v>
      </c>
      <c r="C132" s="3">
        <v>108</v>
      </c>
      <c r="D132" s="3">
        <v>102</v>
      </c>
      <c r="E132" s="3">
        <v>79</v>
      </c>
      <c r="F132" s="3">
        <v>51.5</v>
      </c>
      <c r="G132" s="3">
        <v>109</v>
      </c>
      <c r="H132" s="3">
        <v>100</v>
      </c>
      <c r="J132" s="3">
        <f t="shared" si="3"/>
        <v>51.5</v>
      </c>
      <c r="K132" s="3">
        <f t="shared" si="4"/>
        <v>109</v>
      </c>
      <c r="L132" s="29">
        <f t="shared" si="5"/>
        <v>57.5</v>
      </c>
      <c r="N132" s="3" t="s">
        <v>814</v>
      </c>
      <c r="X132" s="3" t="s">
        <v>428</v>
      </c>
      <c r="Y132" s="3">
        <v>102</v>
      </c>
      <c r="Z132" s="3">
        <v>79</v>
      </c>
      <c r="AA132" s="3">
        <v>51.5</v>
      </c>
    </row>
    <row r="133" spans="1:28">
      <c r="A133" s="3" t="s">
        <v>429</v>
      </c>
      <c r="B133" s="3">
        <v>33.5</v>
      </c>
      <c r="C133" s="3">
        <v>46</v>
      </c>
      <c r="D133" s="3">
        <v>50</v>
      </c>
      <c r="E133" s="3">
        <v>55</v>
      </c>
      <c r="F133" s="3">
        <v>46</v>
      </c>
      <c r="G133" s="3">
        <v>44</v>
      </c>
      <c r="H133" s="31">
        <v>130</v>
      </c>
      <c r="J133" s="3">
        <f t="shared" si="3"/>
        <v>44</v>
      </c>
      <c r="K133" s="3">
        <f t="shared" si="4"/>
        <v>130</v>
      </c>
      <c r="L133" s="29">
        <f t="shared" si="5"/>
        <v>86</v>
      </c>
      <c r="N133" s="3" t="s">
        <v>814</v>
      </c>
      <c r="X133" s="3" t="s">
        <v>429</v>
      </c>
      <c r="Y133" s="3">
        <v>50</v>
      </c>
      <c r="Z133" s="3">
        <v>55</v>
      </c>
      <c r="AA133" s="3">
        <v>46</v>
      </c>
    </row>
    <row r="134" spans="1:28">
      <c r="A134" s="3" t="s">
        <v>430</v>
      </c>
      <c r="B134" s="3">
        <v>34</v>
      </c>
      <c r="C134" s="3">
        <v>49</v>
      </c>
      <c r="D134" s="3">
        <v>50</v>
      </c>
      <c r="E134" s="3">
        <v>46</v>
      </c>
      <c r="F134" s="3">
        <v>48</v>
      </c>
      <c r="G134" s="3">
        <v>45</v>
      </c>
      <c r="H134" s="3">
        <v>48</v>
      </c>
      <c r="J134" s="3">
        <f t="shared" ref="J134:J197" si="6">MIN(C134:H134)</f>
        <v>45</v>
      </c>
      <c r="K134" s="3">
        <f t="shared" ref="K134:K197" si="7">MAX(C134:H134)</f>
        <v>50</v>
      </c>
      <c r="L134" s="29">
        <f t="shared" ref="L134:L197" si="8">K134-J134</f>
        <v>5</v>
      </c>
      <c r="N134" s="3" t="s">
        <v>814</v>
      </c>
      <c r="X134" s="3" t="s">
        <v>430</v>
      </c>
      <c r="Y134" s="3">
        <v>50</v>
      </c>
      <c r="Z134" s="3">
        <v>46</v>
      </c>
      <c r="AA134" s="3">
        <v>48</v>
      </c>
    </row>
    <row r="135" spans="1:28">
      <c r="A135" s="3" t="s">
        <v>431</v>
      </c>
      <c r="B135" s="3">
        <v>34.5</v>
      </c>
      <c r="C135" s="3">
        <v>54</v>
      </c>
      <c r="D135" s="3">
        <v>55</v>
      </c>
      <c r="E135" s="3">
        <v>52</v>
      </c>
      <c r="F135" s="3">
        <v>57</v>
      </c>
      <c r="G135" s="3">
        <v>43</v>
      </c>
      <c r="H135" s="3">
        <v>54</v>
      </c>
      <c r="J135" s="3">
        <f t="shared" si="6"/>
        <v>43</v>
      </c>
      <c r="K135" s="3">
        <f t="shared" si="7"/>
        <v>57</v>
      </c>
      <c r="L135" s="29">
        <f t="shared" si="8"/>
        <v>14</v>
      </c>
      <c r="N135" s="3" t="s">
        <v>814</v>
      </c>
      <c r="X135" s="3" t="s">
        <v>431</v>
      </c>
      <c r="Y135" s="3">
        <v>55</v>
      </c>
      <c r="Z135" s="3">
        <v>52</v>
      </c>
      <c r="AA135" s="3">
        <v>57</v>
      </c>
    </row>
    <row r="136" spans="1:28">
      <c r="A136" s="3" t="s">
        <v>432</v>
      </c>
      <c r="B136" s="3">
        <v>35</v>
      </c>
      <c r="C136" s="3">
        <v>53</v>
      </c>
      <c r="D136" s="3">
        <v>54</v>
      </c>
      <c r="E136" s="3">
        <v>53</v>
      </c>
      <c r="F136" s="3">
        <v>53.5</v>
      </c>
      <c r="G136" s="3">
        <v>53</v>
      </c>
      <c r="H136" s="3">
        <v>56</v>
      </c>
      <c r="J136" s="3">
        <f t="shared" si="6"/>
        <v>53</v>
      </c>
      <c r="K136" s="3">
        <f t="shared" si="7"/>
        <v>56</v>
      </c>
      <c r="L136" s="29">
        <f t="shared" si="8"/>
        <v>3</v>
      </c>
      <c r="X136" s="3" t="s">
        <v>432</v>
      </c>
      <c r="Y136" s="3">
        <v>54</v>
      </c>
      <c r="Z136" s="3">
        <v>53</v>
      </c>
      <c r="AA136" s="3">
        <v>53.5</v>
      </c>
    </row>
    <row r="137" spans="1:28">
      <c r="A137" s="3" t="s">
        <v>434</v>
      </c>
      <c r="B137" s="3">
        <v>37.5</v>
      </c>
      <c r="C137" s="3">
        <v>50</v>
      </c>
      <c r="D137" s="3">
        <v>52</v>
      </c>
      <c r="E137" s="3">
        <v>51</v>
      </c>
      <c r="F137" s="3">
        <v>54</v>
      </c>
      <c r="G137" s="3">
        <v>53</v>
      </c>
      <c r="H137" s="3">
        <v>51</v>
      </c>
      <c r="J137" s="3">
        <f t="shared" si="6"/>
        <v>50</v>
      </c>
      <c r="K137" s="3">
        <f t="shared" si="7"/>
        <v>54</v>
      </c>
      <c r="L137" s="29">
        <f t="shared" si="8"/>
        <v>4</v>
      </c>
      <c r="X137" s="3" t="s">
        <v>434</v>
      </c>
      <c r="Y137" s="3">
        <v>52</v>
      </c>
      <c r="Z137" s="3">
        <v>51</v>
      </c>
      <c r="AA137" s="3">
        <v>54</v>
      </c>
    </row>
    <row r="138" spans="1:28">
      <c r="A138" s="3" t="s">
        <v>435</v>
      </c>
      <c r="B138" s="3">
        <v>40</v>
      </c>
      <c r="C138" s="3">
        <v>41</v>
      </c>
      <c r="D138" s="3">
        <v>50</v>
      </c>
      <c r="E138" s="3">
        <v>49</v>
      </c>
      <c r="F138" s="3">
        <v>51</v>
      </c>
      <c r="G138" s="3">
        <v>53</v>
      </c>
      <c r="H138" s="3">
        <v>52</v>
      </c>
      <c r="J138" s="3">
        <f t="shared" si="6"/>
        <v>41</v>
      </c>
      <c r="K138" s="3">
        <f t="shared" si="7"/>
        <v>53</v>
      </c>
      <c r="L138" s="29">
        <f t="shared" si="8"/>
        <v>12</v>
      </c>
      <c r="X138" s="3" t="s">
        <v>435</v>
      </c>
      <c r="Y138" s="3">
        <v>50</v>
      </c>
      <c r="Z138" s="3">
        <v>49</v>
      </c>
      <c r="AA138" s="3">
        <v>51</v>
      </c>
    </row>
    <row r="139" spans="1:28">
      <c r="A139" s="3" t="s">
        <v>470</v>
      </c>
      <c r="B139" s="3">
        <v>0</v>
      </c>
      <c r="C139" s="3">
        <v>54</v>
      </c>
      <c r="D139" s="3">
        <v>59</v>
      </c>
      <c r="E139" s="3">
        <v>63</v>
      </c>
      <c r="F139" s="3">
        <v>55.5</v>
      </c>
      <c r="G139" s="3">
        <v>58</v>
      </c>
      <c r="H139" s="3">
        <v>63</v>
      </c>
      <c r="J139" s="3">
        <f t="shared" si="6"/>
        <v>54</v>
      </c>
      <c r="K139" s="3">
        <f t="shared" si="7"/>
        <v>63</v>
      </c>
      <c r="L139" s="29">
        <f t="shared" si="8"/>
        <v>9</v>
      </c>
      <c r="X139" s="3" t="s">
        <v>470</v>
      </c>
      <c r="Y139" s="3">
        <v>59</v>
      </c>
      <c r="Z139" s="3">
        <v>63</v>
      </c>
      <c r="AA139" s="3">
        <v>55.5</v>
      </c>
    </row>
    <row r="140" spans="1:28">
      <c r="A140" s="3" t="s">
        <v>481</v>
      </c>
      <c r="B140" s="3">
        <v>5</v>
      </c>
      <c r="C140" s="3">
        <v>95</v>
      </c>
      <c r="D140" s="3">
        <v>105</v>
      </c>
      <c r="E140" s="3">
        <v>97</v>
      </c>
      <c r="F140" s="3">
        <v>127.5</v>
      </c>
      <c r="G140" s="3">
        <v>140</v>
      </c>
      <c r="H140" s="3">
        <v>131</v>
      </c>
      <c r="J140" s="3">
        <f t="shared" si="6"/>
        <v>95</v>
      </c>
      <c r="K140" s="3">
        <f t="shared" si="7"/>
        <v>140</v>
      </c>
      <c r="L140" s="29">
        <f t="shared" si="8"/>
        <v>45</v>
      </c>
      <c r="X140" s="3" t="s">
        <v>481</v>
      </c>
      <c r="Y140" s="3">
        <v>105</v>
      </c>
      <c r="Z140" s="3">
        <v>97</v>
      </c>
      <c r="AA140" s="3">
        <v>127.5</v>
      </c>
      <c r="AB140" s="3" t="s">
        <v>524</v>
      </c>
    </row>
    <row r="141" spans="1:28">
      <c r="A141" s="3" t="s">
        <v>492</v>
      </c>
      <c r="B141" s="3">
        <v>10</v>
      </c>
      <c r="C141" s="3">
        <v>50</v>
      </c>
      <c r="D141" s="3">
        <v>48</v>
      </c>
      <c r="E141" s="3">
        <v>53</v>
      </c>
      <c r="F141" s="3">
        <v>50.5</v>
      </c>
      <c r="G141" s="3">
        <v>55</v>
      </c>
      <c r="H141" s="3">
        <v>56</v>
      </c>
      <c r="J141" s="3">
        <f t="shared" si="6"/>
        <v>48</v>
      </c>
      <c r="K141" s="3">
        <f t="shared" si="7"/>
        <v>56</v>
      </c>
      <c r="L141" s="29">
        <f t="shared" si="8"/>
        <v>8</v>
      </c>
      <c r="X141" s="3" t="s">
        <v>492</v>
      </c>
      <c r="Y141" s="3">
        <v>48</v>
      </c>
      <c r="Z141" s="3">
        <v>53</v>
      </c>
      <c r="AA141" s="3">
        <v>50.5</v>
      </c>
    </row>
    <row r="142" spans="1:28">
      <c r="A142" s="3" t="s">
        <v>494</v>
      </c>
      <c r="B142" s="3">
        <v>15</v>
      </c>
      <c r="C142" s="3">
        <v>48</v>
      </c>
      <c r="D142" s="3">
        <v>50</v>
      </c>
      <c r="E142" s="3">
        <v>50</v>
      </c>
      <c r="F142" s="3">
        <v>51</v>
      </c>
      <c r="G142" s="3">
        <v>50</v>
      </c>
      <c r="H142" s="3">
        <v>56</v>
      </c>
      <c r="J142" s="3">
        <f t="shared" si="6"/>
        <v>48</v>
      </c>
      <c r="K142" s="3">
        <f t="shared" si="7"/>
        <v>56</v>
      </c>
      <c r="L142" s="29">
        <f t="shared" si="8"/>
        <v>8</v>
      </c>
      <c r="X142" s="3" t="s">
        <v>494</v>
      </c>
      <c r="Y142" s="3">
        <v>50</v>
      </c>
      <c r="Z142" s="3">
        <v>50</v>
      </c>
      <c r="AA142" s="3">
        <v>51</v>
      </c>
    </row>
    <row r="143" spans="1:28">
      <c r="A143" s="3" t="s">
        <v>495</v>
      </c>
      <c r="B143" s="3">
        <v>20</v>
      </c>
      <c r="C143" s="3">
        <v>48</v>
      </c>
      <c r="D143" s="3">
        <v>47</v>
      </c>
      <c r="E143" s="3">
        <v>52</v>
      </c>
      <c r="F143" s="3">
        <v>48</v>
      </c>
      <c r="G143" s="3">
        <v>52</v>
      </c>
      <c r="H143" s="3">
        <v>54</v>
      </c>
      <c r="J143" s="3">
        <f t="shared" si="6"/>
        <v>47</v>
      </c>
      <c r="K143" s="3">
        <f t="shared" si="7"/>
        <v>54</v>
      </c>
      <c r="L143" s="29">
        <f t="shared" si="8"/>
        <v>7</v>
      </c>
      <c r="X143" s="3" t="s">
        <v>495</v>
      </c>
      <c r="Y143" s="3">
        <v>47</v>
      </c>
      <c r="Z143" s="3">
        <v>52</v>
      </c>
      <c r="AA143" s="3">
        <v>48</v>
      </c>
    </row>
    <row r="144" spans="1:28">
      <c r="A144" s="3" t="s">
        <v>496</v>
      </c>
      <c r="B144" s="3">
        <v>25</v>
      </c>
      <c r="C144" s="3">
        <v>45</v>
      </c>
      <c r="D144" s="3">
        <v>46</v>
      </c>
      <c r="E144" s="3">
        <v>47</v>
      </c>
      <c r="F144" s="3">
        <v>47</v>
      </c>
      <c r="G144" s="3">
        <v>48</v>
      </c>
      <c r="H144" s="3">
        <v>51</v>
      </c>
      <c r="J144" s="3">
        <f t="shared" si="6"/>
        <v>45</v>
      </c>
      <c r="K144" s="3">
        <f t="shared" si="7"/>
        <v>51</v>
      </c>
      <c r="L144" s="29">
        <f t="shared" si="8"/>
        <v>6</v>
      </c>
      <c r="X144" s="3" t="s">
        <v>496</v>
      </c>
      <c r="Y144" s="3">
        <v>46</v>
      </c>
      <c r="Z144" s="3">
        <v>47</v>
      </c>
      <c r="AA144" s="3">
        <v>47</v>
      </c>
    </row>
    <row r="145" spans="1:28">
      <c r="A145" s="3" t="s">
        <v>497</v>
      </c>
      <c r="B145" s="3">
        <v>27.5</v>
      </c>
      <c r="C145" s="3">
        <v>47</v>
      </c>
      <c r="D145" s="3">
        <v>48</v>
      </c>
      <c r="E145" s="3">
        <v>49</v>
      </c>
      <c r="F145" s="3">
        <v>58.5</v>
      </c>
      <c r="G145" s="3">
        <v>58</v>
      </c>
      <c r="H145" s="3">
        <v>61</v>
      </c>
      <c r="J145" s="3">
        <f t="shared" si="6"/>
        <v>47</v>
      </c>
      <c r="K145" s="3">
        <f t="shared" si="7"/>
        <v>61</v>
      </c>
      <c r="L145" s="29">
        <f t="shared" si="8"/>
        <v>14</v>
      </c>
      <c r="N145" s="3" t="s">
        <v>814</v>
      </c>
      <c r="X145" s="3" t="s">
        <v>497</v>
      </c>
      <c r="Y145" s="3">
        <v>48</v>
      </c>
      <c r="Z145" s="3">
        <v>49</v>
      </c>
      <c r="AA145" s="3">
        <v>58.5</v>
      </c>
    </row>
    <row r="146" spans="1:28">
      <c r="A146" s="3" t="s">
        <v>498</v>
      </c>
      <c r="B146" s="3">
        <v>28.5</v>
      </c>
      <c r="C146" s="3">
        <v>56</v>
      </c>
      <c r="D146" s="3">
        <v>55</v>
      </c>
      <c r="E146" s="3">
        <v>61</v>
      </c>
      <c r="F146" s="3">
        <v>47</v>
      </c>
      <c r="G146" s="3">
        <v>50</v>
      </c>
      <c r="H146" s="3">
        <v>54</v>
      </c>
      <c r="J146" s="3">
        <f t="shared" si="6"/>
        <v>47</v>
      </c>
      <c r="K146" s="3">
        <f t="shared" si="7"/>
        <v>61</v>
      </c>
      <c r="L146" s="29">
        <f t="shared" si="8"/>
        <v>14</v>
      </c>
      <c r="N146" s="3" t="s">
        <v>814</v>
      </c>
      <c r="X146" s="3" t="s">
        <v>498</v>
      </c>
      <c r="Y146" s="3">
        <v>55</v>
      </c>
      <c r="Z146" s="3">
        <v>61</v>
      </c>
      <c r="AA146" s="3">
        <v>47</v>
      </c>
    </row>
    <row r="147" spans="1:28">
      <c r="A147" s="3" t="s">
        <v>499</v>
      </c>
      <c r="B147" s="3">
        <v>29.5</v>
      </c>
      <c r="C147" s="3">
        <v>52</v>
      </c>
      <c r="D147" s="3">
        <v>57</v>
      </c>
      <c r="E147" s="3">
        <v>58</v>
      </c>
      <c r="F147" s="3">
        <v>61</v>
      </c>
      <c r="G147" s="3">
        <v>70</v>
      </c>
      <c r="H147" s="3">
        <v>49</v>
      </c>
      <c r="J147" s="3">
        <f t="shared" si="6"/>
        <v>49</v>
      </c>
      <c r="K147" s="3">
        <f t="shared" si="7"/>
        <v>70</v>
      </c>
      <c r="L147" s="29">
        <f t="shared" si="8"/>
        <v>21</v>
      </c>
      <c r="N147" s="3" t="s">
        <v>814</v>
      </c>
      <c r="X147" s="3" t="s">
        <v>499</v>
      </c>
      <c r="Y147" s="3">
        <v>57</v>
      </c>
      <c r="Z147" s="3">
        <v>58</v>
      </c>
      <c r="AA147" s="3">
        <v>61</v>
      </c>
    </row>
    <row r="148" spans="1:28">
      <c r="A148" s="3" t="s">
        <v>471</v>
      </c>
      <c r="B148" s="3">
        <v>30</v>
      </c>
      <c r="C148" s="3">
        <v>70</v>
      </c>
      <c r="D148" s="3">
        <v>54</v>
      </c>
      <c r="E148" s="3">
        <v>59</v>
      </c>
      <c r="F148" s="3">
        <v>44</v>
      </c>
      <c r="G148" s="3">
        <v>58</v>
      </c>
      <c r="H148" s="3">
        <v>55</v>
      </c>
      <c r="J148" s="3">
        <f t="shared" si="6"/>
        <v>44</v>
      </c>
      <c r="K148" s="3">
        <f t="shared" si="7"/>
        <v>70</v>
      </c>
      <c r="L148" s="29">
        <f t="shared" si="8"/>
        <v>26</v>
      </c>
      <c r="N148" s="3" t="s">
        <v>814</v>
      </c>
      <c r="X148" s="3" t="s">
        <v>471</v>
      </c>
      <c r="Y148" s="3">
        <v>54</v>
      </c>
      <c r="Z148" s="3">
        <v>59</v>
      </c>
      <c r="AA148" s="3">
        <v>44</v>
      </c>
      <c r="AB148" s="3" t="s">
        <v>974</v>
      </c>
    </row>
    <row r="149" spans="1:28">
      <c r="A149" s="3" t="s">
        <v>472</v>
      </c>
      <c r="B149" s="3">
        <v>30.5</v>
      </c>
      <c r="C149" s="3">
        <v>63</v>
      </c>
      <c r="D149" s="3">
        <v>61</v>
      </c>
      <c r="E149" s="3">
        <v>47</v>
      </c>
      <c r="F149" s="3">
        <v>51</v>
      </c>
      <c r="G149" s="3">
        <v>80</v>
      </c>
      <c r="H149" s="3">
        <v>66</v>
      </c>
      <c r="J149" s="3">
        <f t="shared" si="6"/>
        <v>47</v>
      </c>
      <c r="K149" s="3">
        <f t="shared" si="7"/>
        <v>80</v>
      </c>
      <c r="L149" s="29">
        <f t="shared" si="8"/>
        <v>33</v>
      </c>
      <c r="N149" s="3" t="s">
        <v>814</v>
      </c>
      <c r="X149" s="3" t="s">
        <v>472</v>
      </c>
      <c r="Y149" s="3">
        <v>61</v>
      </c>
      <c r="Z149" s="3">
        <v>47</v>
      </c>
      <c r="AA149" s="3">
        <v>51</v>
      </c>
      <c r="AB149" s="3" t="s">
        <v>975</v>
      </c>
    </row>
    <row r="150" spans="1:28">
      <c r="A150" s="3" t="s">
        <v>473</v>
      </c>
      <c r="B150" s="3">
        <v>31</v>
      </c>
      <c r="C150" s="3">
        <v>101</v>
      </c>
      <c r="D150" s="3">
        <v>65</v>
      </c>
      <c r="E150" s="3">
        <v>104</v>
      </c>
      <c r="F150" s="3">
        <v>72.5</v>
      </c>
      <c r="G150" s="3">
        <v>48</v>
      </c>
      <c r="H150" s="3">
        <v>139</v>
      </c>
      <c r="J150" s="3">
        <f t="shared" si="6"/>
        <v>48</v>
      </c>
      <c r="K150" s="3">
        <f t="shared" si="7"/>
        <v>139</v>
      </c>
      <c r="L150" s="29">
        <f t="shared" si="8"/>
        <v>91</v>
      </c>
      <c r="N150" s="3" t="s">
        <v>814</v>
      </c>
      <c r="X150" s="3" t="s">
        <v>473</v>
      </c>
      <c r="Y150" s="3">
        <v>65</v>
      </c>
      <c r="Z150" s="3">
        <v>104</v>
      </c>
      <c r="AA150" s="3">
        <v>72.5</v>
      </c>
      <c r="AB150" s="3" t="s">
        <v>976</v>
      </c>
    </row>
    <row r="151" spans="1:28">
      <c r="A151" s="3" t="s">
        <v>474</v>
      </c>
      <c r="B151" s="3">
        <v>31.5</v>
      </c>
      <c r="C151" s="3">
        <v>60</v>
      </c>
      <c r="D151" s="3">
        <v>68</v>
      </c>
      <c r="E151" s="3">
        <v>101</v>
      </c>
      <c r="F151" s="3">
        <v>80</v>
      </c>
      <c r="G151" s="3">
        <v>75</v>
      </c>
      <c r="H151" s="3">
        <v>143</v>
      </c>
      <c r="J151" s="3">
        <f t="shared" si="6"/>
        <v>60</v>
      </c>
      <c r="K151" s="3">
        <f t="shared" si="7"/>
        <v>143</v>
      </c>
      <c r="L151" s="29">
        <f t="shared" si="8"/>
        <v>83</v>
      </c>
      <c r="N151" s="3" t="s">
        <v>814</v>
      </c>
      <c r="X151" s="3" t="s">
        <v>474</v>
      </c>
      <c r="Y151" s="3">
        <v>68</v>
      </c>
      <c r="Z151" s="3">
        <v>101</v>
      </c>
      <c r="AA151" s="3">
        <v>80</v>
      </c>
    </row>
    <row r="152" spans="1:28">
      <c r="A152" s="3" t="s">
        <v>475</v>
      </c>
      <c r="B152" s="3">
        <v>32</v>
      </c>
      <c r="C152" s="3">
        <v>99</v>
      </c>
      <c r="D152" s="3">
        <v>94</v>
      </c>
      <c r="E152" s="3">
        <v>70</v>
      </c>
      <c r="F152" s="3">
        <v>106</v>
      </c>
      <c r="G152" s="3">
        <v>155</v>
      </c>
      <c r="H152" s="3">
        <v>144</v>
      </c>
      <c r="J152" s="3">
        <f t="shared" si="6"/>
        <v>70</v>
      </c>
      <c r="K152" s="3">
        <f t="shared" si="7"/>
        <v>155</v>
      </c>
      <c r="L152" s="29">
        <f t="shared" si="8"/>
        <v>85</v>
      </c>
      <c r="N152" s="3" t="s">
        <v>814</v>
      </c>
      <c r="X152" s="3" t="s">
        <v>475</v>
      </c>
      <c r="Y152" s="3">
        <v>94</v>
      </c>
      <c r="Z152" s="3">
        <v>70</v>
      </c>
      <c r="AA152" s="3">
        <v>106</v>
      </c>
    </row>
    <row r="153" spans="1:28">
      <c r="A153" s="3" t="s">
        <v>476</v>
      </c>
      <c r="B153" s="3">
        <v>33</v>
      </c>
      <c r="C153" s="3">
        <v>136</v>
      </c>
      <c r="D153" s="3">
        <v>108</v>
      </c>
      <c r="E153" s="3">
        <v>62</v>
      </c>
      <c r="F153" s="3">
        <v>56</v>
      </c>
      <c r="G153" s="3">
        <v>140</v>
      </c>
      <c r="H153" s="3">
        <v>177</v>
      </c>
      <c r="J153" s="3">
        <f t="shared" si="6"/>
        <v>56</v>
      </c>
      <c r="K153" s="3">
        <f t="shared" si="7"/>
        <v>177</v>
      </c>
      <c r="L153" s="29">
        <f t="shared" si="8"/>
        <v>121</v>
      </c>
      <c r="X153" s="3" t="s">
        <v>476</v>
      </c>
      <c r="Y153" s="3">
        <v>108</v>
      </c>
      <c r="Z153" s="3">
        <v>62</v>
      </c>
      <c r="AA153" s="3">
        <v>56</v>
      </c>
    </row>
    <row r="154" spans="1:28">
      <c r="A154" s="3" t="s">
        <v>477</v>
      </c>
      <c r="B154" s="3">
        <v>35.5</v>
      </c>
      <c r="C154" s="3">
        <v>78</v>
      </c>
      <c r="D154" s="3">
        <v>108</v>
      </c>
      <c r="E154" s="3" t="s">
        <v>943</v>
      </c>
      <c r="F154" s="3">
        <v>53</v>
      </c>
      <c r="H154" s="3">
        <v>97</v>
      </c>
      <c r="J154" s="3">
        <f t="shared" si="6"/>
        <v>53</v>
      </c>
      <c r="K154" s="3">
        <f t="shared" si="7"/>
        <v>108</v>
      </c>
      <c r="L154" s="29">
        <f t="shared" si="8"/>
        <v>55</v>
      </c>
      <c r="X154" s="3" t="s">
        <v>477</v>
      </c>
      <c r="Y154" s="3">
        <v>108</v>
      </c>
      <c r="Z154" s="3" t="s">
        <v>943</v>
      </c>
      <c r="AA154" s="3">
        <v>53</v>
      </c>
    </row>
    <row r="155" spans="1:28">
      <c r="A155" s="3" t="s">
        <v>478</v>
      </c>
      <c r="B155" s="3">
        <v>38</v>
      </c>
      <c r="C155" s="3">
        <v>67</v>
      </c>
      <c r="D155" s="3">
        <v>66</v>
      </c>
      <c r="E155" s="3" t="s">
        <v>943</v>
      </c>
      <c r="F155" s="3">
        <v>52</v>
      </c>
      <c r="G155" s="3">
        <v>95</v>
      </c>
      <c r="H155" s="3">
        <v>87</v>
      </c>
      <c r="J155" s="3">
        <f t="shared" si="6"/>
        <v>52</v>
      </c>
      <c r="K155" s="3">
        <f t="shared" si="7"/>
        <v>95</v>
      </c>
      <c r="L155" s="29">
        <f t="shared" si="8"/>
        <v>43</v>
      </c>
      <c r="N155" s="3" t="s">
        <v>814</v>
      </c>
      <c r="X155" s="3" t="s">
        <v>478</v>
      </c>
      <c r="Y155" s="3">
        <v>66</v>
      </c>
      <c r="Z155" s="3" t="s">
        <v>943</v>
      </c>
      <c r="AA155" s="3">
        <v>52</v>
      </c>
    </row>
    <row r="156" spans="1:28">
      <c r="A156" s="3" t="s">
        <v>479</v>
      </c>
      <c r="B156" s="3">
        <v>38.5</v>
      </c>
      <c r="C156" s="3">
        <v>64</v>
      </c>
      <c r="D156" s="3">
        <v>93</v>
      </c>
      <c r="E156" s="3">
        <v>70</v>
      </c>
      <c r="F156" s="3">
        <v>70.5</v>
      </c>
      <c r="G156" s="31">
        <v>135</v>
      </c>
      <c r="H156" s="3">
        <v>64</v>
      </c>
      <c r="J156" s="3">
        <f t="shared" si="6"/>
        <v>64</v>
      </c>
      <c r="K156" s="3">
        <f t="shared" si="7"/>
        <v>135</v>
      </c>
      <c r="L156" s="29">
        <f t="shared" si="8"/>
        <v>71</v>
      </c>
      <c r="N156" s="3" t="s">
        <v>814</v>
      </c>
      <c r="X156" s="3" t="s">
        <v>479</v>
      </c>
      <c r="Y156" s="3">
        <v>93</v>
      </c>
      <c r="Z156" s="3">
        <v>70</v>
      </c>
      <c r="AA156" s="3">
        <v>70.5</v>
      </c>
    </row>
    <row r="157" spans="1:28">
      <c r="A157" s="3" t="s">
        <v>480</v>
      </c>
      <c r="B157" s="3">
        <v>39</v>
      </c>
      <c r="C157" s="3">
        <v>50</v>
      </c>
      <c r="D157" s="3">
        <v>51</v>
      </c>
      <c r="E157" s="3" t="s">
        <v>943</v>
      </c>
      <c r="F157" s="3">
        <v>92</v>
      </c>
      <c r="G157" s="3">
        <v>46</v>
      </c>
      <c r="H157" s="3">
        <v>65</v>
      </c>
      <c r="J157" s="3">
        <f t="shared" si="6"/>
        <v>46</v>
      </c>
      <c r="K157" s="3">
        <f t="shared" si="7"/>
        <v>92</v>
      </c>
      <c r="L157" s="29">
        <f t="shared" si="8"/>
        <v>46</v>
      </c>
      <c r="N157" s="3" t="s">
        <v>814</v>
      </c>
      <c r="X157" s="3" t="s">
        <v>480</v>
      </c>
      <c r="Y157" s="3">
        <v>51</v>
      </c>
      <c r="Z157" s="3" t="s">
        <v>943</v>
      </c>
      <c r="AA157" s="3">
        <v>92</v>
      </c>
      <c r="AB157" s="3" t="s">
        <v>524</v>
      </c>
    </row>
    <row r="158" spans="1:28">
      <c r="A158" s="3" t="s">
        <v>482</v>
      </c>
      <c r="B158" s="3">
        <v>39.5</v>
      </c>
      <c r="C158" s="3">
        <v>60</v>
      </c>
      <c r="D158" s="3">
        <v>68</v>
      </c>
      <c r="E158" s="3">
        <v>51</v>
      </c>
      <c r="F158" s="3">
        <v>50.5</v>
      </c>
      <c r="G158" s="3">
        <v>78</v>
      </c>
      <c r="H158" s="3">
        <v>81</v>
      </c>
      <c r="J158" s="3">
        <f t="shared" si="6"/>
        <v>50.5</v>
      </c>
      <c r="K158" s="3">
        <f t="shared" si="7"/>
        <v>81</v>
      </c>
      <c r="L158" s="29">
        <f t="shared" si="8"/>
        <v>30.5</v>
      </c>
      <c r="N158" s="3" t="s">
        <v>814</v>
      </c>
      <c r="X158" s="3" t="s">
        <v>482</v>
      </c>
      <c r="Y158" s="3">
        <v>68</v>
      </c>
      <c r="Z158" s="3">
        <v>51</v>
      </c>
      <c r="AA158" s="3">
        <v>50.5</v>
      </c>
    </row>
    <row r="159" spans="1:28">
      <c r="A159" s="3" t="s">
        <v>483</v>
      </c>
      <c r="B159" s="3">
        <v>40</v>
      </c>
      <c r="C159" s="3">
        <v>60</v>
      </c>
      <c r="D159" s="3">
        <v>74</v>
      </c>
      <c r="E159" s="3">
        <v>54</v>
      </c>
      <c r="F159" s="3">
        <v>51</v>
      </c>
      <c r="G159" s="3">
        <v>64</v>
      </c>
      <c r="H159" s="3">
        <v>71</v>
      </c>
      <c r="J159" s="3">
        <f t="shared" si="6"/>
        <v>51</v>
      </c>
      <c r="K159" s="3">
        <f t="shared" si="7"/>
        <v>74</v>
      </c>
      <c r="L159" s="29">
        <f t="shared" si="8"/>
        <v>23</v>
      </c>
      <c r="N159" s="3" t="s">
        <v>814</v>
      </c>
      <c r="X159" s="3" t="s">
        <v>483</v>
      </c>
      <c r="Y159" s="3">
        <v>74</v>
      </c>
      <c r="Z159" s="3">
        <v>54</v>
      </c>
      <c r="AA159" s="3">
        <v>51</v>
      </c>
      <c r="AB159" s="3" t="s">
        <v>524</v>
      </c>
    </row>
    <row r="160" spans="1:28">
      <c r="A160" s="3" t="s">
        <v>484</v>
      </c>
      <c r="B160" s="3">
        <v>40.5</v>
      </c>
      <c r="C160" s="3">
        <v>56</v>
      </c>
      <c r="D160" s="3">
        <v>65</v>
      </c>
      <c r="E160" s="3">
        <v>72</v>
      </c>
      <c r="F160" s="3">
        <v>80</v>
      </c>
      <c r="G160" s="3">
        <v>60</v>
      </c>
      <c r="H160" s="3">
        <v>94</v>
      </c>
      <c r="J160" s="3">
        <f t="shared" si="6"/>
        <v>56</v>
      </c>
      <c r="K160" s="3">
        <f t="shared" si="7"/>
        <v>94</v>
      </c>
      <c r="L160" s="29">
        <f t="shared" si="8"/>
        <v>38</v>
      </c>
      <c r="N160" s="3" t="s">
        <v>814</v>
      </c>
      <c r="X160" s="3" t="s">
        <v>484</v>
      </c>
      <c r="Y160" s="3">
        <v>65</v>
      </c>
      <c r="Z160" s="3">
        <v>72</v>
      </c>
      <c r="AA160" s="3">
        <v>80</v>
      </c>
      <c r="AB160" s="3" t="s">
        <v>524</v>
      </c>
    </row>
    <row r="161" spans="1:28">
      <c r="A161" s="3" t="s">
        <v>485</v>
      </c>
      <c r="B161" s="3">
        <v>41</v>
      </c>
      <c r="C161" s="3">
        <v>72</v>
      </c>
      <c r="D161" s="3">
        <v>72</v>
      </c>
      <c r="E161" s="3">
        <v>52</v>
      </c>
      <c r="F161" s="3">
        <v>95</v>
      </c>
      <c r="G161" s="3">
        <v>45</v>
      </c>
      <c r="H161" s="3">
        <v>110</v>
      </c>
      <c r="J161" s="3">
        <f t="shared" si="6"/>
        <v>45</v>
      </c>
      <c r="K161" s="3">
        <f t="shared" si="7"/>
        <v>110</v>
      </c>
      <c r="L161" s="29">
        <f t="shared" si="8"/>
        <v>65</v>
      </c>
      <c r="N161" s="3" t="s">
        <v>814</v>
      </c>
      <c r="X161" s="3" t="s">
        <v>485</v>
      </c>
      <c r="Y161" s="3">
        <v>72</v>
      </c>
      <c r="Z161" s="3">
        <v>52</v>
      </c>
      <c r="AA161" s="3">
        <v>95</v>
      </c>
      <c r="AB161" s="3" t="s">
        <v>977</v>
      </c>
    </row>
    <row r="162" spans="1:28">
      <c r="A162" s="3" t="s">
        <v>486</v>
      </c>
      <c r="B162" s="3">
        <v>41.5</v>
      </c>
      <c r="C162" s="3">
        <v>62</v>
      </c>
      <c r="D162" s="3">
        <v>81</v>
      </c>
      <c r="E162" s="3">
        <v>56</v>
      </c>
      <c r="F162" s="3">
        <v>94</v>
      </c>
      <c r="G162" s="3">
        <v>40</v>
      </c>
      <c r="H162" s="3">
        <v>45</v>
      </c>
      <c r="J162" s="3">
        <f t="shared" si="6"/>
        <v>40</v>
      </c>
      <c r="K162" s="3">
        <f t="shared" si="7"/>
        <v>94</v>
      </c>
      <c r="L162" s="29">
        <f t="shared" si="8"/>
        <v>54</v>
      </c>
      <c r="N162" s="3" t="s">
        <v>814</v>
      </c>
      <c r="X162" s="3" t="s">
        <v>486</v>
      </c>
      <c r="Y162" s="3">
        <v>81</v>
      </c>
      <c r="Z162" s="3">
        <v>56</v>
      </c>
      <c r="AA162" s="3">
        <v>94</v>
      </c>
      <c r="AB162" s="3" t="s">
        <v>596</v>
      </c>
    </row>
    <row r="163" spans="1:28">
      <c r="A163" s="3" t="s">
        <v>487</v>
      </c>
      <c r="B163" s="3">
        <v>42</v>
      </c>
      <c r="C163" s="3">
        <v>100</v>
      </c>
      <c r="D163" s="3">
        <v>114</v>
      </c>
      <c r="E163" s="3">
        <v>63</v>
      </c>
      <c r="F163" s="3">
        <v>83.5</v>
      </c>
      <c r="G163" s="3">
        <v>129</v>
      </c>
      <c r="H163" s="3">
        <v>84</v>
      </c>
      <c r="J163" s="3">
        <f t="shared" si="6"/>
        <v>63</v>
      </c>
      <c r="K163" s="3">
        <f t="shared" si="7"/>
        <v>129</v>
      </c>
      <c r="L163" s="29">
        <f t="shared" si="8"/>
        <v>66</v>
      </c>
      <c r="N163" s="3" t="s">
        <v>814</v>
      </c>
      <c r="X163" s="3" t="s">
        <v>487</v>
      </c>
      <c r="Y163" s="3">
        <v>114</v>
      </c>
      <c r="Z163" s="3">
        <v>63</v>
      </c>
      <c r="AA163" s="3">
        <v>83.5</v>
      </c>
      <c r="AB163" s="3" t="s">
        <v>582</v>
      </c>
    </row>
    <row r="164" spans="1:28">
      <c r="A164" s="3" t="s">
        <v>488</v>
      </c>
      <c r="B164" s="3">
        <v>42.5</v>
      </c>
      <c r="C164" s="3">
        <v>98</v>
      </c>
      <c r="D164" s="3">
        <v>98</v>
      </c>
      <c r="E164" s="3">
        <v>54</v>
      </c>
      <c r="F164" s="3">
        <v>71</v>
      </c>
      <c r="G164" s="3">
        <v>94</v>
      </c>
      <c r="H164" s="3">
        <v>63</v>
      </c>
      <c r="J164" s="3">
        <f t="shared" si="6"/>
        <v>54</v>
      </c>
      <c r="K164" s="3">
        <f t="shared" si="7"/>
        <v>98</v>
      </c>
      <c r="L164" s="29">
        <f t="shared" si="8"/>
        <v>44</v>
      </c>
      <c r="N164" s="3" t="s">
        <v>814</v>
      </c>
      <c r="X164" s="3" t="s">
        <v>488</v>
      </c>
      <c r="Y164" s="3">
        <v>98</v>
      </c>
      <c r="Z164" s="3">
        <v>54</v>
      </c>
      <c r="AA164" s="3">
        <v>71</v>
      </c>
      <c r="AB164" s="3" t="s">
        <v>524</v>
      </c>
    </row>
    <row r="165" spans="1:28">
      <c r="A165" s="3" t="s">
        <v>489</v>
      </c>
      <c r="B165" s="3">
        <v>43.5</v>
      </c>
      <c r="C165" s="3">
        <v>74</v>
      </c>
      <c r="D165" s="3">
        <v>86</v>
      </c>
      <c r="E165" s="3">
        <v>45</v>
      </c>
      <c r="F165" s="3">
        <v>68.5</v>
      </c>
      <c r="G165" s="3">
        <v>80</v>
      </c>
      <c r="H165" s="3">
        <v>85</v>
      </c>
      <c r="J165" s="3">
        <f t="shared" si="6"/>
        <v>45</v>
      </c>
      <c r="K165" s="3">
        <f t="shared" si="7"/>
        <v>86</v>
      </c>
      <c r="L165" s="29">
        <f t="shared" si="8"/>
        <v>41</v>
      </c>
      <c r="N165" s="3" t="s">
        <v>684</v>
      </c>
      <c r="X165" s="3" t="s">
        <v>489</v>
      </c>
      <c r="Y165" s="3">
        <v>86</v>
      </c>
      <c r="Z165" s="3">
        <v>45</v>
      </c>
      <c r="AA165" s="3">
        <v>68.5</v>
      </c>
      <c r="AB165" s="3" t="s">
        <v>524</v>
      </c>
    </row>
    <row r="166" spans="1:28">
      <c r="A166" s="3" t="s">
        <v>490</v>
      </c>
      <c r="B166" s="3">
        <v>45</v>
      </c>
      <c r="C166" s="3">
        <v>78</v>
      </c>
      <c r="D166" s="3">
        <v>66</v>
      </c>
      <c r="E166" s="3" t="s">
        <v>943</v>
      </c>
      <c r="F166" s="3">
        <v>53.5</v>
      </c>
      <c r="G166" s="3">
        <v>51</v>
      </c>
      <c r="H166" s="3">
        <v>47</v>
      </c>
      <c r="J166" s="3">
        <f t="shared" si="6"/>
        <v>47</v>
      </c>
      <c r="K166" s="3">
        <f t="shared" si="7"/>
        <v>78</v>
      </c>
      <c r="L166" s="29">
        <f t="shared" si="8"/>
        <v>31</v>
      </c>
      <c r="X166" s="3" t="s">
        <v>490</v>
      </c>
      <c r="Y166" s="3">
        <v>66</v>
      </c>
      <c r="Z166" s="3" t="s">
        <v>943</v>
      </c>
      <c r="AA166" s="3">
        <v>53.5</v>
      </c>
      <c r="AB166" s="3" t="s">
        <v>524</v>
      </c>
    </row>
    <row r="167" spans="1:28">
      <c r="A167" s="3" t="s">
        <v>491</v>
      </c>
      <c r="B167" s="3">
        <v>47.5</v>
      </c>
      <c r="C167" s="3">
        <v>37</v>
      </c>
      <c r="D167" s="3">
        <v>68</v>
      </c>
      <c r="E167" s="3">
        <v>92</v>
      </c>
      <c r="F167" s="3">
        <v>63</v>
      </c>
      <c r="G167" s="3">
        <v>78</v>
      </c>
      <c r="H167" s="3">
        <v>80</v>
      </c>
      <c r="J167" s="3">
        <f t="shared" si="6"/>
        <v>37</v>
      </c>
      <c r="K167" s="3">
        <f t="shared" si="7"/>
        <v>92</v>
      </c>
      <c r="L167" s="29">
        <f t="shared" si="8"/>
        <v>55</v>
      </c>
      <c r="N167" s="3" t="s">
        <v>684</v>
      </c>
      <c r="X167" s="3" t="s">
        <v>491</v>
      </c>
      <c r="Y167" s="3">
        <v>68</v>
      </c>
      <c r="Z167" s="3">
        <v>92</v>
      </c>
      <c r="AA167" s="3">
        <v>63</v>
      </c>
      <c r="AB167" s="3" t="s">
        <v>524</v>
      </c>
    </row>
    <row r="168" spans="1:28">
      <c r="A168" s="3" t="s">
        <v>493</v>
      </c>
      <c r="B168" s="3">
        <v>50</v>
      </c>
      <c r="C168" s="3">
        <v>70</v>
      </c>
      <c r="D168" s="3">
        <v>73.5</v>
      </c>
      <c r="E168" s="3">
        <v>60</v>
      </c>
      <c r="F168" s="3">
        <v>62.5</v>
      </c>
      <c r="G168" s="3">
        <v>70</v>
      </c>
      <c r="H168" s="3">
        <v>80</v>
      </c>
      <c r="J168" s="3">
        <f t="shared" si="6"/>
        <v>60</v>
      </c>
      <c r="K168" s="3">
        <f t="shared" si="7"/>
        <v>80</v>
      </c>
      <c r="L168" s="29">
        <f t="shared" si="8"/>
        <v>20</v>
      </c>
      <c r="X168" s="3" t="s">
        <v>493</v>
      </c>
      <c r="Y168" s="3">
        <v>73.5</v>
      </c>
      <c r="Z168" s="3">
        <v>60</v>
      </c>
      <c r="AA168" s="3">
        <v>62.5</v>
      </c>
    </row>
    <row r="169" spans="1:28">
      <c r="J169" s="3">
        <f t="shared" si="6"/>
        <v>0</v>
      </c>
      <c r="K169" s="3">
        <f t="shared" si="7"/>
        <v>0</v>
      </c>
      <c r="L169" s="29">
        <f t="shared" si="8"/>
        <v>0</v>
      </c>
    </row>
    <row r="170" spans="1:28">
      <c r="J170" s="3">
        <f t="shared" si="6"/>
        <v>0</v>
      </c>
      <c r="K170" s="3">
        <f t="shared" si="7"/>
        <v>0</v>
      </c>
      <c r="L170" s="29">
        <f t="shared" si="8"/>
        <v>0</v>
      </c>
    </row>
    <row r="171" spans="1:28">
      <c r="J171" s="3">
        <f t="shared" si="6"/>
        <v>0</v>
      </c>
      <c r="K171" s="3">
        <f t="shared" si="7"/>
        <v>0</v>
      </c>
      <c r="L171" s="29">
        <f t="shared" si="8"/>
        <v>0</v>
      </c>
    </row>
    <row r="172" spans="1:28">
      <c r="A172" s="3" t="s">
        <v>922</v>
      </c>
      <c r="B172" s="3">
        <v>1.1000000000000001</v>
      </c>
      <c r="D172" s="3">
        <v>47</v>
      </c>
      <c r="E172" s="3">
        <v>46</v>
      </c>
      <c r="F172" s="3">
        <v>45</v>
      </c>
      <c r="G172" s="3">
        <v>45</v>
      </c>
      <c r="H172" s="3">
        <v>44</v>
      </c>
      <c r="J172" s="3">
        <f t="shared" si="6"/>
        <v>44</v>
      </c>
      <c r="K172" s="3">
        <f t="shared" si="7"/>
        <v>47</v>
      </c>
      <c r="L172" s="29">
        <f t="shared" si="8"/>
        <v>3</v>
      </c>
      <c r="X172" s="3">
        <v>1.1000000000000001</v>
      </c>
      <c r="Y172" s="3">
        <v>47</v>
      </c>
      <c r="Z172" s="3">
        <v>46</v>
      </c>
      <c r="AA172" s="3">
        <v>45</v>
      </c>
    </row>
    <row r="173" spans="1:28">
      <c r="A173" s="3" t="s">
        <v>922</v>
      </c>
      <c r="B173" s="3">
        <v>1.2</v>
      </c>
      <c r="D173" s="3">
        <v>48.5</v>
      </c>
      <c r="E173" s="3">
        <v>45</v>
      </c>
      <c r="F173" s="3">
        <v>43.5</v>
      </c>
      <c r="G173" s="3">
        <v>44</v>
      </c>
      <c r="H173" s="3">
        <v>47</v>
      </c>
      <c r="I173" s="3" t="s">
        <v>1027</v>
      </c>
      <c r="J173" s="3">
        <f t="shared" si="6"/>
        <v>43.5</v>
      </c>
      <c r="K173" s="3">
        <f t="shared" si="7"/>
        <v>48.5</v>
      </c>
      <c r="L173" s="29">
        <f t="shared" si="8"/>
        <v>5</v>
      </c>
      <c r="X173" s="3">
        <v>1.2</v>
      </c>
      <c r="Y173" s="3">
        <v>48.5</v>
      </c>
      <c r="Z173" s="3">
        <v>45</v>
      </c>
      <c r="AA173" s="3">
        <v>43.5</v>
      </c>
      <c r="AB173" s="3" t="s">
        <v>978</v>
      </c>
    </row>
    <row r="174" spans="1:28">
      <c r="A174" s="3" t="s">
        <v>922</v>
      </c>
      <c r="B174" s="3">
        <v>1.3</v>
      </c>
      <c r="D174" s="3">
        <v>51.5</v>
      </c>
      <c r="E174" s="3">
        <v>52</v>
      </c>
      <c r="F174" s="3">
        <v>57</v>
      </c>
      <c r="G174" s="3">
        <v>52</v>
      </c>
      <c r="H174" s="3">
        <v>52</v>
      </c>
      <c r="J174" s="3">
        <f t="shared" si="6"/>
        <v>51.5</v>
      </c>
      <c r="K174" s="3">
        <f t="shared" si="7"/>
        <v>57</v>
      </c>
      <c r="L174" s="29">
        <f t="shared" si="8"/>
        <v>5.5</v>
      </c>
      <c r="X174" s="3">
        <v>1.3</v>
      </c>
      <c r="Y174" s="3">
        <v>51.5</v>
      </c>
      <c r="Z174" s="3">
        <v>52</v>
      </c>
      <c r="AA174" s="3">
        <v>57</v>
      </c>
    </row>
    <row r="175" spans="1:28">
      <c r="A175" s="3" t="s">
        <v>922</v>
      </c>
      <c r="B175" s="3">
        <v>1.4</v>
      </c>
      <c r="D175" s="3">
        <v>43</v>
      </c>
      <c r="E175" s="3">
        <v>43</v>
      </c>
      <c r="F175" s="3">
        <v>45</v>
      </c>
      <c r="G175" s="3">
        <v>40</v>
      </c>
      <c r="H175" s="3">
        <v>46</v>
      </c>
      <c r="J175" s="3">
        <f t="shared" si="6"/>
        <v>40</v>
      </c>
      <c r="K175" s="3">
        <f t="shared" si="7"/>
        <v>46</v>
      </c>
      <c r="L175" s="29">
        <f t="shared" si="8"/>
        <v>6</v>
      </c>
      <c r="X175" s="3">
        <v>1.4</v>
      </c>
      <c r="Y175" s="3">
        <v>43</v>
      </c>
      <c r="Z175" s="3">
        <v>43</v>
      </c>
      <c r="AA175" s="3">
        <v>45</v>
      </c>
    </row>
    <row r="176" spans="1:28">
      <c r="A176" s="3" t="s">
        <v>922</v>
      </c>
      <c r="B176" s="3">
        <v>1.5</v>
      </c>
      <c r="D176" s="3">
        <v>72</v>
      </c>
      <c r="E176" s="3">
        <v>74</v>
      </c>
      <c r="F176" s="3">
        <v>44</v>
      </c>
      <c r="G176" s="3">
        <v>78</v>
      </c>
      <c r="H176" s="3">
        <v>61</v>
      </c>
      <c r="J176" s="3">
        <f t="shared" si="6"/>
        <v>44</v>
      </c>
      <c r="K176" s="3">
        <f t="shared" si="7"/>
        <v>78</v>
      </c>
      <c r="L176" s="29">
        <f t="shared" si="8"/>
        <v>34</v>
      </c>
      <c r="X176" s="3">
        <v>1.5</v>
      </c>
      <c r="Y176" s="3">
        <v>72</v>
      </c>
      <c r="Z176" s="3">
        <v>74</v>
      </c>
      <c r="AA176" s="3">
        <v>44</v>
      </c>
    </row>
    <row r="177" spans="1:28">
      <c r="A177" s="3" t="s">
        <v>922</v>
      </c>
      <c r="B177" s="3">
        <v>1.6</v>
      </c>
      <c r="D177" s="3">
        <v>47</v>
      </c>
      <c r="E177" s="3">
        <v>47</v>
      </c>
      <c r="F177" s="3">
        <v>48</v>
      </c>
      <c r="G177" s="3">
        <v>48</v>
      </c>
      <c r="H177" s="3">
        <v>49</v>
      </c>
      <c r="J177" s="3">
        <f t="shared" si="6"/>
        <v>47</v>
      </c>
      <c r="K177" s="3">
        <f t="shared" si="7"/>
        <v>49</v>
      </c>
      <c r="L177" s="29">
        <f t="shared" si="8"/>
        <v>2</v>
      </c>
      <c r="X177" s="3">
        <v>1.6</v>
      </c>
      <c r="Y177" s="3">
        <v>47</v>
      </c>
      <c r="Z177" s="3">
        <v>47</v>
      </c>
      <c r="AA177" s="3">
        <v>48</v>
      </c>
    </row>
    <row r="178" spans="1:28">
      <c r="A178" s="3" t="s">
        <v>922</v>
      </c>
      <c r="B178" s="3">
        <v>1.7</v>
      </c>
      <c r="D178" s="3">
        <v>53</v>
      </c>
      <c r="E178" s="3">
        <v>56</v>
      </c>
      <c r="F178" s="3">
        <v>54</v>
      </c>
      <c r="G178" s="3">
        <v>55</v>
      </c>
      <c r="H178" s="3">
        <v>62</v>
      </c>
      <c r="J178" s="3">
        <f t="shared" si="6"/>
        <v>53</v>
      </c>
      <c r="K178" s="3">
        <f t="shared" si="7"/>
        <v>62</v>
      </c>
      <c r="L178" s="29">
        <f t="shared" si="8"/>
        <v>9</v>
      </c>
      <c r="X178" s="3">
        <v>1.7</v>
      </c>
      <c r="Y178" s="3">
        <v>53</v>
      </c>
      <c r="Z178" s="3">
        <v>56</v>
      </c>
      <c r="AA178" s="3">
        <v>54</v>
      </c>
    </row>
    <row r="179" spans="1:28">
      <c r="A179" s="3" t="s">
        <v>922</v>
      </c>
      <c r="B179" s="3">
        <v>1.8</v>
      </c>
      <c r="D179" s="3" t="s">
        <v>635</v>
      </c>
      <c r="E179" s="3" t="s">
        <v>635</v>
      </c>
      <c r="F179" s="3" t="s">
        <v>43</v>
      </c>
      <c r="G179" s="13" t="s">
        <v>43</v>
      </c>
      <c r="H179" s="13"/>
      <c r="I179" s="13" t="s">
        <v>635</v>
      </c>
      <c r="J179" s="3">
        <f t="shared" si="6"/>
        <v>0</v>
      </c>
      <c r="K179" s="3">
        <f t="shared" si="7"/>
        <v>0</v>
      </c>
      <c r="L179" s="29">
        <f t="shared" si="8"/>
        <v>0</v>
      </c>
      <c r="M179" s="13"/>
      <c r="X179" s="3">
        <v>1.8</v>
      </c>
      <c r="Y179" s="3" t="s">
        <v>635</v>
      </c>
      <c r="Z179" s="3" t="s">
        <v>635</v>
      </c>
      <c r="AA179" s="3" t="s">
        <v>43</v>
      </c>
      <c r="AB179" s="3" t="s">
        <v>979</v>
      </c>
    </row>
    <row r="180" spans="1:28">
      <c r="A180" s="3" t="s">
        <v>922</v>
      </c>
      <c r="B180" s="3">
        <v>1.9</v>
      </c>
      <c r="D180" s="3">
        <v>139</v>
      </c>
      <c r="E180" s="3">
        <v>142</v>
      </c>
      <c r="F180" s="3">
        <v>150</v>
      </c>
      <c r="G180" s="13" t="s">
        <v>43</v>
      </c>
      <c r="H180" s="3" t="s">
        <v>43</v>
      </c>
      <c r="I180" s="13"/>
      <c r="J180" s="3">
        <f t="shared" si="6"/>
        <v>139</v>
      </c>
      <c r="K180" s="3">
        <f t="shared" si="7"/>
        <v>150</v>
      </c>
      <c r="L180" s="29">
        <f t="shared" si="8"/>
        <v>11</v>
      </c>
      <c r="M180" s="13"/>
      <c r="X180" s="3">
        <v>1.9</v>
      </c>
      <c r="Y180" s="3">
        <v>139</v>
      </c>
      <c r="Z180" s="3">
        <v>142</v>
      </c>
      <c r="AA180" s="3">
        <v>150</v>
      </c>
    </row>
    <row r="181" spans="1:28">
      <c r="A181" s="3" t="s">
        <v>922</v>
      </c>
      <c r="B181" s="3">
        <v>1.1000000000000001</v>
      </c>
      <c r="D181" s="3">
        <v>49.5</v>
      </c>
      <c r="E181" s="3">
        <v>46</v>
      </c>
      <c r="F181" s="3">
        <v>55</v>
      </c>
      <c r="G181" s="3">
        <v>49</v>
      </c>
      <c r="H181" s="3">
        <v>50</v>
      </c>
      <c r="J181" s="3">
        <f t="shared" si="6"/>
        <v>46</v>
      </c>
      <c r="K181" s="3">
        <f t="shared" si="7"/>
        <v>55</v>
      </c>
      <c r="L181" s="29">
        <f t="shared" si="8"/>
        <v>9</v>
      </c>
      <c r="X181" s="3">
        <v>1.1000000000000001</v>
      </c>
      <c r="Y181" s="3">
        <v>49.5</v>
      </c>
      <c r="Z181" s="3">
        <v>46</v>
      </c>
      <c r="AA181" s="3">
        <v>55</v>
      </c>
    </row>
    <row r="182" spans="1:28">
      <c r="A182" s="3" t="s">
        <v>922</v>
      </c>
      <c r="B182" s="3">
        <v>1.1100000000000001</v>
      </c>
      <c r="D182" s="3">
        <v>83</v>
      </c>
      <c r="E182" s="3">
        <v>126</v>
      </c>
      <c r="F182" s="31">
        <v>62</v>
      </c>
      <c r="G182" s="3">
        <v>146</v>
      </c>
      <c r="H182" s="3">
        <v>150</v>
      </c>
      <c r="J182" s="3">
        <f t="shared" si="6"/>
        <v>62</v>
      </c>
      <c r="K182" s="3">
        <f t="shared" si="7"/>
        <v>150</v>
      </c>
      <c r="L182" s="29">
        <f t="shared" si="8"/>
        <v>88</v>
      </c>
      <c r="X182" s="3">
        <v>1.1100000000000001</v>
      </c>
      <c r="Y182" s="3">
        <v>83</v>
      </c>
      <c r="Z182" s="3">
        <v>126</v>
      </c>
      <c r="AA182" s="3">
        <v>62</v>
      </c>
    </row>
    <row r="183" spans="1:28">
      <c r="A183" s="3" t="s">
        <v>922</v>
      </c>
      <c r="B183" s="3">
        <v>1.1200000000000001</v>
      </c>
      <c r="D183" s="3">
        <v>53</v>
      </c>
      <c r="E183" s="3">
        <v>50</v>
      </c>
      <c r="F183" s="3">
        <v>58</v>
      </c>
      <c r="G183" s="3">
        <v>55</v>
      </c>
      <c r="H183" s="3">
        <v>53</v>
      </c>
      <c r="J183" s="3">
        <f t="shared" si="6"/>
        <v>50</v>
      </c>
      <c r="K183" s="3">
        <f t="shared" si="7"/>
        <v>58</v>
      </c>
      <c r="L183" s="29">
        <f t="shared" si="8"/>
        <v>8</v>
      </c>
      <c r="X183" s="3">
        <v>1.1200000000000001</v>
      </c>
      <c r="Y183" s="3">
        <v>53</v>
      </c>
      <c r="Z183" s="3">
        <v>50</v>
      </c>
      <c r="AA183" s="3">
        <v>58</v>
      </c>
    </row>
    <row r="184" spans="1:28">
      <c r="A184" s="3" t="s">
        <v>922</v>
      </c>
      <c r="B184" s="3">
        <v>1.1299999999999999</v>
      </c>
      <c r="D184" s="3">
        <v>59</v>
      </c>
      <c r="E184" s="3">
        <v>55</v>
      </c>
      <c r="F184" s="3">
        <v>56.55</v>
      </c>
      <c r="G184" s="3">
        <v>55</v>
      </c>
      <c r="H184" s="3">
        <v>59</v>
      </c>
      <c r="J184" s="3">
        <f t="shared" si="6"/>
        <v>55</v>
      </c>
      <c r="K184" s="3">
        <f t="shared" si="7"/>
        <v>59</v>
      </c>
      <c r="L184" s="29">
        <f t="shared" si="8"/>
        <v>4</v>
      </c>
      <c r="X184" s="3">
        <v>1.1299999999999999</v>
      </c>
      <c r="Y184" s="3">
        <v>59</v>
      </c>
      <c r="Z184" s="3">
        <v>55</v>
      </c>
      <c r="AA184" s="3">
        <v>56.55</v>
      </c>
    </row>
    <row r="185" spans="1:28">
      <c r="A185" s="3" t="s">
        <v>922</v>
      </c>
      <c r="B185" s="3">
        <v>1.1399999999999999</v>
      </c>
      <c r="D185" s="3">
        <v>54.5</v>
      </c>
      <c r="E185" s="3">
        <v>55</v>
      </c>
      <c r="F185" s="3">
        <v>58.5</v>
      </c>
      <c r="G185" s="3">
        <v>60</v>
      </c>
      <c r="H185" s="3">
        <v>62</v>
      </c>
      <c r="J185" s="3">
        <f t="shared" si="6"/>
        <v>54.5</v>
      </c>
      <c r="K185" s="3">
        <f t="shared" si="7"/>
        <v>62</v>
      </c>
      <c r="L185" s="29">
        <f t="shared" si="8"/>
        <v>7.5</v>
      </c>
      <c r="X185" s="3">
        <v>1.1399999999999999</v>
      </c>
      <c r="Y185" s="3">
        <v>54.5</v>
      </c>
      <c r="Z185" s="3">
        <v>55</v>
      </c>
      <c r="AA185" s="3">
        <v>58.5</v>
      </c>
    </row>
    <row r="186" spans="1:28">
      <c r="A186" s="3" t="s">
        <v>922</v>
      </c>
      <c r="B186" s="3">
        <v>1.1499999999999999</v>
      </c>
      <c r="D186" s="3">
        <v>41</v>
      </c>
      <c r="E186" s="3">
        <v>39</v>
      </c>
      <c r="F186" s="3">
        <v>42</v>
      </c>
      <c r="G186" s="3">
        <v>40</v>
      </c>
      <c r="H186" s="3">
        <v>39</v>
      </c>
      <c r="J186" s="3">
        <f t="shared" si="6"/>
        <v>39</v>
      </c>
      <c r="K186" s="3">
        <f t="shared" si="7"/>
        <v>42</v>
      </c>
      <c r="L186" s="29">
        <f t="shared" si="8"/>
        <v>3</v>
      </c>
      <c r="X186" s="3">
        <v>1.1499999999999999</v>
      </c>
      <c r="Y186" s="3">
        <v>41</v>
      </c>
      <c r="Z186" s="3">
        <v>39</v>
      </c>
      <c r="AA186" s="3">
        <v>42</v>
      </c>
    </row>
    <row r="187" spans="1:28">
      <c r="A187" s="3" t="s">
        <v>922</v>
      </c>
      <c r="B187" s="3">
        <v>1.1599999999999999</v>
      </c>
      <c r="D187" s="3">
        <v>41</v>
      </c>
      <c r="E187" s="3">
        <v>59</v>
      </c>
      <c r="F187" s="3">
        <v>36</v>
      </c>
      <c r="G187" s="3">
        <v>57</v>
      </c>
      <c r="H187" s="3">
        <v>44</v>
      </c>
      <c r="J187" s="3">
        <f t="shared" si="6"/>
        <v>36</v>
      </c>
      <c r="K187" s="3">
        <f t="shared" si="7"/>
        <v>59</v>
      </c>
      <c r="L187" s="29">
        <f t="shared" si="8"/>
        <v>23</v>
      </c>
      <c r="X187" s="3">
        <v>1.1599999999999999</v>
      </c>
      <c r="Y187" s="3">
        <v>41</v>
      </c>
      <c r="Z187" s="3">
        <v>59</v>
      </c>
      <c r="AA187" s="3">
        <v>36</v>
      </c>
      <c r="AB187" s="3" t="s">
        <v>980</v>
      </c>
    </row>
    <row r="188" spans="1:28">
      <c r="A188" s="3" t="s">
        <v>922</v>
      </c>
      <c r="B188" s="3">
        <v>1.17</v>
      </c>
      <c r="D188" s="3">
        <v>59.5</v>
      </c>
      <c r="E188" s="3">
        <v>44</v>
      </c>
      <c r="F188" s="3">
        <v>42.5</v>
      </c>
      <c r="G188" s="3">
        <v>45</v>
      </c>
      <c r="H188" s="3">
        <v>47</v>
      </c>
      <c r="J188" s="3">
        <f t="shared" si="6"/>
        <v>42.5</v>
      </c>
      <c r="K188" s="3">
        <f t="shared" si="7"/>
        <v>59.5</v>
      </c>
      <c r="L188" s="29">
        <f t="shared" si="8"/>
        <v>17</v>
      </c>
      <c r="X188" s="3">
        <v>1.17</v>
      </c>
      <c r="Y188" s="3">
        <v>59.5</v>
      </c>
      <c r="Z188" s="3">
        <v>44</v>
      </c>
      <c r="AA188" s="3">
        <v>42.5</v>
      </c>
    </row>
    <row r="189" spans="1:28">
      <c r="A189" s="3" t="s">
        <v>922</v>
      </c>
      <c r="B189" s="3">
        <v>1.18</v>
      </c>
      <c r="D189" s="3">
        <v>53</v>
      </c>
      <c r="E189" s="3">
        <v>52</v>
      </c>
      <c r="F189" s="3">
        <v>50</v>
      </c>
      <c r="G189" s="3">
        <v>55</v>
      </c>
      <c r="H189" s="3">
        <v>54</v>
      </c>
      <c r="J189" s="3">
        <f t="shared" si="6"/>
        <v>50</v>
      </c>
      <c r="K189" s="3">
        <f t="shared" si="7"/>
        <v>55</v>
      </c>
      <c r="L189" s="29">
        <f t="shared" si="8"/>
        <v>5</v>
      </c>
      <c r="X189" s="3">
        <v>1.18</v>
      </c>
      <c r="Y189" s="3">
        <v>53</v>
      </c>
      <c r="Z189" s="3">
        <v>52</v>
      </c>
      <c r="AA189" s="3">
        <v>50</v>
      </c>
    </row>
    <row r="190" spans="1:28">
      <c r="A190" s="3" t="s">
        <v>922</v>
      </c>
      <c r="B190" s="3">
        <v>1.19</v>
      </c>
      <c r="D190" s="3">
        <v>49</v>
      </c>
      <c r="E190" s="3">
        <v>55</v>
      </c>
      <c r="F190" s="3">
        <v>53</v>
      </c>
      <c r="G190" s="3">
        <v>60</v>
      </c>
      <c r="H190" s="3">
        <v>100</v>
      </c>
      <c r="J190" s="3">
        <f t="shared" si="6"/>
        <v>49</v>
      </c>
      <c r="K190" s="3">
        <f t="shared" si="7"/>
        <v>100</v>
      </c>
      <c r="L190" s="29">
        <f t="shared" si="8"/>
        <v>51</v>
      </c>
      <c r="X190" s="3">
        <v>1.19</v>
      </c>
      <c r="Y190" s="3">
        <v>49</v>
      </c>
      <c r="Z190" s="3">
        <v>55</v>
      </c>
      <c r="AA190" s="3">
        <v>53</v>
      </c>
    </row>
    <row r="191" spans="1:28">
      <c r="A191" s="3" t="s">
        <v>922</v>
      </c>
      <c r="B191" s="3">
        <v>1.2</v>
      </c>
      <c r="D191" s="3">
        <v>135</v>
      </c>
      <c r="E191" s="3">
        <v>181</v>
      </c>
      <c r="F191" s="31">
        <v>51.5</v>
      </c>
      <c r="G191" s="3">
        <v>186</v>
      </c>
      <c r="H191" s="3">
        <v>168</v>
      </c>
      <c r="J191" s="3">
        <f t="shared" si="6"/>
        <v>51.5</v>
      </c>
      <c r="K191" s="3">
        <f t="shared" si="7"/>
        <v>186</v>
      </c>
      <c r="L191" s="29">
        <f t="shared" si="8"/>
        <v>134.5</v>
      </c>
      <c r="X191" s="3">
        <v>1.2</v>
      </c>
      <c r="Y191" s="3">
        <v>135</v>
      </c>
      <c r="Z191" s="3">
        <v>181</v>
      </c>
      <c r="AA191" s="3">
        <v>51.5</v>
      </c>
    </row>
    <row r="192" spans="1:28">
      <c r="A192" s="3" t="s">
        <v>922</v>
      </c>
      <c r="B192" s="3">
        <v>1.21</v>
      </c>
      <c r="D192" s="3" t="s">
        <v>635</v>
      </c>
      <c r="E192" s="3" t="s">
        <v>635</v>
      </c>
      <c r="F192" s="3" t="s">
        <v>945</v>
      </c>
      <c r="I192" s="3" t="s">
        <v>635</v>
      </c>
      <c r="J192" s="3">
        <f t="shared" si="6"/>
        <v>0</v>
      </c>
      <c r="K192" s="3">
        <f t="shared" si="7"/>
        <v>0</v>
      </c>
      <c r="L192" s="29">
        <f t="shared" si="8"/>
        <v>0</v>
      </c>
      <c r="X192" s="3">
        <v>1.21</v>
      </c>
      <c r="Y192" s="3" t="s">
        <v>635</v>
      </c>
      <c r="Z192" s="3" t="s">
        <v>635</v>
      </c>
      <c r="AA192" s="3" t="s">
        <v>945</v>
      </c>
      <c r="AB192" s="3" t="s">
        <v>803</v>
      </c>
    </row>
    <row r="193" spans="1:28">
      <c r="A193" s="3" t="s">
        <v>922</v>
      </c>
      <c r="B193" s="3">
        <v>1.22</v>
      </c>
      <c r="D193" s="3">
        <v>42.5</v>
      </c>
      <c r="E193" s="3">
        <v>42</v>
      </c>
      <c r="F193" s="3">
        <v>43</v>
      </c>
      <c r="G193" s="3">
        <v>52</v>
      </c>
      <c r="H193" s="3">
        <v>44</v>
      </c>
      <c r="J193" s="3">
        <f t="shared" si="6"/>
        <v>42</v>
      </c>
      <c r="K193" s="3">
        <f t="shared" si="7"/>
        <v>52</v>
      </c>
      <c r="L193" s="29">
        <f t="shared" si="8"/>
        <v>10</v>
      </c>
      <c r="X193" s="3">
        <v>1.22</v>
      </c>
      <c r="Y193" s="3">
        <v>42.5</v>
      </c>
      <c r="Z193" s="3">
        <v>42</v>
      </c>
      <c r="AA193" s="3">
        <v>43</v>
      </c>
    </row>
    <row r="194" spans="1:28">
      <c r="A194" s="3" t="s">
        <v>922</v>
      </c>
      <c r="B194" s="3">
        <v>1.23</v>
      </c>
      <c r="D194" s="3">
        <v>53</v>
      </c>
      <c r="E194" s="3">
        <v>52</v>
      </c>
      <c r="F194" s="3">
        <v>51.5</v>
      </c>
      <c r="G194" s="3">
        <v>52</v>
      </c>
      <c r="H194" s="3">
        <v>64</v>
      </c>
      <c r="J194" s="3">
        <f t="shared" si="6"/>
        <v>51.5</v>
      </c>
      <c r="K194" s="3">
        <f t="shared" si="7"/>
        <v>64</v>
      </c>
      <c r="L194" s="29">
        <f t="shared" si="8"/>
        <v>12.5</v>
      </c>
      <c r="X194" s="3">
        <v>1.23</v>
      </c>
      <c r="Y194" s="3">
        <v>53</v>
      </c>
      <c r="Z194" s="3">
        <v>52</v>
      </c>
      <c r="AA194" s="3">
        <v>51.5</v>
      </c>
    </row>
    <row r="195" spans="1:28">
      <c r="A195" s="3" t="s">
        <v>922</v>
      </c>
      <c r="B195" s="3">
        <v>1.24</v>
      </c>
      <c r="D195" s="3">
        <v>59</v>
      </c>
      <c r="E195" s="3">
        <v>63</v>
      </c>
      <c r="F195" s="3">
        <v>55.5</v>
      </c>
      <c r="G195" s="3">
        <v>58</v>
      </c>
      <c r="H195" s="3">
        <v>63</v>
      </c>
      <c r="J195" s="3">
        <f t="shared" si="6"/>
        <v>55.5</v>
      </c>
      <c r="K195" s="3">
        <f t="shared" si="7"/>
        <v>63</v>
      </c>
      <c r="L195" s="29">
        <f t="shared" si="8"/>
        <v>7.5</v>
      </c>
      <c r="X195" s="3">
        <v>1.24</v>
      </c>
      <c r="Y195" s="3">
        <v>59</v>
      </c>
      <c r="Z195" s="3">
        <v>63</v>
      </c>
      <c r="AA195" s="3">
        <v>55.5</v>
      </c>
      <c r="AB195" s="3" t="s">
        <v>981</v>
      </c>
    </row>
    <row r="196" spans="1:28">
      <c r="J196" s="3">
        <f t="shared" si="6"/>
        <v>0</v>
      </c>
      <c r="K196" s="3">
        <f t="shared" si="7"/>
        <v>0</v>
      </c>
      <c r="L196" s="29">
        <f t="shared" si="8"/>
        <v>0</v>
      </c>
    </row>
    <row r="197" spans="1:28">
      <c r="A197" s="3" t="s">
        <v>677</v>
      </c>
      <c r="B197" s="3">
        <v>2.1</v>
      </c>
      <c r="D197" s="3">
        <v>46</v>
      </c>
      <c r="E197" s="3">
        <v>45</v>
      </c>
      <c r="G197" s="3">
        <v>46</v>
      </c>
      <c r="H197" s="3">
        <v>46</v>
      </c>
      <c r="J197" s="3">
        <f t="shared" si="6"/>
        <v>45</v>
      </c>
      <c r="K197" s="3">
        <f t="shared" si="7"/>
        <v>46</v>
      </c>
      <c r="L197" s="29">
        <f t="shared" si="8"/>
        <v>1</v>
      </c>
      <c r="X197" s="3">
        <v>2.1</v>
      </c>
      <c r="Y197" s="3">
        <v>46</v>
      </c>
      <c r="Z197" s="3">
        <v>45</v>
      </c>
      <c r="AB197" s="3" t="s">
        <v>982</v>
      </c>
    </row>
    <row r="198" spans="1:28">
      <c r="A198" s="3" t="s">
        <v>677</v>
      </c>
      <c r="B198" s="3">
        <v>2.2000000000000002</v>
      </c>
      <c r="D198" s="3">
        <v>50</v>
      </c>
      <c r="E198" s="3">
        <v>49</v>
      </c>
      <c r="F198" s="3">
        <v>50</v>
      </c>
      <c r="G198" s="3">
        <v>49</v>
      </c>
      <c r="H198" s="3">
        <v>51</v>
      </c>
      <c r="J198" s="3">
        <f t="shared" ref="J198:J261" si="9">MIN(C198:H198)</f>
        <v>49</v>
      </c>
      <c r="K198" s="3">
        <f t="shared" ref="K198:K261" si="10">MAX(C198:H198)</f>
        <v>51</v>
      </c>
      <c r="L198" s="29">
        <f t="shared" ref="L198:L261" si="11">K198-J198</f>
        <v>2</v>
      </c>
      <c r="X198" s="3">
        <v>2.2000000000000002</v>
      </c>
      <c r="Y198" s="3">
        <v>50</v>
      </c>
      <c r="Z198" s="3">
        <v>49</v>
      </c>
      <c r="AA198" s="3">
        <v>50</v>
      </c>
    </row>
    <row r="199" spans="1:28">
      <c r="A199" s="3" t="s">
        <v>677</v>
      </c>
      <c r="B199" s="3">
        <v>2.2999999999999998</v>
      </c>
      <c r="D199" s="3">
        <v>47</v>
      </c>
      <c r="E199" s="3">
        <v>48</v>
      </c>
      <c r="F199" s="3">
        <v>47.5</v>
      </c>
      <c r="G199" s="3">
        <v>50</v>
      </c>
      <c r="H199" s="3">
        <v>45</v>
      </c>
      <c r="J199" s="3">
        <f t="shared" si="9"/>
        <v>45</v>
      </c>
      <c r="K199" s="3">
        <f t="shared" si="10"/>
        <v>50</v>
      </c>
      <c r="L199" s="29">
        <f t="shared" si="11"/>
        <v>5</v>
      </c>
      <c r="X199" s="3">
        <v>2.2999999999999998</v>
      </c>
      <c r="Y199" s="3">
        <v>47</v>
      </c>
      <c r="Z199" s="3">
        <v>48</v>
      </c>
      <c r="AA199" s="3">
        <v>47.5</v>
      </c>
    </row>
    <row r="200" spans="1:28">
      <c r="A200" s="3" t="s">
        <v>677</v>
      </c>
      <c r="B200" s="3">
        <v>2.4</v>
      </c>
      <c r="D200" s="3">
        <v>58</v>
      </c>
      <c r="E200" s="3">
        <v>61</v>
      </c>
      <c r="F200" s="3">
        <v>60</v>
      </c>
      <c r="G200" s="3">
        <v>60</v>
      </c>
      <c r="H200" s="3">
        <v>62</v>
      </c>
      <c r="J200" s="3">
        <f t="shared" si="9"/>
        <v>58</v>
      </c>
      <c r="K200" s="3">
        <f t="shared" si="10"/>
        <v>62</v>
      </c>
      <c r="L200" s="29">
        <f t="shared" si="11"/>
        <v>4</v>
      </c>
      <c r="X200" s="3">
        <v>2.4</v>
      </c>
      <c r="Y200" s="3">
        <v>58</v>
      </c>
      <c r="Z200" s="3">
        <v>61</v>
      </c>
      <c r="AA200" s="3">
        <v>60</v>
      </c>
    </row>
    <row r="201" spans="1:28">
      <c r="A201" s="3" t="s">
        <v>677</v>
      </c>
      <c r="B201" s="3">
        <v>2.5</v>
      </c>
      <c r="D201" s="3">
        <v>50</v>
      </c>
      <c r="E201" s="3">
        <v>56</v>
      </c>
      <c r="F201" s="3">
        <v>56</v>
      </c>
      <c r="G201" s="3">
        <v>56</v>
      </c>
      <c r="H201" s="3">
        <v>56</v>
      </c>
      <c r="J201" s="3">
        <f t="shared" si="9"/>
        <v>50</v>
      </c>
      <c r="K201" s="3">
        <f t="shared" si="10"/>
        <v>56</v>
      </c>
      <c r="L201" s="29">
        <f t="shared" si="11"/>
        <v>6</v>
      </c>
      <c r="X201" s="3">
        <v>2.5</v>
      </c>
      <c r="Y201" s="3">
        <v>50</v>
      </c>
      <c r="Z201" s="3">
        <v>56</v>
      </c>
      <c r="AA201" s="3">
        <v>56</v>
      </c>
      <c r="AB201" s="3" t="s">
        <v>983</v>
      </c>
    </row>
    <row r="202" spans="1:28">
      <c r="A202" s="3" t="s">
        <v>677</v>
      </c>
      <c r="B202" s="3">
        <v>2.6</v>
      </c>
      <c r="D202" s="3">
        <v>58</v>
      </c>
      <c r="E202" s="3">
        <v>61</v>
      </c>
      <c r="F202" s="3">
        <v>61.5</v>
      </c>
      <c r="G202" s="3">
        <v>57</v>
      </c>
      <c r="H202" s="3">
        <v>65</v>
      </c>
      <c r="J202" s="3">
        <f t="shared" si="9"/>
        <v>57</v>
      </c>
      <c r="K202" s="3">
        <f t="shared" si="10"/>
        <v>65</v>
      </c>
      <c r="L202" s="29">
        <f t="shared" si="11"/>
        <v>8</v>
      </c>
      <c r="X202" s="3">
        <v>2.6</v>
      </c>
      <c r="Y202" s="3">
        <v>58</v>
      </c>
      <c r="Z202" s="3">
        <v>61</v>
      </c>
      <c r="AA202" s="3">
        <v>61.5</v>
      </c>
    </row>
    <row r="203" spans="1:28">
      <c r="A203" s="3" t="s">
        <v>677</v>
      </c>
      <c r="B203" s="3">
        <v>2.7</v>
      </c>
      <c r="D203" s="3">
        <v>75</v>
      </c>
      <c r="E203" s="3">
        <v>77</v>
      </c>
      <c r="F203" s="3">
        <v>74.5</v>
      </c>
      <c r="G203" s="3">
        <v>79</v>
      </c>
      <c r="H203" s="3">
        <v>73</v>
      </c>
      <c r="J203" s="3">
        <f t="shared" si="9"/>
        <v>73</v>
      </c>
      <c r="K203" s="3">
        <f t="shared" si="10"/>
        <v>79</v>
      </c>
      <c r="L203" s="29">
        <f t="shared" si="11"/>
        <v>6</v>
      </c>
      <c r="X203" s="3">
        <v>2.7</v>
      </c>
      <c r="Y203" s="3">
        <v>75</v>
      </c>
      <c r="Z203" s="3">
        <v>77</v>
      </c>
      <c r="AA203" s="3">
        <v>74.5</v>
      </c>
    </row>
    <row r="204" spans="1:28">
      <c r="A204" s="3" t="s">
        <v>677</v>
      </c>
      <c r="B204" s="3">
        <v>2.8</v>
      </c>
      <c r="D204" s="3">
        <v>89</v>
      </c>
      <c r="E204" s="3">
        <v>89</v>
      </c>
      <c r="F204" s="3">
        <v>87.5</v>
      </c>
      <c r="G204" s="3">
        <v>94</v>
      </c>
      <c r="H204" s="3">
        <v>97</v>
      </c>
      <c r="J204" s="3">
        <f t="shared" si="9"/>
        <v>87.5</v>
      </c>
      <c r="K204" s="3">
        <f t="shared" si="10"/>
        <v>97</v>
      </c>
      <c r="L204" s="29">
        <f t="shared" si="11"/>
        <v>9.5</v>
      </c>
      <c r="X204" s="3">
        <v>2.8</v>
      </c>
      <c r="Y204" s="3">
        <v>89</v>
      </c>
      <c r="Z204" s="3">
        <v>89</v>
      </c>
      <c r="AA204" s="3">
        <v>87.5</v>
      </c>
    </row>
    <row r="205" spans="1:28">
      <c r="A205" s="3" t="s">
        <v>677</v>
      </c>
      <c r="B205" s="3">
        <v>2.9</v>
      </c>
      <c r="D205" s="3">
        <v>112</v>
      </c>
      <c r="E205" s="3">
        <v>111</v>
      </c>
      <c r="F205" s="3">
        <v>117</v>
      </c>
      <c r="G205" s="3">
        <v>120</v>
      </c>
      <c r="H205" s="3">
        <v>120</v>
      </c>
      <c r="J205" s="3">
        <f t="shared" si="9"/>
        <v>111</v>
      </c>
      <c r="K205" s="3">
        <f t="shared" si="10"/>
        <v>120</v>
      </c>
      <c r="L205" s="29">
        <f t="shared" si="11"/>
        <v>9</v>
      </c>
      <c r="X205" s="3">
        <v>2.9</v>
      </c>
      <c r="Y205" s="3">
        <v>112</v>
      </c>
      <c r="Z205" s="3">
        <v>111</v>
      </c>
      <c r="AA205" s="3">
        <v>117</v>
      </c>
    </row>
    <row r="206" spans="1:28">
      <c r="A206" s="3" t="s">
        <v>677</v>
      </c>
      <c r="B206" s="3">
        <v>2.1</v>
      </c>
      <c r="D206" s="3">
        <v>150</v>
      </c>
      <c r="E206" s="3">
        <v>124</v>
      </c>
      <c r="F206" s="3">
        <v>168</v>
      </c>
      <c r="G206" s="13" t="s">
        <v>43</v>
      </c>
      <c r="H206" s="13">
        <v>169</v>
      </c>
      <c r="I206" s="13"/>
      <c r="J206" s="3">
        <f t="shared" si="9"/>
        <v>124</v>
      </c>
      <c r="K206" s="3">
        <f t="shared" si="10"/>
        <v>169</v>
      </c>
      <c r="L206" s="29">
        <f t="shared" si="11"/>
        <v>45</v>
      </c>
      <c r="M206" s="13"/>
      <c r="X206" s="3">
        <v>2.1</v>
      </c>
      <c r="Y206" s="3">
        <v>150</v>
      </c>
      <c r="Z206" s="3">
        <v>124</v>
      </c>
      <c r="AA206" s="3">
        <v>168</v>
      </c>
      <c r="AB206" s="3" t="s">
        <v>984</v>
      </c>
    </row>
    <row r="207" spans="1:28">
      <c r="A207" s="3" t="s">
        <v>677</v>
      </c>
      <c r="B207" s="3">
        <v>2.11</v>
      </c>
      <c r="D207" s="3">
        <v>185</v>
      </c>
      <c r="E207" s="3">
        <v>161</v>
      </c>
      <c r="F207" s="3" t="s">
        <v>43</v>
      </c>
      <c r="G207" s="3">
        <v>183</v>
      </c>
      <c r="H207" s="3">
        <v>185</v>
      </c>
      <c r="J207" s="3">
        <f t="shared" si="9"/>
        <v>161</v>
      </c>
      <c r="K207" s="3">
        <f t="shared" si="10"/>
        <v>185</v>
      </c>
      <c r="L207" s="29">
        <f t="shared" si="11"/>
        <v>24</v>
      </c>
      <c r="X207" s="3">
        <v>2.11</v>
      </c>
      <c r="Y207" s="3">
        <v>185</v>
      </c>
      <c r="Z207" s="3">
        <v>161</v>
      </c>
      <c r="AA207" s="3" t="s">
        <v>43</v>
      </c>
    </row>
    <row r="208" spans="1:28">
      <c r="A208" s="3" t="s">
        <v>677</v>
      </c>
      <c r="B208" s="3">
        <v>2.12</v>
      </c>
      <c r="D208" s="3">
        <v>159</v>
      </c>
      <c r="E208" s="31">
        <v>69</v>
      </c>
      <c r="F208" s="3">
        <v>125</v>
      </c>
      <c r="G208" s="3">
        <v>148</v>
      </c>
      <c r="H208" s="3">
        <v>173</v>
      </c>
      <c r="J208" s="3">
        <f t="shared" si="9"/>
        <v>69</v>
      </c>
      <c r="K208" s="3">
        <f t="shared" si="10"/>
        <v>173</v>
      </c>
      <c r="L208" s="29">
        <f t="shared" si="11"/>
        <v>104</v>
      </c>
      <c r="X208" s="3">
        <v>2.12</v>
      </c>
      <c r="Y208" s="3">
        <v>159</v>
      </c>
      <c r="Z208" s="3">
        <v>69</v>
      </c>
      <c r="AA208" s="3">
        <v>125</v>
      </c>
      <c r="AB208" s="3" t="s">
        <v>582</v>
      </c>
    </row>
    <row r="209" spans="1:28">
      <c r="A209" s="3" t="s">
        <v>677</v>
      </c>
      <c r="B209" s="3">
        <v>2.13</v>
      </c>
      <c r="D209" s="3">
        <v>150</v>
      </c>
      <c r="E209" s="31">
        <v>74</v>
      </c>
      <c r="F209" s="3">
        <v>164</v>
      </c>
      <c r="G209" s="3">
        <v>165</v>
      </c>
      <c r="H209" s="3">
        <v>163</v>
      </c>
      <c r="J209" s="3">
        <f t="shared" si="9"/>
        <v>74</v>
      </c>
      <c r="K209" s="3">
        <f t="shared" si="10"/>
        <v>165</v>
      </c>
      <c r="L209" s="29">
        <f t="shared" si="11"/>
        <v>91</v>
      </c>
      <c r="X209" s="3">
        <v>2.13</v>
      </c>
      <c r="Y209" s="3">
        <v>150</v>
      </c>
      <c r="Z209" s="3">
        <v>74</v>
      </c>
      <c r="AA209" s="3">
        <v>164</v>
      </c>
      <c r="AB209" s="3" t="s">
        <v>524</v>
      </c>
    </row>
    <row r="210" spans="1:28">
      <c r="A210" s="3" t="s">
        <v>677</v>
      </c>
      <c r="B210" s="3">
        <v>2.14</v>
      </c>
      <c r="D210" s="3">
        <v>109</v>
      </c>
      <c r="E210" s="3">
        <v>115</v>
      </c>
      <c r="F210" s="3">
        <v>143.5</v>
      </c>
      <c r="G210" s="3">
        <v>147</v>
      </c>
      <c r="H210" s="3">
        <v>141</v>
      </c>
      <c r="J210" s="3">
        <f t="shared" si="9"/>
        <v>109</v>
      </c>
      <c r="K210" s="3">
        <f t="shared" si="10"/>
        <v>147</v>
      </c>
      <c r="L210" s="29">
        <f t="shared" si="11"/>
        <v>38</v>
      </c>
      <c r="X210" s="3">
        <v>2.14</v>
      </c>
      <c r="Y210" s="3">
        <v>109</v>
      </c>
      <c r="Z210" s="3">
        <v>115</v>
      </c>
      <c r="AA210" s="3">
        <v>143.5</v>
      </c>
    </row>
    <row r="211" spans="1:28">
      <c r="A211" s="3" t="s">
        <v>677</v>
      </c>
      <c r="B211" s="3">
        <v>2.15</v>
      </c>
      <c r="D211" s="3">
        <v>59</v>
      </c>
      <c r="E211" s="3">
        <v>73</v>
      </c>
      <c r="F211" s="3">
        <v>60</v>
      </c>
      <c r="G211" s="3">
        <v>62</v>
      </c>
      <c r="H211" s="31">
        <v>160</v>
      </c>
      <c r="J211" s="3">
        <f t="shared" si="9"/>
        <v>59</v>
      </c>
      <c r="K211" s="3">
        <f t="shared" si="10"/>
        <v>160</v>
      </c>
      <c r="L211" s="29">
        <f t="shared" si="11"/>
        <v>101</v>
      </c>
      <c r="X211" s="3">
        <v>2.15</v>
      </c>
      <c r="Y211" s="3">
        <v>59</v>
      </c>
      <c r="Z211" s="3">
        <v>73</v>
      </c>
      <c r="AA211" s="3">
        <v>60</v>
      </c>
      <c r="AB211" s="3" t="s">
        <v>985</v>
      </c>
    </row>
    <row r="212" spans="1:28">
      <c r="A212" s="3" t="s">
        <v>677</v>
      </c>
      <c r="B212" s="3">
        <v>2.16</v>
      </c>
      <c r="D212" s="3">
        <v>58</v>
      </c>
      <c r="E212" s="3">
        <v>58</v>
      </c>
      <c r="F212" s="3">
        <v>53.5</v>
      </c>
      <c r="G212" s="3">
        <v>58</v>
      </c>
      <c r="H212" s="3">
        <v>56</v>
      </c>
      <c r="J212" s="3">
        <f t="shared" si="9"/>
        <v>53.5</v>
      </c>
      <c r="K212" s="3">
        <f t="shared" si="10"/>
        <v>58</v>
      </c>
      <c r="L212" s="29">
        <f t="shared" si="11"/>
        <v>4.5</v>
      </c>
      <c r="X212" s="3">
        <v>2.16</v>
      </c>
      <c r="Y212" s="3">
        <v>58</v>
      </c>
      <c r="Z212" s="3">
        <v>58</v>
      </c>
      <c r="AA212" s="3">
        <v>53.5</v>
      </c>
    </row>
    <row r="213" spans="1:28">
      <c r="A213" s="3" t="s">
        <v>677</v>
      </c>
      <c r="B213" s="3">
        <v>2.17</v>
      </c>
      <c r="D213" s="3">
        <v>61</v>
      </c>
      <c r="E213" s="3">
        <v>70</v>
      </c>
      <c r="F213" s="3">
        <v>49</v>
      </c>
      <c r="G213" s="3">
        <v>57</v>
      </c>
      <c r="H213" s="3">
        <v>72</v>
      </c>
      <c r="J213" s="3">
        <f t="shared" si="9"/>
        <v>49</v>
      </c>
      <c r="K213" s="3">
        <f t="shared" si="10"/>
        <v>72</v>
      </c>
      <c r="L213" s="29">
        <f t="shared" si="11"/>
        <v>23</v>
      </c>
      <c r="X213" s="3">
        <v>2.17</v>
      </c>
      <c r="Y213" s="3">
        <v>61</v>
      </c>
      <c r="Z213" s="3">
        <v>70</v>
      </c>
      <c r="AA213" s="3">
        <v>49</v>
      </c>
    </row>
    <row r="214" spans="1:28">
      <c r="A214" s="3" t="s">
        <v>677</v>
      </c>
      <c r="B214" s="3">
        <v>2.1800000000000002</v>
      </c>
      <c r="D214" s="3">
        <v>103</v>
      </c>
      <c r="E214" s="3">
        <v>93</v>
      </c>
      <c r="F214" s="31">
        <v>55</v>
      </c>
      <c r="G214" s="3">
        <v>104</v>
      </c>
      <c r="H214" s="3">
        <v>110</v>
      </c>
      <c r="J214" s="3">
        <f t="shared" si="9"/>
        <v>55</v>
      </c>
      <c r="K214" s="3">
        <f t="shared" si="10"/>
        <v>110</v>
      </c>
      <c r="L214" s="29">
        <f t="shared" si="11"/>
        <v>55</v>
      </c>
      <c r="X214" s="3">
        <v>2.1800000000000002</v>
      </c>
      <c r="Y214" s="3">
        <v>103</v>
      </c>
      <c r="Z214" s="3">
        <v>93</v>
      </c>
      <c r="AA214" s="3">
        <v>55</v>
      </c>
    </row>
    <row r="215" spans="1:28">
      <c r="A215" s="3" t="s">
        <v>677</v>
      </c>
      <c r="B215" s="3">
        <v>2.19</v>
      </c>
      <c r="D215" s="3">
        <v>60</v>
      </c>
      <c r="E215" s="3">
        <v>90</v>
      </c>
      <c r="F215" s="3">
        <v>47</v>
      </c>
      <c r="G215" s="3">
        <v>57</v>
      </c>
      <c r="H215" s="3">
        <v>99</v>
      </c>
      <c r="J215" s="3">
        <f t="shared" si="9"/>
        <v>47</v>
      </c>
      <c r="K215" s="3">
        <f t="shared" si="10"/>
        <v>99</v>
      </c>
      <c r="L215" s="29">
        <f t="shared" si="11"/>
        <v>52</v>
      </c>
      <c r="X215" s="3">
        <v>2.19</v>
      </c>
      <c r="Y215" s="3">
        <v>60</v>
      </c>
      <c r="Z215" s="3">
        <v>90</v>
      </c>
      <c r="AA215" s="3">
        <v>47</v>
      </c>
    </row>
    <row r="216" spans="1:28">
      <c r="A216" s="3" t="s">
        <v>677</v>
      </c>
      <c r="B216" s="3">
        <v>2.2000000000000002</v>
      </c>
      <c r="D216" s="3">
        <v>103</v>
      </c>
      <c r="E216" s="3">
        <v>63</v>
      </c>
      <c r="F216" s="3">
        <v>104</v>
      </c>
      <c r="G216" s="3">
        <v>106</v>
      </c>
      <c r="H216" s="3">
        <v>107</v>
      </c>
      <c r="J216" s="3">
        <f t="shared" si="9"/>
        <v>63</v>
      </c>
      <c r="K216" s="3">
        <f t="shared" si="10"/>
        <v>107</v>
      </c>
      <c r="L216" s="29">
        <f t="shared" si="11"/>
        <v>44</v>
      </c>
      <c r="X216" s="3">
        <v>2.2000000000000002</v>
      </c>
      <c r="Y216" s="3">
        <v>103</v>
      </c>
      <c r="Z216" s="3">
        <v>63</v>
      </c>
      <c r="AA216" s="3">
        <v>104</v>
      </c>
    </row>
    <row r="217" spans="1:28">
      <c r="A217" s="3" t="s">
        <v>677</v>
      </c>
      <c r="B217" s="3">
        <v>2.21</v>
      </c>
      <c r="D217" s="3">
        <v>107</v>
      </c>
      <c r="E217" s="3">
        <v>109</v>
      </c>
      <c r="F217" s="3">
        <v>96</v>
      </c>
      <c r="G217" s="3">
        <v>110</v>
      </c>
      <c r="H217" s="3">
        <v>123</v>
      </c>
      <c r="I217" s="3" t="s">
        <v>1028</v>
      </c>
      <c r="J217" s="3">
        <f t="shared" si="9"/>
        <v>96</v>
      </c>
      <c r="K217" s="3">
        <f t="shared" si="10"/>
        <v>123</v>
      </c>
      <c r="L217" s="29">
        <f t="shared" si="11"/>
        <v>27</v>
      </c>
      <c r="X217" s="3">
        <v>2.21</v>
      </c>
      <c r="Y217" s="3">
        <v>107</v>
      </c>
      <c r="Z217" s="3">
        <v>109</v>
      </c>
      <c r="AA217" s="3">
        <v>96</v>
      </c>
    </row>
    <row r="218" spans="1:28">
      <c r="A218" s="3" t="s">
        <v>677</v>
      </c>
      <c r="B218" s="3">
        <v>2.2200000000000002</v>
      </c>
      <c r="D218" s="3">
        <v>50</v>
      </c>
      <c r="E218" s="3">
        <v>61</v>
      </c>
      <c r="F218" s="3">
        <v>54.5</v>
      </c>
      <c r="G218" s="3">
        <v>64</v>
      </c>
      <c r="H218" s="3">
        <v>69</v>
      </c>
      <c r="J218" s="3">
        <f t="shared" si="9"/>
        <v>50</v>
      </c>
      <c r="K218" s="3">
        <f t="shared" si="10"/>
        <v>69</v>
      </c>
      <c r="L218" s="29">
        <f t="shared" si="11"/>
        <v>19</v>
      </c>
      <c r="X218" s="3">
        <v>2.2200000000000002</v>
      </c>
      <c r="Y218" s="3">
        <v>50</v>
      </c>
      <c r="Z218" s="3">
        <v>61</v>
      </c>
      <c r="AA218" s="3">
        <v>54.5</v>
      </c>
    </row>
    <row r="219" spans="1:28">
      <c r="A219" s="3" t="s">
        <v>677</v>
      </c>
      <c r="B219" s="3">
        <v>2.23</v>
      </c>
      <c r="D219" s="3">
        <v>49</v>
      </c>
      <c r="E219" s="3">
        <v>93</v>
      </c>
      <c r="F219" s="3">
        <v>55</v>
      </c>
      <c r="G219" s="3">
        <v>97</v>
      </c>
      <c r="H219" s="3">
        <v>80</v>
      </c>
      <c r="J219" s="3">
        <f t="shared" si="9"/>
        <v>49</v>
      </c>
      <c r="K219" s="3">
        <f t="shared" si="10"/>
        <v>97</v>
      </c>
      <c r="L219" s="29">
        <f t="shared" si="11"/>
        <v>48</v>
      </c>
      <c r="X219" s="3">
        <v>2.23</v>
      </c>
      <c r="Y219" s="3">
        <v>49</v>
      </c>
      <c r="Z219" s="3">
        <v>93</v>
      </c>
      <c r="AA219" s="3">
        <v>55</v>
      </c>
    </row>
    <row r="220" spans="1:28">
      <c r="A220" s="3" t="s">
        <v>677</v>
      </c>
      <c r="B220" s="3">
        <v>2.2400000000000002</v>
      </c>
      <c r="D220" s="3">
        <v>92</v>
      </c>
      <c r="E220" s="3">
        <v>75</v>
      </c>
      <c r="F220" s="3">
        <v>56</v>
      </c>
      <c r="G220" s="3">
        <v>104</v>
      </c>
      <c r="H220" s="3">
        <v>90</v>
      </c>
      <c r="J220" s="3">
        <f t="shared" si="9"/>
        <v>56</v>
      </c>
      <c r="K220" s="3">
        <f t="shared" si="10"/>
        <v>104</v>
      </c>
      <c r="L220" s="29">
        <f t="shared" si="11"/>
        <v>48</v>
      </c>
      <c r="X220" s="3">
        <v>2.2400000000000002</v>
      </c>
      <c r="Y220" s="3">
        <v>92</v>
      </c>
      <c r="Z220" s="3">
        <v>75</v>
      </c>
      <c r="AA220" s="3">
        <v>56</v>
      </c>
    </row>
    <row r="221" spans="1:28">
      <c r="A221" s="3" t="s">
        <v>677</v>
      </c>
      <c r="B221" s="3">
        <v>2.25</v>
      </c>
      <c r="D221" s="3">
        <v>73</v>
      </c>
      <c r="E221" s="3">
        <v>71</v>
      </c>
      <c r="F221" s="3">
        <v>72.5</v>
      </c>
      <c r="G221" s="3">
        <v>72</v>
      </c>
      <c r="H221" s="3">
        <v>67</v>
      </c>
      <c r="I221" s="3" t="s">
        <v>1028</v>
      </c>
      <c r="J221" s="3">
        <f t="shared" si="9"/>
        <v>67</v>
      </c>
      <c r="K221" s="3">
        <f t="shared" si="10"/>
        <v>73</v>
      </c>
      <c r="L221" s="29">
        <f t="shared" si="11"/>
        <v>6</v>
      </c>
      <c r="X221" s="3">
        <v>2.25</v>
      </c>
      <c r="Y221" s="3">
        <v>73</v>
      </c>
      <c r="Z221" s="3">
        <v>71</v>
      </c>
      <c r="AA221" s="3">
        <v>72.5</v>
      </c>
      <c r="AB221" s="3" t="s">
        <v>986</v>
      </c>
    </row>
    <row r="222" spans="1:28">
      <c r="J222" s="3">
        <f t="shared" si="9"/>
        <v>0</v>
      </c>
      <c r="K222" s="3">
        <f t="shared" si="10"/>
        <v>0</v>
      </c>
      <c r="L222" s="29">
        <f t="shared" si="11"/>
        <v>0</v>
      </c>
    </row>
    <row r="223" spans="1:28">
      <c r="A223" s="3" t="s">
        <v>923</v>
      </c>
      <c r="B223" s="3">
        <v>3.1</v>
      </c>
      <c r="D223" s="3">
        <v>140</v>
      </c>
      <c r="E223" s="3">
        <v>147</v>
      </c>
      <c r="F223" s="3">
        <v>148</v>
      </c>
      <c r="G223" s="3">
        <v>150</v>
      </c>
      <c r="H223" s="3">
        <v>150</v>
      </c>
      <c r="J223" s="3">
        <f t="shared" si="9"/>
        <v>140</v>
      </c>
      <c r="K223" s="3">
        <f t="shared" si="10"/>
        <v>150</v>
      </c>
      <c r="L223" s="29">
        <f t="shared" si="11"/>
        <v>10</v>
      </c>
      <c r="X223" s="3">
        <v>3.1</v>
      </c>
      <c r="Y223" s="3">
        <v>140</v>
      </c>
      <c r="Z223" s="3">
        <v>147</v>
      </c>
      <c r="AA223" s="3">
        <v>148</v>
      </c>
      <c r="AB223" s="3" t="s">
        <v>987</v>
      </c>
    </row>
    <row r="224" spans="1:28">
      <c r="A224" s="3" t="s">
        <v>923</v>
      </c>
      <c r="B224" s="3">
        <v>3.2</v>
      </c>
      <c r="D224" s="3">
        <v>33</v>
      </c>
      <c r="E224" s="3">
        <v>49</v>
      </c>
      <c r="F224" s="3">
        <v>86</v>
      </c>
      <c r="H224" s="3">
        <v>87</v>
      </c>
      <c r="J224" s="3">
        <f t="shared" si="9"/>
        <v>33</v>
      </c>
      <c r="K224" s="3">
        <f t="shared" si="10"/>
        <v>87</v>
      </c>
      <c r="L224" s="29">
        <f t="shared" si="11"/>
        <v>54</v>
      </c>
      <c r="X224" s="3">
        <v>3.2</v>
      </c>
      <c r="Y224" s="3">
        <v>33</v>
      </c>
      <c r="Z224" s="3">
        <v>49</v>
      </c>
      <c r="AA224" s="3">
        <v>86</v>
      </c>
    </row>
    <row r="225" spans="1:28">
      <c r="A225" s="3" t="s">
        <v>923</v>
      </c>
      <c r="B225" s="3">
        <v>3.3</v>
      </c>
      <c r="D225" s="3">
        <v>83</v>
      </c>
      <c r="E225" s="3">
        <v>77</v>
      </c>
      <c r="F225" s="3">
        <v>77</v>
      </c>
      <c r="G225" s="3">
        <v>74</v>
      </c>
      <c r="H225" s="3">
        <v>74</v>
      </c>
      <c r="J225" s="3">
        <f t="shared" si="9"/>
        <v>74</v>
      </c>
      <c r="K225" s="3">
        <f t="shared" si="10"/>
        <v>83</v>
      </c>
      <c r="L225" s="29">
        <f t="shared" si="11"/>
        <v>9</v>
      </c>
      <c r="X225" s="3">
        <v>3.3</v>
      </c>
      <c r="Y225" s="3">
        <v>83</v>
      </c>
      <c r="Z225" s="3">
        <v>77</v>
      </c>
      <c r="AA225" s="3">
        <v>77</v>
      </c>
    </row>
    <row r="226" spans="1:28">
      <c r="A226" s="3" t="s">
        <v>923</v>
      </c>
      <c r="B226" s="3">
        <v>3.4</v>
      </c>
      <c r="D226" s="3">
        <v>53.5</v>
      </c>
      <c r="E226" s="3">
        <v>55</v>
      </c>
      <c r="F226" s="3">
        <v>55</v>
      </c>
      <c r="G226" s="3">
        <v>52</v>
      </c>
      <c r="H226" s="3">
        <v>54</v>
      </c>
      <c r="J226" s="3">
        <f t="shared" si="9"/>
        <v>52</v>
      </c>
      <c r="K226" s="3">
        <f t="shared" si="10"/>
        <v>55</v>
      </c>
      <c r="L226" s="29">
        <f t="shared" si="11"/>
        <v>3</v>
      </c>
      <c r="X226" s="3">
        <v>3.4</v>
      </c>
      <c r="Y226" s="3">
        <v>53.5</v>
      </c>
      <c r="Z226" s="3">
        <v>55</v>
      </c>
      <c r="AA226" s="3">
        <v>55</v>
      </c>
    </row>
    <row r="227" spans="1:28">
      <c r="A227" s="3" t="s">
        <v>923</v>
      </c>
      <c r="B227" s="3">
        <v>3.5</v>
      </c>
      <c r="D227" s="3">
        <v>60</v>
      </c>
      <c r="E227" s="3">
        <v>65</v>
      </c>
      <c r="F227" s="3">
        <v>65.5</v>
      </c>
      <c r="G227" s="3">
        <v>56</v>
      </c>
      <c r="H227" s="3">
        <v>66</v>
      </c>
      <c r="J227" s="3">
        <f t="shared" si="9"/>
        <v>56</v>
      </c>
      <c r="K227" s="3">
        <f t="shared" si="10"/>
        <v>66</v>
      </c>
      <c r="L227" s="29">
        <f t="shared" si="11"/>
        <v>10</v>
      </c>
      <c r="X227" s="3">
        <v>3.5</v>
      </c>
      <c r="Y227" s="3">
        <v>60</v>
      </c>
      <c r="Z227" s="3">
        <v>65</v>
      </c>
      <c r="AA227" s="3">
        <v>65.5</v>
      </c>
    </row>
    <row r="228" spans="1:28">
      <c r="A228" s="3" t="s">
        <v>923</v>
      </c>
      <c r="B228" s="3">
        <v>3.6</v>
      </c>
      <c r="D228" s="3">
        <v>110</v>
      </c>
      <c r="E228" s="3">
        <v>125</v>
      </c>
      <c r="F228" s="3">
        <v>130</v>
      </c>
      <c r="G228" s="3">
        <v>132</v>
      </c>
      <c r="H228" s="3">
        <v>139</v>
      </c>
      <c r="J228" s="3">
        <f t="shared" si="9"/>
        <v>110</v>
      </c>
      <c r="K228" s="3">
        <f t="shared" si="10"/>
        <v>139</v>
      </c>
      <c r="L228" s="29">
        <f t="shared" si="11"/>
        <v>29</v>
      </c>
      <c r="X228" s="3">
        <v>3.6</v>
      </c>
      <c r="Y228" s="3">
        <v>110</v>
      </c>
      <c r="Z228" s="3">
        <v>125</v>
      </c>
      <c r="AA228" s="3">
        <v>130</v>
      </c>
      <c r="AB228" s="3" t="s">
        <v>524</v>
      </c>
    </row>
    <row r="229" spans="1:28">
      <c r="A229" s="3" t="s">
        <v>923</v>
      </c>
      <c r="B229" s="3">
        <v>3.7</v>
      </c>
      <c r="D229" s="3">
        <v>92</v>
      </c>
      <c r="E229" s="3">
        <v>93</v>
      </c>
      <c r="F229" s="3">
        <v>55.5</v>
      </c>
      <c r="G229" s="3">
        <v>92</v>
      </c>
      <c r="H229" s="3">
        <v>92</v>
      </c>
      <c r="J229" s="3">
        <f t="shared" si="9"/>
        <v>55.5</v>
      </c>
      <c r="K229" s="3">
        <f t="shared" si="10"/>
        <v>93</v>
      </c>
      <c r="L229" s="29">
        <f t="shared" si="11"/>
        <v>37.5</v>
      </c>
      <c r="X229" s="3">
        <v>3.7</v>
      </c>
      <c r="Y229" s="3">
        <v>92</v>
      </c>
      <c r="Z229" s="3">
        <v>93</v>
      </c>
      <c r="AA229" s="3">
        <v>55.5</v>
      </c>
    </row>
    <row r="230" spans="1:28">
      <c r="A230" s="3" t="s">
        <v>923</v>
      </c>
      <c r="B230" s="3">
        <v>3.8</v>
      </c>
      <c r="D230" s="3">
        <v>61</v>
      </c>
      <c r="E230" s="3">
        <v>66</v>
      </c>
      <c r="F230" s="3">
        <v>53</v>
      </c>
      <c r="G230" s="3">
        <v>53</v>
      </c>
      <c r="H230" s="3">
        <v>68</v>
      </c>
      <c r="J230" s="3">
        <f t="shared" si="9"/>
        <v>53</v>
      </c>
      <c r="K230" s="3">
        <f t="shared" si="10"/>
        <v>68</v>
      </c>
      <c r="L230" s="29">
        <f t="shared" si="11"/>
        <v>15</v>
      </c>
      <c r="X230" s="3">
        <v>3.8</v>
      </c>
      <c r="Y230" s="3">
        <v>61</v>
      </c>
      <c r="Z230" s="3">
        <v>66</v>
      </c>
      <c r="AA230" s="3">
        <v>53</v>
      </c>
    </row>
    <row r="231" spans="1:28">
      <c r="A231" s="3" t="s">
        <v>923</v>
      </c>
      <c r="B231" s="3">
        <v>3.9</v>
      </c>
      <c r="D231" s="3">
        <v>50</v>
      </c>
      <c r="E231" s="3">
        <v>46</v>
      </c>
      <c r="F231" s="3">
        <v>50.5</v>
      </c>
      <c r="G231" s="3">
        <v>49</v>
      </c>
      <c r="H231" s="3">
        <v>49</v>
      </c>
      <c r="J231" s="3">
        <f t="shared" si="9"/>
        <v>46</v>
      </c>
      <c r="K231" s="3">
        <f t="shared" si="10"/>
        <v>50.5</v>
      </c>
      <c r="L231" s="29">
        <f t="shared" si="11"/>
        <v>4.5</v>
      </c>
      <c r="X231" s="3">
        <v>3.9</v>
      </c>
      <c r="Y231" s="3">
        <v>50</v>
      </c>
      <c r="Z231" s="3">
        <v>46</v>
      </c>
      <c r="AA231" s="3">
        <v>50.5</v>
      </c>
    </row>
    <row r="232" spans="1:28">
      <c r="A232" s="3" t="s">
        <v>923</v>
      </c>
      <c r="B232" s="3">
        <v>3.1</v>
      </c>
      <c r="D232" s="3">
        <v>25</v>
      </c>
      <c r="E232" s="3">
        <v>146</v>
      </c>
      <c r="F232" s="3">
        <v>148</v>
      </c>
      <c r="G232" s="31">
        <v>67</v>
      </c>
      <c r="H232" s="3">
        <v>143</v>
      </c>
      <c r="J232" s="3">
        <f t="shared" si="9"/>
        <v>25</v>
      </c>
      <c r="K232" s="3">
        <f t="shared" si="10"/>
        <v>148</v>
      </c>
      <c r="L232" s="29">
        <f t="shared" si="11"/>
        <v>123</v>
      </c>
      <c r="X232" s="3">
        <v>3.1</v>
      </c>
      <c r="Y232" s="3">
        <v>25</v>
      </c>
      <c r="Z232" s="3">
        <v>146</v>
      </c>
      <c r="AA232" s="3">
        <v>148</v>
      </c>
    </row>
    <row r="233" spans="1:28">
      <c r="A233" s="3" t="s">
        <v>923</v>
      </c>
      <c r="B233" s="3">
        <v>3.11</v>
      </c>
      <c r="D233" s="3">
        <v>115</v>
      </c>
      <c r="E233" s="3">
        <v>107</v>
      </c>
      <c r="F233" s="3">
        <v>109</v>
      </c>
      <c r="G233" s="3">
        <v>148</v>
      </c>
      <c r="H233" s="3">
        <v>110</v>
      </c>
      <c r="J233" s="3">
        <f t="shared" si="9"/>
        <v>107</v>
      </c>
      <c r="K233" s="3">
        <f t="shared" si="10"/>
        <v>148</v>
      </c>
      <c r="L233" s="29">
        <f t="shared" si="11"/>
        <v>41</v>
      </c>
      <c r="X233" s="3">
        <v>3.11</v>
      </c>
      <c r="Y233" s="3">
        <v>115</v>
      </c>
      <c r="Z233" s="3">
        <v>107</v>
      </c>
      <c r="AA233" s="3">
        <v>109</v>
      </c>
      <c r="AB233" s="3" t="s">
        <v>970</v>
      </c>
    </row>
    <row r="234" spans="1:28">
      <c r="A234" s="3" t="s">
        <v>923</v>
      </c>
      <c r="B234" s="3">
        <v>3.12</v>
      </c>
      <c r="D234" s="3">
        <v>118</v>
      </c>
      <c r="E234" s="3">
        <v>125</v>
      </c>
      <c r="F234" s="3">
        <v>155</v>
      </c>
      <c r="G234" s="3">
        <v>137</v>
      </c>
      <c r="H234" s="3">
        <v>129</v>
      </c>
      <c r="J234" s="3">
        <f t="shared" si="9"/>
        <v>118</v>
      </c>
      <c r="K234" s="3">
        <f t="shared" si="10"/>
        <v>155</v>
      </c>
      <c r="L234" s="29">
        <f t="shared" si="11"/>
        <v>37</v>
      </c>
      <c r="X234" s="3">
        <v>3.12</v>
      </c>
      <c r="Y234" s="3">
        <v>118</v>
      </c>
      <c r="Z234" s="3">
        <v>125</v>
      </c>
      <c r="AA234" s="3">
        <v>155</v>
      </c>
      <c r="AB234" s="3" t="s">
        <v>524</v>
      </c>
    </row>
    <row r="235" spans="1:28">
      <c r="A235" s="3" t="s">
        <v>923</v>
      </c>
      <c r="B235" s="3">
        <v>3.13</v>
      </c>
      <c r="D235" s="3">
        <v>167</v>
      </c>
      <c r="E235" s="3" t="s">
        <v>935</v>
      </c>
      <c r="F235" s="3">
        <v>162.5</v>
      </c>
      <c r="H235" s="3" t="s">
        <v>945</v>
      </c>
      <c r="I235" s="3" t="s">
        <v>572</v>
      </c>
      <c r="J235" s="3">
        <f t="shared" si="9"/>
        <v>162.5</v>
      </c>
      <c r="K235" s="3">
        <f t="shared" si="10"/>
        <v>167</v>
      </c>
      <c r="L235" s="29">
        <f t="shared" si="11"/>
        <v>4.5</v>
      </c>
      <c r="X235" s="3">
        <v>3.13</v>
      </c>
      <c r="Y235" s="3">
        <v>167</v>
      </c>
      <c r="Z235" s="3" t="s">
        <v>935</v>
      </c>
      <c r="AA235" s="3">
        <v>162.5</v>
      </c>
      <c r="AB235" s="3" t="s">
        <v>582</v>
      </c>
    </row>
    <row r="236" spans="1:28">
      <c r="A236" s="3" t="s">
        <v>923</v>
      </c>
      <c r="B236" s="3">
        <v>3.14</v>
      </c>
      <c r="D236" s="3">
        <v>172</v>
      </c>
      <c r="E236" s="3" t="s">
        <v>935</v>
      </c>
      <c r="F236" s="3" t="s">
        <v>43</v>
      </c>
      <c r="H236" s="3">
        <v>166</v>
      </c>
      <c r="J236" s="3">
        <f t="shared" si="9"/>
        <v>166</v>
      </c>
      <c r="K236" s="3">
        <f t="shared" si="10"/>
        <v>172</v>
      </c>
      <c r="L236" s="29">
        <f t="shared" si="11"/>
        <v>6</v>
      </c>
      <c r="X236" s="3">
        <v>3.14</v>
      </c>
      <c r="Y236" s="3">
        <v>172</v>
      </c>
      <c r="Z236" s="3" t="s">
        <v>935</v>
      </c>
      <c r="AA236" s="3" t="s">
        <v>43</v>
      </c>
      <c r="AB236" s="3" t="s">
        <v>947</v>
      </c>
    </row>
    <row r="237" spans="1:28">
      <c r="A237" s="3" t="s">
        <v>923</v>
      </c>
      <c r="B237" s="3">
        <v>3.15</v>
      </c>
      <c r="D237" s="3">
        <v>95</v>
      </c>
      <c r="E237" s="3">
        <v>88</v>
      </c>
      <c r="F237" s="3">
        <v>43.5</v>
      </c>
      <c r="G237" s="3">
        <v>88</v>
      </c>
      <c r="H237" s="3">
        <v>86</v>
      </c>
      <c r="J237" s="3">
        <f t="shared" si="9"/>
        <v>43.5</v>
      </c>
      <c r="K237" s="3">
        <f t="shared" si="10"/>
        <v>95</v>
      </c>
      <c r="L237" s="29">
        <f t="shared" si="11"/>
        <v>51.5</v>
      </c>
      <c r="X237" s="3">
        <v>3.15</v>
      </c>
      <c r="Y237" s="3">
        <v>95</v>
      </c>
      <c r="Z237" s="3">
        <v>88</v>
      </c>
      <c r="AA237" s="3">
        <v>43.5</v>
      </c>
    </row>
    <row r="238" spans="1:28">
      <c r="A238" s="3" t="s">
        <v>923</v>
      </c>
      <c r="B238" s="3">
        <v>3.16</v>
      </c>
      <c r="D238" s="3">
        <v>47</v>
      </c>
      <c r="E238" s="3">
        <v>53</v>
      </c>
      <c r="F238" s="3">
        <v>49</v>
      </c>
      <c r="G238" s="3">
        <v>53</v>
      </c>
      <c r="H238" s="3">
        <v>57</v>
      </c>
      <c r="J238" s="3">
        <f t="shared" si="9"/>
        <v>47</v>
      </c>
      <c r="K238" s="3">
        <f t="shared" si="10"/>
        <v>57</v>
      </c>
      <c r="L238" s="29">
        <f t="shared" si="11"/>
        <v>10</v>
      </c>
      <c r="X238" s="3">
        <v>3.16</v>
      </c>
      <c r="Y238" s="3">
        <v>47</v>
      </c>
      <c r="Z238" s="3">
        <v>53</v>
      </c>
      <c r="AA238" s="3">
        <v>49</v>
      </c>
    </row>
    <row r="239" spans="1:28">
      <c r="A239" s="3" t="s">
        <v>923</v>
      </c>
      <c r="B239" s="3">
        <v>3.17</v>
      </c>
      <c r="D239" s="3">
        <v>178</v>
      </c>
      <c r="E239" s="3">
        <v>73</v>
      </c>
      <c r="F239" s="3">
        <v>70</v>
      </c>
      <c r="G239" s="3">
        <v>64</v>
      </c>
      <c r="H239" s="3">
        <v>78</v>
      </c>
      <c r="J239" s="3">
        <f t="shared" si="9"/>
        <v>64</v>
      </c>
      <c r="K239" s="3">
        <f t="shared" si="10"/>
        <v>178</v>
      </c>
      <c r="L239" s="29">
        <f t="shared" si="11"/>
        <v>114</v>
      </c>
      <c r="X239" s="3">
        <v>3.17</v>
      </c>
      <c r="Y239" s="3">
        <v>178</v>
      </c>
      <c r="Z239" s="3">
        <v>73</v>
      </c>
      <c r="AA239" s="3">
        <v>70</v>
      </c>
    </row>
    <row r="240" spans="1:28">
      <c r="A240" s="3" t="s">
        <v>923</v>
      </c>
      <c r="B240" s="3">
        <v>3.18</v>
      </c>
      <c r="D240" s="3">
        <v>172</v>
      </c>
      <c r="E240" s="3">
        <v>162</v>
      </c>
      <c r="F240" s="3">
        <v>144</v>
      </c>
      <c r="H240" s="3">
        <v>150</v>
      </c>
      <c r="I240" s="3" t="s">
        <v>1029</v>
      </c>
      <c r="J240" s="3">
        <f t="shared" si="9"/>
        <v>144</v>
      </c>
      <c r="K240" s="3">
        <f t="shared" si="10"/>
        <v>172</v>
      </c>
      <c r="L240" s="29">
        <f t="shared" si="11"/>
        <v>28</v>
      </c>
      <c r="X240" s="3">
        <v>3.18</v>
      </c>
      <c r="Y240" s="3">
        <v>172</v>
      </c>
      <c r="Z240" s="3">
        <v>162</v>
      </c>
      <c r="AA240" s="3">
        <v>144</v>
      </c>
      <c r="AB240" s="3" t="s">
        <v>988</v>
      </c>
    </row>
    <row r="241" spans="1:28">
      <c r="A241" s="3" t="s">
        <v>923</v>
      </c>
      <c r="B241" s="3">
        <v>3.19</v>
      </c>
      <c r="E241" s="3" t="s">
        <v>635</v>
      </c>
      <c r="F241" s="3" t="s">
        <v>945</v>
      </c>
      <c r="H241" s="3" t="s">
        <v>945</v>
      </c>
      <c r="I241" s="3" t="s">
        <v>635</v>
      </c>
      <c r="J241" s="3">
        <f t="shared" si="9"/>
        <v>0</v>
      </c>
      <c r="K241" s="3">
        <f t="shared" si="10"/>
        <v>0</v>
      </c>
      <c r="L241" s="29">
        <f t="shared" si="11"/>
        <v>0</v>
      </c>
      <c r="X241" s="3">
        <v>3.19</v>
      </c>
      <c r="Z241" s="3" t="s">
        <v>635</v>
      </c>
      <c r="AA241" s="3" t="s">
        <v>945</v>
      </c>
      <c r="AB241" s="3" t="s">
        <v>635</v>
      </c>
    </row>
    <row r="242" spans="1:28">
      <c r="A242" s="3" t="s">
        <v>923</v>
      </c>
      <c r="B242" s="3">
        <v>3.2</v>
      </c>
      <c r="D242" s="3">
        <v>58</v>
      </c>
      <c r="E242" s="3">
        <v>63</v>
      </c>
      <c r="F242" s="3">
        <v>54</v>
      </c>
      <c r="G242" s="3">
        <v>56</v>
      </c>
      <c r="H242" s="3">
        <v>65</v>
      </c>
      <c r="I242" s="3" t="s">
        <v>1030</v>
      </c>
      <c r="J242" s="3">
        <f t="shared" si="9"/>
        <v>54</v>
      </c>
      <c r="K242" s="3">
        <f t="shared" si="10"/>
        <v>65</v>
      </c>
      <c r="L242" s="29">
        <f t="shared" si="11"/>
        <v>11</v>
      </c>
      <c r="X242" s="3">
        <v>3.2</v>
      </c>
      <c r="Y242" s="3">
        <v>58</v>
      </c>
      <c r="Z242" s="3">
        <v>63</v>
      </c>
      <c r="AA242" s="3">
        <v>54</v>
      </c>
    </row>
    <row r="243" spans="1:28">
      <c r="A243" s="3" t="s">
        <v>923</v>
      </c>
      <c r="B243" s="3">
        <v>3.21</v>
      </c>
      <c r="D243" s="3">
        <v>54.2</v>
      </c>
      <c r="E243" s="3">
        <v>57</v>
      </c>
      <c r="F243" s="3">
        <v>52.5</v>
      </c>
      <c r="G243" s="3">
        <v>49</v>
      </c>
      <c r="H243" s="3">
        <v>56</v>
      </c>
      <c r="J243" s="3">
        <f t="shared" si="9"/>
        <v>49</v>
      </c>
      <c r="K243" s="3">
        <f t="shared" si="10"/>
        <v>57</v>
      </c>
      <c r="L243" s="29">
        <f t="shared" si="11"/>
        <v>8</v>
      </c>
      <c r="X243" s="3">
        <v>3.21</v>
      </c>
      <c r="Y243" s="3">
        <v>54.2</v>
      </c>
      <c r="Z243" s="3">
        <v>57</v>
      </c>
      <c r="AA243" s="3">
        <v>52.5</v>
      </c>
    </row>
    <row r="244" spans="1:28">
      <c r="A244" s="3" t="s">
        <v>923</v>
      </c>
      <c r="B244" s="3">
        <v>3.22</v>
      </c>
      <c r="D244" s="3">
        <v>82.5</v>
      </c>
      <c r="E244" s="3">
        <v>113</v>
      </c>
      <c r="F244" s="3">
        <v>53</v>
      </c>
      <c r="G244" s="3">
        <v>53</v>
      </c>
      <c r="H244" s="3">
        <v>69</v>
      </c>
      <c r="J244" s="3">
        <f t="shared" si="9"/>
        <v>53</v>
      </c>
      <c r="K244" s="3">
        <f t="shared" si="10"/>
        <v>113</v>
      </c>
      <c r="L244" s="29">
        <f t="shared" si="11"/>
        <v>60</v>
      </c>
      <c r="X244" s="3">
        <v>3.22</v>
      </c>
      <c r="Y244" s="3">
        <v>82.5</v>
      </c>
      <c r="Z244" s="3">
        <v>113</v>
      </c>
      <c r="AA244" s="3">
        <v>53</v>
      </c>
      <c r="AB244" s="3" t="s">
        <v>651</v>
      </c>
    </row>
    <row r="245" spans="1:28">
      <c r="A245" s="3" t="s">
        <v>923</v>
      </c>
      <c r="B245" s="3">
        <v>3.23</v>
      </c>
      <c r="D245" s="3">
        <v>96</v>
      </c>
      <c r="E245" s="3">
        <v>111</v>
      </c>
      <c r="F245" s="31">
        <v>57</v>
      </c>
      <c r="G245" s="3">
        <v>105</v>
      </c>
      <c r="H245" s="3">
        <v>120</v>
      </c>
      <c r="J245" s="3">
        <f t="shared" si="9"/>
        <v>57</v>
      </c>
      <c r="K245" s="3">
        <f t="shared" si="10"/>
        <v>120</v>
      </c>
      <c r="L245" s="29">
        <f t="shared" si="11"/>
        <v>63</v>
      </c>
      <c r="X245" s="3">
        <v>3.23</v>
      </c>
      <c r="Y245" s="3">
        <v>96</v>
      </c>
      <c r="Z245" s="3">
        <v>111</v>
      </c>
      <c r="AA245" s="3">
        <v>57</v>
      </c>
    </row>
    <row r="246" spans="1:28">
      <c r="A246" s="3" t="s">
        <v>923</v>
      </c>
      <c r="B246" s="3">
        <v>3.24</v>
      </c>
      <c r="D246" s="3">
        <v>72</v>
      </c>
      <c r="E246" s="3">
        <v>73</v>
      </c>
      <c r="F246" s="3">
        <v>103.5</v>
      </c>
      <c r="G246" s="3">
        <v>98</v>
      </c>
      <c r="H246" s="3">
        <v>62</v>
      </c>
      <c r="J246" s="3">
        <f t="shared" si="9"/>
        <v>62</v>
      </c>
      <c r="K246" s="3">
        <f t="shared" si="10"/>
        <v>103.5</v>
      </c>
      <c r="L246" s="29">
        <f t="shared" si="11"/>
        <v>41.5</v>
      </c>
      <c r="X246" s="3">
        <v>3.24</v>
      </c>
      <c r="Y246" s="3">
        <v>72</v>
      </c>
      <c r="Z246" s="3">
        <v>73</v>
      </c>
      <c r="AA246" s="3">
        <v>103.5</v>
      </c>
    </row>
    <row r="247" spans="1:28">
      <c r="A247" s="3" t="s">
        <v>923</v>
      </c>
      <c r="B247" s="3">
        <v>3.25</v>
      </c>
      <c r="D247" s="3">
        <v>77</v>
      </c>
      <c r="E247" s="3">
        <v>75</v>
      </c>
      <c r="F247" s="3">
        <v>72.5</v>
      </c>
      <c r="G247" s="3">
        <v>43</v>
      </c>
      <c r="H247" s="3">
        <v>70</v>
      </c>
      <c r="J247" s="3">
        <f t="shared" si="9"/>
        <v>43</v>
      </c>
      <c r="K247" s="3">
        <f t="shared" si="10"/>
        <v>77</v>
      </c>
      <c r="L247" s="29">
        <f t="shared" si="11"/>
        <v>34</v>
      </c>
      <c r="X247" s="3">
        <v>3.25</v>
      </c>
      <c r="Y247" s="3">
        <v>77</v>
      </c>
      <c r="Z247" s="3">
        <v>75</v>
      </c>
      <c r="AA247" s="3">
        <v>72.5</v>
      </c>
      <c r="AB247" s="3" t="s">
        <v>684</v>
      </c>
    </row>
    <row r="248" spans="1:28">
      <c r="A248" s="3" t="s">
        <v>923</v>
      </c>
      <c r="B248" s="3">
        <v>3.26</v>
      </c>
      <c r="D248" s="3">
        <v>72</v>
      </c>
      <c r="E248" s="3">
        <v>72</v>
      </c>
      <c r="F248" s="3">
        <v>95</v>
      </c>
      <c r="G248" s="3">
        <v>92</v>
      </c>
      <c r="H248" s="3">
        <v>110</v>
      </c>
      <c r="J248" s="3">
        <f t="shared" si="9"/>
        <v>72</v>
      </c>
      <c r="K248" s="3">
        <f t="shared" si="10"/>
        <v>110</v>
      </c>
      <c r="L248" s="29">
        <f t="shared" si="11"/>
        <v>38</v>
      </c>
      <c r="X248" s="3">
        <v>3.26</v>
      </c>
      <c r="Y248" s="3">
        <v>72</v>
      </c>
      <c r="Z248" s="3">
        <v>72</v>
      </c>
      <c r="AA248" s="3">
        <v>95</v>
      </c>
      <c r="AB248" s="3" t="s">
        <v>989</v>
      </c>
    </row>
    <row r="249" spans="1:28">
      <c r="J249" s="3">
        <f t="shared" si="9"/>
        <v>0</v>
      </c>
      <c r="K249" s="3">
        <f t="shared" si="10"/>
        <v>0</v>
      </c>
      <c r="L249" s="29">
        <f t="shared" si="11"/>
        <v>0</v>
      </c>
    </row>
    <row r="250" spans="1:28">
      <c r="A250" s="3" t="s">
        <v>922</v>
      </c>
      <c r="B250" s="3">
        <v>4.0999999999999996</v>
      </c>
      <c r="D250" s="3">
        <v>43</v>
      </c>
      <c r="E250" s="3">
        <v>43</v>
      </c>
      <c r="F250" s="3">
        <v>42</v>
      </c>
      <c r="G250" s="3">
        <v>42</v>
      </c>
      <c r="H250" s="3">
        <v>43</v>
      </c>
      <c r="J250" s="3">
        <f t="shared" si="9"/>
        <v>42</v>
      </c>
      <c r="K250" s="3">
        <f t="shared" si="10"/>
        <v>43</v>
      </c>
      <c r="L250" s="29">
        <f t="shared" si="11"/>
        <v>1</v>
      </c>
      <c r="X250" s="3">
        <v>4.0999999999999996</v>
      </c>
      <c r="Y250" s="3">
        <v>43</v>
      </c>
      <c r="Z250" s="3">
        <v>43</v>
      </c>
      <c r="AA250" s="3">
        <v>42</v>
      </c>
      <c r="AB250" s="3" t="s">
        <v>990</v>
      </c>
    </row>
    <row r="251" spans="1:28">
      <c r="A251" s="3" t="s">
        <v>922</v>
      </c>
      <c r="B251" s="3">
        <v>4.2</v>
      </c>
      <c r="D251" s="3">
        <v>50</v>
      </c>
      <c r="E251" s="3">
        <v>48</v>
      </c>
      <c r="F251" s="3">
        <v>48</v>
      </c>
      <c r="G251" s="3">
        <v>44</v>
      </c>
      <c r="H251" s="3">
        <v>44</v>
      </c>
      <c r="I251" s="3" t="s">
        <v>1027</v>
      </c>
      <c r="J251" s="3">
        <f t="shared" si="9"/>
        <v>44</v>
      </c>
      <c r="K251" s="3">
        <f t="shared" si="10"/>
        <v>50</v>
      </c>
      <c r="L251" s="29">
        <f t="shared" si="11"/>
        <v>6</v>
      </c>
      <c r="X251" s="3">
        <v>4.2</v>
      </c>
      <c r="Y251" s="3">
        <v>50</v>
      </c>
      <c r="Z251" s="3">
        <v>48</v>
      </c>
      <c r="AA251" s="3">
        <v>48</v>
      </c>
    </row>
    <row r="252" spans="1:28">
      <c r="A252" s="3" t="s">
        <v>922</v>
      </c>
      <c r="B252" s="3">
        <v>4.3</v>
      </c>
      <c r="D252" s="3">
        <v>95</v>
      </c>
      <c r="E252" s="3">
        <v>94</v>
      </c>
      <c r="F252" s="3">
        <v>49</v>
      </c>
      <c r="G252" s="3">
        <v>93</v>
      </c>
      <c r="H252" s="3">
        <v>100</v>
      </c>
      <c r="J252" s="3">
        <f t="shared" si="9"/>
        <v>49</v>
      </c>
      <c r="K252" s="3">
        <f t="shared" si="10"/>
        <v>100</v>
      </c>
      <c r="L252" s="29">
        <f t="shared" si="11"/>
        <v>51</v>
      </c>
      <c r="X252" s="3">
        <v>4.3</v>
      </c>
      <c r="Y252" s="3">
        <v>95</v>
      </c>
      <c r="Z252" s="3">
        <v>94</v>
      </c>
      <c r="AA252" s="3">
        <v>49</v>
      </c>
    </row>
    <row r="253" spans="1:28">
      <c r="A253" s="3" t="s">
        <v>922</v>
      </c>
      <c r="B253" s="3">
        <v>4.4000000000000004</v>
      </c>
      <c r="D253" s="3">
        <v>47</v>
      </c>
      <c r="E253" s="3">
        <v>47</v>
      </c>
      <c r="F253" s="3">
        <v>47</v>
      </c>
      <c r="G253" s="3">
        <v>45</v>
      </c>
      <c r="H253" s="3">
        <v>40</v>
      </c>
      <c r="J253" s="3">
        <f t="shared" si="9"/>
        <v>40</v>
      </c>
      <c r="K253" s="3">
        <f t="shared" si="10"/>
        <v>47</v>
      </c>
      <c r="L253" s="29">
        <f t="shared" si="11"/>
        <v>7</v>
      </c>
      <c r="X253" s="3">
        <v>4.4000000000000004</v>
      </c>
      <c r="Y253" s="3">
        <v>47</v>
      </c>
      <c r="Z253" s="3">
        <v>47</v>
      </c>
      <c r="AA253" s="3">
        <v>47</v>
      </c>
    </row>
    <row r="254" spans="1:28">
      <c r="A254" s="3" t="s">
        <v>922</v>
      </c>
      <c r="B254" s="3">
        <v>4.5</v>
      </c>
      <c r="D254" s="3">
        <v>53</v>
      </c>
      <c r="E254" s="3">
        <v>50</v>
      </c>
      <c r="F254" s="3">
        <v>52</v>
      </c>
      <c r="G254" s="3">
        <v>42</v>
      </c>
      <c r="H254" s="3">
        <v>44</v>
      </c>
      <c r="J254" s="3">
        <f t="shared" si="9"/>
        <v>42</v>
      </c>
      <c r="K254" s="3">
        <f t="shared" si="10"/>
        <v>53</v>
      </c>
      <c r="L254" s="29">
        <f t="shared" si="11"/>
        <v>11</v>
      </c>
      <c r="X254" s="3">
        <v>4.5</v>
      </c>
      <c r="Y254" s="3">
        <v>53</v>
      </c>
      <c r="Z254" s="3">
        <v>50</v>
      </c>
      <c r="AA254" s="3">
        <v>52</v>
      </c>
      <c r="AB254" s="3" t="s">
        <v>651</v>
      </c>
    </row>
    <row r="255" spans="1:28">
      <c r="A255" s="3" t="s">
        <v>922</v>
      </c>
      <c r="B255" s="3">
        <v>4.5999999999999996</v>
      </c>
      <c r="D255" s="3">
        <v>39.5</v>
      </c>
      <c r="E255" s="3">
        <v>40</v>
      </c>
      <c r="F255" s="3">
        <v>43</v>
      </c>
      <c r="G255" s="3">
        <v>40</v>
      </c>
      <c r="H255" s="3">
        <v>40</v>
      </c>
      <c r="J255" s="3">
        <f t="shared" si="9"/>
        <v>39.5</v>
      </c>
      <c r="K255" s="3">
        <f t="shared" si="10"/>
        <v>43</v>
      </c>
      <c r="L255" s="29">
        <f t="shared" si="11"/>
        <v>3.5</v>
      </c>
      <c r="X255" s="3">
        <v>4.5999999999999996</v>
      </c>
      <c r="Y255" s="3">
        <v>39.5</v>
      </c>
      <c r="Z255" s="3">
        <v>40</v>
      </c>
      <c r="AA255" s="3">
        <v>43</v>
      </c>
      <c r="AB255" s="3" t="s">
        <v>524</v>
      </c>
    </row>
    <row r="256" spans="1:28">
      <c r="A256" s="3" t="s">
        <v>922</v>
      </c>
      <c r="B256" s="3">
        <v>4.7</v>
      </c>
      <c r="D256" s="3">
        <v>47</v>
      </c>
      <c r="E256" s="3">
        <v>50</v>
      </c>
      <c r="F256" s="3">
        <v>44.5</v>
      </c>
      <c r="G256" s="3">
        <v>43</v>
      </c>
      <c r="H256" s="3">
        <v>52</v>
      </c>
      <c r="J256" s="3">
        <f t="shared" si="9"/>
        <v>43</v>
      </c>
      <c r="K256" s="3">
        <f t="shared" si="10"/>
        <v>52</v>
      </c>
      <c r="L256" s="29">
        <f t="shared" si="11"/>
        <v>9</v>
      </c>
      <c r="X256" s="3">
        <v>4.7</v>
      </c>
      <c r="Y256" s="3">
        <v>47</v>
      </c>
      <c r="Z256" s="3">
        <v>50</v>
      </c>
      <c r="AA256" s="3">
        <v>44.5</v>
      </c>
    </row>
    <row r="257" spans="1:28">
      <c r="A257" s="3" t="s">
        <v>922</v>
      </c>
      <c r="B257" s="3">
        <v>4.8</v>
      </c>
      <c r="D257" s="3">
        <v>74</v>
      </c>
      <c r="E257" s="3">
        <v>80</v>
      </c>
      <c r="F257" s="3">
        <v>49.5</v>
      </c>
      <c r="G257" s="3">
        <v>53</v>
      </c>
      <c r="H257" s="3">
        <v>94</v>
      </c>
      <c r="J257" s="3">
        <f t="shared" si="9"/>
        <v>49.5</v>
      </c>
      <c r="K257" s="3">
        <f t="shared" si="10"/>
        <v>94</v>
      </c>
      <c r="L257" s="29">
        <f t="shared" si="11"/>
        <v>44.5</v>
      </c>
      <c r="X257" s="3">
        <v>4.8</v>
      </c>
      <c r="Y257" s="3">
        <v>74</v>
      </c>
      <c r="Z257" s="3">
        <v>80</v>
      </c>
      <c r="AA257" s="3">
        <v>49.5</v>
      </c>
    </row>
    <row r="258" spans="1:28">
      <c r="A258" s="3" t="s">
        <v>922</v>
      </c>
      <c r="B258" s="3">
        <v>4.9000000000000004</v>
      </c>
      <c r="D258" s="3" t="s">
        <v>167</v>
      </c>
      <c r="E258" s="3">
        <v>135</v>
      </c>
      <c r="F258" s="3">
        <v>140</v>
      </c>
      <c r="G258" s="3">
        <v>131</v>
      </c>
      <c r="H258" s="3">
        <v>168</v>
      </c>
      <c r="J258" s="3">
        <f t="shared" si="9"/>
        <v>131</v>
      </c>
      <c r="K258" s="3">
        <f t="shared" si="10"/>
        <v>168</v>
      </c>
      <c r="L258" s="29">
        <f t="shared" si="11"/>
        <v>37</v>
      </c>
      <c r="X258" s="3">
        <v>4.9000000000000004</v>
      </c>
      <c r="Y258" s="3" t="s">
        <v>167</v>
      </c>
      <c r="Z258" s="3">
        <v>135</v>
      </c>
      <c r="AA258" s="3">
        <v>140</v>
      </c>
      <c r="AB258" s="3" t="s">
        <v>524</v>
      </c>
    </row>
    <row r="259" spans="1:28">
      <c r="A259" s="3" t="s">
        <v>922</v>
      </c>
      <c r="B259" s="3">
        <v>4.0999999999999996</v>
      </c>
      <c r="D259" s="3" t="s">
        <v>635</v>
      </c>
      <c r="E259" s="3" t="s">
        <v>635</v>
      </c>
      <c r="F259" s="3" t="s">
        <v>945</v>
      </c>
      <c r="I259" s="3" t="s">
        <v>635</v>
      </c>
      <c r="J259" s="3">
        <f t="shared" si="9"/>
        <v>0</v>
      </c>
      <c r="K259" s="3">
        <f t="shared" si="10"/>
        <v>0</v>
      </c>
      <c r="L259" s="29">
        <f t="shared" si="11"/>
        <v>0</v>
      </c>
      <c r="X259" s="3">
        <v>4.0999999999999996</v>
      </c>
      <c r="Y259" s="3" t="s">
        <v>635</v>
      </c>
      <c r="Z259" s="3" t="s">
        <v>635</v>
      </c>
      <c r="AA259" s="3" t="s">
        <v>945</v>
      </c>
      <c r="AB259" s="3" t="s">
        <v>635</v>
      </c>
    </row>
    <row r="260" spans="1:28">
      <c r="A260" s="3" t="s">
        <v>922</v>
      </c>
      <c r="B260" s="3">
        <v>4.1100000000000003</v>
      </c>
      <c r="D260" s="3">
        <v>49.5</v>
      </c>
      <c r="E260" s="3">
        <v>52</v>
      </c>
      <c r="F260" s="3">
        <v>48</v>
      </c>
      <c r="G260" s="3">
        <v>46</v>
      </c>
      <c r="H260" s="31">
        <v>128</v>
      </c>
      <c r="J260" s="3">
        <f t="shared" si="9"/>
        <v>46</v>
      </c>
      <c r="K260" s="3">
        <f t="shared" si="10"/>
        <v>128</v>
      </c>
      <c r="L260" s="29">
        <f t="shared" si="11"/>
        <v>82</v>
      </c>
      <c r="X260" s="3">
        <v>4.1100000000000003</v>
      </c>
      <c r="Y260" s="3">
        <v>49.5</v>
      </c>
      <c r="Z260" s="3">
        <v>52</v>
      </c>
      <c r="AA260" s="3">
        <v>48</v>
      </c>
    </row>
    <row r="261" spans="1:28">
      <c r="A261" s="3" t="s">
        <v>922</v>
      </c>
      <c r="B261" s="3">
        <v>4.12</v>
      </c>
      <c r="D261" s="3">
        <v>46</v>
      </c>
      <c r="E261" s="3">
        <v>48</v>
      </c>
      <c r="F261" s="3">
        <v>46</v>
      </c>
      <c r="G261" s="3">
        <v>41</v>
      </c>
      <c r="H261" s="3">
        <v>84</v>
      </c>
      <c r="J261" s="3">
        <f t="shared" si="9"/>
        <v>41</v>
      </c>
      <c r="K261" s="3">
        <f t="shared" si="10"/>
        <v>84</v>
      </c>
      <c r="L261" s="29">
        <f t="shared" si="11"/>
        <v>43</v>
      </c>
      <c r="X261" s="3">
        <v>4.12</v>
      </c>
      <c r="Y261" s="3">
        <v>46</v>
      </c>
      <c r="Z261" s="3">
        <v>48</v>
      </c>
      <c r="AA261" s="3">
        <v>46</v>
      </c>
    </row>
    <row r="262" spans="1:28">
      <c r="A262" s="3" t="s">
        <v>922</v>
      </c>
      <c r="B262" s="3">
        <v>4.13</v>
      </c>
      <c r="D262" s="3" t="s">
        <v>635</v>
      </c>
      <c r="E262" s="3" t="s">
        <v>635</v>
      </c>
      <c r="F262" s="3" t="s">
        <v>945</v>
      </c>
      <c r="I262" s="3" t="s">
        <v>635</v>
      </c>
      <c r="J262" s="3">
        <f t="shared" ref="J262:J325" si="12">MIN(C262:H262)</f>
        <v>0</v>
      </c>
      <c r="K262" s="3">
        <f t="shared" ref="K262:K325" si="13">MAX(C262:H262)</f>
        <v>0</v>
      </c>
      <c r="L262" s="29">
        <f t="shared" ref="L262:L325" si="14">K262-J262</f>
        <v>0</v>
      </c>
      <c r="X262" s="3">
        <v>4.13</v>
      </c>
      <c r="Y262" s="3" t="s">
        <v>635</v>
      </c>
      <c r="Z262" s="3" t="s">
        <v>635</v>
      </c>
      <c r="AA262" s="3" t="s">
        <v>945</v>
      </c>
      <c r="AB262" s="3" t="s">
        <v>635</v>
      </c>
    </row>
    <row r="263" spans="1:28">
      <c r="A263" s="3" t="s">
        <v>922</v>
      </c>
      <c r="B263" s="3">
        <v>4.1399999999999997</v>
      </c>
      <c r="D263" s="3" t="s">
        <v>635</v>
      </c>
      <c r="E263" s="3" t="s">
        <v>635</v>
      </c>
      <c r="F263" s="3" t="s">
        <v>945</v>
      </c>
      <c r="I263" s="3" t="s">
        <v>635</v>
      </c>
      <c r="J263" s="3">
        <f t="shared" si="12"/>
        <v>0</v>
      </c>
      <c r="K263" s="3">
        <f t="shared" si="13"/>
        <v>0</v>
      </c>
      <c r="L263" s="29">
        <f t="shared" si="14"/>
        <v>0</v>
      </c>
      <c r="X263" s="3">
        <v>4.1399999999999997</v>
      </c>
      <c r="Y263" s="3" t="s">
        <v>635</v>
      </c>
      <c r="Z263" s="3" t="s">
        <v>635</v>
      </c>
      <c r="AA263" s="3" t="s">
        <v>945</v>
      </c>
      <c r="AB263" s="3" t="s">
        <v>635</v>
      </c>
    </row>
    <row r="264" spans="1:28">
      <c r="A264" s="3" t="s">
        <v>922</v>
      </c>
      <c r="B264" s="3">
        <v>4.1500000000000004</v>
      </c>
      <c r="D264" s="3">
        <v>112</v>
      </c>
      <c r="E264" s="3">
        <v>119</v>
      </c>
      <c r="F264" s="3">
        <v>131</v>
      </c>
      <c r="G264" s="3">
        <v>110</v>
      </c>
      <c r="H264" s="3">
        <v>91</v>
      </c>
      <c r="J264" s="3">
        <f t="shared" si="12"/>
        <v>91</v>
      </c>
      <c r="K264" s="3">
        <f t="shared" si="13"/>
        <v>131</v>
      </c>
      <c r="L264" s="29">
        <f t="shared" si="14"/>
        <v>40</v>
      </c>
      <c r="X264" s="3">
        <v>4.1500000000000004</v>
      </c>
      <c r="Y264" s="3">
        <v>112</v>
      </c>
      <c r="Z264" s="3">
        <v>119</v>
      </c>
      <c r="AA264" s="3">
        <v>131</v>
      </c>
    </row>
    <row r="265" spans="1:28">
      <c r="A265" s="3" t="s">
        <v>922</v>
      </c>
      <c r="B265" s="3">
        <v>4.16</v>
      </c>
      <c r="D265" s="3">
        <v>51.5</v>
      </c>
      <c r="E265" s="3">
        <v>48</v>
      </c>
      <c r="F265" s="3">
        <v>50</v>
      </c>
      <c r="G265" s="3">
        <v>52</v>
      </c>
      <c r="H265" s="3">
        <v>53</v>
      </c>
      <c r="J265" s="3">
        <f t="shared" si="12"/>
        <v>48</v>
      </c>
      <c r="K265" s="3">
        <f t="shared" si="13"/>
        <v>53</v>
      </c>
      <c r="L265" s="29">
        <f t="shared" si="14"/>
        <v>5</v>
      </c>
      <c r="X265" s="3">
        <v>4.16</v>
      </c>
      <c r="Y265" s="3">
        <v>51.5</v>
      </c>
      <c r="Z265" s="3">
        <v>48</v>
      </c>
      <c r="AA265" s="3">
        <v>50</v>
      </c>
    </row>
    <row r="266" spans="1:28">
      <c r="A266" s="3" t="s">
        <v>922</v>
      </c>
      <c r="B266" s="3">
        <v>4.17</v>
      </c>
      <c r="D266" s="3">
        <v>44</v>
      </c>
      <c r="E266" s="3">
        <v>47</v>
      </c>
      <c r="F266" s="3">
        <v>49</v>
      </c>
      <c r="G266" s="3">
        <v>49</v>
      </c>
      <c r="H266" s="3">
        <v>52</v>
      </c>
      <c r="J266" s="3">
        <f t="shared" si="12"/>
        <v>44</v>
      </c>
      <c r="K266" s="3">
        <f t="shared" si="13"/>
        <v>52</v>
      </c>
      <c r="L266" s="29">
        <f t="shared" si="14"/>
        <v>8</v>
      </c>
      <c r="X266" s="3">
        <v>4.17</v>
      </c>
      <c r="Y266" s="3">
        <v>44</v>
      </c>
      <c r="Z266" s="3">
        <v>47</v>
      </c>
      <c r="AA266" s="3">
        <v>49</v>
      </c>
    </row>
    <row r="267" spans="1:28">
      <c r="A267" s="3" t="s">
        <v>922</v>
      </c>
      <c r="B267" s="3">
        <v>4.18</v>
      </c>
      <c r="D267" s="3">
        <v>49.5</v>
      </c>
      <c r="E267" s="3">
        <v>45</v>
      </c>
      <c r="F267" s="3">
        <v>47</v>
      </c>
      <c r="G267" s="3">
        <v>48</v>
      </c>
      <c r="H267" s="3">
        <v>52</v>
      </c>
      <c r="I267" s="3" t="s">
        <v>1031</v>
      </c>
      <c r="J267" s="3">
        <f t="shared" si="12"/>
        <v>45</v>
      </c>
      <c r="K267" s="3">
        <f t="shared" si="13"/>
        <v>52</v>
      </c>
      <c r="L267" s="29">
        <f t="shared" si="14"/>
        <v>7</v>
      </c>
      <c r="X267" s="3">
        <v>4.18</v>
      </c>
      <c r="Y267" s="3">
        <v>49.5</v>
      </c>
      <c r="Z267" s="3">
        <v>45</v>
      </c>
      <c r="AA267" s="3">
        <v>47</v>
      </c>
    </row>
    <row r="268" spans="1:28">
      <c r="A268" s="3" t="s">
        <v>922</v>
      </c>
      <c r="B268" s="3">
        <v>4.1900000000000004</v>
      </c>
      <c r="D268" s="3">
        <v>58</v>
      </c>
      <c r="E268" s="3">
        <v>67</v>
      </c>
      <c r="F268" s="3">
        <v>52</v>
      </c>
      <c r="G268" s="3">
        <v>56</v>
      </c>
      <c r="H268" s="3">
        <v>70</v>
      </c>
      <c r="J268" s="3">
        <f t="shared" si="12"/>
        <v>52</v>
      </c>
      <c r="K268" s="3">
        <f t="shared" si="13"/>
        <v>70</v>
      </c>
      <c r="L268" s="29">
        <f t="shared" si="14"/>
        <v>18</v>
      </c>
      <c r="X268" s="3">
        <v>4.1900000000000004</v>
      </c>
      <c r="Y268" s="3">
        <v>58</v>
      </c>
      <c r="Z268" s="3">
        <v>67</v>
      </c>
      <c r="AA268" s="3">
        <v>52</v>
      </c>
    </row>
    <row r="269" spans="1:28">
      <c r="A269" s="3" t="s">
        <v>922</v>
      </c>
      <c r="B269" s="3">
        <v>4.2</v>
      </c>
      <c r="D269" s="3">
        <v>57</v>
      </c>
      <c r="E269" s="3">
        <v>73</v>
      </c>
      <c r="F269" s="3">
        <v>44</v>
      </c>
      <c r="G269" s="3">
        <v>42</v>
      </c>
      <c r="H269" s="31">
        <v>120</v>
      </c>
      <c r="J269" s="3">
        <f t="shared" si="12"/>
        <v>42</v>
      </c>
      <c r="K269" s="3">
        <f t="shared" si="13"/>
        <v>120</v>
      </c>
      <c r="L269" s="29">
        <f t="shared" si="14"/>
        <v>78</v>
      </c>
      <c r="X269" s="3">
        <v>4.2</v>
      </c>
      <c r="Y269" s="3">
        <v>57</v>
      </c>
      <c r="Z269" s="3">
        <v>73</v>
      </c>
      <c r="AA269" s="3">
        <v>44</v>
      </c>
    </row>
    <row r="270" spans="1:28">
      <c r="A270" s="3" t="s">
        <v>922</v>
      </c>
      <c r="B270" s="3">
        <v>4.21</v>
      </c>
      <c r="D270" s="3">
        <v>66</v>
      </c>
      <c r="E270" s="3" t="s">
        <v>572</v>
      </c>
      <c r="F270" s="3" t="s">
        <v>945</v>
      </c>
      <c r="J270" s="3">
        <f t="shared" si="12"/>
        <v>66</v>
      </c>
      <c r="K270" s="3">
        <f t="shared" si="13"/>
        <v>66</v>
      </c>
      <c r="L270" s="29">
        <f t="shared" si="14"/>
        <v>0</v>
      </c>
      <c r="X270" s="3">
        <v>4.21</v>
      </c>
      <c r="Y270" s="3">
        <v>66</v>
      </c>
      <c r="Z270" s="3" t="s">
        <v>572</v>
      </c>
      <c r="AA270" s="3" t="s">
        <v>945</v>
      </c>
      <c r="AB270" s="3" t="s">
        <v>635</v>
      </c>
    </row>
    <row r="271" spans="1:28">
      <c r="A271" s="3" t="s">
        <v>922</v>
      </c>
      <c r="B271" s="3">
        <v>4.22</v>
      </c>
      <c r="D271" s="3">
        <v>68</v>
      </c>
      <c r="E271" s="3">
        <v>122</v>
      </c>
      <c r="F271" s="3" t="s">
        <v>945</v>
      </c>
      <c r="J271" s="3">
        <f t="shared" si="12"/>
        <v>68</v>
      </c>
      <c r="K271" s="3">
        <f t="shared" si="13"/>
        <v>122</v>
      </c>
      <c r="L271" s="29">
        <f t="shared" si="14"/>
        <v>54</v>
      </c>
      <c r="X271" s="3">
        <v>4.22</v>
      </c>
      <c r="Y271" s="3">
        <v>68</v>
      </c>
      <c r="Z271" s="3">
        <v>122</v>
      </c>
      <c r="AA271" s="3" t="s">
        <v>945</v>
      </c>
      <c r="AB271" s="3" t="s">
        <v>635</v>
      </c>
    </row>
    <row r="272" spans="1:28">
      <c r="A272" s="3" t="s">
        <v>922</v>
      </c>
      <c r="B272" s="3">
        <v>4.2300000000000004</v>
      </c>
      <c r="D272" s="3">
        <v>146</v>
      </c>
      <c r="E272" s="3">
        <v>125</v>
      </c>
      <c r="F272" s="3" t="s">
        <v>945</v>
      </c>
      <c r="J272" s="3">
        <f t="shared" si="12"/>
        <v>125</v>
      </c>
      <c r="K272" s="3">
        <f t="shared" si="13"/>
        <v>146</v>
      </c>
      <c r="L272" s="29">
        <f t="shared" si="14"/>
        <v>21</v>
      </c>
      <c r="X272" s="3">
        <v>4.2300000000000004</v>
      </c>
      <c r="Y272" s="3">
        <v>146</v>
      </c>
      <c r="Z272" s="3">
        <v>125</v>
      </c>
      <c r="AA272" s="3" t="s">
        <v>945</v>
      </c>
      <c r="AB272" s="3" t="s">
        <v>635</v>
      </c>
    </row>
    <row r="273" spans="1:28">
      <c r="A273" s="3" t="s">
        <v>922</v>
      </c>
      <c r="B273" s="3">
        <v>4.24</v>
      </c>
      <c r="D273" s="3" t="s">
        <v>617</v>
      </c>
      <c r="E273" s="3">
        <v>87</v>
      </c>
      <c r="F273" s="3" t="s">
        <v>945</v>
      </c>
      <c r="G273" s="3">
        <v>126</v>
      </c>
      <c r="H273" s="3" t="s">
        <v>43</v>
      </c>
      <c r="J273" s="3">
        <f t="shared" si="12"/>
        <v>87</v>
      </c>
      <c r="K273" s="3">
        <f t="shared" si="13"/>
        <v>126</v>
      </c>
      <c r="L273" s="29">
        <f t="shared" si="14"/>
        <v>39</v>
      </c>
      <c r="X273" s="3">
        <v>4.24</v>
      </c>
      <c r="Y273" s="3" t="s">
        <v>617</v>
      </c>
      <c r="Z273" s="3">
        <v>87</v>
      </c>
      <c r="AA273" s="3" t="s">
        <v>945</v>
      </c>
      <c r="AB273" s="3" t="s">
        <v>991</v>
      </c>
    </row>
    <row r="274" spans="1:28">
      <c r="A274" s="3" t="s">
        <v>922</v>
      </c>
      <c r="B274" s="3">
        <v>4.25</v>
      </c>
      <c r="D274" s="3">
        <v>90</v>
      </c>
      <c r="E274" s="3">
        <v>70</v>
      </c>
      <c r="F274" s="3">
        <v>115</v>
      </c>
      <c r="G274" s="3">
        <v>73</v>
      </c>
      <c r="H274" s="3">
        <v>66</v>
      </c>
      <c r="J274" s="3">
        <f t="shared" si="12"/>
        <v>66</v>
      </c>
      <c r="K274" s="3">
        <f t="shared" si="13"/>
        <v>115</v>
      </c>
      <c r="L274" s="29">
        <f t="shared" si="14"/>
        <v>49</v>
      </c>
      <c r="X274" s="3">
        <v>4.25</v>
      </c>
      <c r="Y274" s="3">
        <v>90</v>
      </c>
      <c r="Z274" s="3">
        <v>70</v>
      </c>
      <c r="AA274" s="3">
        <v>115</v>
      </c>
    </row>
    <row r="275" spans="1:28">
      <c r="A275" s="3" t="s">
        <v>922</v>
      </c>
      <c r="B275" s="3">
        <v>4.26</v>
      </c>
      <c r="D275" s="3">
        <v>68</v>
      </c>
      <c r="E275" s="3">
        <v>92</v>
      </c>
      <c r="F275" s="3">
        <v>63</v>
      </c>
      <c r="G275" s="3">
        <v>62</v>
      </c>
      <c r="H275" s="3">
        <v>46</v>
      </c>
      <c r="J275" s="3">
        <f t="shared" si="12"/>
        <v>46</v>
      </c>
      <c r="K275" s="3">
        <f t="shared" si="13"/>
        <v>92</v>
      </c>
      <c r="L275" s="29">
        <f t="shared" si="14"/>
        <v>46</v>
      </c>
      <c r="X275" s="3">
        <v>4.26</v>
      </c>
      <c r="Y275" s="3">
        <v>68</v>
      </c>
      <c r="Z275" s="3">
        <v>92</v>
      </c>
      <c r="AA275" s="3">
        <v>63</v>
      </c>
      <c r="AB275" s="3" t="s">
        <v>992</v>
      </c>
    </row>
    <row r="276" spans="1:28">
      <c r="J276" s="3">
        <f t="shared" si="12"/>
        <v>0</v>
      </c>
      <c r="K276" s="3">
        <f t="shared" si="13"/>
        <v>0</v>
      </c>
      <c r="L276" s="29">
        <f t="shared" si="14"/>
        <v>0</v>
      </c>
    </row>
    <row r="277" spans="1:28">
      <c r="A277" s="3" t="s">
        <v>924</v>
      </c>
      <c r="C277" s="3">
        <f>AVERAGE(C5:C275)</f>
        <v>66.08536585365853</v>
      </c>
      <c r="D277" s="3">
        <f t="shared" ref="D277:G277" si="15">AVERAGE(D5:D275)</f>
        <v>72.607086614173227</v>
      </c>
      <c r="E277" s="3">
        <f t="shared" si="15"/>
        <v>70.466269841269835</v>
      </c>
      <c r="F277" s="3">
        <f t="shared" si="15"/>
        <v>66.527976190476181</v>
      </c>
      <c r="G277" s="3">
        <f t="shared" si="15"/>
        <v>70.136546184738961</v>
      </c>
      <c r="J277" s="3">
        <f t="shared" si="12"/>
        <v>66.08536585365853</v>
      </c>
      <c r="K277" s="3">
        <f t="shared" si="13"/>
        <v>72.607086614173227</v>
      </c>
      <c r="L277" s="29">
        <f t="shared" si="14"/>
        <v>6.5217207605146967</v>
      </c>
      <c r="Q277" s="3">
        <f>AVERAGE(Q5:Q168)</f>
        <v>63.274999999999999</v>
      </c>
      <c r="T277" s="3">
        <f>AVERAGE(T5:T168)</f>
        <v>86.352941176470594</v>
      </c>
      <c r="W277" s="3">
        <f>AVERAGE(W5:W168)</f>
        <v>50.18181818181818</v>
      </c>
      <c r="Y277" s="3">
        <f>AVERAGE(Y5:Y168)</f>
        <v>70.304347826086953</v>
      </c>
      <c r="Z277" s="3">
        <f>AVERAGE(Z5:Z168)</f>
        <v>66.965625000000003</v>
      </c>
      <c r="AA277" s="3">
        <f>AVERAGE(AA5:AA168)</f>
        <v>63.765243902439025</v>
      </c>
    </row>
    <row r="278" spans="1:28">
      <c r="A278" s="3" t="s">
        <v>925</v>
      </c>
      <c r="C278" s="3">
        <f>COUNT(C5:C275)</f>
        <v>164</v>
      </c>
      <c r="D278" s="3">
        <f t="shared" ref="D278:G278" si="16">COUNT(D5:D275)</f>
        <v>254</v>
      </c>
      <c r="E278" s="3">
        <f t="shared" si="16"/>
        <v>252</v>
      </c>
      <c r="F278" s="3">
        <f t="shared" si="16"/>
        <v>252</v>
      </c>
      <c r="G278" s="3">
        <f t="shared" si="16"/>
        <v>249</v>
      </c>
      <c r="J278" s="3">
        <f t="shared" si="12"/>
        <v>164</v>
      </c>
      <c r="K278" s="3">
        <f t="shared" si="13"/>
        <v>254</v>
      </c>
      <c r="L278" s="29">
        <f t="shared" si="14"/>
        <v>90</v>
      </c>
      <c r="Q278" s="3">
        <f>COUNT(Q5:Q168)</f>
        <v>40</v>
      </c>
      <c r="T278" s="3">
        <f>COUNT(T5:T168)</f>
        <v>51</v>
      </c>
      <c r="W278" s="3">
        <f>COUNT(W5:W168)</f>
        <v>55</v>
      </c>
      <c r="Y278" s="3">
        <f>COUNT(Y5:Y168)</f>
        <v>161</v>
      </c>
      <c r="Z278" s="3">
        <f>COUNT(Z5:Z168)</f>
        <v>160</v>
      </c>
      <c r="AA278" s="3">
        <f>COUNT(AA5:AA168)</f>
        <v>164</v>
      </c>
    </row>
    <row r="279" spans="1:28">
      <c r="A279" s="3" t="s">
        <v>1004</v>
      </c>
      <c r="C279" s="3">
        <f>SUM(C5:C275)</f>
        <v>10838</v>
      </c>
      <c r="D279" s="3">
        <f t="shared" ref="D279:G279" si="17">SUM(D5:D275)</f>
        <v>18442.2</v>
      </c>
      <c r="E279" s="3">
        <f t="shared" si="17"/>
        <v>17757.5</v>
      </c>
      <c r="F279" s="3">
        <f t="shared" si="17"/>
        <v>16765.05</v>
      </c>
      <c r="G279" s="3">
        <f t="shared" si="17"/>
        <v>17464</v>
      </c>
      <c r="J279" s="3">
        <f t="shared" si="12"/>
        <v>10838</v>
      </c>
      <c r="K279" s="3">
        <f t="shared" si="13"/>
        <v>18442.2</v>
      </c>
      <c r="L279" s="29">
        <f t="shared" si="14"/>
        <v>7604.2000000000007</v>
      </c>
      <c r="Q279" s="3">
        <f>SUM(Q5:Q168)</f>
        <v>2531</v>
      </c>
      <c r="T279" s="3">
        <f>SUM(T5:T168)</f>
        <v>4404</v>
      </c>
      <c r="W279" s="3">
        <f>SUM(W5:W168)</f>
        <v>2760</v>
      </c>
      <c r="Y279" s="3">
        <f>SUM(Y5:Y168)</f>
        <v>11319</v>
      </c>
      <c r="Z279" s="3">
        <f>SUM(Z5:Z168)</f>
        <v>10714.5</v>
      </c>
      <c r="AA279" s="3">
        <f>SUM(AA5:AA168)</f>
        <v>10457.5</v>
      </c>
    </row>
    <row r="280" spans="1:28">
      <c r="A280" s="3" t="s">
        <v>926</v>
      </c>
      <c r="C280" s="3">
        <f>AVERAGE(C5:C9,C17:C21,C37:C43,C55:C59,C74:C81,C89:C90,C105:C111,C117:C121,C136:C144,C153:C154,C165:C168,C172:C195,C250:C275)</f>
        <v>51.288135593220339</v>
      </c>
      <c r="D280" s="3">
        <f t="shared" ref="D280:G280" si="18">AVERAGE(D5:D9,D17:D21,D37:D43,D55:D59,D74:D81,D89:D90,D105:D111,D117:D121,D136:D144,D153:D154,D165:D168,D172:D195,D250:D275)</f>
        <v>58.112745098039213</v>
      </c>
      <c r="E280" s="3">
        <f t="shared" si="18"/>
        <v>59.21782178217822</v>
      </c>
      <c r="F280" s="3">
        <f t="shared" si="18"/>
        <v>53.060500000000005</v>
      </c>
      <c r="G280" s="3">
        <f t="shared" si="18"/>
        <v>56.777777777777779</v>
      </c>
      <c r="J280" s="3">
        <f t="shared" si="12"/>
        <v>51.288135593220339</v>
      </c>
      <c r="K280" s="3">
        <f t="shared" si="13"/>
        <v>59.21782178217822</v>
      </c>
      <c r="L280" s="29">
        <f t="shared" si="14"/>
        <v>7.9296861889578807</v>
      </c>
    </row>
    <row r="281" spans="1:28">
      <c r="A281" s="3" t="s">
        <v>927</v>
      </c>
      <c r="C281" s="3">
        <f>COUNT(C5:C9,C17:C21,C37:C43,C55:C59,C74:C81,C89:C90,C105:C111,C117:C121,C136:C144,C153:C154,C165:C168,C172:C195,C250:C275)</f>
        <v>59</v>
      </c>
      <c r="D281" s="3">
        <f t="shared" ref="D281:G281" si="19">COUNT(D5:D9,D17:D21,D37:D43,D55:D59,D74:D81,D89:D90,D105:D111,D117:D121,D136:D144,D153:D154,D165:D168,D172:D195,D250:D275)</f>
        <v>102</v>
      </c>
      <c r="E281" s="3">
        <f t="shared" si="19"/>
        <v>101</v>
      </c>
      <c r="F281" s="3">
        <f t="shared" si="19"/>
        <v>100</v>
      </c>
      <c r="G281" s="3">
        <f t="shared" si="19"/>
        <v>99</v>
      </c>
      <c r="J281" s="3">
        <f t="shared" si="12"/>
        <v>59</v>
      </c>
      <c r="K281" s="3">
        <f t="shared" si="13"/>
        <v>102</v>
      </c>
      <c r="L281" s="29">
        <f t="shared" si="14"/>
        <v>43</v>
      </c>
    </row>
    <row r="282" spans="1:28">
      <c r="A282" s="3" t="s">
        <v>1005</v>
      </c>
      <c r="C282" s="3">
        <f>SUM(C5:C9,C17:C21,C37:C43,C55:C59,C74:C81,C89:C90,C105:C111,C117:C121,C136:C144,C153:C154,C165:C168,C172:C195,C250:C275)</f>
        <v>3026</v>
      </c>
      <c r="D282" s="3">
        <f t="shared" ref="D282:G282" si="20">SUM(D5:D9,D17:D21,D37:D43,D55:D59,D74:D81,D89:D90,D105:D111,D117:D121,D136:D144,D153:D154,D165:D168,D172:D195,D250:D275)</f>
        <v>5927.5</v>
      </c>
      <c r="E282" s="3">
        <f t="shared" si="20"/>
        <v>5981</v>
      </c>
      <c r="F282" s="3">
        <f t="shared" si="20"/>
        <v>5306.05</v>
      </c>
      <c r="G282" s="3">
        <f t="shared" si="20"/>
        <v>5621</v>
      </c>
      <c r="J282" s="3">
        <f t="shared" si="12"/>
        <v>3026</v>
      </c>
      <c r="K282" s="3">
        <f t="shared" si="13"/>
        <v>5981</v>
      </c>
      <c r="L282" s="29">
        <f t="shared" si="14"/>
        <v>2955</v>
      </c>
    </row>
    <row r="283" spans="1:28">
      <c r="A283" s="3" t="s">
        <v>928</v>
      </c>
      <c r="C283" s="3">
        <f>AVERAGE(C10:C16,C44:C54,C82:C88,C112:C118,C145:C152,C197:C221)</f>
        <v>63.274999999999999</v>
      </c>
      <c r="D283" s="3">
        <f t="shared" ref="D283:G283" si="21">AVERAGE(D10:D16,D44:D54,D82:D88,D112:D118,D145:D152,D197:D221)</f>
        <v>74.669230769230765</v>
      </c>
      <c r="E283" s="3">
        <f t="shared" si="21"/>
        <v>70.323076923076925</v>
      </c>
      <c r="F283" s="3">
        <f t="shared" si="21"/>
        <v>67.960317460317455</v>
      </c>
      <c r="G283" s="3">
        <f t="shared" si="21"/>
        <v>71.140625</v>
      </c>
      <c r="J283" s="3">
        <f t="shared" si="12"/>
        <v>63.274999999999999</v>
      </c>
      <c r="K283" s="3">
        <f t="shared" si="13"/>
        <v>74.669230769230765</v>
      </c>
      <c r="L283" s="29">
        <f t="shared" si="14"/>
        <v>11.394230769230766</v>
      </c>
    </row>
    <row r="284" spans="1:28">
      <c r="A284" s="3" t="s">
        <v>929</v>
      </c>
      <c r="C284" s="3">
        <f>COUNT(C10:C16,C44:C54,C82:C88,C112:C118,C145:C152,C197:C221)</f>
        <v>40</v>
      </c>
      <c r="D284" s="3">
        <f t="shared" ref="D284:G284" si="22">COUNT(D10:D16,D44:D54,D82:D88,D112:D118,D145:D152,D197:D221)</f>
        <v>65</v>
      </c>
      <c r="E284" s="3">
        <f t="shared" si="22"/>
        <v>65</v>
      </c>
      <c r="F284" s="3">
        <f t="shared" si="22"/>
        <v>63</v>
      </c>
      <c r="G284" s="3">
        <f t="shared" si="22"/>
        <v>64</v>
      </c>
      <c r="J284" s="3">
        <f t="shared" si="12"/>
        <v>40</v>
      </c>
      <c r="K284" s="3">
        <f t="shared" si="13"/>
        <v>65</v>
      </c>
      <c r="L284" s="29">
        <f t="shared" si="14"/>
        <v>25</v>
      </c>
    </row>
    <row r="285" spans="1:28">
      <c r="A285" s="3" t="s">
        <v>930</v>
      </c>
      <c r="C285" s="3">
        <f>SUM(C10:C16,C44:C54,C82:C88,C112:C118,C145:C152,C197:C221)</f>
        <v>2531</v>
      </c>
      <c r="D285" s="3">
        <f t="shared" ref="D285:G285" si="23">SUM(D10:D16,D44:D54,D82:D88,D112:D118,D145:D152,D197:D221)</f>
        <v>4853.5</v>
      </c>
      <c r="E285" s="3">
        <f t="shared" si="23"/>
        <v>4571</v>
      </c>
      <c r="F285" s="3">
        <f t="shared" si="23"/>
        <v>4281.5</v>
      </c>
      <c r="G285" s="3">
        <f t="shared" si="23"/>
        <v>4553</v>
      </c>
      <c r="J285" s="3">
        <f t="shared" si="12"/>
        <v>2531</v>
      </c>
      <c r="K285" s="3">
        <f t="shared" si="13"/>
        <v>4853.5</v>
      </c>
      <c r="L285" s="29">
        <f t="shared" si="14"/>
        <v>2322.5</v>
      </c>
    </row>
    <row r="286" spans="1:28">
      <c r="A286" s="3" t="s">
        <v>931</v>
      </c>
      <c r="C286" s="3">
        <f>AVERAGE(C22:C36,C60:C73,C91:C104,C122:C135,C155:C164,C223:C248)</f>
        <v>81.134328358208961</v>
      </c>
      <c r="D286" s="3">
        <f t="shared" ref="D286:G286" si="24">AVERAGE(D22:D36,D60:D73,D91:D104,D122:D135,D155:D164,D223:D248)</f>
        <v>87.867415730337072</v>
      </c>
      <c r="E286" s="3">
        <f t="shared" si="24"/>
        <v>83.55113636363636</v>
      </c>
      <c r="F286" s="3">
        <f t="shared" si="24"/>
        <v>79.895604395604394</v>
      </c>
      <c r="G286" s="3">
        <f t="shared" si="24"/>
        <v>83.875</v>
      </c>
      <c r="J286" s="3">
        <f t="shared" si="12"/>
        <v>79.895604395604394</v>
      </c>
      <c r="K286" s="3">
        <f t="shared" si="13"/>
        <v>87.867415730337072</v>
      </c>
      <c r="L286" s="29">
        <f t="shared" si="14"/>
        <v>7.9718113347326778</v>
      </c>
    </row>
    <row r="287" spans="1:28">
      <c r="A287" s="3" t="s">
        <v>932</v>
      </c>
      <c r="C287" s="3">
        <f>COUNT(C22:C36,C60:C73,C91:C104,C122:C135,C155:C164,C223:C248)</f>
        <v>67</v>
      </c>
      <c r="D287" s="3">
        <f t="shared" ref="D287:G287" si="25">COUNT(D22:D36,D60:D73,D91:D104,D122:D135,D155:D164,D223:D248)</f>
        <v>89</v>
      </c>
      <c r="E287" s="3">
        <f t="shared" si="25"/>
        <v>88</v>
      </c>
      <c r="F287" s="3">
        <f t="shared" si="25"/>
        <v>91</v>
      </c>
      <c r="G287" s="3">
        <f t="shared" si="25"/>
        <v>88</v>
      </c>
      <c r="J287" s="3">
        <f t="shared" si="12"/>
        <v>67</v>
      </c>
      <c r="K287" s="3">
        <f t="shared" si="13"/>
        <v>91</v>
      </c>
      <c r="L287" s="29">
        <f t="shared" si="14"/>
        <v>24</v>
      </c>
    </row>
    <row r="288" spans="1:28">
      <c r="A288" s="3" t="s">
        <v>933</v>
      </c>
      <c r="C288" s="3">
        <f>SUM(C22:C36,C60:C73,C91:C104,C122:C135,C155:C164,C223:C248)</f>
        <v>5436</v>
      </c>
      <c r="D288" s="3">
        <f t="shared" ref="D288:G288" si="26">SUM(D22:D36,D60:D73,D91:D104,D122:D135,D155:D164,D223:D248)</f>
        <v>7820.2</v>
      </c>
      <c r="E288" s="3">
        <f t="shared" si="26"/>
        <v>7352.5</v>
      </c>
      <c r="F288" s="3">
        <f t="shared" si="26"/>
        <v>7270.5</v>
      </c>
      <c r="G288" s="3">
        <f t="shared" si="26"/>
        <v>7381</v>
      </c>
      <c r="J288" s="3">
        <f t="shared" si="12"/>
        <v>5436</v>
      </c>
      <c r="K288" s="3">
        <f t="shared" si="13"/>
        <v>7820.2</v>
      </c>
      <c r="L288" s="29">
        <f t="shared" si="14"/>
        <v>2384.1999999999998</v>
      </c>
    </row>
    <row r="289" spans="3:12">
      <c r="J289" s="3">
        <f t="shared" si="12"/>
        <v>0</v>
      </c>
      <c r="K289" s="3">
        <f t="shared" si="13"/>
        <v>0</v>
      </c>
      <c r="L289" s="29">
        <f t="shared" si="14"/>
        <v>0</v>
      </c>
    </row>
    <row r="290" spans="3:12">
      <c r="C290" s="3">
        <f>MIN(C5:C275)</f>
        <v>34</v>
      </c>
      <c r="D290" s="3">
        <f t="shared" ref="D290:G290" si="27">MIN(D5:D275)</f>
        <v>25</v>
      </c>
      <c r="E290" s="3">
        <f t="shared" si="27"/>
        <v>38</v>
      </c>
      <c r="F290" s="3">
        <f t="shared" si="27"/>
        <v>4</v>
      </c>
      <c r="G290" s="3">
        <f t="shared" si="27"/>
        <v>22</v>
      </c>
      <c r="J290" s="3">
        <f t="shared" si="12"/>
        <v>4</v>
      </c>
      <c r="K290" s="3">
        <f t="shared" si="13"/>
        <v>38</v>
      </c>
      <c r="L290" s="29">
        <f t="shared" si="14"/>
        <v>34</v>
      </c>
    </row>
    <row r="291" spans="3:12">
      <c r="C291" s="3">
        <f>AVERAGE(C5:C275)</f>
        <v>66.08536585365853</v>
      </c>
      <c r="D291" s="3">
        <f t="shared" ref="D291:G291" si="28">AVERAGE(D5:D275)</f>
        <v>72.607086614173227</v>
      </c>
      <c r="E291" s="3">
        <f t="shared" si="28"/>
        <v>70.466269841269835</v>
      </c>
      <c r="F291" s="3">
        <f t="shared" si="28"/>
        <v>66.527976190476181</v>
      </c>
      <c r="G291" s="3">
        <f t="shared" si="28"/>
        <v>70.136546184738961</v>
      </c>
      <c r="J291" s="3">
        <f t="shared" si="12"/>
        <v>66.08536585365853</v>
      </c>
      <c r="K291" s="3">
        <f t="shared" si="13"/>
        <v>72.607086614173227</v>
      </c>
      <c r="L291" s="29">
        <f t="shared" si="14"/>
        <v>6.5217207605146967</v>
      </c>
    </row>
    <row r="292" spans="3:12">
      <c r="C292" s="3">
        <f>MAX(C5:C275)</f>
        <v>158</v>
      </c>
      <c r="D292" s="3">
        <f t="shared" ref="D292:G292" si="29">MAX(D5:D275)</f>
        <v>185</v>
      </c>
      <c r="E292" s="3">
        <f t="shared" si="29"/>
        <v>181</v>
      </c>
      <c r="F292" s="3">
        <f t="shared" si="29"/>
        <v>181</v>
      </c>
      <c r="G292" s="3">
        <f t="shared" si="29"/>
        <v>186</v>
      </c>
      <c r="J292" s="3">
        <f t="shared" si="12"/>
        <v>158</v>
      </c>
      <c r="K292" s="3">
        <f t="shared" si="13"/>
        <v>186</v>
      </c>
      <c r="L292" s="29">
        <f t="shared" si="14"/>
        <v>28</v>
      </c>
    </row>
    <row r="293" spans="3:12">
      <c r="C293" s="3">
        <f>STDEV(C5:C275)</f>
        <v>30.375644594442878</v>
      </c>
      <c r="D293" s="3">
        <f t="shared" ref="D293:G293" si="30">STDEV(D5:D275)</f>
        <v>34.644366403420392</v>
      </c>
      <c r="E293" s="3">
        <f t="shared" si="30"/>
        <v>29.753533607390217</v>
      </c>
      <c r="F293" s="3">
        <f t="shared" si="30"/>
        <v>32.618512407293629</v>
      </c>
      <c r="G293" s="3">
        <f t="shared" si="30"/>
        <v>34.379133618310398</v>
      </c>
      <c r="J293" s="3">
        <f t="shared" si="12"/>
        <v>29.753533607390217</v>
      </c>
      <c r="K293" s="3">
        <f t="shared" si="13"/>
        <v>34.644366403420392</v>
      </c>
      <c r="L293" s="29">
        <f t="shared" si="14"/>
        <v>4.8908327960301747</v>
      </c>
    </row>
    <row r="294" spans="3:12">
      <c r="C294" s="3">
        <f>COUNTA(C5:C275)</f>
        <v>164</v>
      </c>
      <c r="D294" s="3">
        <f t="shared" ref="D294:G294" si="31">COUNTA(D5:D275)</f>
        <v>264</v>
      </c>
      <c r="E294" s="3">
        <f t="shared" si="31"/>
        <v>265</v>
      </c>
      <c r="F294" s="3">
        <f t="shared" si="31"/>
        <v>264</v>
      </c>
      <c r="G294" s="3">
        <f t="shared" si="31"/>
        <v>252</v>
      </c>
      <c r="J294" s="3">
        <f t="shared" si="12"/>
        <v>164</v>
      </c>
      <c r="K294" s="3">
        <f t="shared" si="13"/>
        <v>265</v>
      </c>
      <c r="L294" s="29">
        <f t="shared" si="14"/>
        <v>101</v>
      </c>
    </row>
    <row r="295" spans="3:12">
      <c r="J295" s="3">
        <f t="shared" si="12"/>
        <v>0</v>
      </c>
      <c r="K295" s="3">
        <f t="shared" si="13"/>
        <v>0</v>
      </c>
      <c r="L295" s="29">
        <f t="shared" si="14"/>
        <v>0</v>
      </c>
    </row>
    <row r="296" spans="3:12">
      <c r="J296" s="3">
        <f t="shared" si="12"/>
        <v>0</v>
      </c>
      <c r="K296" s="3">
        <f t="shared" si="13"/>
        <v>0</v>
      </c>
      <c r="L296" s="29">
        <f t="shared" si="14"/>
        <v>0</v>
      </c>
    </row>
    <row r="297" spans="3:12">
      <c r="J297" s="3">
        <f t="shared" si="12"/>
        <v>0</v>
      </c>
      <c r="K297" s="3">
        <f t="shared" si="13"/>
        <v>0</v>
      </c>
      <c r="L297" s="29">
        <f t="shared" si="14"/>
        <v>0</v>
      </c>
    </row>
    <row r="298" spans="3:12">
      <c r="J298" s="3">
        <f t="shared" si="12"/>
        <v>0</v>
      </c>
      <c r="K298" s="3">
        <f t="shared" si="13"/>
        <v>0</v>
      </c>
      <c r="L298" s="29">
        <f t="shared" si="14"/>
        <v>0</v>
      </c>
    </row>
    <row r="299" spans="3:12">
      <c r="J299" s="3">
        <f t="shared" si="12"/>
        <v>0</v>
      </c>
      <c r="K299" s="3">
        <f t="shared" si="13"/>
        <v>0</v>
      </c>
      <c r="L299" s="29">
        <f t="shared" si="14"/>
        <v>0</v>
      </c>
    </row>
    <row r="300" spans="3:12">
      <c r="J300" s="3">
        <f t="shared" si="12"/>
        <v>0</v>
      </c>
      <c r="K300" s="3">
        <f t="shared" si="13"/>
        <v>0</v>
      </c>
      <c r="L300" s="29">
        <f t="shared" si="14"/>
        <v>0</v>
      </c>
    </row>
    <row r="301" spans="3:12">
      <c r="J301" s="3">
        <f t="shared" si="12"/>
        <v>0</v>
      </c>
      <c r="K301" s="3">
        <f t="shared" si="13"/>
        <v>0</v>
      </c>
      <c r="L301" s="29">
        <f t="shared" si="14"/>
        <v>0</v>
      </c>
    </row>
    <row r="302" spans="3:12">
      <c r="J302" s="3">
        <f t="shared" si="12"/>
        <v>0</v>
      </c>
      <c r="K302" s="3">
        <f t="shared" si="13"/>
        <v>0</v>
      </c>
      <c r="L302" s="29">
        <f t="shared" si="14"/>
        <v>0</v>
      </c>
    </row>
    <row r="303" spans="3:12">
      <c r="J303" s="3">
        <f t="shared" si="12"/>
        <v>0</v>
      </c>
      <c r="K303" s="3">
        <f t="shared" si="13"/>
        <v>0</v>
      </c>
      <c r="L303" s="29">
        <f t="shared" si="14"/>
        <v>0</v>
      </c>
    </row>
    <row r="304" spans="3:12">
      <c r="J304" s="3">
        <f t="shared" si="12"/>
        <v>0</v>
      </c>
      <c r="K304" s="3">
        <f t="shared" si="13"/>
        <v>0</v>
      </c>
      <c r="L304" s="29">
        <f t="shared" si="14"/>
        <v>0</v>
      </c>
    </row>
    <row r="305" spans="10:12">
      <c r="J305" s="3">
        <f t="shared" si="12"/>
        <v>0</v>
      </c>
      <c r="K305" s="3">
        <f t="shared" si="13"/>
        <v>0</v>
      </c>
      <c r="L305" s="29">
        <f t="shared" si="14"/>
        <v>0</v>
      </c>
    </row>
    <row r="306" spans="10:12">
      <c r="J306" s="3">
        <f t="shared" si="12"/>
        <v>0</v>
      </c>
      <c r="K306" s="3">
        <f t="shared" si="13"/>
        <v>0</v>
      </c>
      <c r="L306" s="29">
        <f t="shared" si="14"/>
        <v>0</v>
      </c>
    </row>
    <row r="307" spans="10:12">
      <c r="J307" s="3">
        <f t="shared" si="12"/>
        <v>0</v>
      </c>
      <c r="K307" s="3">
        <f t="shared" si="13"/>
        <v>0</v>
      </c>
      <c r="L307" s="29">
        <f t="shared" si="14"/>
        <v>0</v>
      </c>
    </row>
    <row r="308" spans="10:12">
      <c r="J308" s="3">
        <f t="shared" si="12"/>
        <v>0</v>
      </c>
      <c r="K308" s="3">
        <f t="shared" si="13"/>
        <v>0</v>
      </c>
      <c r="L308" s="29">
        <f t="shared" si="14"/>
        <v>0</v>
      </c>
    </row>
    <row r="309" spans="10:12">
      <c r="J309" s="3">
        <f t="shared" si="12"/>
        <v>0</v>
      </c>
      <c r="K309" s="3">
        <f t="shared" si="13"/>
        <v>0</v>
      </c>
      <c r="L309" s="29">
        <f t="shared" si="14"/>
        <v>0</v>
      </c>
    </row>
    <row r="310" spans="10:12">
      <c r="J310" s="3">
        <f t="shared" si="12"/>
        <v>0</v>
      </c>
      <c r="K310" s="3">
        <f t="shared" si="13"/>
        <v>0</v>
      </c>
      <c r="L310" s="29">
        <f t="shared" si="14"/>
        <v>0</v>
      </c>
    </row>
    <row r="311" spans="10:12">
      <c r="J311" s="3">
        <f t="shared" si="12"/>
        <v>0</v>
      </c>
      <c r="K311" s="3">
        <f t="shared" si="13"/>
        <v>0</v>
      </c>
      <c r="L311" s="29">
        <f t="shared" si="14"/>
        <v>0</v>
      </c>
    </row>
    <row r="312" spans="10:12">
      <c r="J312" s="3">
        <f t="shared" si="12"/>
        <v>0</v>
      </c>
      <c r="K312" s="3">
        <f t="shared" si="13"/>
        <v>0</v>
      </c>
      <c r="L312" s="29">
        <f t="shared" si="14"/>
        <v>0</v>
      </c>
    </row>
    <row r="313" spans="10:12">
      <c r="J313" s="3">
        <f t="shared" si="12"/>
        <v>0</v>
      </c>
      <c r="K313" s="3">
        <f t="shared" si="13"/>
        <v>0</v>
      </c>
      <c r="L313" s="29">
        <f t="shared" si="14"/>
        <v>0</v>
      </c>
    </row>
    <row r="314" spans="10:12">
      <c r="J314" s="3">
        <f t="shared" si="12"/>
        <v>0</v>
      </c>
      <c r="K314" s="3">
        <f t="shared" si="13"/>
        <v>0</v>
      </c>
      <c r="L314" s="29">
        <f t="shared" si="14"/>
        <v>0</v>
      </c>
    </row>
    <row r="315" spans="10:12">
      <c r="J315" s="3">
        <f t="shared" si="12"/>
        <v>0</v>
      </c>
      <c r="K315" s="3">
        <f t="shared" si="13"/>
        <v>0</v>
      </c>
      <c r="L315" s="29">
        <f t="shared" si="14"/>
        <v>0</v>
      </c>
    </row>
    <row r="316" spans="10:12">
      <c r="J316" s="3">
        <f t="shared" si="12"/>
        <v>0</v>
      </c>
      <c r="K316" s="3">
        <f t="shared" si="13"/>
        <v>0</v>
      </c>
      <c r="L316" s="29">
        <f t="shared" si="14"/>
        <v>0</v>
      </c>
    </row>
    <row r="317" spans="10:12">
      <c r="J317" s="3">
        <f t="shared" si="12"/>
        <v>0</v>
      </c>
      <c r="K317" s="3">
        <f t="shared" si="13"/>
        <v>0</v>
      </c>
      <c r="L317" s="29">
        <f t="shared" si="14"/>
        <v>0</v>
      </c>
    </row>
    <row r="318" spans="10:12">
      <c r="J318" s="3">
        <f t="shared" si="12"/>
        <v>0</v>
      </c>
      <c r="K318" s="3">
        <f t="shared" si="13"/>
        <v>0</v>
      </c>
      <c r="L318" s="29">
        <f t="shared" si="14"/>
        <v>0</v>
      </c>
    </row>
    <row r="319" spans="10:12">
      <c r="J319" s="3">
        <f t="shared" si="12"/>
        <v>0</v>
      </c>
      <c r="K319" s="3">
        <f t="shared" si="13"/>
        <v>0</v>
      </c>
      <c r="L319" s="29">
        <f t="shared" si="14"/>
        <v>0</v>
      </c>
    </row>
    <row r="320" spans="10:12">
      <c r="J320" s="3">
        <f t="shared" si="12"/>
        <v>0</v>
      </c>
      <c r="K320" s="3">
        <f t="shared" si="13"/>
        <v>0</v>
      </c>
      <c r="L320" s="29">
        <f t="shared" si="14"/>
        <v>0</v>
      </c>
    </row>
    <row r="321" spans="10:12">
      <c r="J321" s="3">
        <f t="shared" si="12"/>
        <v>0</v>
      </c>
      <c r="K321" s="3">
        <f t="shared" si="13"/>
        <v>0</v>
      </c>
      <c r="L321" s="29">
        <f t="shared" si="14"/>
        <v>0</v>
      </c>
    </row>
    <row r="322" spans="10:12">
      <c r="J322" s="3">
        <f t="shared" si="12"/>
        <v>0</v>
      </c>
      <c r="K322" s="3">
        <f t="shared" si="13"/>
        <v>0</v>
      </c>
      <c r="L322" s="29">
        <f t="shared" si="14"/>
        <v>0</v>
      </c>
    </row>
    <row r="323" spans="10:12">
      <c r="J323" s="3">
        <f t="shared" si="12"/>
        <v>0</v>
      </c>
      <c r="K323" s="3">
        <f t="shared" si="13"/>
        <v>0</v>
      </c>
      <c r="L323" s="29">
        <f t="shared" si="14"/>
        <v>0</v>
      </c>
    </row>
    <row r="324" spans="10:12">
      <c r="J324" s="3">
        <f t="shared" si="12"/>
        <v>0</v>
      </c>
      <c r="K324" s="3">
        <f t="shared" si="13"/>
        <v>0</v>
      </c>
      <c r="L324" s="29">
        <f t="shared" si="14"/>
        <v>0</v>
      </c>
    </row>
    <row r="325" spans="10:12">
      <c r="J325" s="3">
        <f t="shared" si="12"/>
        <v>0</v>
      </c>
      <c r="K325" s="3">
        <f t="shared" si="13"/>
        <v>0</v>
      </c>
      <c r="L325" s="29">
        <f t="shared" si="14"/>
        <v>0</v>
      </c>
    </row>
    <row r="326" spans="10:12">
      <c r="J326" s="3">
        <f t="shared" ref="J326:J328" si="32">MIN(C326:H326)</f>
        <v>0</v>
      </c>
      <c r="K326" s="3">
        <f t="shared" ref="K326:K385" si="33">MAX(C326:H326)</f>
        <v>0</v>
      </c>
      <c r="L326" s="29">
        <f t="shared" ref="L326:L385" si="34">K326-J326</f>
        <v>0</v>
      </c>
    </row>
    <row r="327" spans="10:12">
      <c r="J327" s="3">
        <f t="shared" si="32"/>
        <v>0</v>
      </c>
      <c r="K327" s="3">
        <f t="shared" si="33"/>
        <v>0</v>
      </c>
      <c r="L327" s="29">
        <f t="shared" si="34"/>
        <v>0</v>
      </c>
    </row>
    <row r="328" spans="10:12">
      <c r="J328" s="3">
        <f t="shared" si="32"/>
        <v>0</v>
      </c>
      <c r="K328" s="3">
        <f t="shared" si="33"/>
        <v>0</v>
      </c>
      <c r="L328" s="29">
        <f t="shared" si="34"/>
        <v>0</v>
      </c>
    </row>
    <row r="329" spans="10:12">
      <c r="K329" s="3">
        <f t="shared" si="33"/>
        <v>0</v>
      </c>
      <c r="L329" s="29">
        <f t="shared" si="34"/>
        <v>0</v>
      </c>
    </row>
    <row r="330" spans="10:12">
      <c r="K330" s="3">
        <f t="shared" si="33"/>
        <v>0</v>
      </c>
      <c r="L330" s="29">
        <f t="shared" si="34"/>
        <v>0</v>
      </c>
    </row>
    <row r="331" spans="10:12">
      <c r="K331" s="3">
        <f t="shared" si="33"/>
        <v>0</v>
      </c>
      <c r="L331" s="29">
        <f t="shared" si="34"/>
        <v>0</v>
      </c>
    </row>
    <row r="332" spans="10:12">
      <c r="K332" s="3">
        <f t="shared" si="33"/>
        <v>0</v>
      </c>
      <c r="L332" s="29">
        <f t="shared" si="34"/>
        <v>0</v>
      </c>
    </row>
    <row r="333" spans="10:12">
      <c r="K333" s="3">
        <f t="shared" si="33"/>
        <v>0</v>
      </c>
      <c r="L333" s="29">
        <f t="shared" si="34"/>
        <v>0</v>
      </c>
    </row>
    <row r="334" spans="10:12">
      <c r="K334" s="3">
        <f t="shared" si="33"/>
        <v>0</v>
      </c>
      <c r="L334" s="29">
        <f t="shared" si="34"/>
        <v>0</v>
      </c>
    </row>
    <row r="335" spans="10:12">
      <c r="K335" s="3">
        <f t="shared" si="33"/>
        <v>0</v>
      </c>
      <c r="L335" s="29">
        <f t="shared" si="34"/>
        <v>0</v>
      </c>
    </row>
    <row r="336" spans="10:12">
      <c r="K336" s="3">
        <f t="shared" si="33"/>
        <v>0</v>
      </c>
      <c r="L336" s="29">
        <f t="shared" si="34"/>
        <v>0</v>
      </c>
    </row>
    <row r="337" spans="11:12">
      <c r="K337" s="3">
        <f t="shared" si="33"/>
        <v>0</v>
      </c>
      <c r="L337" s="29">
        <f t="shared" si="34"/>
        <v>0</v>
      </c>
    </row>
    <row r="338" spans="11:12">
      <c r="K338" s="3">
        <f t="shared" si="33"/>
        <v>0</v>
      </c>
      <c r="L338" s="29">
        <f t="shared" si="34"/>
        <v>0</v>
      </c>
    </row>
    <row r="339" spans="11:12">
      <c r="K339" s="3">
        <f t="shared" si="33"/>
        <v>0</v>
      </c>
      <c r="L339" s="29">
        <f t="shared" si="34"/>
        <v>0</v>
      </c>
    </row>
    <row r="340" spans="11:12">
      <c r="K340" s="3">
        <f t="shared" si="33"/>
        <v>0</v>
      </c>
      <c r="L340" s="29">
        <f t="shared" si="34"/>
        <v>0</v>
      </c>
    </row>
    <row r="341" spans="11:12">
      <c r="K341" s="3">
        <f t="shared" si="33"/>
        <v>0</v>
      </c>
      <c r="L341" s="29">
        <f t="shared" si="34"/>
        <v>0</v>
      </c>
    </row>
    <row r="342" spans="11:12">
      <c r="K342" s="3">
        <f t="shared" si="33"/>
        <v>0</v>
      </c>
      <c r="L342" s="29">
        <f t="shared" si="34"/>
        <v>0</v>
      </c>
    </row>
    <row r="343" spans="11:12">
      <c r="K343" s="3">
        <f t="shared" si="33"/>
        <v>0</v>
      </c>
      <c r="L343" s="29">
        <f t="shared" si="34"/>
        <v>0</v>
      </c>
    </row>
    <row r="344" spans="11:12">
      <c r="K344" s="3">
        <f t="shared" si="33"/>
        <v>0</v>
      </c>
      <c r="L344" s="29">
        <f t="shared" si="34"/>
        <v>0</v>
      </c>
    </row>
    <row r="345" spans="11:12">
      <c r="K345" s="3">
        <f t="shared" si="33"/>
        <v>0</v>
      </c>
      <c r="L345" s="29">
        <f t="shared" si="34"/>
        <v>0</v>
      </c>
    </row>
    <row r="346" spans="11:12">
      <c r="K346" s="3">
        <f t="shared" si="33"/>
        <v>0</v>
      </c>
      <c r="L346" s="29">
        <f t="shared" si="34"/>
        <v>0</v>
      </c>
    </row>
    <row r="347" spans="11:12">
      <c r="K347" s="3">
        <f t="shared" si="33"/>
        <v>0</v>
      </c>
      <c r="L347" s="29">
        <f t="shared" si="34"/>
        <v>0</v>
      </c>
    </row>
    <row r="348" spans="11:12">
      <c r="K348" s="3">
        <f t="shared" si="33"/>
        <v>0</v>
      </c>
      <c r="L348" s="29">
        <f t="shared" si="34"/>
        <v>0</v>
      </c>
    </row>
    <row r="349" spans="11:12">
      <c r="K349" s="3">
        <f t="shared" si="33"/>
        <v>0</v>
      </c>
      <c r="L349" s="29">
        <f t="shared" si="34"/>
        <v>0</v>
      </c>
    </row>
    <row r="350" spans="11:12">
      <c r="K350" s="3">
        <f t="shared" si="33"/>
        <v>0</v>
      </c>
      <c r="L350" s="29">
        <f t="shared" si="34"/>
        <v>0</v>
      </c>
    </row>
    <row r="351" spans="11:12">
      <c r="K351" s="3">
        <f t="shared" si="33"/>
        <v>0</v>
      </c>
      <c r="L351" s="29">
        <f t="shared" si="34"/>
        <v>0</v>
      </c>
    </row>
    <row r="352" spans="11:12">
      <c r="K352" s="3">
        <f t="shared" si="33"/>
        <v>0</v>
      </c>
      <c r="L352" s="29">
        <f t="shared" si="34"/>
        <v>0</v>
      </c>
    </row>
    <row r="353" spans="11:12">
      <c r="K353" s="3">
        <f t="shared" si="33"/>
        <v>0</v>
      </c>
      <c r="L353" s="29">
        <f t="shared" si="34"/>
        <v>0</v>
      </c>
    </row>
    <row r="354" spans="11:12">
      <c r="K354" s="3">
        <f t="shared" si="33"/>
        <v>0</v>
      </c>
      <c r="L354" s="29">
        <f t="shared" si="34"/>
        <v>0</v>
      </c>
    </row>
    <row r="355" spans="11:12">
      <c r="K355" s="3">
        <f t="shared" si="33"/>
        <v>0</v>
      </c>
      <c r="L355" s="29">
        <f t="shared" si="34"/>
        <v>0</v>
      </c>
    </row>
    <row r="356" spans="11:12">
      <c r="K356" s="3">
        <f t="shared" si="33"/>
        <v>0</v>
      </c>
      <c r="L356" s="29">
        <f t="shared" si="34"/>
        <v>0</v>
      </c>
    </row>
    <row r="357" spans="11:12">
      <c r="K357" s="3">
        <f t="shared" si="33"/>
        <v>0</v>
      </c>
      <c r="L357" s="29">
        <f t="shared" si="34"/>
        <v>0</v>
      </c>
    </row>
    <row r="358" spans="11:12">
      <c r="K358" s="3">
        <f t="shared" si="33"/>
        <v>0</v>
      </c>
      <c r="L358" s="29">
        <f t="shared" si="34"/>
        <v>0</v>
      </c>
    </row>
    <row r="359" spans="11:12">
      <c r="K359" s="3">
        <f t="shared" si="33"/>
        <v>0</v>
      </c>
      <c r="L359" s="29">
        <f t="shared" si="34"/>
        <v>0</v>
      </c>
    </row>
    <row r="360" spans="11:12">
      <c r="K360" s="3">
        <f t="shared" si="33"/>
        <v>0</v>
      </c>
      <c r="L360" s="29">
        <f t="shared" si="34"/>
        <v>0</v>
      </c>
    </row>
    <row r="361" spans="11:12">
      <c r="K361" s="3">
        <f t="shared" si="33"/>
        <v>0</v>
      </c>
      <c r="L361" s="29">
        <f t="shared" si="34"/>
        <v>0</v>
      </c>
    </row>
    <row r="362" spans="11:12">
      <c r="K362" s="3">
        <f t="shared" si="33"/>
        <v>0</v>
      </c>
      <c r="L362" s="29">
        <f t="shared" si="34"/>
        <v>0</v>
      </c>
    </row>
    <row r="363" spans="11:12">
      <c r="K363" s="3">
        <f t="shared" si="33"/>
        <v>0</v>
      </c>
      <c r="L363" s="29">
        <f t="shared" si="34"/>
        <v>0</v>
      </c>
    </row>
    <row r="364" spans="11:12">
      <c r="K364" s="3">
        <f t="shared" si="33"/>
        <v>0</v>
      </c>
      <c r="L364" s="29">
        <f t="shared" si="34"/>
        <v>0</v>
      </c>
    </row>
    <row r="365" spans="11:12">
      <c r="K365" s="3">
        <f t="shared" si="33"/>
        <v>0</v>
      </c>
      <c r="L365" s="29">
        <f t="shared" si="34"/>
        <v>0</v>
      </c>
    </row>
    <row r="366" spans="11:12">
      <c r="K366" s="3">
        <f t="shared" si="33"/>
        <v>0</v>
      </c>
      <c r="L366" s="29">
        <f t="shared" si="34"/>
        <v>0</v>
      </c>
    </row>
    <row r="367" spans="11:12">
      <c r="K367" s="3">
        <f t="shared" si="33"/>
        <v>0</v>
      </c>
      <c r="L367" s="29">
        <f t="shared" si="34"/>
        <v>0</v>
      </c>
    </row>
    <row r="368" spans="11:12">
      <c r="K368" s="3">
        <f t="shared" si="33"/>
        <v>0</v>
      </c>
      <c r="L368" s="29">
        <f t="shared" si="34"/>
        <v>0</v>
      </c>
    </row>
    <row r="369" spans="11:12">
      <c r="K369" s="3">
        <f t="shared" si="33"/>
        <v>0</v>
      </c>
      <c r="L369" s="29">
        <f t="shared" si="34"/>
        <v>0</v>
      </c>
    </row>
    <row r="370" spans="11:12">
      <c r="K370" s="3">
        <f t="shared" si="33"/>
        <v>0</v>
      </c>
      <c r="L370" s="29">
        <f t="shared" si="34"/>
        <v>0</v>
      </c>
    </row>
    <row r="371" spans="11:12">
      <c r="K371" s="3">
        <f t="shared" si="33"/>
        <v>0</v>
      </c>
      <c r="L371" s="29">
        <f t="shared" si="34"/>
        <v>0</v>
      </c>
    </row>
    <row r="372" spans="11:12">
      <c r="K372" s="3">
        <f t="shared" si="33"/>
        <v>0</v>
      </c>
      <c r="L372" s="29">
        <f t="shared" si="34"/>
        <v>0</v>
      </c>
    </row>
    <row r="373" spans="11:12">
      <c r="K373" s="3">
        <f t="shared" si="33"/>
        <v>0</v>
      </c>
      <c r="L373" s="29">
        <f t="shared" si="34"/>
        <v>0</v>
      </c>
    </row>
    <row r="374" spans="11:12">
      <c r="K374" s="3">
        <f t="shared" si="33"/>
        <v>0</v>
      </c>
      <c r="L374" s="29">
        <f t="shared" si="34"/>
        <v>0</v>
      </c>
    </row>
    <row r="375" spans="11:12">
      <c r="K375" s="3">
        <f t="shared" si="33"/>
        <v>0</v>
      </c>
      <c r="L375" s="29">
        <f t="shared" si="34"/>
        <v>0</v>
      </c>
    </row>
    <row r="376" spans="11:12">
      <c r="K376" s="3">
        <f t="shared" si="33"/>
        <v>0</v>
      </c>
      <c r="L376" s="29">
        <f t="shared" si="34"/>
        <v>0</v>
      </c>
    </row>
    <row r="377" spans="11:12">
      <c r="K377" s="3">
        <f t="shared" si="33"/>
        <v>0</v>
      </c>
      <c r="L377" s="29">
        <f t="shared" si="34"/>
        <v>0</v>
      </c>
    </row>
    <row r="378" spans="11:12">
      <c r="K378" s="3">
        <f t="shared" si="33"/>
        <v>0</v>
      </c>
      <c r="L378" s="29">
        <f t="shared" si="34"/>
        <v>0</v>
      </c>
    </row>
    <row r="379" spans="11:12">
      <c r="K379" s="3">
        <f t="shared" si="33"/>
        <v>0</v>
      </c>
      <c r="L379" s="29">
        <f t="shared" si="34"/>
        <v>0</v>
      </c>
    </row>
    <row r="380" spans="11:12">
      <c r="K380" s="3">
        <f t="shared" si="33"/>
        <v>0</v>
      </c>
      <c r="L380" s="29">
        <f t="shared" si="34"/>
        <v>0</v>
      </c>
    </row>
    <row r="381" spans="11:12">
      <c r="K381" s="3">
        <f t="shared" si="33"/>
        <v>0</v>
      </c>
      <c r="L381" s="29">
        <f t="shared" si="34"/>
        <v>0</v>
      </c>
    </row>
    <row r="382" spans="11:12">
      <c r="K382" s="3">
        <f t="shared" si="33"/>
        <v>0</v>
      </c>
      <c r="L382" s="29">
        <f t="shared" si="34"/>
        <v>0</v>
      </c>
    </row>
    <row r="383" spans="11:12">
      <c r="K383" s="3">
        <f t="shared" si="33"/>
        <v>0</v>
      </c>
      <c r="L383" s="29">
        <f t="shared" si="34"/>
        <v>0</v>
      </c>
    </row>
    <row r="384" spans="11:12">
      <c r="K384" s="3">
        <f t="shared" si="33"/>
        <v>0</v>
      </c>
      <c r="L384" s="29">
        <f t="shared" si="34"/>
        <v>0</v>
      </c>
    </row>
    <row r="385" spans="11:12">
      <c r="K385" s="3">
        <f t="shared" si="33"/>
        <v>0</v>
      </c>
      <c r="L385" s="29">
        <f t="shared" si="34"/>
        <v>0</v>
      </c>
    </row>
  </sheetData>
  <autoFilter ref="A4:AB385"/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5" sqref="G35"/>
    </sheetView>
  </sheetViews>
  <sheetFormatPr baseColWidth="10" defaultColWidth="8.7109375" defaultRowHeight="13" x14ac:dyDescent="0"/>
  <cols>
    <col min="1" max="1" width="10.85546875" style="3" bestFit="1" customWidth="1"/>
    <col min="2" max="7" width="12" style="3" bestFit="1" customWidth="1"/>
    <col min="8" max="8" width="7" style="3" bestFit="1" customWidth="1"/>
    <col min="9" max="9" width="9.7109375" style="3" bestFit="1" customWidth="1"/>
    <col min="10" max="12" width="12" style="3" bestFit="1" customWidth="1"/>
    <col min="13" max="13" width="15.85546875" style="3" bestFit="1" customWidth="1"/>
    <col min="14" max="254" width="6.7109375" style="3" customWidth="1"/>
    <col min="255" max="256" width="7.140625" style="3" customWidth="1"/>
    <col min="257" max="16384" width="8.7109375" style="3"/>
  </cols>
  <sheetData>
    <row r="1" spans="1:13">
      <c r="A1" s="3" t="s">
        <v>680</v>
      </c>
    </row>
    <row r="2" spans="1:13">
      <c r="B2" s="3" t="s">
        <v>444</v>
      </c>
    </row>
    <row r="3" spans="1:13" s="4" customFormat="1">
      <c r="B3" s="4">
        <v>20060820</v>
      </c>
      <c r="C3" s="4" t="s">
        <v>170</v>
      </c>
      <c r="D3" s="4" t="s">
        <v>175</v>
      </c>
      <c r="E3" s="4">
        <v>20090729</v>
      </c>
      <c r="F3" s="4">
        <v>20100812</v>
      </c>
      <c r="G3" s="4">
        <v>20110811</v>
      </c>
      <c r="H3" s="4" t="s">
        <v>577</v>
      </c>
      <c r="I3" s="4" t="s">
        <v>398</v>
      </c>
      <c r="J3" s="20">
        <v>20120817</v>
      </c>
      <c r="K3" s="4">
        <v>20130815</v>
      </c>
      <c r="L3" s="4">
        <v>20140825</v>
      </c>
      <c r="M3" s="4" t="s">
        <v>398</v>
      </c>
    </row>
    <row r="4" spans="1:13">
      <c r="A4" s="3" t="s">
        <v>577</v>
      </c>
      <c r="B4" s="3" t="s">
        <v>642</v>
      </c>
      <c r="J4" s="22"/>
    </row>
    <row r="5" spans="1:13">
      <c r="A5" s="3">
        <v>1</v>
      </c>
      <c r="B5" s="3" t="s">
        <v>43</v>
      </c>
      <c r="C5" s="3" t="s">
        <v>80</v>
      </c>
      <c r="E5" s="3" t="s">
        <v>327</v>
      </c>
      <c r="F5" s="3" t="s">
        <v>635</v>
      </c>
      <c r="G5" s="3" t="s">
        <v>43</v>
      </c>
      <c r="H5" s="3">
        <v>1</v>
      </c>
      <c r="J5" s="22" t="s">
        <v>43</v>
      </c>
      <c r="K5" s="3" t="s">
        <v>945</v>
      </c>
      <c r="L5" s="13" t="s">
        <v>43</v>
      </c>
      <c r="M5" s="3" t="s">
        <v>635</v>
      </c>
    </row>
    <row r="6" spans="1:13">
      <c r="A6" s="3">
        <v>2</v>
      </c>
      <c r="B6" s="3">
        <v>48</v>
      </c>
      <c r="C6" s="3">
        <v>47</v>
      </c>
      <c r="D6" s="3">
        <v>42</v>
      </c>
      <c r="E6" s="3">
        <v>42</v>
      </c>
      <c r="F6" s="3">
        <v>47</v>
      </c>
      <c r="G6" s="3">
        <v>48</v>
      </c>
      <c r="H6" s="3">
        <v>1.5</v>
      </c>
      <c r="J6" s="22">
        <v>67</v>
      </c>
      <c r="K6" s="3">
        <v>77</v>
      </c>
      <c r="L6" s="3">
        <v>155</v>
      </c>
      <c r="M6" s="3" t="s">
        <v>1002</v>
      </c>
    </row>
    <row r="7" spans="1:13">
      <c r="A7" s="3">
        <v>3</v>
      </c>
      <c r="B7" s="3">
        <v>41</v>
      </c>
      <c r="C7" s="3">
        <v>44</v>
      </c>
      <c r="D7" s="3">
        <v>40</v>
      </c>
      <c r="E7" s="3">
        <v>40.5</v>
      </c>
      <c r="F7" s="3">
        <v>44</v>
      </c>
      <c r="G7" s="3">
        <v>48</v>
      </c>
      <c r="H7" s="3">
        <v>2</v>
      </c>
      <c r="J7" s="22">
        <v>54</v>
      </c>
      <c r="K7" s="3">
        <v>54</v>
      </c>
      <c r="L7" s="3">
        <v>50</v>
      </c>
    </row>
    <row r="8" spans="1:13">
      <c r="A8" s="3">
        <v>4</v>
      </c>
      <c r="B8" s="3">
        <v>47</v>
      </c>
      <c r="C8" s="3">
        <v>44</v>
      </c>
      <c r="D8" s="3">
        <v>39</v>
      </c>
      <c r="E8" s="3">
        <v>37.5</v>
      </c>
      <c r="F8" s="3">
        <v>45.5</v>
      </c>
      <c r="G8" s="3">
        <v>49</v>
      </c>
      <c r="H8" s="3">
        <v>2.5</v>
      </c>
      <c r="J8" s="22">
        <v>52</v>
      </c>
      <c r="K8" s="3">
        <v>50.5</v>
      </c>
      <c r="L8" s="3">
        <v>50</v>
      </c>
    </row>
    <row r="9" spans="1:13">
      <c r="A9" s="3">
        <v>5</v>
      </c>
      <c r="B9" s="3">
        <v>45</v>
      </c>
      <c r="C9" s="3">
        <v>50</v>
      </c>
      <c r="D9" s="3">
        <v>44</v>
      </c>
      <c r="E9" s="3">
        <v>48</v>
      </c>
      <c r="F9" s="3">
        <v>47</v>
      </c>
      <c r="G9" s="3">
        <v>41</v>
      </c>
      <c r="H9" s="3">
        <v>3</v>
      </c>
      <c r="J9" s="22">
        <v>50</v>
      </c>
      <c r="K9" s="3">
        <v>46</v>
      </c>
      <c r="L9" s="3">
        <v>46</v>
      </c>
    </row>
    <row r="10" spans="1:13">
      <c r="A10" s="3">
        <v>6</v>
      </c>
      <c r="B10" s="3">
        <v>60</v>
      </c>
      <c r="C10" s="3">
        <v>61</v>
      </c>
      <c r="D10" s="3">
        <v>53</v>
      </c>
      <c r="E10" s="3">
        <v>53</v>
      </c>
      <c r="F10" s="3">
        <v>59</v>
      </c>
      <c r="G10" s="3" t="s">
        <v>616</v>
      </c>
      <c r="H10" s="3">
        <v>3.5</v>
      </c>
      <c r="J10" s="25" t="s">
        <v>616</v>
      </c>
      <c r="K10" s="3" t="s">
        <v>945</v>
      </c>
      <c r="M10" s="3" t="s">
        <v>966</v>
      </c>
    </row>
    <row r="11" spans="1:13">
      <c r="A11" s="3">
        <v>7</v>
      </c>
      <c r="B11" s="3">
        <v>46</v>
      </c>
      <c r="C11" s="3">
        <v>49</v>
      </c>
      <c r="D11" s="3">
        <v>46</v>
      </c>
      <c r="E11" s="3">
        <v>46.5</v>
      </c>
      <c r="F11" s="3">
        <v>46</v>
      </c>
      <c r="G11" s="3">
        <v>44</v>
      </c>
      <c r="H11" s="3">
        <v>4</v>
      </c>
      <c r="J11" s="22">
        <v>47</v>
      </c>
      <c r="K11" s="3">
        <v>79</v>
      </c>
      <c r="L11" s="3">
        <v>64</v>
      </c>
    </row>
    <row r="12" spans="1:13">
      <c r="A12" s="3">
        <v>8</v>
      </c>
      <c r="B12" s="3">
        <v>48</v>
      </c>
      <c r="C12" s="3">
        <v>48</v>
      </c>
      <c r="D12" s="3">
        <v>43</v>
      </c>
      <c r="E12" s="3">
        <v>46</v>
      </c>
      <c r="F12" s="3">
        <v>45</v>
      </c>
      <c r="G12" s="3">
        <v>40</v>
      </c>
      <c r="H12" s="3">
        <v>4.5</v>
      </c>
      <c r="J12" s="22">
        <v>44</v>
      </c>
      <c r="K12" s="3">
        <v>40</v>
      </c>
      <c r="L12" s="3">
        <v>39</v>
      </c>
    </row>
    <row r="13" spans="1:13">
      <c r="A13" s="3">
        <v>9</v>
      </c>
      <c r="B13" s="3">
        <v>56</v>
      </c>
      <c r="C13" s="3">
        <v>59</v>
      </c>
      <c r="D13" s="3">
        <v>48</v>
      </c>
      <c r="E13" s="3">
        <v>50</v>
      </c>
      <c r="F13" s="3">
        <v>71</v>
      </c>
      <c r="G13" s="3">
        <v>48</v>
      </c>
      <c r="H13" s="3">
        <v>5</v>
      </c>
      <c r="J13" s="22">
        <v>46</v>
      </c>
      <c r="K13" s="3">
        <v>49</v>
      </c>
      <c r="L13" s="3">
        <v>46</v>
      </c>
    </row>
    <row r="14" spans="1:13">
      <c r="A14" s="3">
        <v>10</v>
      </c>
      <c r="B14" s="3">
        <v>76</v>
      </c>
      <c r="C14" s="3">
        <v>88</v>
      </c>
      <c r="D14" s="3">
        <v>105</v>
      </c>
      <c r="E14" s="3">
        <v>114</v>
      </c>
      <c r="F14" s="3">
        <v>90</v>
      </c>
      <c r="G14" s="3">
        <v>50</v>
      </c>
      <c r="H14" s="3">
        <v>5.5</v>
      </c>
      <c r="J14" s="22">
        <v>55</v>
      </c>
      <c r="K14" s="3">
        <v>54</v>
      </c>
      <c r="L14" s="3">
        <v>46</v>
      </c>
      <c r="M14" s="3" t="s">
        <v>1002</v>
      </c>
    </row>
    <row r="15" spans="1:13">
      <c r="A15" s="3">
        <v>11</v>
      </c>
      <c r="B15" s="3" t="s">
        <v>43</v>
      </c>
      <c r="C15" s="3" t="s">
        <v>80</v>
      </c>
      <c r="E15" s="3" t="s">
        <v>327</v>
      </c>
      <c r="F15" s="3" t="s">
        <v>635</v>
      </c>
      <c r="G15" s="3">
        <v>60</v>
      </c>
      <c r="H15" s="3">
        <v>6</v>
      </c>
      <c r="J15" s="22">
        <v>63</v>
      </c>
      <c r="K15" s="3">
        <v>60</v>
      </c>
      <c r="L15" s="3">
        <v>63</v>
      </c>
    </row>
    <row r="16" spans="1:13">
      <c r="A16" s="3">
        <v>12</v>
      </c>
      <c r="B16" s="3">
        <v>54</v>
      </c>
      <c r="C16" s="3">
        <v>55</v>
      </c>
      <c r="D16" s="3">
        <v>50</v>
      </c>
      <c r="E16" s="3">
        <v>52</v>
      </c>
      <c r="F16" s="3">
        <v>53.5</v>
      </c>
      <c r="G16" s="3">
        <v>56</v>
      </c>
      <c r="H16" s="3">
        <v>6.5</v>
      </c>
      <c r="J16" s="22">
        <v>55</v>
      </c>
      <c r="K16" s="3">
        <v>56</v>
      </c>
      <c r="L16" s="3">
        <v>59</v>
      </c>
    </row>
    <row r="17" spans="1:13">
      <c r="A17" s="3">
        <v>13</v>
      </c>
      <c r="B17" s="3">
        <v>41.5</v>
      </c>
      <c r="C17" s="3">
        <v>42</v>
      </c>
      <c r="D17" s="3">
        <v>40</v>
      </c>
      <c r="E17" s="3">
        <v>37.5</v>
      </c>
      <c r="F17" s="3">
        <v>43</v>
      </c>
      <c r="G17" s="3">
        <v>49</v>
      </c>
      <c r="H17" s="3">
        <v>7</v>
      </c>
      <c r="J17" s="22">
        <v>53</v>
      </c>
      <c r="K17" s="3">
        <v>47</v>
      </c>
      <c r="L17" s="3">
        <v>45</v>
      </c>
    </row>
    <row r="18" spans="1:13">
      <c r="A18" s="3">
        <v>14</v>
      </c>
      <c r="B18" s="3">
        <v>47</v>
      </c>
      <c r="C18" s="3">
        <v>49</v>
      </c>
      <c r="D18" s="3">
        <v>48</v>
      </c>
      <c r="E18" s="3">
        <v>47.5</v>
      </c>
      <c r="F18" s="3">
        <v>53.5</v>
      </c>
      <c r="G18" s="3">
        <v>44</v>
      </c>
      <c r="H18" s="3">
        <v>7.5</v>
      </c>
      <c r="J18" s="22">
        <v>50</v>
      </c>
      <c r="K18" s="3">
        <v>41</v>
      </c>
      <c r="L18" s="3">
        <v>49</v>
      </c>
    </row>
    <row r="19" spans="1:13">
      <c r="A19" s="3">
        <v>15</v>
      </c>
      <c r="B19" s="3">
        <v>53</v>
      </c>
      <c r="C19" s="3">
        <v>56</v>
      </c>
      <c r="D19" s="3">
        <v>52</v>
      </c>
      <c r="E19" s="3">
        <v>47.5</v>
      </c>
      <c r="F19" s="3">
        <v>53</v>
      </c>
      <c r="G19" s="3">
        <v>45</v>
      </c>
      <c r="H19" s="3">
        <v>8</v>
      </c>
      <c r="J19" s="22">
        <v>53</v>
      </c>
      <c r="K19" s="3">
        <v>50</v>
      </c>
      <c r="L19" s="3">
        <v>50</v>
      </c>
    </row>
    <row r="20" spans="1:13">
      <c r="A20" s="3">
        <v>16</v>
      </c>
      <c r="B20" s="3">
        <v>50</v>
      </c>
      <c r="C20" s="3">
        <v>51</v>
      </c>
      <c r="D20" s="3">
        <v>50</v>
      </c>
      <c r="E20" s="3">
        <v>47.5</v>
      </c>
      <c r="F20" s="3">
        <v>52</v>
      </c>
      <c r="G20" s="3">
        <v>67</v>
      </c>
      <c r="H20" s="3">
        <v>8.5</v>
      </c>
      <c r="J20" s="22">
        <v>65</v>
      </c>
      <c r="K20" s="3">
        <v>50</v>
      </c>
      <c r="L20" s="13" t="s">
        <v>43</v>
      </c>
    </row>
    <row r="21" spans="1:13">
      <c r="A21" s="3">
        <v>17</v>
      </c>
      <c r="B21" s="3">
        <v>48</v>
      </c>
      <c r="C21" s="3">
        <v>50</v>
      </c>
      <c r="D21" s="3">
        <v>44</v>
      </c>
      <c r="E21" s="3">
        <v>40.5</v>
      </c>
      <c r="F21" s="3">
        <v>48</v>
      </c>
      <c r="G21" s="3">
        <v>74</v>
      </c>
      <c r="H21" s="3">
        <v>9</v>
      </c>
      <c r="J21" s="22">
        <v>59</v>
      </c>
      <c r="K21" s="3">
        <v>50.5</v>
      </c>
      <c r="L21" s="3">
        <v>153</v>
      </c>
    </row>
    <row r="22" spans="1:13">
      <c r="A22" s="3">
        <v>18</v>
      </c>
      <c r="B22" s="3">
        <v>68.5</v>
      </c>
      <c r="C22" s="3">
        <v>68</v>
      </c>
      <c r="D22" s="3">
        <v>69</v>
      </c>
      <c r="E22" s="3">
        <v>39</v>
      </c>
      <c r="F22" s="3">
        <v>45</v>
      </c>
      <c r="G22" s="3">
        <v>85</v>
      </c>
      <c r="H22" s="3">
        <v>9.5</v>
      </c>
      <c r="J22" s="22">
        <v>83</v>
      </c>
      <c r="K22" s="3">
        <v>114</v>
      </c>
      <c r="L22" s="3">
        <v>125</v>
      </c>
      <c r="M22" s="3" t="s">
        <v>635</v>
      </c>
    </row>
    <row r="23" spans="1:13">
      <c r="A23" s="3">
        <v>19</v>
      </c>
      <c r="B23" s="3">
        <v>55</v>
      </c>
      <c r="C23" s="3">
        <v>54</v>
      </c>
      <c r="D23" s="3">
        <v>48</v>
      </c>
      <c r="E23" s="3">
        <v>49.5</v>
      </c>
      <c r="F23" s="3">
        <v>52</v>
      </c>
      <c r="G23" s="3">
        <v>143</v>
      </c>
      <c r="H23" s="3">
        <v>10</v>
      </c>
      <c r="J23" s="22">
        <v>123</v>
      </c>
      <c r="K23" s="3">
        <v>83</v>
      </c>
      <c r="M23" s="3" t="s">
        <v>635</v>
      </c>
    </row>
    <row r="24" spans="1:13">
      <c r="A24" s="3">
        <v>20</v>
      </c>
      <c r="B24" s="3">
        <v>58</v>
      </c>
      <c r="C24" s="3">
        <v>63</v>
      </c>
      <c r="D24" s="3">
        <v>64</v>
      </c>
      <c r="E24" s="3">
        <v>63</v>
      </c>
      <c r="F24" s="3">
        <v>67</v>
      </c>
      <c r="G24" s="3" t="s">
        <v>635</v>
      </c>
      <c r="H24" s="3">
        <v>10.5</v>
      </c>
      <c r="J24" s="25" t="s">
        <v>616</v>
      </c>
      <c r="K24" s="3" t="s">
        <v>945</v>
      </c>
      <c r="M24" s="3" t="s">
        <v>966</v>
      </c>
    </row>
    <row r="25" spans="1:13">
      <c r="A25" s="3">
        <v>21</v>
      </c>
      <c r="B25" s="3">
        <v>63</v>
      </c>
      <c r="C25" s="3">
        <v>65</v>
      </c>
      <c r="D25" s="3">
        <v>67</v>
      </c>
      <c r="E25" s="3">
        <v>76</v>
      </c>
      <c r="F25" s="3">
        <v>59</v>
      </c>
      <c r="G25" s="3" t="s">
        <v>635</v>
      </c>
      <c r="H25" s="3">
        <v>11</v>
      </c>
      <c r="J25" s="25" t="s">
        <v>616</v>
      </c>
      <c r="K25" s="3" t="s">
        <v>43</v>
      </c>
      <c r="L25" s="13" t="s">
        <v>43</v>
      </c>
    </row>
    <row r="26" spans="1:13">
      <c r="A26" s="3">
        <v>22</v>
      </c>
      <c r="B26" s="3">
        <v>73</v>
      </c>
      <c r="C26" s="3">
        <v>78</v>
      </c>
      <c r="D26" s="3">
        <v>67</v>
      </c>
      <c r="E26" s="3">
        <v>75</v>
      </c>
      <c r="F26" s="3">
        <v>39</v>
      </c>
      <c r="G26" s="3">
        <v>50</v>
      </c>
      <c r="H26" s="3">
        <v>11.5</v>
      </c>
      <c r="J26" s="22">
        <v>62</v>
      </c>
      <c r="K26" s="3">
        <v>50</v>
      </c>
      <c r="L26" s="3">
        <v>55</v>
      </c>
      <c r="M26" s="3" t="s">
        <v>1002</v>
      </c>
    </row>
    <row r="27" spans="1:13">
      <c r="A27" s="3">
        <v>23</v>
      </c>
      <c r="B27" s="3">
        <v>66</v>
      </c>
      <c r="C27" s="3">
        <v>90</v>
      </c>
      <c r="D27" s="3">
        <v>134</v>
      </c>
      <c r="E27" s="3">
        <v>132.5</v>
      </c>
      <c r="F27" s="3">
        <v>148</v>
      </c>
      <c r="G27" s="3">
        <v>51</v>
      </c>
      <c r="H27" s="3">
        <v>12</v>
      </c>
      <c r="J27" s="22">
        <v>53</v>
      </c>
      <c r="K27" s="3">
        <v>50</v>
      </c>
      <c r="L27" s="3">
        <v>53</v>
      </c>
    </row>
    <row r="28" spans="1:13">
      <c r="A28" s="3">
        <v>24</v>
      </c>
      <c r="B28" s="3">
        <v>75</v>
      </c>
      <c r="C28" s="3">
        <v>82</v>
      </c>
      <c r="D28" s="3">
        <v>95</v>
      </c>
      <c r="E28" s="3">
        <v>99</v>
      </c>
      <c r="F28" s="3">
        <v>96</v>
      </c>
      <c r="G28" s="3">
        <v>55</v>
      </c>
      <c r="H28" s="3">
        <v>12.5</v>
      </c>
      <c r="J28" s="22">
        <v>57</v>
      </c>
      <c r="K28" s="3">
        <v>55</v>
      </c>
      <c r="L28" s="3">
        <v>57</v>
      </c>
      <c r="M28" s="3" t="s">
        <v>1002</v>
      </c>
    </row>
    <row r="29" spans="1:13">
      <c r="A29" s="3">
        <v>25</v>
      </c>
      <c r="B29" s="3">
        <v>51</v>
      </c>
      <c r="C29" s="3">
        <v>58</v>
      </c>
      <c r="D29" s="3">
        <v>55</v>
      </c>
      <c r="E29" s="3">
        <v>51</v>
      </c>
      <c r="F29" s="3">
        <v>70</v>
      </c>
      <c r="G29" s="3">
        <v>47</v>
      </c>
      <c r="H29" s="3">
        <v>13</v>
      </c>
      <c r="J29" s="22">
        <v>46</v>
      </c>
      <c r="K29" s="3">
        <v>42</v>
      </c>
      <c r="L29" s="3">
        <v>44</v>
      </c>
    </row>
    <row r="30" spans="1:13">
      <c r="A30" s="3">
        <v>26</v>
      </c>
      <c r="B30" s="3">
        <v>57</v>
      </c>
      <c r="C30" s="3">
        <v>58</v>
      </c>
      <c r="D30" s="3">
        <v>55</v>
      </c>
      <c r="E30" s="3">
        <v>50</v>
      </c>
      <c r="F30" s="3">
        <v>49</v>
      </c>
      <c r="G30" s="3">
        <v>48</v>
      </c>
      <c r="H30" s="3">
        <v>13.5</v>
      </c>
      <c r="J30" s="22">
        <v>45</v>
      </c>
      <c r="K30" s="3">
        <v>51</v>
      </c>
      <c r="L30" s="3">
        <v>47</v>
      </c>
    </row>
    <row r="31" spans="1:13">
      <c r="A31" s="3" t="s">
        <v>644</v>
      </c>
      <c r="B31" s="3" t="s">
        <v>643</v>
      </c>
      <c r="G31" s="3">
        <v>52</v>
      </c>
      <c r="H31" s="3">
        <v>14</v>
      </c>
      <c r="J31" s="22">
        <v>56</v>
      </c>
      <c r="K31" s="3">
        <v>54</v>
      </c>
      <c r="L31" s="3">
        <v>48</v>
      </c>
    </row>
    <row r="32" spans="1:13">
      <c r="A32" s="3">
        <v>27</v>
      </c>
      <c r="B32" s="3">
        <v>57</v>
      </c>
      <c r="D32" s="3">
        <v>77</v>
      </c>
      <c r="E32" s="3" t="s">
        <v>635</v>
      </c>
      <c r="F32" s="3" t="s">
        <v>635</v>
      </c>
      <c r="G32" s="3">
        <v>54</v>
      </c>
      <c r="H32" s="3">
        <v>14.5</v>
      </c>
      <c r="J32" s="22">
        <v>49</v>
      </c>
      <c r="K32" s="3">
        <v>54</v>
      </c>
      <c r="L32" s="3">
        <v>47</v>
      </c>
      <c r="M32" s="3" t="s">
        <v>1002</v>
      </c>
    </row>
    <row r="33" spans="1:13">
      <c r="A33" s="3">
        <v>28</v>
      </c>
      <c r="B33" s="3" t="s">
        <v>43</v>
      </c>
      <c r="D33" s="3" t="s">
        <v>43</v>
      </c>
      <c r="E33" s="3" t="s">
        <v>327</v>
      </c>
      <c r="F33" s="3" t="s">
        <v>635</v>
      </c>
      <c r="G33" s="3">
        <v>55</v>
      </c>
      <c r="H33" s="3">
        <v>15</v>
      </c>
      <c r="J33" s="22">
        <v>57</v>
      </c>
      <c r="K33" s="3">
        <v>52</v>
      </c>
      <c r="L33" s="3">
        <v>56</v>
      </c>
    </row>
    <row r="34" spans="1:13">
      <c r="A34" s="3">
        <v>29</v>
      </c>
      <c r="B34" s="3">
        <v>43</v>
      </c>
      <c r="C34" s="3">
        <v>43</v>
      </c>
      <c r="D34" s="3">
        <v>33</v>
      </c>
      <c r="E34" s="3">
        <v>33</v>
      </c>
      <c r="F34" s="3">
        <v>37</v>
      </c>
      <c r="G34" s="3">
        <v>56</v>
      </c>
      <c r="H34" s="3">
        <v>15.5</v>
      </c>
      <c r="J34" s="22">
        <v>60</v>
      </c>
      <c r="K34" s="3">
        <v>56</v>
      </c>
      <c r="L34" s="3">
        <v>58</v>
      </c>
    </row>
    <row r="35" spans="1:13">
      <c r="A35" s="3">
        <v>30</v>
      </c>
      <c r="B35" s="3">
        <v>50</v>
      </c>
      <c r="C35" s="3">
        <v>50</v>
      </c>
      <c r="D35" s="3">
        <v>48</v>
      </c>
      <c r="E35" s="3">
        <v>40</v>
      </c>
      <c r="F35" s="3">
        <v>47</v>
      </c>
      <c r="G35" s="3">
        <v>53</v>
      </c>
      <c r="H35" s="3">
        <v>16</v>
      </c>
      <c r="J35" s="22">
        <v>54</v>
      </c>
      <c r="K35" s="3">
        <v>55</v>
      </c>
      <c r="L35" s="3">
        <v>55</v>
      </c>
    </row>
    <row r="36" spans="1:13">
      <c r="A36" s="3">
        <v>31</v>
      </c>
      <c r="B36" s="3">
        <v>40</v>
      </c>
      <c r="C36" s="3">
        <v>44</v>
      </c>
      <c r="D36" s="3">
        <v>35.5</v>
      </c>
      <c r="E36" s="3">
        <v>46</v>
      </c>
      <c r="F36" s="3">
        <v>34</v>
      </c>
      <c r="G36" s="3">
        <v>40</v>
      </c>
      <c r="H36" s="3">
        <v>16.5</v>
      </c>
      <c r="J36" s="22">
        <v>54</v>
      </c>
      <c r="K36" s="3">
        <v>49</v>
      </c>
      <c r="L36" s="3">
        <v>50</v>
      </c>
    </row>
    <row r="37" spans="1:13">
      <c r="A37" s="3">
        <v>32</v>
      </c>
      <c r="B37" s="3">
        <v>43.5</v>
      </c>
      <c r="C37" s="3">
        <v>50</v>
      </c>
      <c r="D37" s="3">
        <v>47</v>
      </c>
      <c r="E37" s="3">
        <v>63.5</v>
      </c>
      <c r="F37" s="3">
        <v>74</v>
      </c>
      <c r="G37" s="3">
        <v>45</v>
      </c>
      <c r="H37" s="3">
        <v>17</v>
      </c>
      <c r="I37" s="3" t="s">
        <v>919</v>
      </c>
      <c r="J37" s="22">
        <v>48</v>
      </c>
      <c r="K37" s="3">
        <v>51</v>
      </c>
      <c r="L37" s="3">
        <v>50</v>
      </c>
    </row>
    <row r="38" spans="1:13">
      <c r="A38" s="3">
        <v>33</v>
      </c>
      <c r="B38" s="3">
        <v>43.5</v>
      </c>
      <c r="C38" s="3">
        <v>53</v>
      </c>
      <c r="D38" s="3">
        <v>44</v>
      </c>
      <c r="E38" s="3">
        <v>49.5</v>
      </c>
      <c r="F38" s="3">
        <v>70</v>
      </c>
      <c r="G38" s="3">
        <v>49</v>
      </c>
      <c r="H38" s="3">
        <v>17.5</v>
      </c>
      <c r="J38" s="22">
        <v>51.5</v>
      </c>
      <c r="K38" s="3">
        <v>46</v>
      </c>
      <c r="L38" s="3">
        <v>40</v>
      </c>
    </row>
    <row r="39" spans="1:13">
      <c r="A39" s="3">
        <v>34</v>
      </c>
      <c r="B39" s="3">
        <v>66</v>
      </c>
      <c r="C39" s="3">
        <v>62</v>
      </c>
      <c r="D39" s="3">
        <v>67.5</v>
      </c>
      <c r="E39" s="3">
        <v>152</v>
      </c>
      <c r="F39" s="3">
        <v>102</v>
      </c>
      <c r="G39" s="3">
        <v>69</v>
      </c>
      <c r="H39" s="3">
        <v>18</v>
      </c>
      <c r="J39" s="22">
        <v>65</v>
      </c>
      <c r="K39" s="3">
        <v>62</v>
      </c>
      <c r="L39" s="3">
        <v>55</v>
      </c>
    </row>
    <row r="40" spans="1:13">
      <c r="A40" s="3">
        <v>35</v>
      </c>
      <c r="B40" s="3">
        <v>94</v>
      </c>
      <c r="C40" s="3">
        <v>152</v>
      </c>
      <c r="G40" s="3" t="s">
        <v>920</v>
      </c>
      <c r="H40" s="3">
        <v>18.5</v>
      </c>
      <c r="J40" s="22">
        <v>45</v>
      </c>
      <c r="K40" s="3">
        <v>45</v>
      </c>
      <c r="M40" s="3" t="s">
        <v>635</v>
      </c>
    </row>
    <row r="41" spans="1:13">
      <c r="A41" s="3">
        <v>36</v>
      </c>
      <c r="B41" s="3">
        <v>45</v>
      </c>
      <c r="C41" s="3">
        <v>45</v>
      </c>
      <c r="D41" s="3">
        <v>37</v>
      </c>
      <c r="E41" s="3">
        <v>38</v>
      </c>
      <c r="F41" s="3">
        <v>42</v>
      </c>
      <c r="G41" s="3">
        <v>51</v>
      </c>
      <c r="H41" s="3">
        <v>19</v>
      </c>
      <c r="I41" s="3" t="s">
        <v>921</v>
      </c>
      <c r="J41" s="22">
        <v>54</v>
      </c>
      <c r="K41" s="3">
        <v>52</v>
      </c>
      <c r="L41" s="3">
        <v>53</v>
      </c>
      <c r="M41" s="3" t="s">
        <v>1002</v>
      </c>
    </row>
    <row r="42" spans="1:13">
      <c r="A42" s="3">
        <v>37</v>
      </c>
      <c r="B42" s="3">
        <v>50</v>
      </c>
      <c r="C42" s="3">
        <v>50</v>
      </c>
      <c r="D42" s="3">
        <v>43</v>
      </c>
      <c r="E42" s="3">
        <v>37</v>
      </c>
      <c r="F42" s="3">
        <v>55</v>
      </c>
      <c r="G42" s="3">
        <v>75</v>
      </c>
      <c r="H42" s="3">
        <v>19.5</v>
      </c>
      <c r="J42" s="22">
        <v>73</v>
      </c>
      <c r="K42" s="3">
        <v>69</v>
      </c>
      <c r="L42" s="3">
        <v>65</v>
      </c>
      <c r="M42" s="3" t="s">
        <v>1002</v>
      </c>
    </row>
    <row r="43" spans="1:13">
      <c r="A43" s="3">
        <v>38</v>
      </c>
      <c r="B43" s="3">
        <v>48</v>
      </c>
      <c r="C43" s="3">
        <v>52</v>
      </c>
      <c r="D43" s="3">
        <v>44</v>
      </c>
      <c r="E43" s="3">
        <v>38.5</v>
      </c>
      <c r="F43" s="3">
        <v>47</v>
      </c>
      <c r="G43" s="3">
        <v>61</v>
      </c>
      <c r="H43" s="3">
        <v>20</v>
      </c>
      <c r="J43" s="22">
        <v>58</v>
      </c>
      <c r="K43" s="3">
        <v>50.5</v>
      </c>
      <c r="L43" s="3">
        <v>61</v>
      </c>
    </row>
    <row r="44" spans="1:13">
      <c r="A44" s="3">
        <v>39</v>
      </c>
      <c r="B44" s="3">
        <v>41</v>
      </c>
      <c r="C44" s="3">
        <v>45</v>
      </c>
      <c r="D44" s="3">
        <v>32</v>
      </c>
      <c r="E44" s="3">
        <v>34</v>
      </c>
      <c r="F44" s="3">
        <v>26</v>
      </c>
      <c r="G44" s="3">
        <v>44</v>
      </c>
      <c r="H44" s="3">
        <v>20.5</v>
      </c>
      <c r="J44" s="22">
        <v>42</v>
      </c>
      <c r="K44" s="3">
        <v>55</v>
      </c>
      <c r="L44" s="3">
        <v>40</v>
      </c>
    </row>
    <row r="45" spans="1:13">
      <c r="A45" s="3">
        <v>40</v>
      </c>
      <c r="B45" s="3">
        <v>42.5</v>
      </c>
      <c r="C45" s="3">
        <v>46</v>
      </c>
      <c r="D45" s="3">
        <v>42.5</v>
      </c>
      <c r="E45" s="3">
        <v>47</v>
      </c>
      <c r="F45" s="3">
        <v>47</v>
      </c>
      <c r="G45" s="3">
        <v>83</v>
      </c>
      <c r="H45" s="3">
        <v>21</v>
      </c>
      <c r="J45" s="22">
        <v>67</v>
      </c>
      <c r="K45" s="3">
        <v>109</v>
      </c>
      <c r="L45" s="3">
        <v>19</v>
      </c>
    </row>
    <row r="46" spans="1:13">
      <c r="G46" s="3" t="s">
        <v>572</v>
      </c>
      <c r="H46" s="3">
        <v>21.5</v>
      </c>
      <c r="J46" s="22"/>
      <c r="K46" s="3" t="s">
        <v>945</v>
      </c>
      <c r="M46" s="3" t="s">
        <v>966</v>
      </c>
    </row>
    <row r="47" spans="1:13">
      <c r="G47" s="3" t="s">
        <v>572</v>
      </c>
      <c r="H47" s="3">
        <v>22</v>
      </c>
      <c r="J47" s="22"/>
      <c r="K47" s="3" t="s">
        <v>945</v>
      </c>
      <c r="M47" s="3" t="s">
        <v>966</v>
      </c>
    </row>
    <row r="48" spans="1:13">
      <c r="G48" s="3" t="s">
        <v>572</v>
      </c>
      <c r="H48" s="3">
        <v>22.5</v>
      </c>
      <c r="J48" s="22"/>
      <c r="K48" s="3" t="s">
        <v>945</v>
      </c>
      <c r="M48" s="3" t="s">
        <v>966</v>
      </c>
    </row>
    <row r="49" spans="7:13">
      <c r="G49" s="3" t="s">
        <v>572</v>
      </c>
      <c r="H49" s="3">
        <v>23</v>
      </c>
      <c r="J49" s="22"/>
      <c r="K49" s="3" t="s">
        <v>945</v>
      </c>
      <c r="M49" s="3" t="s">
        <v>966</v>
      </c>
    </row>
    <row r="50" spans="7:13">
      <c r="G50" s="3" t="s">
        <v>572</v>
      </c>
      <c r="H50" s="3">
        <v>23.5</v>
      </c>
      <c r="J50" s="22"/>
      <c r="K50" s="3" t="s">
        <v>945</v>
      </c>
      <c r="M50" s="3" t="s">
        <v>966</v>
      </c>
    </row>
    <row r="51" spans="7:13">
      <c r="G51" s="3" t="s">
        <v>572</v>
      </c>
      <c r="H51" s="3">
        <v>24</v>
      </c>
      <c r="J51" s="22"/>
      <c r="K51" s="3" t="s">
        <v>945</v>
      </c>
      <c r="M51" s="3" t="s">
        <v>966</v>
      </c>
    </row>
    <row r="52" spans="7:13">
      <c r="G52" s="3" t="s">
        <v>572</v>
      </c>
      <c r="H52" s="3">
        <v>24.5</v>
      </c>
      <c r="J52" s="22"/>
      <c r="K52" s="3" t="s">
        <v>945</v>
      </c>
      <c r="M52" s="3" t="s">
        <v>966</v>
      </c>
    </row>
    <row r="53" spans="7:13">
      <c r="G53" s="3">
        <v>70</v>
      </c>
      <c r="H53" s="3">
        <v>25</v>
      </c>
      <c r="J53" s="22">
        <v>84</v>
      </c>
      <c r="K53" s="3">
        <v>67</v>
      </c>
      <c r="M53" s="3" t="s">
        <v>1002</v>
      </c>
    </row>
    <row r="54" spans="7:13">
      <c r="G54" s="3">
        <v>42.5</v>
      </c>
      <c r="H54" s="3">
        <v>25.5</v>
      </c>
      <c r="J54" s="22">
        <v>49</v>
      </c>
      <c r="K54" s="3">
        <v>43</v>
      </c>
      <c r="M54" s="3" t="s">
        <v>1002</v>
      </c>
    </row>
    <row r="55" spans="7:13">
      <c r="G55" s="3">
        <v>51.5</v>
      </c>
      <c r="H55" s="3">
        <v>26</v>
      </c>
      <c r="J55" s="22">
        <v>57</v>
      </c>
      <c r="K55" s="3">
        <v>48</v>
      </c>
      <c r="L55" s="3">
        <v>55</v>
      </c>
    </row>
    <row r="56" spans="7:13">
      <c r="G56" s="3">
        <v>48.5</v>
      </c>
      <c r="H56" s="3">
        <v>26.5</v>
      </c>
      <c r="J56" s="22">
        <v>51</v>
      </c>
      <c r="K56" s="3">
        <v>60</v>
      </c>
      <c r="M56" s="3" t="s">
        <v>1002</v>
      </c>
    </row>
    <row r="57" spans="7:13">
      <c r="H57" s="3" t="s">
        <v>644</v>
      </c>
      <c r="J57" s="22"/>
    </row>
    <row r="58" spans="7:13">
      <c r="G58" s="3" t="s">
        <v>635</v>
      </c>
      <c r="H58" s="3">
        <v>27</v>
      </c>
      <c r="J58" s="22"/>
      <c r="K58" s="3" t="s">
        <v>945</v>
      </c>
      <c r="L58" s="26"/>
      <c r="M58" s="3" t="s">
        <v>635</v>
      </c>
    </row>
    <row r="59" spans="7:13">
      <c r="G59" s="3" t="s">
        <v>635</v>
      </c>
      <c r="H59" s="3">
        <v>27.5</v>
      </c>
      <c r="J59" s="22"/>
      <c r="K59" s="3" t="s">
        <v>945</v>
      </c>
      <c r="L59" s="26"/>
      <c r="M59" s="3" t="s">
        <v>635</v>
      </c>
    </row>
    <row r="60" spans="7:13">
      <c r="G60" s="3" t="s">
        <v>635</v>
      </c>
      <c r="H60" s="3">
        <v>28</v>
      </c>
      <c r="J60" s="22"/>
      <c r="K60" s="3" t="s">
        <v>945</v>
      </c>
      <c r="M60" s="3" t="s">
        <v>635</v>
      </c>
    </row>
    <row r="61" spans="7:13">
      <c r="G61" s="3">
        <v>44</v>
      </c>
      <c r="H61" s="3">
        <v>28.5</v>
      </c>
      <c r="J61" s="22">
        <v>50</v>
      </c>
      <c r="K61" s="3">
        <v>53</v>
      </c>
      <c r="L61" s="13" t="s">
        <v>43</v>
      </c>
    </row>
    <row r="62" spans="7:13">
      <c r="G62" s="3">
        <v>37</v>
      </c>
      <c r="H62" s="3">
        <v>29</v>
      </c>
      <c r="J62" s="22">
        <v>39</v>
      </c>
      <c r="K62" s="3">
        <v>43</v>
      </c>
      <c r="L62" s="3">
        <v>47</v>
      </c>
    </row>
    <row r="63" spans="7:13">
      <c r="G63" s="3">
        <v>50</v>
      </c>
      <c r="H63" s="3">
        <v>29.5</v>
      </c>
      <c r="J63" s="22">
        <v>54</v>
      </c>
      <c r="K63" s="3">
        <v>55</v>
      </c>
      <c r="L63" s="3">
        <v>53</v>
      </c>
    </row>
    <row r="64" spans="7:13">
      <c r="G64" s="3">
        <v>46</v>
      </c>
      <c r="H64" s="3">
        <v>30</v>
      </c>
      <c r="J64" s="22">
        <v>52</v>
      </c>
      <c r="K64" s="3">
        <v>49</v>
      </c>
      <c r="L64" s="3">
        <v>51</v>
      </c>
    </row>
    <row r="65" spans="7:13">
      <c r="G65" s="3">
        <v>50</v>
      </c>
      <c r="H65" s="3">
        <v>30.5</v>
      </c>
      <c r="J65" s="22">
        <v>52.5</v>
      </c>
      <c r="K65" s="3">
        <v>51</v>
      </c>
      <c r="L65" s="3">
        <v>50</v>
      </c>
      <c r="M65" s="3" t="s">
        <v>978</v>
      </c>
    </row>
    <row r="66" spans="7:13">
      <c r="G66" s="3">
        <v>43</v>
      </c>
      <c r="H66" s="3">
        <v>31</v>
      </c>
      <c r="J66" s="22">
        <v>46</v>
      </c>
      <c r="K66" s="3">
        <v>45</v>
      </c>
      <c r="L66" s="3">
        <v>44</v>
      </c>
    </row>
    <row r="67" spans="7:13">
      <c r="G67" s="3">
        <v>36</v>
      </c>
      <c r="H67" s="3">
        <v>31.5</v>
      </c>
      <c r="J67" s="22">
        <v>44</v>
      </c>
      <c r="K67" s="3">
        <v>42</v>
      </c>
      <c r="L67" s="3">
        <v>46</v>
      </c>
      <c r="M67" s="3" t="s">
        <v>978</v>
      </c>
    </row>
    <row r="68" spans="7:13">
      <c r="G68" s="3">
        <v>79</v>
      </c>
      <c r="H68" s="3">
        <v>32</v>
      </c>
      <c r="J68" s="22">
        <v>98</v>
      </c>
      <c r="K68" s="3">
        <v>117</v>
      </c>
      <c r="L68" s="13" t="s">
        <v>43</v>
      </c>
    </row>
    <row r="69" spans="7:13">
      <c r="G69" s="3">
        <v>53</v>
      </c>
      <c r="H69" s="3">
        <v>32.5</v>
      </c>
      <c r="J69" s="22">
        <v>75</v>
      </c>
      <c r="K69" s="3">
        <v>76</v>
      </c>
      <c r="L69" s="13" t="s">
        <v>43</v>
      </c>
    </row>
    <row r="70" spans="7:13">
      <c r="G70" s="3">
        <v>48</v>
      </c>
      <c r="H70" s="3">
        <v>33</v>
      </c>
      <c r="J70" s="22">
        <v>63</v>
      </c>
      <c r="K70" s="3">
        <v>62</v>
      </c>
      <c r="L70" s="3">
        <v>85</v>
      </c>
    </row>
    <row r="71" spans="7:13">
      <c r="G71" s="3">
        <v>50</v>
      </c>
      <c r="H71" s="3">
        <v>33.5</v>
      </c>
      <c r="J71" s="22">
        <v>66</v>
      </c>
      <c r="K71" s="3">
        <v>51</v>
      </c>
      <c r="L71" s="3">
        <v>65</v>
      </c>
    </row>
    <row r="72" spans="7:13">
      <c r="G72" s="3" t="s">
        <v>635</v>
      </c>
      <c r="H72" s="3">
        <v>34</v>
      </c>
      <c r="J72" s="22"/>
      <c r="K72" s="3" t="s">
        <v>945</v>
      </c>
      <c r="M72" s="3" t="s">
        <v>635</v>
      </c>
    </row>
    <row r="73" spans="7:13">
      <c r="G73" s="3" t="s">
        <v>635</v>
      </c>
      <c r="H73" s="3">
        <v>34.5</v>
      </c>
      <c r="J73" s="22"/>
      <c r="K73" s="3" t="s">
        <v>945</v>
      </c>
      <c r="M73" s="3" t="s">
        <v>635</v>
      </c>
    </row>
    <row r="74" spans="7:13">
      <c r="G74" s="3" t="s">
        <v>635</v>
      </c>
      <c r="H74" s="3">
        <v>35</v>
      </c>
      <c r="J74" s="22"/>
      <c r="K74" s="3" t="s">
        <v>945</v>
      </c>
      <c r="M74" s="3" t="s">
        <v>635</v>
      </c>
    </row>
    <row r="75" spans="7:13">
      <c r="G75" s="3" t="s">
        <v>635</v>
      </c>
      <c r="H75" s="3">
        <v>35.5</v>
      </c>
      <c r="J75" s="22"/>
      <c r="K75" s="3" t="s">
        <v>945</v>
      </c>
      <c r="M75" s="3" t="s">
        <v>635</v>
      </c>
    </row>
    <row r="76" spans="7:13">
      <c r="G76" s="3">
        <v>43</v>
      </c>
      <c r="H76" s="3">
        <v>36</v>
      </c>
      <c r="J76" s="22">
        <v>53</v>
      </c>
      <c r="K76" s="3">
        <v>55</v>
      </c>
      <c r="L76" s="3">
        <v>75</v>
      </c>
    </row>
    <row r="77" spans="7:13">
      <c r="G77" s="3">
        <v>44</v>
      </c>
      <c r="H77" s="3">
        <v>36.5</v>
      </c>
      <c r="J77" s="22">
        <v>41.5</v>
      </c>
      <c r="K77" s="3">
        <v>42</v>
      </c>
      <c r="L77" s="3">
        <v>48</v>
      </c>
      <c r="M77" s="3" t="s">
        <v>1003</v>
      </c>
    </row>
    <row r="78" spans="7:13">
      <c r="G78" s="3">
        <v>40.5</v>
      </c>
      <c r="H78" s="3">
        <v>37</v>
      </c>
      <c r="J78" s="22">
        <v>41</v>
      </c>
      <c r="K78" s="3">
        <v>37.5</v>
      </c>
      <c r="L78" s="3">
        <v>51</v>
      </c>
      <c r="M78" s="3" t="s">
        <v>1003</v>
      </c>
    </row>
    <row r="79" spans="7:13">
      <c r="G79" s="3">
        <v>45</v>
      </c>
      <c r="H79" s="3">
        <v>37.5</v>
      </c>
      <c r="J79" s="22">
        <v>48.5</v>
      </c>
      <c r="K79" s="3">
        <v>53</v>
      </c>
      <c r="L79" s="3">
        <v>64</v>
      </c>
      <c r="M79" s="3" t="s">
        <v>1003</v>
      </c>
    </row>
    <row r="80" spans="7:13">
      <c r="G80" s="3">
        <v>37</v>
      </c>
      <c r="H80" s="3">
        <v>38</v>
      </c>
      <c r="J80" s="22">
        <v>35</v>
      </c>
      <c r="K80" s="3">
        <v>36</v>
      </c>
      <c r="L80" s="3">
        <v>48</v>
      </c>
    </row>
    <row r="81" spans="2:13">
      <c r="G81" s="3">
        <v>58</v>
      </c>
      <c r="H81" s="3">
        <v>38.5</v>
      </c>
      <c r="J81" s="22">
        <v>69.5</v>
      </c>
      <c r="K81" s="3">
        <v>75</v>
      </c>
      <c r="L81" s="3">
        <v>136</v>
      </c>
      <c r="M81" s="3" t="s">
        <v>978</v>
      </c>
    </row>
    <row r="82" spans="2:13">
      <c r="G82" s="3" t="s">
        <v>635</v>
      </c>
      <c r="H82" s="3">
        <v>39</v>
      </c>
      <c r="J82" s="22"/>
      <c r="K82" s="3" t="s">
        <v>945</v>
      </c>
      <c r="M82" s="3" t="s">
        <v>635</v>
      </c>
    </row>
    <row r="83" spans="2:13">
      <c r="G83" s="3" t="s">
        <v>635</v>
      </c>
      <c r="H83" s="3">
        <v>39.5</v>
      </c>
      <c r="J83" s="22"/>
      <c r="K83" s="3" t="s">
        <v>945</v>
      </c>
      <c r="M83" s="3" t="s">
        <v>635</v>
      </c>
    </row>
    <row r="84" spans="2:13">
      <c r="G84" s="3" t="s">
        <v>635</v>
      </c>
      <c r="H84" s="3">
        <v>40</v>
      </c>
      <c r="J84" s="22"/>
      <c r="K84" s="3" t="s">
        <v>945</v>
      </c>
      <c r="M84" s="3" t="s">
        <v>635</v>
      </c>
    </row>
    <row r="85" spans="2:13">
      <c r="G85" s="3" t="s">
        <v>635</v>
      </c>
      <c r="H85" s="3">
        <v>40.5</v>
      </c>
      <c r="J85" s="22"/>
      <c r="K85" s="3" t="s">
        <v>945</v>
      </c>
      <c r="M85" s="3" t="s">
        <v>635</v>
      </c>
    </row>
    <row r="87" spans="2:13">
      <c r="B87" s="3">
        <f>MIN(B5:B85)</f>
        <v>40</v>
      </c>
      <c r="C87" s="3">
        <f t="shared" ref="C87:G87" si="0">MIN(C5:C85)</f>
        <v>42</v>
      </c>
      <c r="D87" s="3">
        <f t="shared" si="0"/>
        <v>32</v>
      </c>
      <c r="E87" s="3">
        <f t="shared" si="0"/>
        <v>33</v>
      </c>
      <c r="F87" s="3">
        <f t="shared" si="0"/>
        <v>26</v>
      </c>
      <c r="G87" s="3">
        <f t="shared" si="0"/>
        <v>36</v>
      </c>
      <c r="J87" s="3">
        <f>MIN(J5:J85)</f>
        <v>35</v>
      </c>
      <c r="K87" s="3">
        <f>MIN(K5:K85)</f>
        <v>36</v>
      </c>
      <c r="L87" s="3">
        <f>MIN(L5:L85)</f>
        <v>19</v>
      </c>
    </row>
    <row r="88" spans="2:13">
      <c r="B88" s="3">
        <f>AVERAGE(B5:B85)</f>
        <v>53.797297297297298</v>
      </c>
      <c r="C88" s="3">
        <f t="shared" ref="C88:G88" si="1">AVERAGE(C5:C85)</f>
        <v>58.361111111111114</v>
      </c>
      <c r="D88" s="3">
        <f t="shared" si="1"/>
        <v>54.125</v>
      </c>
      <c r="E88" s="3">
        <f t="shared" si="1"/>
        <v>56.1</v>
      </c>
      <c r="F88" s="3">
        <f t="shared" si="1"/>
        <v>57.24285714285714</v>
      </c>
      <c r="G88" s="3">
        <f t="shared" si="1"/>
        <v>53.421052631578945</v>
      </c>
      <c r="J88" s="3">
        <f>AVERAGE(J5:J85)</f>
        <v>56.629310344827587</v>
      </c>
      <c r="K88" s="3">
        <f>AVERAGE(K5:K85)</f>
        <v>56.362068965517238</v>
      </c>
      <c r="L88" s="3">
        <f>AVERAGE(L5:L85)</f>
        <v>59.408163265306122</v>
      </c>
    </row>
    <row r="89" spans="2:13">
      <c r="B89" s="3">
        <f>MAX(B5:B86)</f>
        <v>94</v>
      </c>
      <c r="C89" s="3">
        <f t="shared" ref="C89:G89" si="2">MAX(C5:C86)</f>
        <v>152</v>
      </c>
      <c r="D89" s="3">
        <f t="shared" si="2"/>
        <v>134</v>
      </c>
      <c r="E89" s="3">
        <f t="shared" si="2"/>
        <v>152</v>
      </c>
      <c r="F89" s="3">
        <f t="shared" si="2"/>
        <v>148</v>
      </c>
      <c r="G89" s="3">
        <f t="shared" si="2"/>
        <v>143</v>
      </c>
      <c r="J89" s="3">
        <f>MAX(J5:J86)</f>
        <v>123</v>
      </c>
      <c r="K89" s="3">
        <f>MAX(K5:K86)</f>
        <v>117</v>
      </c>
      <c r="L89" s="3">
        <f>MAX(L5:L86)</f>
        <v>155</v>
      </c>
    </row>
    <row r="90" spans="2:13">
      <c r="B90" s="3">
        <f>STDEV(B5:B86)</f>
        <v>12.051659325275196</v>
      </c>
      <c r="C90" s="3">
        <f t="shared" ref="C90:G90" si="3">STDEV(C5:C86)</f>
        <v>20.230320635518193</v>
      </c>
      <c r="D90" s="3">
        <f t="shared" si="3"/>
        <v>21.005568989471069</v>
      </c>
      <c r="E90" s="3">
        <f t="shared" si="3"/>
        <v>27.608555792383932</v>
      </c>
      <c r="F90" s="3">
        <f t="shared" si="3"/>
        <v>22.963965195039634</v>
      </c>
      <c r="G90" s="3">
        <f t="shared" si="3"/>
        <v>16.476116229713774</v>
      </c>
      <c r="J90" s="3">
        <f>STDEV(J5:J86)</f>
        <v>14.504252354331705</v>
      </c>
      <c r="K90" s="3">
        <f>STDEV(K5:K86)</f>
        <v>16.769540344433459</v>
      </c>
      <c r="L90" s="3">
        <f>STDEV(L5:L86)</f>
        <v>27.057745631139632</v>
      </c>
    </row>
    <row r="91" spans="2:13">
      <c r="B91" s="3">
        <f>COUNTA(B5:B86)</f>
        <v>41</v>
      </c>
      <c r="C91" s="3">
        <f t="shared" ref="C91:G91" si="4">COUNTA(C5:C86)</f>
        <v>38</v>
      </c>
      <c r="D91" s="3">
        <f t="shared" si="4"/>
        <v>37</v>
      </c>
      <c r="E91" s="3">
        <f t="shared" si="4"/>
        <v>39</v>
      </c>
      <c r="F91" s="3">
        <f t="shared" si="4"/>
        <v>39</v>
      </c>
      <c r="G91" s="3">
        <f t="shared" si="4"/>
        <v>80</v>
      </c>
      <c r="J91" s="3">
        <f>COUNTA(J5:J86)</f>
        <v>62</v>
      </c>
      <c r="K91" s="3">
        <f>COUNTA(K5:K86)</f>
        <v>80</v>
      </c>
      <c r="L91" s="3">
        <f>COUNTA(L5:L86)</f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9"/>
  <sheetViews>
    <sheetView workbookViewId="0">
      <pane xSplit="1" topLeftCell="B1" activePane="topRight" state="frozenSplit"/>
      <selection pane="topRight" activeCell="BA27" sqref="BA27"/>
    </sheetView>
  </sheetViews>
  <sheetFormatPr baseColWidth="10" defaultColWidth="8.7109375" defaultRowHeight="13" x14ac:dyDescent="0"/>
  <cols>
    <col min="1" max="1" width="26.7109375" style="3" customWidth="1"/>
    <col min="2" max="7" width="6.42578125" style="3" customWidth="1"/>
    <col min="8" max="8" width="5.28515625" style="3" customWidth="1"/>
    <col min="9" max="10" width="6.42578125" style="3" customWidth="1"/>
    <col min="11" max="11" width="6.7109375" style="3" customWidth="1"/>
    <col min="12" max="12" width="6.42578125" style="3" customWidth="1"/>
    <col min="13" max="13" width="6.7109375" style="3" customWidth="1"/>
    <col min="14" max="14" width="6.42578125" style="3" customWidth="1"/>
    <col min="15" max="15" width="5.28515625" style="3" customWidth="1"/>
    <col min="16" max="16" width="4.7109375" style="3" customWidth="1"/>
    <col min="17" max="18" width="6.42578125" style="3" customWidth="1"/>
    <col min="19" max="19" width="5.28515625" style="3" customWidth="1"/>
    <col min="20" max="20" width="6.42578125" style="3" customWidth="1"/>
    <col min="21" max="21" width="6.7109375" style="3" customWidth="1"/>
    <col min="22" max="22" width="6.42578125" style="3" customWidth="1"/>
    <col min="23" max="23" width="6.7109375" style="3" customWidth="1"/>
    <col min="24" max="24" width="6.42578125" style="3" customWidth="1"/>
    <col min="25" max="25" width="6.7109375" style="3" customWidth="1"/>
    <col min="26" max="26" width="5.28515625" style="3" customWidth="1"/>
    <col min="27" max="27" width="6.42578125" style="3" customWidth="1"/>
    <col min="28" max="28" width="6.7109375" style="3" customWidth="1"/>
    <col min="29" max="29" width="6.42578125" style="3" customWidth="1"/>
    <col min="30" max="36" width="6.7109375" style="3" customWidth="1"/>
    <col min="37" max="37" width="8.7109375" style="3" customWidth="1"/>
    <col min="38" max="42" width="8.42578125" style="3" customWidth="1"/>
    <col min="43" max="43" width="6.7109375" style="3" customWidth="1"/>
    <col min="44" max="45" width="6.42578125" style="3" customWidth="1"/>
    <col min="46" max="46" width="5.28515625" style="3" customWidth="1"/>
    <col min="47" max="47" width="6.42578125" style="3" customWidth="1"/>
    <col min="48" max="48" width="5.28515625" style="3" customWidth="1"/>
    <col min="49" max="50" width="6.42578125" style="3" customWidth="1"/>
    <col min="51" max="51" width="4" style="3" customWidth="1"/>
    <col min="52" max="52" width="5.28515625" style="3" customWidth="1"/>
    <col min="53" max="53" width="6.42578125" style="3" customWidth="1"/>
    <col min="54" max="54" width="4" style="3" customWidth="1"/>
    <col min="55" max="55" width="5.28515625" style="3" customWidth="1"/>
    <col min="56" max="63" width="6.7109375" style="3" customWidth="1"/>
    <col min="64" max="87" width="3" style="3" customWidth="1"/>
    <col min="88" max="88" width="6.7109375" style="3" customWidth="1"/>
    <col min="89" max="95" width="3" style="3" customWidth="1"/>
    <col min="96" max="97" width="6.7109375" style="3" customWidth="1"/>
    <col min="98" max="101" width="3" style="3" customWidth="1"/>
    <col min="102" max="102" width="6.7109375" style="3" customWidth="1"/>
    <col min="103" max="105" width="3" style="3" customWidth="1"/>
    <col min="106" max="106" width="6.7109375" style="3" customWidth="1"/>
    <col min="107" max="111" width="3" style="3" customWidth="1"/>
    <col min="112" max="260" width="6.7109375" style="3" customWidth="1"/>
    <col min="261" max="16384" width="8.7109375" style="3"/>
  </cols>
  <sheetData>
    <row r="1" spans="1:111">
      <c r="BK1" s="3" t="s">
        <v>646</v>
      </c>
      <c r="CB1" s="3" t="s">
        <v>588</v>
      </c>
      <c r="CK1" s="3" t="s">
        <v>277</v>
      </c>
    </row>
    <row r="2" spans="1:111">
      <c r="BK2" s="3" t="s">
        <v>422</v>
      </c>
      <c r="BL2" s="3">
        <v>900720</v>
      </c>
      <c r="BM2" s="3">
        <v>900826</v>
      </c>
      <c r="BN2" s="3">
        <v>910730</v>
      </c>
      <c r="BO2" s="3">
        <v>910824</v>
      </c>
      <c r="BP2" s="3">
        <v>920723</v>
      </c>
      <c r="BQ2" s="3">
        <v>920824</v>
      </c>
      <c r="BR2" s="3">
        <v>930619</v>
      </c>
      <c r="BS2" s="3">
        <v>930808</v>
      </c>
      <c r="BT2" s="3">
        <v>940821</v>
      </c>
      <c r="BU2" s="3">
        <v>940905</v>
      </c>
      <c r="BV2" s="3">
        <v>950602</v>
      </c>
      <c r="BW2" s="3">
        <v>950820</v>
      </c>
      <c r="BX2" s="3">
        <v>960614</v>
      </c>
      <c r="BY2" s="3">
        <v>960816</v>
      </c>
      <c r="BZ2" s="3">
        <v>960902</v>
      </c>
      <c r="CA2" s="3">
        <v>970812</v>
      </c>
      <c r="CB2" s="3">
        <v>900826</v>
      </c>
      <c r="CC2" s="3">
        <v>910824</v>
      </c>
      <c r="CD2" s="3">
        <v>920824</v>
      </c>
      <c r="CE2" s="3">
        <v>930808</v>
      </c>
      <c r="CF2" s="3">
        <v>940905</v>
      </c>
      <c r="CG2" s="3">
        <v>950820</v>
      </c>
      <c r="CH2" s="3">
        <v>960902</v>
      </c>
      <c r="CI2" s="3">
        <v>970812</v>
      </c>
      <c r="CK2" s="3">
        <v>900720</v>
      </c>
      <c r="CL2" s="3">
        <v>900804</v>
      </c>
      <c r="CM2" s="3">
        <v>900812</v>
      </c>
      <c r="CN2" s="3">
        <v>900822</v>
      </c>
      <c r="CO2" s="3">
        <v>900826</v>
      </c>
      <c r="CP2" s="3">
        <v>910730</v>
      </c>
      <c r="CQ2" s="3">
        <v>910824</v>
      </c>
      <c r="CR2" s="3">
        <v>920606</v>
      </c>
      <c r="CS2" s="3">
        <v>920610</v>
      </c>
      <c r="CT2" s="3">
        <v>920723</v>
      </c>
      <c r="CU2" s="3">
        <v>920824</v>
      </c>
      <c r="CV2" s="3">
        <v>930619</v>
      </c>
      <c r="CW2" s="3">
        <v>930808</v>
      </c>
      <c r="CX2" s="3">
        <v>9308</v>
      </c>
      <c r="CY2" s="3">
        <v>940821</v>
      </c>
      <c r="CZ2" s="3">
        <v>940905</v>
      </c>
      <c r="DA2" s="3">
        <v>950602</v>
      </c>
      <c r="DB2" s="3">
        <v>950726</v>
      </c>
      <c r="DC2" s="3">
        <v>950820</v>
      </c>
      <c r="DD2" s="3">
        <v>960614</v>
      </c>
      <c r="DE2" s="3">
        <v>960816</v>
      </c>
      <c r="DF2" s="3">
        <v>960902</v>
      </c>
      <c r="DG2" s="3">
        <v>970812</v>
      </c>
    </row>
    <row r="3" spans="1:111" s="4" customFormat="1">
      <c r="A3" s="4" t="s">
        <v>646</v>
      </c>
      <c r="B3" s="4">
        <v>900720</v>
      </c>
      <c r="C3" s="4">
        <v>900804</v>
      </c>
      <c r="D3" s="4">
        <v>900812</v>
      </c>
      <c r="E3" s="4">
        <v>900822</v>
      </c>
      <c r="F3" s="4">
        <v>900826</v>
      </c>
      <c r="G3" s="4">
        <v>910730</v>
      </c>
      <c r="H3" s="4" t="s">
        <v>629</v>
      </c>
      <c r="I3" s="4">
        <v>910824</v>
      </c>
      <c r="J3" s="4">
        <v>920723</v>
      </c>
      <c r="L3" s="4">
        <v>920824</v>
      </c>
      <c r="N3" s="4">
        <v>930619</v>
      </c>
      <c r="O3" s="4" t="s">
        <v>629</v>
      </c>
      <c r="P3" s="4" t="s">
        <v>700</v>
      </c>
      <c r="Q3" s="4">
        <v>930619</v>
      </c>
      <c r="R3" s="4">
        <v>930808</v>
      </c>
      <c r="S3" s="4" t="s">
        <v>629</v>
      </c>
      <c r="T3" s="4">
        <v>940821</v>
      </c>
      <c r="V3" s="4">
        <v>940905</v>
      </c>
      <c r="X3" s="4">
        <v>950602</v>
      </c>
      <c r="Z3" s="4" t="s">
        <v>629</v>
      </c>
      <c r="AA3" s="4">
        <v>950820</v>
      </c>
      <c r="AC3" s="4">
        <v>960614</v>
      </c>
      <c r="AR3" s="4">
        <v>960816</v>
      </c>
      <c r="AS3" s="4">
        <v>960902</v>
      </c>
      <c r="AT3" s="4" t="s">
        <v>629</v>
      </c>
      <c r="AU3" s="4">
        <v>970812</v>
      </c>
      <c r="AV3" s="4" t="s">
        <v>629</v>
      </c>
      <c r="AW3" s="4">
        <v>980829</v>
      </c>
      <c r="AX3" s="4">
        <v>990814</v>
      </c>
      <c r="AY3" s="4" t="s">
        <v>825</v>
      </c>
      <c r="AZ3" s="4" t="s">
        <v>629</v>
      </c>
      <c r="BA3" s="4" t="s">
        <v>108</v>
      </c>
      <c r="BB3" s="4" t="s">
        <v>825</v>
      </c>
      <c r="BC3" s="4" t="s">
        <v>629</v>
      </c>
      <c r="BL3" s="4">
        <v>35.453454939668177</v>
      </c>
      <c r="BM3" s="4">
        <v>47.830073215183511</v>
      </c>
      <c r="BN3" s="4">
        <v>44.001414027149323</v>
      </c>
      <c r="BO3" s="4">
        <v>49.384536827551536</v>
      </c>
      <c r="BP3" s="4">
        <v>37.739417123124554</v>
      </c>
      <c r="BQ3" s="4">
        <v>48.913390837104075</v>
      </c>
      <c r="BR3" s="4">
        <v>16.83686592045725</v>
      </c>
      <c r="BS3" s="4">
        <v>43.955733094519864</v>
      </c>
      <c r="BT3" s="4">
        <v>48.396917420814482</v>
      </c>
      <c r="BU3" s="4">
        <v>50.494188348416287</v>
      </c>
      <c r="BV3" s="4">
        <v>13.801313474107591</v>
      </c>
      <c r="BW3" s="4">
        <v>50.573058069381595</v>
      </c>
      <c r="BX3" s="4">
        <v>15.041478129713424</v>
      </c>
      <c r="BY3" s="4">
        <v>38.321428571428569</v>
      </c>
      <c r="BZ3" s="4">
        <v>52.924200702548227</v>
      </c>
      <c r="CA3" s="4">
        <v>49.847716718266255</v>
      </c>
      <c r="CB3" s="4">
        <v>47.830073215183511</v>
      </c>
      <c r="CC3" s="4">
        <v>49.384536827551536</v>
      </c>
      <c r="CD3" s="4">
        <v>48.913390837104075</v>
      </c>
      <c r="CE3" s="4">
        <v>43.955733094519864</v>
      </c>
      <c r="CF3" s="4">
        <v>50.494188348416287</v>
      </c>
      <c r="CG3" s="4">
        <v>50.573058069381595</v>
      </c>
      <c r="CH3" s="4">
        <v>52.924200702548227</v>
      </c>
      <c r="CI3" s="4">
        <v>49.847716718266255</v>
      </c>
      <c r="CK3" s="4">
        <v>35.453454939668177</v>
      </c>
      <c r="CL3" s="4">
        <v>41.64290315485168</v>
      </c>
      <c r="CM3" s="4">
        <v>45.153178418803421</v>
      </c>
      <c r="CN3" s="4">
        <v>47.669455442433389</v>
      </c>
      <c r="CO3" s="4">
        <v>47.830073215183511</v>
      </c>
      <c r="CP3" s="4">
        <v>44.001414027149323</v>
      </c>
      <c r="CQ3" s="4">
        <v>49.384536827551536</v>
      </c>
      <c r="CT3" s="4">
        <v>37.739417123124554</v>
      </c>
      <c r="CU3" s="4">
        <v>48.913390837104075</v>
      </c>
      <c r="CV3" s="4">
        <v>16.83686592045725</v>
      </c>
      <c r="CW3" s="4">
        <v>43.955733094519864</v>
      </c>
      <c r="CY3" s="4">
        <v>48.396917420814482</v>
      </c>
      <c r="CZ3" s="4">
        <v>50.494188348416287</v>
      </c>
      <c r="DA3" s="4">
        <v>13.801313474107591</v>
      </c>
      <c r="DC3" s="4">
        <v>50.573058069381595</v>
      </c>
      <c r="DD3" s="4">
        <v>15.041478129713424</v>
      </c>
      <c r="DE3" s="4">
        <v>38.321428571428569</v>
      </c>
      <c r="DF3" s="4">
        <v>52.924200702548227</v>
      </c>
      <c r="DG3" s="4">
        <v>49.847716718266255</v>
      </c>
    </row>
    <row r="4" spans="1:111">
      <c r="A4" s="3" t="s">
        <v>422</v>
      </c>
      <c r="B4" s="3">
        <f>(AVERAGE(Dale2!B$15:B$33)+AVERAGE(Dale2!B$52:B$68)+AVERAGE(Dale2!B$94:B$101)+AVERAGE(Dale2!B$116:B$128))/4</f>
        <v>35.453454939668177</v>
      </c>
      <c r="C4" s="3">
        <f>(AVERAGE(Dale2!C$15:C$33)+AVERAGE(Dale2!C$52:C$68)+AVERAGE(Dale2!C$94:C$101)+AVERAGE(Dale2!C$116:C$128))/4</f>
        <v>41.64290315485168</v>
      </c>
      <c r="D4" s="3">
        <f>(AVERAGE(Dale2!D$15:D$33)+AVERAGE(Dale2!D$52:D$68)+AVERAGE(Dale2!D$94:D$101)+AVERAGE(Dale2!D$116:D$128))/4</f>
        <v>45.153178418803421</v>
      </c>
      <c r="E4" s="3">
        <f>(AVERAGE(Dale2!E$15:E$33)+AVERAGE(Dale2!E$52:E$68)+AVERAGE(Dale2!E$94:E$101)+AVERAGE(Dale2!E$116:E$128))/4</f>
        <v>47.669455442433389</v>
      </c>
      <c r="F4" s="3">
        <f>(AVERAGE(Dale2!F$15:F$33)+AVERAGE(Dale2!F$52:F$68)+AVERAGE(Dale2!F$94:F$101)+AVERAGE(Dale2!F$116:F$128))/4</f>
        <v>47.830073215183511</v>
      </c>
      <c r="G4" s="3">
        <f>(AVERAGE(Dale2!G$15:G$33)+AVERAGE(Dale2!G$52:G$68)+AVERAGE(Dale2!G$94:G$101)+AVERAGE(Dale2!G$116:G$128))/4</f>
        <v>44.001414027149323</v>
      </c>
      <c r="H4" s="3" t="e">
        <f>(AVERAGE(Dale2!H$15:H$33)+AVERAGE(Dale2!H$52:H$68)+AVERAGE(Dale2!H$94:H$101)+AVERAGE(Dale2!H$116:H$128))/4</f>
        <v>#DIV/0!</v>
      </c>
      <c r="I4" s="3">
        <f>(AVERAGE(Dale2!I$15:I$33)+AVERAGE(Dale2!I$52:I$68)+AVERAGE(Dale2!I$94:I$101)+AVERAGE(Dale2!I$116:I$128))/4</f>
        <v>49.384536827551536</v>
      </c>
      <c r="J4" s="3">
        <f>(AVERAGE(Dale2!J$15:J$33)+AVERAGE(Dale2!J$52:J$68)+AVERAGE(Dale2!J$94:J$101)+AVERAGE(Dale2!J$116:J$128))/4</f>
        <v>37.739417123124554</v>
      </c>
      <c r="K4" s="3" t="e">
        <f>(AVERAGE(Dale2!K$15:K$33)+AVERAGE(Dale2!K$52:K$68)+AVERAGE(Dale2!K$94:K$101)+AVERAGE(Dale2!K$116:K$128))/4</f>
        <v>#DIV/0!</v>
      </c>
      <c r="L4" s="3">
        <f>(AVERAGE(Dale2!L$15:L$33)+AVERAGE(Dale2!L$52:L$68)+AVERAGE(Dale2!L$94:L$101)+AVERAGE(Dale2!L$116:L$128))/4</f>
        <v>48.913390837104075</v>
      </c>
      <c r="M4" s="3" t="e">
        <f>(AVERAGE(Dale2!M$15:M$33)+AVERAGE(Dale2!M$52:M$68)+AVERAGE(Dale2!M$94:M$101)+AVERAGE(Dale2!M$116:M$128))/4</f>
        <v>#DIV/0!</v>
      </c>
      <c r="N4" s="3">
        <f>(AVERAGE(Dale2!N$15:N$33)+AVERAGE(Dale2!N$52:N$68)+AVERAGE(Dale2!N$94:N$101)+AVERAGE(Dale2!N$116:N$128))/4</f>
        <v>16.83686592045725</v>
      </c>
      <c r="O4" s="3" t="e">
        <f>(AVERAGE(Dale2!O$15:O$33)+AVERAGE(Dale2!O$52:O$68)+AVERAGE(Dale2!O$94:O$101)+AVERAGE(Dale2!O$116:O$128))/4</f>
        <v>#DIV/0!</v>
      </c>
      <c r="P4" s="3" t="e">
        <f>(AVERAGE(Dale2!#REF!)+AVERAGE(Dale2!#REF!)+AVERAGE(Dale2!#REF!)+AVERAGE(Dale2!#REF!))/4</f>
        <v>#REF!</v>
      </c>
      <c r="Q4" s="3">
        <f>(AVERAGE(Dale2!P$15:P$33)+AVERAGE(Dale2!P$52:P$68)+AVERAGE(Dale2!P$94:P$101)+AVERAGE(Dale2!P$116:P$128))/4</f>
        <v>16.83686592045725</v>
      </c>
      <c r="R4" s="3">
        <f>(AVERAGE(Dale2!Q$15:Q$33)+AVERAGE(Dale2!Q$52:Q$68)+AVERAGE(Dale2!Q$94:Q$101)+AVERAGE(Dale2!Q$116:Q$128))/4</f>
        <v>43.955733094519864</v>
      </c>
      <c r="S4" s="3" t="e">
        <f>(AVERAGE(Dale2!R$15:R$33)+AVERAGE(Dale2!R$52:R$68)+AVERAGE(Dale2!R$94:R$101)+AVERAGE(Dale2!R$116:R$128))/4</f>
        <v>#DIV/0!</v>
      </c>
      <c r="T4" s="3">
        <f>(AVERAGE(Dale2!S$15:S$33)+AVERAGE(Dale2!S$52:S$68)+AVERAGE(Dale2!S$94:S$101)+AVERAGE(Dale2!S$116:S$128))/4</f>
        <v>48.396917420814482</v>
      </c>
      <c r="U4" s="3" t="e">
        <f>(AVERAGE(Dale2!T$15:T$33)+AVERAGE(Dale2!T$52:T$68)+AVERAGE(Dale2!T$94:T$101)+AVERAGE(Dale2!T$116:T$128))/4</f>
        <v>#DIV/0!</v>
      </c>
      <c r="V4" s="3">
        <f>(AVERAGE(Dale2!U$15:U$33)+AVERAGE(Dale2!U$52:U$68)+AVERAGE(Dale2!U$94:U$101)+AVERAGE(Dale2!U$116:U$128))/4</f>
        <v>50.494188348416287</v>
      </c>
      <c r="W4" s="3" t="e">
        <f>(AVERAGE(Dale2!V$15:V$33)+AVERAGE(Dale2!V$52:V$68)+AVERAGE(Dale2!V$94:V$101)+AVERAGE(Dale2!V$116:V$128))/4</f>
        <v>#DIV/0!</v>
      </c>
      <c r="X4" s="3">
        <f>(AVERAGE(Dale2!W$15:W$33)+AVERAGE(Dale2!W$52:W$68)+AVERAGE(Dale2!W$94:W$101)+AVERAGE(Dale2!W$116:W$128))/4</f>
        <v>14.426313474107591</v>
      </c>
      <c r="Y4" s="3" t="e">
        <f>(AVERAGE(Dale2!X$15:X$33)+AVERAGE(Dale2!X$52:X$68)+AVERAGE(Dale2!X$94:X$101)+AVERAGE(Dale2!X$116:X$128))/4</f>
        <v>#DIV/0!</v>
      </c>
      <c r="Z4" s="3" t="e">
        <f>(AVERAGE(Dale2!Y$15:Y$33)+AVERAGE(Dale2!Y$52:Y$68)+AVERAGE(Dale2!Y$94:Y$101)+AVERAGE(Dale2!Y$116:Y$128))/4</f>
        <v>#DIV/0!</v>
      </c>
      <c r="AA4" s="3">
        <f>(AVERAGE(Dale2!Z$15:Z$33)+AVERAGE(Dale2!Z$52:Z$68)+AVERAGE(Dale2!Z$94:Z$101)+AVERAGE(Dale2!Z$116:Z$128))/4</f>
        <v>50.573058069381595</v>
      </c>
      <c r="AB4" s="3" t="e">
        <f>(AVERAGE(Dale2!AA$15:AA$33)+AVERAGE(Dale2!AA$52:AA$68)+AVERAGE(Dale2!AA$94:AA$101)+AVERAGE(Dale2!AA$116:AA$128))/4</f>
        <v>#DIV/0!</v>
      </c>
      <c r="AC4" s="3">
        <f>(AVERAGE(Dale2!AB$15:AB$33)+AVERAGE(Dale2!AB$52:AB$68)+AVERAGE(Dale2!AB$94:AB$101)+AVERAGE(Dale2!AB$116:AB$128))/4</f>
        <v>15.041478129713424</v>
      </c>
      <c r="AQ4" s="3" t="e">
        <f>(AVERAGE(Dale2!AC$15:AC$33)+AVERAGE(Dale2!AC$52:AC$68)+AVERAGE(Dale2!AC$94:AC$101)+AVERAGE(Dale2!AC$116:AC$128))/4</f>
        <v>#DIV/0!</v>
      </c>
      <c r="AR4" s="3">
        <f>(AVERAGE(Dale2!AD$15:AD$33)+AVERAGE(Dale2!AD$52:AD$68)+AVERAGE(Dale2!AD$94:AD$101)+AVERAGE(Dale2!AD$116:AD$128))/4</f>
        <v>38.321428571428569</v>
      </c>
      <c r="AS4" s="3">
        <f>(AVERAGE(Dale2!AE$15:AE$33)+AVERAGE(Dale2!AE$52:AE$68)+AVERAGE(Dale2!AE$94:AE$101)+AVERAGE(Dale2!AE$116:AE$128))/4</f>
        <v>52.924200702548227</v>
      </c>
      <c r="AT4" s="3" t="e">
        <f>(AVERAGE(Dale2!AF$15:AF$33)+AVERAGE(Dale2!AF$52:AF$68)+AVERAGE(Dale2!AF$94:AF$101)+AVERAGE(Dale2!AF$116:AF$128))/4</f>
        <v>#DIV/0!</v>
      </c>
      <c r="AU4" s="3">
        <f>(AVERAGE(Dale2!AG$15:AG$33)+AVERAGE(Dale2!AG$52:AG$68)+AVERAGE(Dale2!AG$94:AG$101)+AVERAGE(Dale2!AG$116:AG$128))/4</f>
        <v>49.847716718266255</v>
      </c>
      <c r="AV4" s="3" t="e">
        <f>(AVERAGE(Dale2!AH$15:AH$33)+AVERAGE(Dale2!AH$52:AH$68)+AVERAGE(Dale2!AH$94:AH$101)+AVERAGE(Dale2!AH$116:AH$128))/4</f>
        <v>#DIV/0!</v>
      </c>
      <c r="AW4" s="3">
        <f>(AVERAGE(Dale2!AI$15:AI$33)+AVERAGE(Dale2!AI$52:AI$68)+AVERAGE(Dale2!AI$94:AI$101)+AVERAGE(Dale2!AI$116:AI$128))/4</f>
        <v>58.03337529343721</v>
      </c>
      <c r="AX4" s="3">
        <f>(AVERAGE(Dale2!AJ$15:AJ$33)+AVERAGE(Dale2!AJ$52:AJ$68)+AVERAGE(Dale2!AJ$94:AJ$101)+AVERAGE(Dale2!AJ$116:AJ$128))/4</f>
        <v>50.632200316023848</v>
      </c>
      <c r="AY4" s="3" t="e">
        <f>(AVERAGE(Dale2!AK$15:AK$33)+AVERAGE(Dale2!AK$52:AK$68)+AVERAGE(Dale2!AK$94:AK$101)+AVERAGE(Dale2!AK$116:AK$128))/4</f>
        <v>#DIV/0!</v>
      </c>
      <c r="AZ4" s="3" t="e">
        <f>(AVERAGE(Dale2!AL$15:AL$33)+AVERAGE(Dale2!AL$52:AL$68)+AVERAGE(Dale2!AL$94:AL$101)+AVERAGE(Dale2!AL$116:AL$128))/4</f>
        <v>#DIV/0!</v>
      </c>
      <c r="BA4" s="3">
        <f>(AVERAGE(Dale2!AM$15:AM$33)+AVERAGE(Dale2!AM$52:AM$68)+AVERAGE(Dale2!AM$94:AM$101)+AVERAGE(Dale2!AM$116:AM$128))/4</f>
        <v>53.566602923220572</v>
      </c>
      <c r="BL4" s="3">
        <v>56</v>
      </c>
      <c r="BM4" s="3">
        <v>56</v>
      </c>
      <c r="BN4" s="3">
        <v>56</v>
      </c>
      <c r="BO4" s="3">
        <v>56</v>
      </c>
      <c r="BP4" s="3">
        <v>57</v>
      </c>
      <c r="BQ4" s="3">
        <v>55</v>
      </c>
      <c r="BR4" s="3">
        <v>52</v>
      </c>
      <c r="BS4" s="3">
        <v>56</v>
      </c>
      <c r="BT4" s="3">
        <v>55</v>
      </c>
      <c r="BU4" s="3">
        <v>55</v>
      </c>
      <c r="BV4" s="3">
        <v>55</v>
      </c>
      <c r="BW4" s="3">
        <v>56</v>
      </c>
      <c r="BX4" s="3">
        <v>50</v>
      </c>
      <c r="BY4" s="3">
        <v>53</v>
      </c>
      <c r="BZ4" s="3">
        <v>57</v>
      </c>
      <c r="CA4" s="3">
        <v>57</v>
      </c>
      <c r="CB4" s="3">
        <v>56</v>
      </c>
      <c r="CC4" s="3">
        <v>56</v>
      </c>
      <c r="CD4" s="3">
        <v>55</v>
      </c>
      <c r="CE4" s="3">
        <v>56</v>
      </c>
      <c r="CF4" s="3">
        <v>55</v>
      </c>
      <c r="CG4" s="3">
        <v>56</v>
      </c>
      <c r="CH4" s="3">
        <v>57</v>
      </c>
      <c r="CI4" s="3">
        <v>57</v>
      </c>
      <c r="CK4" s="3">
        <v>56</v>
      </c>
      <c r="CL4" s="3">
        <v>56</v>
      </c>
      <c r="CM4" s="3">
        <v>56</v>
      </c>
      <c r="CN4" s="3">
        <v>56</v>
      </c>
      <c r="CO4" s="3">
        <v>56</v>
      </c>
      <c r="CP4" s="3">
        <v>56</v>
      </c>
      <c r="CQ4" s="3">
        <v>56</v>
      </c>
      <c r="CT4" s="3">
        <v>57</v>
      </c>
      <c r="CU4" s="3">
        <v>55</v>
      </c>
      <c r="CV4" s="3">
        <v>52</v>
      </c>
      <c r="CW4" s="3">
        <v>56</v>
      </c>
      <c r="CY4" s="3">
        <v>55</v>
      </c>
      <c r="CZ4" s="3">
        <v>55</v>
      </c>
      <c r="DA4" s="3">
        <v>55</v>
      </c>
      <c r="DC4" s="3">
        <v>56</v>
      </c>
      <c r="DD4" s="3">
        <v>50</v>
      </c>
      <c r="DE4" s="3">
        <v>53</v>
      </c>
      <c r="DF4" s="3">
        <v>57</v>
      </c>
      <c r="DG4" s="3">
        <v>57</v>
      </c>
    </row>
    <row r="5" spans="1:111">
      <c r="B5" s="3">
        <f>(COUNT(Dale2!B$16:B$34)+COUNT(Dale2!B$53:B$69)+COUNT(Dale2!B$95:B$102)+COUNT(Dale2!B$117:B$129))</f>
        <v>56</v>
      </c>
      <c r="C5" s="3">
        <f>(COUNT(Dale2!C$16:C$34)+COUNT(Dale2!C$53:C$69)+COUNT(Dale2!C$95:C$102)+COUNT(Dale2!C$117:C$129))</f>
        <v>56</v>
      </c>
      <c r="D5" s="3">
        <f>(COUNT(Dale2!D$16:D$34)+COUNT(Dale2!D$53:D$69)+COUNT(Dale2!D$95:D$102)+COUNT(Dale2!D$117:D$129))</f>
        <v>56</v>
      </c>
      <c r="E5" s="3">
        <f>(COUNT(Dale2!E$16:E$34)+COUNT(Dale2!E$53:E$69)+COUNT(Dale2!E$95:E$102)+COUNT(Dale2!E$117:E$129))</f>
        <v>56</v>
      </c>
      <c r="F5" s="3">
        <f>(COUNT(Dale2!F$16:F$34)+COUNT(Dale2!F$53:F$69)+COUNT(Dale2!F$95:F$102)+COUNT(Dale2!F$117:F$129))</f>
        <v>56</v>
      </c>
      <c r="G5" s="3">
        <f>(COUNT(Dale2!G$16:G$34)+COUNT(Dale2!G$53:G$69)+COUNT(Dale2!G$95:G$102)+COUNT(Dale2!G$117:G$129))</f>
        <v>56</v>
      </c>
      <c r="H5" s="3">
        <f>(COUNT(Dale2!H$16:H$34)+COUNT(Dale2!H$53:H$69)+COUNT(Dale2!H$95:H$102)+COUNT(Dale2!H$117:H$129))</f>
        <v>0</v>
      </c>
      <c r="I5" s="3">
        <f>(COUNT(Dale2!I$16:I$34)+COUNT(Dale2!I$53:I$69)+COUNT(Dale2!I$95:I$102)+COUNT(Dale2!I$117:I$129))</f>
        <v>56</v>
      </c>
      <c r="J5" s="3">
        <f>(COUNT(Dale2!J$16:J$34)+COUNT(Dale2!J$53:J$69)+COUNT(Dale2!J$95:J$102)+COUNT(Dale2!J$117:J$129))</f>
        <v>57</v>
      </c>
      <c r="K5" s="3">
        <f>(COUNT(Dale2!K$16:K$34)+COUNT(Dale2!K$53:K$69)+COUNT(Dale2!K$95:K$102)+COUNT(Dale2!K$117:K$129))</f>
        <v>0</v>
      </c>
      <c r="L5" s="3">
        <f>(COUNT(Dale2!L$16:L$34)+COUNT(Dale2!L$53:L$69)+COUNT(Dale2!L$95:L$102)+COUNT(Dale2!L$117:L$129))</f>
        <v>55</v>
      </c>
      <c r="M5" s="3">
        <f>(COUNT(Dale2!M$16:M$34)+COUNT(Dale2!M$53:M$69)+COUNT(Dale2!M$95:M$102)+COUNT(Dale2!M$117:M$129))</f>
        <v>0</v>
      </c>
      <c r="N5" s="3">
        <f>(COUNT(Dale2!N$16:N$34)+COUNT(Dale2!N$53:N$69)+COUNT(Dale2!N$95:N$102)+COUNT(Dale2!N$117:N$129))</f>
        <v>52</v>
      </c>
      <c r="O5" s="3">
        <f>(COUNT(Dale2!O$16:O$34)+COUNT(Dale2!O$53:O$69)+COUNT(Dale2!O$95:O$102)+COUNT(Dale2!O$117:O$129))</f>
        <v>0</v>
      </c>
      <c r="P5" s="3">
        <f>(COUNT(Dale2!#REF!)+COUNT(Dale2!#REF!)+COUNT(Dale2!#REF!)+COUNT(Dale2!#REF!))</f>
        <v>0</v>
      </c>
      <c r="Q5" s="3">
        <f>(COUNT(Dale2!P$16:P$34)+COUNT(Dale2!P$53:P$69)+COUNT(Dale2!P$95:P$102)+COUNT(Dale2!P$117:P$129))</f>
        <v>52</v>
      </c>
      <c r="R5" s="3">
        <f>(COUNT(Dale2!Q$16:Q$34)+COUNT(Dale2!Q$53:Q$69)+COUNT(Dale2!Q$95:Q$102)+COUNT(Dale2!Q$117:Q$129))</f>
        <v>55</v>
      </c>
      <c r="S5" s="3">
        <f>(COUNT(Dale2!R$16:R$34)+COUNT(Dale2!R$53:R$69)+COUNT(Dale2!R$95:R$102)+COUNT(Dale2!R$117:R$129))</f>
        <v>1</v>
      </c>
      <c r="T5" s="3">
        <f>(COUNT(Dale2!S$16:S$34)+COUNT(Dale2!S$53:S$69)+COUNT(Dale2!S$95:S$102)+COUNT(Dale2!S$117:S$129))</f>
        <v>55</v>
      </c>
      <c r="U5" s="3">
        <f>(COUNT(Dale2!T$16:T$34)+COUNT(Dale2!T$53:T$69)+COUNT(Dale2!T$95:T$102)+COUNT(Dale2!T$117:T$129))</f>
        <v>0</v>
      </c>
      <c r="V5" s="3">
        <f>(COUNT(Dale2!U$16:U$34)+COUNT(Dale2!U$53:U$69)+COUNT(Dale2!U$95:U$102)+COUNT(Dale2!U$117:U$129))</f>
        <v>54</v>
      </c>
      <c r="W5" s="3">
        <f>(COUNT(Dale2!V$16:V$34)+COUNT(Dale2!V$53:V$69)+COUNT(Dale2!V$95:V$102)+COUNT(Dale2!V$117:V$129))</f>
        <v>0</v>
      </c>
      <c r="X5" s="3">
        <f>(COUNT(Dale2!W$16:W$34)+COUNT(Dale2!W$53:W$69)+COUNT(Dale2!W$95:W$102)+COUNT(Dale2!W$117:W$129))</f>
        <v>53</v>
      </c>
      <c r="Y5" s="3">
        <f>(COUNT(Dale2!X$16:X$34)+COUNT(Dale2!X$53:X$69)+COUNT(Dale2!X$95:X$102)+COUNT(Dale2!X$117:X$129))</f>
        <v>0</v>
      </c>
      <c r="Z5" s="3">
        <f>(COUNT(Dale2!Y$16:Y$34)+COUNT(Dale2!Y$53:Y$69)+COUNT(Dale2!Y$95:Y$102)+COUNT(Dale2!Y$117:Y$129))</f>
        <v>0</v>
      </c>
      <c r="AA5" s="3">
        <f>(COUNT(Dale2!Z$16:Z$34)+COUNT(Dale2!Z$53:Z$69)+COUNT(Dale2!Z$95:Z$102)+COUNT(Dale2!Z$117:Z$129))</f>
        <v>55</v>
      </c>
      <c r="AB5" s="3">
        <f>(COUNT(Dale2!AA$16:AA$34)+COUNT(Dale2!AA$53:AA$69)+COUNT(Dale2!AA$95:AA$102)+COUNT(Dale2!AA$117:AA$129))</f>
        <v>0</v>
      </c>
      <c r="AC5" s="3">
        <f>(COUNT(Dale2!AB$16:AB$34)+COUNT(Dale2!AB$53:AB$69)+COUNT(Dale2!AB$95:AB$102)+COUNT(Dale2!AB$117:AB$129))</f>
        <v>50</v>
      </c>
      <c r="AQ5" s="3">
        <f>(COUNT(Dale2!AC$16:AC$34)+COUNT(Dale2!AC$53:AC$69)+COUNT(Dale2!AC$95:AC$102)+COUNT(Dale2!AC$117:AC$129))</f>
        <v>0</v>
      </c>
      <c r="AR5" s="3">
        <f>(COUNT(Dale2!AD$16:AD$34)+COUNT(Dale2!AD$53:AD$69)+COUNT(Dale2!AD$95:AD$102)+COUNT(Dale2!AD$117:AD$129))</f>
        <v>53</v>
      </c>
      <c r="AS5" s="3">
        <f>(COUNT(Dale2!AE$16:AE$34)+COUNT(Dale2!AE$53:AE$69)+COUNT(Dale2!AE$95:AE$102)+COUNT(Dale2!AE$117:AE$129))</f>
        <v>56</v>
      </c>
      <c r="AT5" s="3">
        <f>(COUNT(Dale2!AF$16:AF$34)+COUNT(Dale2!AF$53:AF$69)+COUNT(Dale2!AF$95:AF$102)+COUNT(Dale2!AF$117:AF$129))</f>
        <v>0</v>
      </c>
      <c r="AU5" s="3">
        <f>(COUNT(Dale2!AG$16:AG$34)+COUNT(Dale2!AG$53:AG$69)+COUNT(Dale2!AG$95:AG$102)+COUNT(Dale2!AG$117:AG$129))</f>
        <v>55</v>
      </c>
      <c r="AV5" s="3">
        <f>(COUNT(Dale2!AH$16:AH$34)+COUNT(Dale2!AH$53:AH$69)+COUNT(Dale2!AH$95:AH$102)+COUNT(Dale2!AH$117:AH$129))</f>
        <v>0</v>
      </c>
      <c r="AW5" s="3">
        <f>(COUNT(Dale2!AI$16:AI$34)+COUNT(Dale2!AI$53:AI$69)+COUNT(Dale2!AI$95:AI$102)+COUNT(Dale2!AI$117:AI$129))</f>
        <v>54</v>
      </c>
      <c r="AX5" s="3">
        <f>(COUNT(Dale2!AJ$16:AJ$34)+COUNT(Dale2!AJ$53:AJ$69)+COUNT(Dale2!AJ$95:AJ$102)+COUNT(Dale2!AJ$117:AJ$129))</f>
        <v>53</v>
      </c>
      <c r="AY5" s="3">
        <f>(COUNT(Dale2!AK$16:AK$34)+COUNT(Dale2!AK$53:AK$69)+COUNT(Dale2!AK$95:AK$102)+COUNT(Dale2!AK$117:AK$129))</f>
        <v>0</v>
      </c>
      <c r="AZ5" s="3">
        <f>(COUNT(Dale2!AL$16:AL$34)+COUNT(Dale2!AL$53:AL$69)+COUNT(Dale2!AL$95:AL$102)+COUNT(Dale2!AL$117:AL$129))</f>
        <v>0</v>
      </c>
      <c r="BA5" s="3">
        <f>(COUNT(Dale2!AM$16:AM$34)+COUNT(Dale2!AM$53:AM$69)+COUNT(Dale2!AM$95:AM$102)+COUNT(Dale2!AM$117:AM$129))</f>
        <v>53</v>
      </c>
      <c r="BK5" s="3" t="s">
        <v>439</v>
      </c>
      <c r="BL5" s="3">
        <v>900722</v>
      </c>
      <c r="BM5" s="3">
        <v>900826</v>
      </c>
      <c r="BN5" s="3">
        <v>910730</v>
      </c>
      <c r="BO5" s="3">
        <v>910824</v>
      </c>
      <c r="BP5" s="3">
        <v>920724</v>
      </c>
      <c r="BQ5" s="3">
        <v>920824</v>
      </c>
      <c r="BR5" s="3">
        <v>930619</v>
      </c>
      <c r="BS5" s="3">
        <v>930808</v>
      </c>
      <c r="BU5" s="3">
        <v>940905</v>
      </c>
      <c r="BV5" s="3">
        <v>950602</v>
      </c>
      <c r="BW5" s="3">
        <v>950820</v>
      </c>
      <c r="BX5" s="3">
        <v>960614</v>
      </c>
      <c r="BY5" s="3">
        <v>960816</v>
      </c>
      <c r="BZ5" s="3">
        <v>960902</v>
      </c>
      <c r="CA5" s="3">
        <v>970812</v>
      </c>
      <c r="CB5" s="3">
        <v>900826</v>
      </c>
      <c r="CC5" s="3">
        <v>910824</v>
      </c>
      <c r="CD5" s="3">
        <v>920824</v>
      </c>
      <c r="CE5" s="3">
        <v>930808</v>
      </c>
      <c r="CF5" s="3">
        <v>940905</v>
      </c>
      <c r="CG5" s="3">
        <v>950820</v>
      </c>
      <c r="CH5" s="3">
        <v>960902</v>
      </c>
      <c r="CI5" s="3">
        <v>970812</v>
      </c>
      <c r="CK5" s="3">
        <v>900722</v>
      </c>
      <c r="CL5" s="3">
        <v>900804</v>
      </c>
      <c r="CM5" s="3">
        <v>900813</v>
      </c>
      <c r="CN5" s="3">
        <v>900822</v>
      </c>
      <c r="CO5" s="3">
        <v>900826</v>
      </c>
      <c r="CP5" s="3">
        <v>910730</v>
      </c>
      <c r="CQ5" s="3">
        <v>910824</v>
      </c>
      <c r="CT5" s="3">
        <v>920724</v>
      </c>
      <c r="CU5" s="3">
        <v>920824</v>
      </c>
      <c r="CV5" s="3">
        <v>930619</v>
      </c>
      <c r="CW5" s="3">
        <v>930808</v>
      </c>
      <c r="CZ5" s="3">
        <v>940905</v>
      </c>
      <c r="DA5" s="3">
        <v>950602</v>
      </c>
      <c r="DC5" s="3">
        <v>950820</v>
      </c>
      <c r="DD5" s="3">
        <v>960614</v>
      </c>
      <c r="DE5" s="3">
        <v>960816</v>
      </c>
      <c r="DF5" s="3">
        <v>960902</v>
      </c>
      <c r="DG5" s="3">
        <v>970812</v>
      </c>
    </row>
    <row r="6" spans="1:111">
      <c r="BL6" s="3">
        <v>50.837912087912088</v>
      </c>
      <c r="BM6" s="3">
        <v>57.587912087912088</v>
      </c>
      <c r="BN6" s="3">
        <v>58.445054945054949</v>
      </c>
      <c r="BO6" s="3">
        <v>61.445054945054949</v>
      </c>
      <c r="BP6" s="3">
        <v>55.337912087912088</v>
      </c>
      <c r="BQ6" s="3">
        <v>67.513736263736263</v>
      </c>
      <c r="BS6" s="3">
        <v>59.472527472527474</v>
      </c>
      <c r="BU6" s="3">
        <v>69.728021978021985</v>
      </c>
      <c r="BV6" s="3">
        <v>18.681318681318679</v>
      </c>
      <c r="BW6" s="3">
        <v>69.25</v>
      </c>
      <c r="BX6" s="3">
        <v>19.439560439560438</v>
      </c>
      <c r="BY6" s="3">
        <v>55.4</v>
      </c>
      <c r="BZ6" s="3">
        <v>65.84615384615384</v>
      </c>
      <c r="CA6" s="3">
        <v>69.005494505494511</v>
      </c>
      <c r="CB6" s="3">
        <v>57.587912087912088</v>
      </c>
      <c r="CC6" s="3">
        <v>61.445054945054949</v>
      </c>
      <c r="CD6" s="3">
        <v>67.513736263736263</v>
      </c>
      <c r="CE6" s="3">
        <v>59.472527472527474</v>
      </c>
      <c r="CF6" s="3">
        <v>69.728021978021985</v>
      </c>
      <c r="CG6" s="3">
        <v>69.25</v>
      </c>
      <c r="CH6" s="3">
        <v>65.84615384615384</v>
      </c>
      <c r="CI6" s="3">
        <v>69.005494505494511</v>
      </c>
      <c r="CK6" s="3">
        <v>50.837912087912088</v>
      </c>
      <c r="CL6" s="3">
        <v>52.623626373626372</v>
      </c>
      <c r="CM6" s="3">
        <v>56.087912087912088</v>
      </c>
      <c r="CN6" s="3">
        <v>58.159340659340657</v>
      </c>
      <c r="CO6" s="3">
        <v>57.587912087912088</v>
      </c>
      <c r="CP6" s="3">
        <v>58.445054945054949</v>
      </c>
      <c r="CQ6" s="3">
        <v>61.445054945054949</v>
      </c>
      <c r="CT6" s="3">
        <v>55.337912087912088</v>
      </c>
      <c r="CU6" s="3">
        <v>67.513736263736263</v>
      </c>
      <c r="CW6" s="3">
        <v>59.472527472527474</v>
      </c>
      <c r="CZ6" s="3">
        <v>69.728021978021985</v>
      </c>
      <c r="DA6" s="3">
        <v>18.681318681318679</v>
      </c>
      <c r="DC6" s="3">
        <v>69.25</v>
      </c>
      <c r="DD6" s="3">
        <v>19.439560439560438</v>
      </c>
      <c r="DE6" s="3">
        <v>55.4</v>
      </c>
      <c r="DF6" s="3">
        <v>65.84615384615384</v>
      </c>
      <c r="DG6" s="3">
        <v>69.005494505494511</v>
      </c>
    </row>
    <row r="7" spans="1:111">
      <c r="A7" s="3" t="s">
        <v>439</v>
      </c>
      <c r="BL7" s="3">
        <v>20</v>
      </c>
      <c r="BM7" s="3">
        <v>20</v>
      </c>
      <c r="BN7" s="3">
        <v>20</v>
      </c>
      <c r="BO7" s="3">
        <v>20</v>
      </c>
      <c r="BP7" s="3">
        <v>20</v>
      </c>
      <c r="BQ7" s="3">
        <v>20</v>
      </c>
      <c r="BS7" s="3">
        <v>20</v>
      </c>
      <c r="BU7" s="3">
        <v>20</v>
      </c>
      <c r="BV7" s="3">
        <v>20</v>
      </c>
      <c r="BW7" s="3">
        <v>16</v>
      </c>
      <c r="BX7" s="3">
        <v>20</v>
      </c>
      <c r="BY7" s="3">
        <v>10</v>
      </c>
      <c r="BZ7" s="3">
        <v>19</v>
      </c>
      <c r="CA7" s="3">
        <v>20</v>
      </c>
      <c r="CB7" s="3">
        <v>20</v>
      </c>
      <c r="CC7" s="3">
        <v>20</v>
      </c>
      <c r="CD7" s="3">
        <v>20</v>
      </c>
      <c r="CE7" s="3">
        <v>20</v>
      </c>
      <c r="CF7" s="3">
        <v>20</v>
      </c>
      <c r="CG7" s="3">
        <v>16</v>
      </c>
      <c r="CH7" s="3">
        <v>19</v>
      </c>
      <c r="CI7" s="3">
        <v>20</v>
      </c>
      <c r="CK7" s="3">
        <v>20</v>
      </c>
      <c r="CL7" s="3">
        <v>20</v>
      </c>
      <c r="CM7" s="3">
        <v>20</v>
      </c>
      <c r="CN7" s="3">
        <v>20</v>
      </c>
      <c r="CO7" s="3">
        <v>20</v>
      </c>
      <c r="CP7" s="3">
        <v>20</v>
      </c>
      <c r="CQ7" s="3">
        <v>20</v>
      </c>
      <c r="CT7" s="3">
        <v>20</v>
      </c>
      <c r="CU7" s="3">
        <v>20</v>
      </c>
      <c r="CW7" s="3">
        <v>20</v>
      </c>
      <c r="CZ7" s="3">
        <v>20</v>
      </c>
      <c r="DA7" s="3">
        <v>20</v>
      </c>
      <c r="DC7" s="3">
        <v>16</v>
      </c>
      <c r="DD7" s="3">
        <v>20</v>
      </c>
      <c r="DE7" s="3">
        <v>10</v>
      </c>
      <c r="DF7" s="3">
        <v>19</v>
      </c>
      <c r="DG7" s="3">
        <v>20</v>
      </c>
    </row>
    <row r="8" spans="1:111">
      <c r="BK8" s="3" t="s">
        <v>335</v>
      </c>
      <c r="BL8" s="3">
        <v>900726</v>
      </c>
      <c r="BM8" s="3">
        <v>900825</v>
      </c>
      <c r="BN8" s="3">
        <v>910726</v>
      </c>
      <c r="BO8" s="3">
        <v>910827</v>
      </c>
      <c r="BP8" s="3">
        <v>920724</v>
      </c>
      <c r="BQ8" s="3">
        <v>920823</v>
      </c>
      <c r="BR8" s="3" t="s">
        <v>7</v>
      </c>
      <c r="BS8" s="3" t="s">
        <v>8</v>
      </c>
      <c r="BT8" s="3">
        <v>940823</v>
      </c>
      <c r="BU8" s="3">
        <v>940904</v>
      </c>
      <c r="BV8" s="3">
        <v>950520</v>
      </c>
      <c r="BW8" s="3">
        <v>950817</v>
      </c>
      <c r="BX8" s="3">
        <v>960606</v>
      </c>
      <c r="BY8" s="3">
        <v>960814</v>
      </c>
      <c r="BZ8" s="3">
        <v>960904</v>
      </c>
      <c r="CA8" s="3">
        <v>970811</v>
      </c>
      <c r="CB8" s="3">
        <v>900825</v>
      </c>
      <c r="CC8" s="3">
        <v>910827</v>
      </c>
      <c r="CD8" s="3">
        <v>920823</v>
      </c>
      <c r="CE8" s="3" t="s">
        <v>8</v>
      </c>
      <c r="CF8" s="3">
        <v>940904</v>
      </c>
      <c r="CG8" s="3">
        <v>950817</v>
      </c>
      <c r="CH8" s="3">
        <v>960904</v>
      </c>
      <c r="CI8" s="3">
        <v>970811</v>
      </c>
      <c r="CK8" s="3">
        <v>900726</v>
      </c>
      <c r="CL8" s="3">
        <v>900804</v>
      </c>
      <c r="CM8" s="3">
        <v>900814</v>
      </c>
      <c r="CN8" s="3">
        <v>900820</v>
      </c>
      <c r="CO8" s="3">
        <v>900825</v>
      </c>
      <c r="CP8" s="3">
        <v>910726</v>
      </c>
      <c r="CQ8" s="3">
        <v>910827</v>
      </c>
      <c r="CR8" s="3">
        <v>920606</v>
      </c>
      <c r="CS8" s="3">
        <v>920610</v>
      </c>
      <c r="CT8" s="3">
        <v>920724</v>
      </c>
      <c r="CU8" s="3">
        <v>920823</v>
      </c>
      <c r="CV8" s="3" t="s">
        <v>7</v>
      </c>
      <c r="CW8" s="3" t="s">
        <v>8</v>
      </c>
      <c r="CY8" s="3">
        <v>940823</v>
      </c>
      <c r="CZ8" s="3">
        <v>940904</v>
      </c>
      <c r="DA8" s="3">
        <v>950520</v>
      </c>
      <c r="DC8" s="3">
        <v>950817</v>
      </c>
      <c r="DD8" s="3">
        <v>960606</v>
      </c>
      <c r="DE8" s="3">
        <v>960814</v>
      </c>
      <c r="DF8" s="3">
        <v>960904</v>
      </c>
      <c r="DG8" s="3">
        <v>970811</v>
      </c>
    </row>
    <row r="9" spans="1:111">
      <c r="BL9" s="3">
        <v>29.223958333333332</v>
      </c>
      <c r="BM9" s="3">
        <v>34.083333333333329</v>
      </c>
      <c r="BN9" s="3">
        <v>31.958333333333332</v>
      </c>
      <c r="BO9" s="3">
        <v>34.739583333333329</v>
      </c>
      <c r="BP9" s="3">
        <v>42.233630952380949</v>
      </c>
      <c r="BQ9" s="3">
        <v>53.354166666666664</v>
      </c>
      <c r="BR9" s="3">
        <v>22.46577380952381</v>
      </c>
      <c r="BS9" s="3">
        <v>46.680059523809518</v>
      </c>
      <c r="BT9" s="3">
        <v>52.733630952380949</v>
      </c>
      <c r="BU9" s="3">
        <v>54.197172619047613</v>
      </c>
      <c r="BV9" s="3">
        <v>13.919642857142858</v>
      </c>
      <c r="BW9" s="3">
        <v>53.558035714285715</v>
      </c>
      <c r="BX9" s="3">
        <v>16.841666666666665</v>
      </c>
      <c r="BY9" s="3">
        <v>45.322916666666664</v>
      </c>
      <c r="BZ9" s="3">
        <v>56.541666666666671</v>
      </c>
      <c r="CA9" s="3">
        <v>56.541666666666671</v>
      </c>
      <c r="CB9" s="3">
        <v>34.083333333333329</v>
      </c>
      <c r="CC9" s="3">
        <v>34.739583333333329</v>
      </c>
      <c r="CD9" s="3">
        <v>53.354166666666664</v>
      </c>
      <c r="CE9" s="3">
        <v>46.680059523809518</v>
      </c>
      <c r="CF9" s="3">
        <v>54.197172619047613</v>
      </c>
      <c r="CG9" s="3">
        <v>53.558035714285715</v>
      </c>
      <c r="CH9" s="3">
        <v>56.541666666666671</v>
      </c>
      <c r="CI9" s="3">
        <v>52.151785714285715</v>
      </c>
      <c r="CK9" s="3">
        <v>29.223958333333332</v>
      </c>
      <c r="CL9" s="3">
        <v>32.536458333333329</v>
      </c>
      <c r="CM9" s="3">
        <v>33.208333333333329</v>
      </c>
      <c r="CN9" s="3">
        <v>33.880208333333329</v>
      </c>
      <c r="CO9" s="3">
        <v>34.083333333333329</v>
      </c>
      <c r="CP9" s="3">
        <v>31.958333333333332</v>
      </c>
      <c r="CQ9" s="3">
        <v>34.739583333333329</v>
      </c>
      <c r="CR9" s="3">
        <v>28.145833333333332</v>
      </c>
      <c r="CS9" s="3">
        <v>24.095833333333331</v>
      </c>
      <c r="CT9" s="3">
        <v>42.233630952380949</v>
      </c>
      <c r="CU9" s="3">
        <v>53.354166666666664</v>
      </c>
      <c r="CV9" s="3">
        <v>22.46577380952381</v>
      </c>
      <c r="CW9" s="3">
        <v>46.680059523809518</v>
      </c>
      <c r="CY9" s="3">
        <v>52.733630952380949</v>
      </c>
      <c r="CZ9" s="3">
        <v>54.197172619047613</v>
      </c>
      <c r="DA9" s="3">
        <v>13.919642857142858</v>
      </c>
      <c r="DC9" s="3">
        <v>53.558035714285715</v>
      </c>
      <c r="DD9" s="3">
        <v>16.841666666666665</v>
      </c>
      <c r="DE9" s="3">
        <v>45.322916666666664</v>
      </c>
      <c r="DF9" s="3">
        <v>56.541666666666671</v>
      </c>
      <c r="DG9" s="3">
        <v>52.151785714285715</v>
      </c>
    </row>
    <row r="10" spans="1:111">
      <c r="A10" s="3" t="s">
        <v>335</v>
      </c>
      <c r="BL10" s="3">
        <v>24</v>
      </c>
      <c r="BM10" s="3">
        <v>24</v>
      </c>
      <c r="BN10" s="3">
        <v>24</v>
      </c>
      <c r="BO10" s="3">
        <v>24</v>
      </c>
      <c r="BP10" s="3">
        <v>29</v>
      </c>
      <c r="BQ10" s="3">
        <v>29</v>
      </c>
      <c r="BR10" s="3">
        <v>27</v>
      </c>
      <c r="BS10" s="3">
        <v>29</v>
      </c>
      <c r="BT10" s="3">
        <v>29</v>
      </c>
      <c r="BU10" s="3">
        <v>27</v>
      </c>
      <c r="BV10" s="3">
        <v>29</v>
      </c>
      <c r="BW10" s="3">
        <v>29</v>
      </c>
      <c r="BX10" s="3">
        <v>23</v>
      </c>
      <c r="BY10" s="3">
        <v>28</v>
      </c>
      <c r="BZ10" s="3">
        <v>29</v>
      </c>
      <c r="CA10" s="3">
        <v>29</v>
      </c>
      <c r="CB10" s="3">
        <v>24</v>
      </c>
      <c r="CC10" s="3">
        <v>24</v>
      </c>
      <c r="CD10" s="3">
        <v>29</v>
      </c>
      <c r="CE10" s="3">
        <v>29</v>
      </c>
      <c r="CF10" s="3">
        <v>27</v>
      </c>
      <c r="CG10" s="3">
        <v>29</v>
      </c>
      <c r="CH10" s="3">
        <v>29</v>
      </c>
      <c r="CI10" s="3">
        <v>29</v>
      </c>
      <c r="CK10" s="3">
        <v>24</v>
      </c>
      <c r="CL10" s="3">
        <v>24</v>
      </c>
      <c r="CM10" s="3">
        <v>24</v>
      </c>
      <c r="CN10" s="3">
        <v>24</v>
      </c>
      <c r="CO10" s="3">
        <v>24</v>
      </c>
      <c r="CP10" s="3">
        <v>24</v>
      </c>
      <c r="CQ10" s="3">
        <v>24</v>
      </c>
      <c r="CR10" s="3">
        <v>15</v>
      </c>
      <c r="CS10" s="3">
        <v>19</v>
      </c>
      <c r="CT10" s="3">
        <v>29</v>
      </c>
      <c r="CU10" s="3">
        <v>29</v>
      </c>
      <c r="CV10" s="3">
        <v>27</v>
      </c>
      <c r="CW10" s="3">
        <v>29</v>
      </c>
      <c r="CY10" s="3">
        <v>29</v>
      </c>
      <c r="CZ10" s="3">
        <v>27</v>
      </c>
      <c r="DA10" s="3">
        <v>29</v>
      </c>
      <c r="DC10" s="3">
        <v>29</v>
      </c>
      <c r="DD10" s="3">
        <v>23</v>
      </c>
      <c r="DE10" s="3">
        <v>28</v>
      </c>
      <c r="DF10" s="3">
        <v>29</v>
      </c>
      <c r="DG10" s="3">
        <v>29</v>
      </c>
    </row>
    <row r="11" spans="1:111">
      <c r="BK11" s="3" t="s">
        <v>559</v>
      </c>
      <c r="BL11" s="3">
        <v>900729</v>
      </c>
      <c r="BM11" s="3">
        <v>900825</v>
      </c>
      <c r="BN11" s="3">
        <v>910728</v>
      </c>
      <c r="BO11" s="3">
        <v>910827</v>
      </c>
      <c r="BP11" s="3">
        <v>920724</v>
      </c>
      <c r="BQ11" s="3" t="s">
        <v>681</v>
      </c>
      <c r="BR11" s="3">
        <v>930612</v>
      </c>
      <c r="BS11" s="3">
        <v>930811</v>
      </c>
      <c r="BT11" s="3">
        <v>940824</v>
      </c>
      <c r="BU11" s="3">
        <v>940905</v>
      </c>
      <c r="BV11" s="3" t="s">
        <v>236</v>
      </c>
      <c r="BW11" s="3">
        <v>950817</v>
      </c>
      <c r="BX11" s="3">
        <v>960606</v>
      </c>
      <c r="BY11" s="3">
        <v>960815</v>
      </c>
      <c r="BZ11" s="3">
        <v>960903</v>
      </c>
      <c r="CA11" s="3">
        <v>970809</v>
      </c>
      <c r="CB11" s="3">
        <v>900825</v>
      </c>
      <c r="CC11" s="3">
        <v>910827</v>
      </c>
      <c r="CD11" s="3" t="s">
        <v>681</v>
      </c>
      <c r="CE11" s="3">
        <v>930811</v>
      </c>
      <c r="CF11" s="3">
        <v>940905</v>
      </c>
      <c r="CG11" s="3">
        <v>950817</v>
      </c>
      <c r="CH11" s="3">
        <v>960903</v>
      </c>
      <c r="CI11" s="3">
        <v>970809</v>
      </c>
      <c r="CK11" s="3">
        <v>900729</v>
      </c>
      <c r="CL11" s="3">
        <v>900805</v>
      </c>
      <c r="CM11" s="3">
        <v>900816</v>
      </c>
      <c r="CN11" s="3">
        <v>900821</v>
      </c>
      <c r="CO11" s="3">
        <v>900825</v>
      </c>
      <c r="CP11" s="3">
        <v>910728</v>
      </c>
      <c r="CQ11" s="3">
        <v>910827</v>
      </c>
      <c r="CS11" s="3">
        <v>920606</v>
      </c>
      <c r="CT11" s="3">
        <v>920724</v>
      </c>
      <c r="CU11" s="3" t="s">
        <v>681</v>
      </c>
      <c r="CV11" s="3">
        <v>930612</v>
      </c>
      <c r="CW11" s="3">
        <v>930811</v>
      </c>
      <c r="CY11" s="3">
        <v>940824</v>
      </c>
      <c r="CZ11" s="3">
        <v>940905</v>
      </c>
      <c r="DA11" s="3" t="s">
        <v>236</v>
      </c>
      <c r="DC11" s="3">
        <v>950817</v>
      </c>
      <c r="DD11" s="3">
        <v>960606</v>
      </c>
      <c r="DE11" s="3">
        <v>960815</v>
      </c>
      <c r="DF11" s="3">
        <v>960903</v>
      </c>
      <c r="DG11" s="3">
        <v>970809</v>
      </c>
    </row>
    <row r="12" spans="1:111">
      <c r="BL12" s="3">
        <v>43.821428571428569</v>
      </c>
      <c r="BM12" s="3">
        <v>51.574652777777779</v>
      </c>
      <c r="BN12" s="3">
        <v>46.165178571428569</v>
      </c>
      <c r="BO12" s="3">
        <v>50.786210317460316</v>
      </c>
      <c r="BP12" s="3">
        <v>43.15327380952381</v>
      </c>
      <c r="BQ12" s="3">
        <v>51.154513888888886</v>
      </c>
      <c r="BR12" s="3">
        <v>22.688492063492063</v>
      </c>
      <c r="BS12" s="3">
        <v>52.102182539682538</v>
      </c>
      <c r="BT12" s="3">
        <v>56.782242063492063</v>
      </c>
      <c r="BU12" s="3">
        <v>63.287698412698411</v>
      </c>
      <c r="BV12" s="3">
        <v>18.267857142857142</v>
      </c>
      <c r="BW12" s="3">
        <v>52.970486111111107</v>
      </c>
      <c r="BX12" s="3" t="e">
        <v>#VALUE!</v>
      </c>
      <c r="BY12" s="3">
        <v>48.954365079365076</v>
      </c>
      <c r="BZ12" s="3">
        <v>53.365079365079367</v>
      </c>
      <c r="CA12" s="3">
        <v>49.706349206349209</v>
      </c>
      <c r="CB12" s="3">
        <v>51.574652777777779</v>
      </c>
      <c r="CC12" s="3">
        <v>50.786210317460316</v>
      </c>
      <c r="CD12" s="3">
        <v>51.154513888888886</v>
      </c>
      <c r="CE12" s="3">
        <v>52.102182539682538</v>
      </c>
      <c r="CF12" s="3">
        <v>63.287698412698411</v>
      </c>
      <c r="CG12" s="3">
        <v>52.970486111111107</v>
      </c>
      <c r="CH12" s="3">
        <v>53.365079365079367</v>
      </c>
      <c r="CI12" s="3">
        <v>49.706349206349209</v>
      </c>
      <c r="CK12" s="3">
        <v>43.821428571428569</v>
      </c>
      <c r="CL12" s="3">
        <v>46.908978174603178</v>
      </c>
      <c r="CM12" s="3">
        <v>50.224454365079367</v>
      </c>
      <c r="CN12" s="3">
        <v>51.01264880952381</v>
      </c>
      <c r="CO12" s="3">
        <v>51.574652777777779</v>
      </c>
      <c r="CP12" s="3">
        <v>46.165178571428569</v>
      </c>
      <c r="CQ12" s="3">
        <v>50.786210317460316</v>
      </c>
      <c r="CS12" s="3">
        <v>15.413194444444445</v>
      </c>
      <c r="CT12" s="3">
        <v>43.15327380952381</v>
      </c>
      <c r="CU12" s="3">
        <v>51.154513888888886</v>
      </c>
      <c r="CV12" s="3">
        <v>22.688492063492063</v>
      </c>
      <c r="CW12" s="3">
        <v>52.102182539682538</v>
      </c>
      <c r="CY12" s="3">
        <v>56.782242063492063</v>
      </c>
      <c r="CZ12" s="3">
        <v>63.287698412698411</v>
      </c>
      <c r="DA12" s="3">
        <v>18.267857142857142</v>
      </c>
      <c r="DC12" s="3">
        <v>52.970486111111107</v>
      </c>
      <c r="DD12" s="3" t="e">
        <v>#VALUE!</v>
      </c>
      <c r="DE12" s="3">
        <v>48.954365079365076</v>
      </c>
      <c r="DF12" s="3">
        <v>53.365079365079367</v>
      </c>
      <c r="DG12" s="3">
        <v>49.706349206349209</v>
      </c>
    </row>
    <row r="13" spans="1:111">
      <c r="A13" s="3" t="s">
        <v>559</v>
      </c>
      <c r="BL13" s="3">
        <v>33</v>
      </c>
      <c r="BM13" s="3">
        <v>33</v>
      </c>
      <c r="BN13" s="3">
        <v>33</v>
      </c>
      <c r="BO13" s="3">
        <v>33</v>
      </c>
      <c r="BP13" s="3">
        <v>33</v>
      </c>
      <c r="BQ13" s="3">
        <v>33</v>
      </c>
      <c r="BR13" s="3">
        <v>32</v>
      </c>
      <c r="BS13" s="3">
        <v>33</v>
      </c>
      <c r="BT13" s="3">
        <v>31</v>
      </c>
      <c r="BU13" s="3">
        <v>30</v>
      </c>
      <c r="BV13" s="3">
        <v>24</v>
      </c>
      <c r="BW13" s="3">
        <v>32</v>
      </c>
      <c r="BX13" s="3">
        <v>24</v>
      </c>
      <c r="BY13" s="3">
        <v>31</v>
      </c>
      <c r="BZ13" s="3">
        <v>32</v>
      </c>
      <c r="CA13" s="3">
        <v>32</v>
      </c>
      <c r="CB13" s="3">
        <v>33</v>
      </c>
      <c r="CC13" s="3">
        <v>33</v>
      </c>
      <c r="CD13" s="3">
        <v>33</v>
      </c>
      <c r="CE13" s="3">
        <v>33</v>
      </c>
      <c r="CF13" s="3">
        <v>30</v>
      </c>
      <c r="CG13" s="3">
        <v>32</v>
      </c>
      <c r="CH13" s="3">
        <v>32</v>
      </c>
      <c r="CI13" s="3">
        <v>32</v>
      </c>
      <c r="CK13" s="3">
        <v>33</v>
      </c>
      <c r="CL13" s="3">
        <v>33</v>
      </c>
      <c r="CM13" s="3">
        <v>33</v>
      </c>
      <c r="CN13" s="3">
        <v>33</v>
      </c>
      <c r="CO13" s="3">
        <v>33</v>
      </c>
      <c r="CP13" s="3">
        <v>33</v>
      </c>
      <c r="CQ13" s="3">
        <v>33</v>
      </c>
      <c r="CS13" s="3">
        <v>26</v>
      </c>
      <c r="CT13" s="3">
        <v>33</v>
      </c>
      <c r="CU13" s="3">
        <v>33</v>
      </c>
      <c r="CV13" s="3">
        <v>32</v>
      </c>
      <c r="CW13" s="3">
        <v>33</v>
      </c>
      <c r="CY13" s="3">
        <v>31</v>
      </c>
      <c r="CZ13" s="3">
        <v>30</v>
      </c>
      <c r="DA13" s="3">
        <v>24</v>
      </c>
      <c r="DC13" s="3">
        <v>32</v>
      </c>
      <c r="DD13" s="3">
        <v>24</v>
      </c>
      <c r="DE13" s="3">
        <v>31</v>
      </c>
      <c r="DF13" s="3">
        <v>32</v>
      </c>
      <c r="DG13" s="3">
        <v>32</v>
      </c>
    </row>
    <row r="14" spans="1:111">
      <c r="BK14" s="3" t="s">
        <v>546</v>
      </c>
      <c r="BM14" s="3">
        <v>900825</v>
      </c>
      <c r="BN14" s="3">
        <v>910804</v>
      </c>
      <c r="BO14" s="3">
        <v>910826</v>
      </c>
      <c r="BP14" s="3">
        <v>920725</v>
      </c>
      <c r="BQ14" s="3">
        <v>920810</v>
      </c>
      <c r="BR14" s="3">
        <v>930621</v>
      </c>
      <c r="BS14" s="3">
        <v>930806</v>
      </c>
      <c r="BT14" s="3">
        <v>940824</v>
      </c>
      <c r="BU14" s="3">
        <v>940910</v>
      </c>
      <c r="BV14" s="3">
        <v>950529</v>
      </c>
      <c r="BW14" s="3">
        <v>950823</v>
      </c>
      <c r="BX14" s="3">
        <v>960616</v>
      </c>
      <c r="BY14" s="3">
        <v>960813</v>
      </c>
      <c r="CA14" s="3">
        <v>970810</v>
      </c>
      <c r="CB14" s="3">
        <v>900825</v>
      </c>
      <c r="CC14" s="3">
        <v>910826</v>
      </c>
      <c r="CD14" s="3">
        <v>920810</v>
      </c>
      <c r="CE14" s="3">
        <v>930806</v>
      </c>
      <c r="CF14" s="3">
        <v>940910</v>
      </c>
      <c r="CG14" s="3">
        <v>950823</v>
      </c>
      <c r="CI14" s="3">
        <v>970810</v>
      </c>
      <c r="CL14" s="3">
        <v>900802</v>
      </c>
      <c r="CM14" s="3">
        <v>900815</v>
      </c>
      <c r="CN14" s="3">
        <v>900819</v>
      </c>
      <c r="CO14" s="3">
        <v>900825</v>
      </c>
      <c r="CP14" s="3">
        <v>910804</v>
      </c>
      <c r="CQ14" s="3">
        <v>910826</v>
      </c>
      <c r="CT14" s="3">
        <v>920725</v>
      </c>
      <c r="CU14" s="3">
        <v>920810</v>
      </c>
      <c r="CV14" s="3">
        <v>930621</v>
      </c>
      <c r="CW14" s="3">
        <v>930806</v>
      </c>
      <c r="CX14" s="3" t="s">
        <v>8</v>
      </c>
      <c r="CY14" s="3">
        <v>940824</v>
      </c>
      <c r="CZ14" s="3">
        <v>940910</v>
      </c>
      <c r="DA14" s="3">
        <v>950529</v>
      </c>
      <c r="DB14" s="3">
        <v>950726</v>
      </c>
      <c r="DC14" s="3">
        <v>950823</v>
      </c>
      <c r="DD14" s="3">
        <v>960616</v>
      </c>
      <c r="DE14" s="3">
        <v>960813</v>
      </c>
      <c r="DG14" s="3">
        <v>970810</v>
      </c>
    </row>
    <row r="15" spans="1:111">
      <c r="BM15" s="3">
        <v>69.134126984126979</v>
      </c>
      <c r="BN15" s="3">
        <v>48.93015873015873</v>
      </c>
      <c r="BO15" s="3">
        <v>59.017460317460319</v>
      </c>
      <c r="BP15" s="3">
        <v>42.722222222222229</v>
      </c>
      <c r="BQ15" s="3">
        <v>60.453968253968263</v>
      </c>
      <c r="BR15" s="3">
        <v>18.8</v>
      </c>
      <c r="BS15" s="3">
        <v>56.392063492063492</v>
      </c>
      <c r="BT15" s="3">
        <v>89.278571428571425</v>
      </c>
      <c r="BU15" s="3">
        <v>87.761904761904759</v>
      </c>
      <c r="BV15" s="3">
        <v>7.2928571428571418</v>
      </c>
      <c r="BW15" s="3">
        <v>84.715873015873015</v>
      </c>
      <c r="BX15" s="3">
        <v>9.9333333333333353</v>
      </c>
      <c r="BY15" s="3">
        <v>42.388888888888886</v>
      </c>
      <c r="CA15" s="3">
        <v>45.606349206349201</v>
      </c>
      <c r="CB15" s="3">
        <v>69.134126984126979</v>
      </c>
      <c r="CC15" s="3">
        <v>59.017460317460319</v>
      </c>
      <c r="CD15" s="3">
        <v>60.453968253968263</v>
      </c>
      <c r="CE15" s="3">
        <v>56.392063492063492</v>
      </c>
      <c r="CF15" s="3">
        <v>87.761904761904759</v>
      </c>
      <c r="CG15" s="3">
        <v>84.715873015873015</v>
      </c>
      <c r="CI15" s="3">
        <v>45.606349206349201</v>
      </c>
      <c r="CL15" s="3">
        <v>50.526984126984132</v>
      </c>
      <c r="CM15" s="3">
        <v>64.662698412698418</v>
      </c>
      <c r="CN15" s="3">
        <v>66.177777777777777</v>
      </c>
      <c r="CO15" s="3">
        <v>69.134126984126979</v>
      </c>
      <c r="CP15" s="3">
        <v>48.93015873015873</v>
      </c>
      <c r="CQ15" s="3">
        <v>59.017460317460319</v>
      </c>
      <c r="CT15" s="3">
        <v>42.722222222222229</v>
      </c>
      <c r="CU15" s="3">
        <v>60.453968253968263</v>
      </c>
      <c r="CV15" s="3">
        <v>18.8</v>
      </c>
      <c r="CW15" s="3">
        <v>56.392063492063492</v>
      </c>
      <c r="CX15" s="3">
        <v>71.817460317460316</v>
      </c>
      <c r="CY15" s="3">
        <v>89.278571428571425</v>
      </c>
      <c r="CZ15" s="3">
        <v>87.761904761904759</v>
      </c>
      <c r="DA15" s="3">
        <v>7.2928571428571418</v>
      </c>
      <c r="DB15" s="3">
        <v>64.56269841269841</v>
      </c>
      <c r="DC15" s="3">
        <v>84.715873015873015</v>
      </c>
      <c r="DD15" s="3">
        <v>9.9333333333333353</v>
      </c>
      <c r="DE15" s="3">
        <v>42.388888888888886</v>
      </c>
      <c r="DG15" s="3">
        <v>45.606349206349201</v>
      </c>
    </row>
    <row r="16" spans="1:111">
      <c r="A16" s="3" t="s">
        <v>546</v>
      </c>
      <c r="BM16" s="3">
        <v>23</v>
      </c>
      <c r="BN16" s="3">
        <v>23</v>
      </c>
      <c r="BO16" s="3">
        <v>23</v>
      </c>
      <c r="BP16" s="3">
        <v>22</v>
      </c>
      <c r="BQ16" s="3">
        <v>23</v>
      </c>
      <c r="BR16" s="3">
        <v>23</v>
      </c>
      <c r="BS16" s="3">
        <v>23</v>
      </c>
      <c r="BT16" s="3">
        <v>23</v>
      </c>
      <c r="BU16" s="3">
        <v>23</v>
      </c>
      <c r="BV16" s="3">
        <v>22</v>
      </c>
      <c r="BW16" s="3">
        <v>23</v>
      </c>
      <c r="BX16" s="3">
        <v>16</v>
      </c>
      <c r="BY16" s="3">
        <v>21</v>
      </c>
      <c r="CA16" s="3">
        <v>23</v>
      </c>
      <c r="CB16" s="3">
        <v>23</v>
      </c>
      <c r="CC16" s="3">
        <v>23</v>
      </c>
      <c r="CD16" s="3">
        <v>23</v>
      </c>
      <c r="CE16" s="3">
        <v>23</v>
      </c>
      <c r="CF16" s="3">
        <v>23</v>
      </c>
      <c r="CG16" s="3">
        <v>23</v>
      </c>
      <c r="CI16" s="3">
        <v>23</v>
      </c>
      <c r="CL16" s="3">
        <v>23</v>
      </c>
      <c r="CM16" s="3">
        <v>23</v>
      </c>
      <c r="CN16" s="3">
        <v>23</v>
      </c>
      <c r="CO16" s="3">
        <v>23</v>
      </c>
      <c r="CP16" s="3">
        <v>23</v>
      </c>
      <c r="CQ16" s="3">
        <v>23</v>
      </c>
      <c r="CT16" s="3">
        <v>22</v>
      </c>
      <c r="CU16" s="3">
        <v>23</v>
      </c>
      <c r="CV16" s="3">
        <v>23</v>
      </c>
      <c r="CW16" s="3">
        <v>23</v>
      </c>
      <c r="CX16" s="3">
        <v>23</v>
      </c>
      <c r="CY16" s="3">
        <v>23</v>
      </c>
      <c r="CZ16" s="3">
        <v>23</v>
      </c>
      <c r="DA16" s="3">
        <v>22</v>
      </c>
      <c r="DB16" s="3">
        <v>23</v>
      </c>
      <c r="DC16" s="3">
        <v>23</v>
      </c>
      <c r="DD16" s="3">
        <v>16</v>
      </c>
      <c r="DE16" s="3">
        <v>21</v>
      </c>
      <c r="DG16" s="3">
        <v>23</v>
      </c>
    </row>
    <row r="17" spans="1:94">
      <c r="CC17" s="3" t="s">
        <v>421</v>
      </c>
      <c r="CF17" s="3" t="s">
        <v>439</v>
      </c>
      <c r="CI17" s="3" t="s">
        <v>335</v>
      </c>
      <c r="CL17" s="3" t="s">
        <v>559</v>
      </c>
      <c r="CO17" s="3" t="s">
        <v>546</v>
      </c>
    </row>
    <row r="18" spans="1:94">
      <c r="CB18" s="3">
        <v>900826</v>
      </c>
      <c r="CC18" s="3">
        <v>47.830073215183511</v>
      </c>
      <c r="CD18" s="3">
        <v>56</v>
      </c>
      <c r="CE18" s="3">
        <v>900826</v>
      </c>
      <c r="CF18" s="3">
        <v>57.587912087912088</v>
      </c>
      <c r="CG18" s="3">
        <v>20</v>
      </c>
      <c r="CH18" s="3">
        <v>900825</v>
      </c>
      <c r="CI18" s="3">
        <v>34.083333333333329</v>
      </c>
      <c r="CJ18" s="3">
        <v>24</v>
      </c>
      <c r="CK18" s="3">
        <v>900825</v>
      </c>
      <c r="CL18" s="3">
        <v>51.574652777777779</v>
      </c>
      <c r="CM18" s="3">
        <v>33</v>
      </c>
      <c r="CN18" s="3">
        <v>900825</v>
      </c>
      <c r="CO18" s="3">
        <v>69.134126984126979</v>
      </c>
      <c r="CP18" s="3">
        <v>23</v>
      </c>
    </row>
    <row r="19" spans="1:94">
      <c r="CB19" s="3">
        <v>910824</v>
      </c>
      <c r="CC19" s="3">
        <v>49.384536827551536</v>
      </c>
      <c r="CD19" s="3">
        <v>56</v>
      </c>
      <c r="CE19" s="3">
        <v>910824</v>
      </c>
      <c r="CF19" s="3">
        <v>61.445054945054949</v>
      </c>
      <c r="CG19" s="3">
        <v>20</v>
      </c>
      <c r="CH19" s="3">
        <v>910827</v>
      </c>
      <c r="CI19" s="3">
        <v>34.739583333333329</v>
      </c>
      <c r="CJ19" s="3">
        <v>24</v>
      </c>
      <c r="CK19" s="3">
        <v>910827</v>
      </c>
      <c r="CL19" s="3">
        <v>50.786210317460316</v>
      </c>
      <c r="CM19" s="3">
        <v>33</v>
      </c>
      <c r="CN19" s="3">
        <v>910826</v>
      </c>
      <c r="CO19" s="3">
        <v>59.017460317460319</v>
      </c>
      <c r="CP19" s="3">
        <v>23</v>
      </c>
    </row>
    <row r="20" spans="1:94">
      <c r="Y20" s="3">
        <v>970812</v>
      </c>
      <c r="Z20" s="3">
        <v>980829</v>
      </c>
      <c r="AA20" s="3">
        <v>990814</v>
      </c>
      <c r="AB20" s="3" t="s">
        <v>108</v>
      </c>
      <c r="AC20" s="3" t="s">
        <v>113</v>
      </c>
      <c r="AD20" s="3">
        <v>20802</v>
      </c>
      <c r="AE20" s="3" t="s">
        <v>119</v>
      </c>
      <c r="AF20" s="3" t="s">
        <v>123</v>
      </c>
      <c r="AG20" s="3" t="s">
        <v>124</v>
      </c>
      <c r="CB20" s="3">
        <v>920824</v>
      </c>
      <c r="CC20" s="3">
        <v>48.913390837104075</v>
      </c>
      <c r="CD20" s="3">
        <v>55</v>
      </c>
      <c r="CE20" s="3">
        <v>920824</v>
      </c>
      <c r="CF20" s="3">
        <v>67.513736263736263</v>
      </c>
      <c r="CG20" s="3">
        <v>20</v>
      </c>
      <c r="CH20" s="3">
        <v>920823</v>
      </c>
      <c r="CI20" s="3">
        <v>53.354166666666664</v>
      </c>
      <c r="CJ20" s="3">
        <v>29</v>
      </c>
      <c r="CK20" s="3" t="s">
        <v>681</v>
      </c>
      <c r="CL20" s="3">
        <v>51.154513888888886</v>
      </c>
      <c r="CM20" s="3">
        <v>33</v>
      </c>
      <c r="CN20" s="3">
        <v>920810</v>
      </c>
      <c r="CO20" s="3">
        <v>60.453968253968263</v>
      </c>
      <c r="CP20" s="3">
        <v>23</v>
      </c>
    </row>
    <row r="21" spans="1:94">
      <c r="R21" s="3" t="s">
        <v>280</v>
      </c>
      <c r="Y21" s="3">
        <v>49.847716718266255</v>
      </c>
      <c r="Z21" s="3">
        <v>58.03337529343721</v>
      </c>
      <c r="AA21" s="3">
        <v>50.632200316023848</v>
      </c>
      <c r="AB21" s="3">
        <v>53.566602923220572</v>
      </c>
      <c r="AC21" s="3">
        <v>53.147498743086985</v>
      </c>
      <c r="AD21" s="3">
        <v>68.443815987933633</v>
      </c>
      <c r="AE21" s="3">
        <v>40.875942684766216</v>
      </c>
      <c r="AF21" s="3">
        <v>41.226839723743744</v>
      </c>
      <c r="AG21" s="3">
        <v>69.341569421290785</v>
      </c>
      <c r="CB21" s="3">
        <v>930808</v>
      </c>
      <c r="CC21" s="3">
        <v>43.955733094519864</v>
      </c>
      <c r="CD21" s="3">
        <v>56</v>
      </c>
      <c r="CE21" s="3">
        <v>930808</v>
      </c>
      <c r="CF21" s="3">
        <v>59.472527472527474</v>
      </c>
      <c r="CG21" s="3">
        <v>20</v>
      </c>
      <c r="CH21" s="3" t="s">
        <v>8</v>
      </c>
      <c r="CI21" s="3">
        <v>46.680059523809518</v>
      </c>
      <c r="CJ21" s="3">
        <v>29</v>
      </c>
      <c r="CK21" s="3">
        <v>930811</v>
      </c>
      <c r="CL21" s="3">
        <v>52.102182539682538</v>
      </c>
      <c r="CM21" s="3">
        <v>33</v>
      </c>
      <c r="CN21" s="3">
        <v>930806</v>
      </c>
      <c r="CO21" s="3">
        <v>56.392063492063492</v>
      </c>
      <c r="CP21" s="3">
        <v>23</v>
      </c>
    </row>
    <row r="22" spans="1:94">
      <c r="A22" s="3" t="s">
        <v>646</v>
      </c>
      <c r="R22" s="3" t="s">
        <v>588</v>
      </c>
      <c r="Y22" s="3">
        <v>55</v>
      </c>
      <c r="Z22" s="3">
        <v>54</v>
      </c>
      <c r="AA22" s="3">
        <v>53</v>
      </c>
      <c r="AB22" s="3">
        <v>53</v>
      </c>
      <c r="AC22" s="3">
        <v>50</v>
      </c>
      <c r="AD22" s="3">
        <v>49</v>
      </c>
      <c r="AE22" s="3">
        <v>47</v>
      </c>
      <c r="AF22" s="3">
        <v>47</v>
      </c>
      <c r="AG22" s="3">
        <v>49</v>
      </c>
      <c r="AR22" s="3" t="s">
        <v>682</v>
      </c>
      <c r="AU22" s="3" t="s">
        <v>277</v>
      </c>
      <c r="CB22" s="3">
        <v>940905</v>
      </c>
      <c r="CC22" s="3">
        <v>50.494188348416287</v>
      </c>
      <c r="CD22" s="3">
        <v>55</v>
      </c>
      <c r="CE22" s="3">
        <v>940905</v>
      </c>
      <c r="CF22" s="3">
        <v>69.728021978021985</v>
      </c>
      <c r="CG22" s="3">
        <v>20</v>
      </c>
      <c r="CH22" s="3">
        <v>940904</v>
      </c>
      <c r="CI22" s="3">
        <v>54.197172619047613</v>
      </c>
      <c r="CJ22" s="3">
        <v>27</v>
      </c>
      <c r="CK22" s="3">
        <v>940905</v>
      </c>
      <c r="CL22" s="3">
        <v>63.287698412698411</v>
      </c>
      <c r="CM22" s="3">
        <v>30</v>
      </c>
      <c r="CN22" s="3">
        <v>940910</v>
      </c>
      <c r="CO22" s="3">
        <v>87.761904761904759</v>
      </c>
      <c r="CP22" s="3">
        <v>23</v>
      </c>
    </row>
    <row r="23" spans="1:94">
      <c r="A23" s="3" t="s">
        <v>422</v>
      </c>
      <c r="B23" s="3">
        <v>900720</v>
      </c>
      <c r="C23" s="3">
        <v>900826</v>
      </c>
      <c r="D23" s="3">
        <v>910730</v>
      </c>
      <c r="E23" s="3">
        <v>910824</v>
      </c>
      <c r="F23" s="3">
        <v>920723</v>
      </c>
      <c r="G23" s="3">
        <v>920824</v>
      </c>
      <c r="H23" s="3">
        <v>930619</v>
      </c>
      <c r="I23" s="3">
        <v>930808</v>
      </c>
      <c r="J23" s="3">
        <v>940821</v>
      </c>
      <c r="K23" s="3">
        <v>940905</v>
      </c>
      <c r="L23" s="3">
        <v>950602</v>
      </c>
      <c r="M23" s="3">
        <v>950820</v>
      </c>
      <c r="N23" s="3">
        <v>960614</v>
      </c>
      <c r="O23" s="3">
        <v>960816</v>
      </c>
      <c r="P23" s="3">
        <v>960902</v>
      </c>
      <c r="Q23" s="3">
        <v>970812</v>
      </c>
      <c r="R23" s="3">
        <v>1990</v>
      </c>
      <c r="S23" s="3">
        <v>1991</v>
      </c>
      <c r="T23" s="3">
        <v>1992</v>
      </c>
      <c r="U23" s="3">
        <v>1993</v>
      </c>
      <c r="V23" s="3">
        <v>1994</v>
      </c>
      <c r="W23" s="3">
        <v>1995</v>
      </c>
      <c r="X23" s="3">
        <v>1996</v>
      </c>
      <c r="Y23" s="3">
        <v>1997</v>
      </c>
      <c r="Z23" s="3">
        <v>1998</v>
      </c>
      <c r="AA23" s="3">
        <v>1999</v>
      </c>
      <c r="AB23" s="3">
        <v>2000</v>
      </c>
      <c r="AC23" s="3">
        <v>2001</v>
      </c>
      <c r="AD23" s="3">
        <v>2002</v>
      </c>
      <c r="AE23" s="3">
        <v>2003</v>
      </c>
      <c r="AF23" s="3">
        <v>2004</v>
      </c>
      <c r="AG23" s="3">
        <v>2005</v>
      </c>
      <c r="AH23" s="3">
        <v>2006</v>
      </c>
      <c r="AI23" s="3">
        <v>2007</v>
      </c>
      <c r="AJ23" s="3">
        <v>2008</v>
      </c>
      <c r="AK23" s="3">
        <v>2009</v>
      </c>
      <c r="AL23" s="3">
        <v>2010</v>
      </c>
      <c r="AM23" s="3">
        <v>2011</v>
      </c>
      <c r="AN23" s="3">
        <v>2012</v>
      </c>
      <c r="AO23" s="3">
        <v>2013</v>
      </c>
      <c r="AP23" s="3">
        <v>2014</v>
      </c>
      <c r="AR23" s="3" t="s">
        <v>608</v>
      </c>
      <c r="AS23" s="3" t="s">
        <v>588</v>
      </c>
      <c r="AT23" s="3" t="s">
        <v>5</v>
      </c>
      <c r="AU23" s="3">
        <v>900720</v>
      </c>
      <c r="AV23" s="3">
        <v>900804</v>
      </c>
      <c r="AW23" s="3">
        <v>900812</v>
      </c>
      <c r="AX23" s="3">
        <v>900822</v>
      </c>
      <c r="AY23" s="3">
        <v>900826</v>
      </c>
      <c r="AZ23" s="3">
        <v>910730</v>
      </c>
      <c r="BA23" s="3">
        <v>910824</v>
      </c>
      <c r="BB23" s="3">
        <v>920606</v>
      </c>
      <c r="BC23" s="3">
        <v>920610</v>
      </c>
      <c r="BD23" s="3">
        <v>920723</v>
      </c>
      <c r="BE23" s="3">
        <v>920824</v>
      </c>
      <c r="BF23" s="3">
        <v>930619</v>
      </c>
      <c r="BG23" s="3">
        <v>930808</v>
      </c>
      <c r="BH23" s="3">
        <v>9308</v>
      </c>
      <c r="BI23" s="3">
        <v>940821</v>
      </c>
      <c r="BJ23" s="3">
        <v>940905</v>
      </c>
      <c r="BK23" s="3">
        <v>950602</v>
      </c>
      <c r="BL23" s="3">
        <v>950726</v>
      </c>
      <c r="BM23" s="3">
        <v>950820</v>
      </c>
      <c r="BN23" s="3">
        <v>960614</v>
      </c>
      <c r="BO23" s="3">
        <v>960816</v>
      </c>
      <c r="BP23" s="3">
        <v>960902</v>
      </c>
      <c r="BQ23" s="3">
        <v>970812</v>
      </c>
      <c r="BR23" s="3">
        <v>980829</v>
      </c>
      <c r="BS23" s="3">
        <v>990814</v>
      </c>
      <c r="BT23" s="3" t="s">
        <v>108</v>
      </c>
      <c r="BU23" s="3" t="s">
        <v>113</v>
      </c>
      <c r="BV23" s="3">
        <v>20802</v>
      </c>
      <c r="BW23" s="3" t="s">
        <v>119</v>
      </c>
      <c r="BX23" s="3" t="s">
        <v>123</v>
      </c>
      <c r="BY23" s="3" t="s">
        <v>124</v>
      </c>
      <c r="CB23" s="3">
        <v>950820</v>
      </c>
      <c r="CC23" s="3">
        <v>50.573058069381595</v>
      </c>
      <c r="CD23" s="3">
        <v>56</v>
      </c>
      <c r="CE23" s="3">
        <v>950820</v>
      </c>
      <c r="CF23" s="3">
        <v>69.25</v>
      </c>
      <c r="CG23" s="3">
        <v>16</v>
      </c>
      <c r="CH23" s="3">
        <v>950817</v>
      </c>
      <c r="CI23" s="3">
        <v>53.558035714285715</v>
      </c>
      <c r="CJ23" s="3">
        <v>29</v>
      </c>
      <c r="CK23" s="3">
        <v>950817</v>
      </c>
      <c r="CL23" s="3">
        <v>52.970486111111107</v>
      </c>
      <c r="CM23" s="3">
        <v>32</v>
      </c>
      <c r="CN23" s="3">
        <v>950823</v>
      </c>
      <c r="CO23" s="3">
        <v>84.715873015873015</v>
      </c>
      <c r="CP23" s="3">
        <v>23</v>
      </c>
    </row>
    <row r="24" spans="1:94">
      <c r="B24" s="3">
        <v>35.453454939668177</v>
      </c>
      <c r="C24" s="3">
        <v>47.830073215183511</v>
      </c>
      <c r="D24" s="3">
        <v>44.001414027149323</v>
      </c>
      <c r="E24" s="3">
        <v>49.384536827551536</v>
      </c>
      <c r="F24" s="3">
        <v>37.739417123124554</v>
      </c>
      <c r="G24" s="3">
        <v>48.913390837104075</v>
      </c>
      <c r="H24" s="3">
        <v>16.83686592045725</v>
      </c>
      <c r="I24" s="3">
        <v>43.955733094519864</v>
      </c>
      <c r="J24" s="3">
        <v>48.396917420814482</v>
      </c>
      <c r="K24" s="3">
        <v>50.494188348416287</v>
      </c>
      <c r="L24" s="3">
        <v>13.801313474107591</v>
      </c>
      <c r="M24" s="3">
        <v>50.573058069381595</v>
      </c>
      <c r="N24" s="3">
        <v>15.041478129713424</v>
      </c>
      <c r="O24" s="3">
        <v>38.321428571428569</v>
      </c>
      <c r="P24" s="3">
        <v>52.924200702548227</v>
      </c>
      <c r="Q24" s="3">
        <v>49.847716718266255</v>
      </c>
      <c r="R24" s="3">
        <f>(Dale2!F161)</f>
        <v>47.955357142857146</v>
      </c>
      <c r="S24" s="3">
        <f>(Dale2!I161)</f>
        <v>50.535714285714285</v>
      </c>
      <c r="T24" s="3">
        <f>(Dale2!L161)</f>
        <v>49.427272727272729</v>
      </c>
      <c r="U24" s="3">
        <f>(Dale2!Q161)</f>
        <v>44.464285714285715</v>
      </c>
      <c r="V24" s="3">
        <f>Dale2!U161</f>
        <v>50.401818181818179</v>
      </c>
      <c r="W24" s="3">
        <f>Dale2!Z161</f>
        <v>50.196428571428569</v>
      </c>
      <c r="X24" s="3">
        <f>Dale2!AE161</f>
        <v>52.824561403508774</v>
      </c>
      <c r="Y24" s="3">
        <f>Dale2!AG161</f>
        <v>49.877192982456137</v>
      </c>
      <c r="Z24" s="3">
        <f>Dale2!AI161</f>
        <v>56.892857142857146</v>
      </c>
      <c r="AA24" s="3">
        <f>Dale2!AJ161</f>
        <v>50.4</v>
      </c>
      <c r="AB24" s="3">
        <f>Dale2!AM161</f>
        <v>63.779411764705884</v>
      </c>
      <c r="AC24" s="3">
        <f>Dale2!AP161</f>
        <v>63.460317460317462</v>
      </c>
      <c r="AD24" s="3">
        <f>Dale2!AQ161</f>
        <v>65.583333333333329</v>
      </c>
      <c r="AE24" s="3">
        <f>Dale2!AR161</f>
        <v>63.732758620689658</v>
      </c>
      <c r="AF24" s="3">
        <f>Dale2!AS161</f>
        <v>61.910714285714285</v>
      </c>
      <c r="AG24" s="3">
        <f>Dale2!AT161</f>
        <v>70.295081967213122</v>
      </c>
      <c r="AH24" s="3">
        <f>Dale2!AV161</f>
        <v>58.650943396226417</v>
      </c>
      <c r="AI24" s="3">
        <f>Dale2!AX161</f>
        <v>66.214285714285708</v>
      </c>
      <c r="AJ24" s="3">
        <f>Dale2!AZ161</f>
        <v>67.366071428571431</v>
      </c>
      <c r="AK24" s="3">
        <f>Dale2!BA161</f>
        <v>67.203703703703709</v>
      </c>
      <c r="AL24" s="3">
        <f>Dale2!BB161</f>
        <v>74.421052631578945</v>
      </c>
      <c r="AM24" s="3">
        <f>Dale2!BC161</f>
        <v>67.032608695652172</v>
      </c>
      <c r="AN24" s="3">
        <f>Dale2!BD161</f>
        <v>66.090909090909093</v>
      </c>
      <c r="AO24" s="3">
        <f>Dale2!BE161</f>
        <v>68.686046511627907</v>
      </c>
      <c r="AP24" s="3">
        <f>Dale2!BF161</f>
        <v>72.400000000000006</v>
      </c>
      <c r="AU24" s="3">
        <v>35.453454939668177</v>
      </c>
      <c r="AV24" s="3">
        <v>41.64290315485168</v>
      </c>
      <c r="AW24" s="3">
        <v>45.153178418803421</v>
      </c>
      <c r="AX24" s="3">
        <v>47.669455442433389</v>
      </c>
      <c r="AY24" s="3">
        <v>47.830073215183511</v>
      </c>
      <c r="AZ24" s="3">
        <v>44.001414027149323</v>
      </c>
      <c r="BA24" s="3">
        <v>49.384536827551536</v>
      </c>
      <c r="BD24" s="3">
        <v>37.739417123124554</v>
      </c>
      <c r="BE24" s="3">
        <v>48.913390837104075</v>
      </c>
      <c r="BF24" s="3">
        <v>16.83686592045725</v>
      </c>
      <c r="BG24" s="3">
        <v>43.955733094519864</v>
      </c>
      <c r="BI24" s="3">
        <v>48.396917420814482</v>
      </c>
      <c r="BJ24" s="3">
        <v>50.494188348416287</v>
      </c>
      <c r="BK24" s="3">
        <v>14.426313474107591</v>
      </c>
      <c r="BL24" s="3">
        <v>0</v>
      </c>
      <c r="BM24" s="3">
        <v>50.573058069381595</v>
      </c>
      <c r="BN24" s="3">
        <v>15.041478129713424</v>
      </c>
      <c r="BO24" s="3">
        <v>38.321428571428569</v>
      </c>
      <c r="BP24" s="3">
        <v>52.924200702548227</v>
      </c>
      <c r="BQ24" s="3">
        <v>49.847716718266255</v>
      </c>
      <c r="BR24" s="3">
        <v>58.03337529343721</v>
      </c>
      <c r="BS24" s="3">
        <v>50.632200316023848</v>
      </c>
      <c r="BT24" s="3">
        <v>53.566602923220572</v>
      </c>
      <c r="BU24" s="3">
        <v>53.147498743086985</v>
      </c>
      <c r="BV24" s="3">
        <v>68.443815987933633</v>
      </c>
      <c r="BW24" s="3">
        <v>40.875942684766216</v>
      </c>
      <c r="BX24" s="3">
        <v>41.226839723743744</v>
      </c>
      <c r="BY24" s="3">
        <v>69.341569421290785</v>
      </c>
    </row>
    <row r="25" spans="1:94">
      <c r="B25" s="3">
        <v>56</v>
      </c>
      <c r="C25" s="3">
        <v>56</v>
      </c>
      <c r="D25" s="3">
        <v>56</v>
      </c>
      <c r="E25" s="3">
        <v>56</v>
      </c>
      <c r="F25" s="3">
        <v>57</v>
      </c>
      <c r="G25" s="3">
        <v>55</v>
      </c>
      <c r="H25" s="3">
        <v>52</v>
      </c>
      <c r="I25" s="3">
        <v>56</v>
      </c>
      <c r="J25" s="3">
        <v>55</v>
      </c>
      <c r="K25" s="3">
        <v>55</v>
      </c>
      <c r="L25" s="3">
        <v>55</v>
      </c>
      <c r="M25" s="3">
        <v>56</v>
      </c>
      <c r="N25" s="3">
        <v>50</v>
      </c>
      <c r="O25" s="3">
        <v>53</v>
      </c>
      <c r="P25" s="3">
        <v>57</v>
      </c>
      <c r="Q25" s="3">
        <v>57</v>
      </c>
      <c r="R25" s="3">
        <f>(Dale2!F162)</f>
        <v>56</v>
      </c>
      <c r="S25" s="3">
        <f>(Dale2!I162)</f>
        <v>56</v>
      </c>
      <c r="T25" s="3">
        <f>(Dale2!L162)</f>
        <v>55</v>
      </c>
      <c r="U25" s="3">
        <f>(Dale2!Q162)</f>
        <v>56</v>
      </c>
      <c r="V25" s="3">
        <f>Dale2!U162</f>
        <v>55</v>
      </c>
      <c r="W25" s="3">
        <f>Dale2!Z162</f>
        <v>56</v>
      </c>
      <c r="X25" s="3">
        <f>Dale2!AE162</f>
        <v>57</v>
      </c>
      <c r="Y25" s="3">
        <f>Dale2!AG162</f>
        <v>57</v>
      </c>
      <c r="Z25" s="3">
        <f>Dale2!AI162</f>
        <v>56</v>
      </c>
      <c r="AA25" s="3">
        <f>Dale2!AJ162</f>
        <v>55</v>
      </c>
      <c r="AB25" s="3">
        <f>Dale2!AM162</f>
        <v>55</v>
      </c>
      <c r="AC25" s="3">
        <f>Dale2!AP162</f>
        <v>51</v>
      </c>
      <c r="AD25" s="3">
        <f>Dale2!AQ162</f>
        <v>50</v>
      </c>
      <c r="AE25" s="3">
        <f>Dale2!AR162</f>
        <v>48</v>
      </c>
      <c r="AF25" s="3">
        <f>Dale2!AS162</f>
        <v>49</v>
      </c>
      <c r="AG25" s="3">
        <f>Dale2!AT162</f>
        <v>51</v>
      </c>
      <c r="AH25" s="3">
        <f>Dale2!AV162</f>
        <v>48</v>
      </c>
      <c r="AI25" s="3">
        <f>Dale2!AX162</f>
        <v>45</v>
      </c>
      <c r="AJ25" s="3">
        <f>Dale2!AZ162</f>
        <v>46</v>
      </c>
      <c r="AK25" s="3">
        <f>Dale2!BA162</f>
        <v>45</v>
      </c>
      <c r="AL25" s="3">
        <f>Dale2!BB162</f>
        <v>45</v>
      </c>
      <c r="AM25" s="3">
        <f>Dale2!BC162</f>
        <v>40</v>
      </c>
      <c r="AN25" s="3">
        <f>Dale2!BD162</f>
        <v>40</v>
      </c>
      <c r="AO25" s="3">
        <f>Dale2!BE162</f>
        <v>36</v>
      </c>
      <c r="AP25" s="3">
        <f>Dale2!BF162</f>
        <v>40</v>
      </c>
      <c r="AQ25" s="3">
        <f>AVERAGE($R25:$AJ25)</f>
        <v>52.736842105263158</v>
      </c>
      <c r="AR25" s="3">
        <f>MIN(R25:AP25)</f>
        <v>36</v>
      </c>
      <c r="AS25" s="3">
        <f>MAX(R25:AP25)</f>
        <v>57</v>
      </c>
      <c r="AT25" s="3">
        <f>(AR25/AS25*100)</f>
        <v>63.157894736842103</v>
      </c>
      <c r="AU25" s="3">
        <v>56</v>
      </c>
      <c r="AV25" s="3">
        <v>56</v>
      </c>
      <c r="AW25" s="3">
        <v>56</v>
      </c>
      <c r="AX25" s="3">
        <v>56</v>
      </c>
      <c r="AY25" s="3">
        <v>56</v>
      </c>
      <c r="AZ25" s="3">
        <v>56</v>
      </c>
      <c r="BA25" s="3">
        <v>56</v>
      </c>
      <c r="BB25" s="3">
        <v>57</v>
      </c>
      <c r="BC25" s="3">
        <v>0</v>
      </c>
      <c r="BD25" s="3">
        <v>55</v>
      </c>
      <c r="BE25" s="3">
        <v>0</v>
      </c>
      <c r="BF25" s="3">
        <v>52</v>
      </c>
      <c r="BG25" s="3">
        <v>55</v>
      </c>
      <c r="BI25" s="3">
        <v>55</v>
      </c>
      <c r="BJ25" s="3">
        <v>54</v>
      </c>
      <c r="BK25" s="3">
        <v>53</v>
      </c>
      <c r="BL25" s="3">
        <v>0</v>
      </c>
      <c r="BM25" s="3">
        <v>55</v>
      </c>
      <c r="BN25" s="3">
        <v>50</v>
      </c>
      <c r="BO25" s="3">
        <v>53</v>
      </c>
      <c r="BP25" s="3">
        <v>56</v>
      </c>
      <c r="BQ25" s="3">
        <v>55</v>
      </c>
      <c r="BR25" s="3">
        <v>54</v>
      </c>
      <c r="BS25" s="3">
        <v>53</v>
      </c>
      <c r="BT25" s="3">
        <v>53</v>
      </c>
      <c r="BU25" s="3">
        <v>50</v>
      </c>
      <c r="BV25" s="3">
        <v>49</v>
      </c>
      <c r="BW25" s="3">
        <v>47</v>
      </c>
      <c r="BX25" s="3">
        <v>47</v>
      </c>
      <c r="BY25" s="3">
        <v>49</v>
      </c>
    </row>
    <row r="26" spans="1:94">
      <c r="A26" s="3" t="s">
        <v>439</v>
      </c>
      <c r="B26" s="3">
        <v>900722</v>
      </c>
      <c r="C26" s="3">
        <v>900826</v>
      </c>
      <c r="D26" s="3">
        <v>910730</v>
      </c>
      <c r="E26" s="3">
        <v>910824</v>
      </c>
      <c r="F26" s="3">
        <v>920724</v>
      </c>
      <c r="G26" s="3">
        <v>920824</v>
      </c>
      <c r="H26" s="3">
        <v>930619</v>
      </c>
      <c r="I26" s="3">
        <v>930808</v>
      </c>
      <c r="K26" s="3">
        <v>940905</v>
      </c>
      <c r="L26" s="3">
        <v>950602</v>
      </c>
      <c r="M26" s="3">
        <v>950820</v>
      </c>
      <c r="N26" s="3">
        <v>960614</v>
      </c>
      <c r="O26" s="3">
        <v>960816</v>
      </c>
      <c r="P26" s="3">
        <v>960902</v>
      </c>
      <c r="Q26" s="3">
        <v>970812</v>
      </c>
      <c r="R26" s="3">
        <v>900826</v>
      </c>
      <c r="S26" s="3">
        <v>910824</v>
      </c>
      <c r="T26" s="3">
        <v>920824</v>
      </c>
      <c r="U26" s="3">
        <v>930808</v>
      </c>
      <c r="V26" s="3">
        <v>940905</v>
      </c>
      <c r="W26" s="3">
        <v>950820</v>
      </c>
      <c r="X26" s="3">
        <v>960902</v>
      </c>
      <c r="Y26" s="3">
        <v>970812</v>
      </c>
      <c r="Z26" s="3">
        <v>980829</v>
      </c>
      <c r="AA26" s="3">
        <v>990814</v>
      </c>
      <c r="AB26" s="3" t="s">
        <v>108</v>
      </c>
      <c r="AC26" s="3" t="s">
        <v>113</v>
      </c>
      <c r="AD26" s="3" t="s">
        <v>115</v>
      </c>
      <c r="AE26" s="3" t="s">
        <v>119</v>
      </c>
      <c r="AF26" s="3" t="s">
        <v>123</v>
      </c>
      <c r="AG26" s="3" t="s">
        <v>124</v>
      </c>
      <c r="AI26" s="3" t="s">
        <v>135</v>
      </c>
      <c r="AJ26" s="3">
        <v>20080728</v>
      </c>
      <c r="AK26" s="3">
        <v>20080728</v>
      </c>
      <c r="AU26" s="3">
        <v>900722</v>
      </c>
      <c r="AV26" s="3">
        <v>900804</v>
      </c>
      <c r="AW26" s="3">
        <v>900813</v>
      </c>
      <c r="AX26" s="3">
        <v>900822</v>
      </c>
      <c r="AY26" s="3">
        <v>900826</v>
      </c>
      <c r="AZ26" s="3">
        <v>910730</v>
      </c>
      <c r="BA26" s="3">
        <v>910824</v>
      </c>
      <c r="BD26" s="3">
        <v>920724</v>
      </c>
      <c r="BE26" s="3">
        <v>920824</v>
      </c>
      <c r="BF26" s="3">
        <v>930619</v>
      </c>
      <c r="BG26" s="3">
        <v>930808</v>
      </c>
      <c r="BJ26" s="3">
        <v>940905</v>
      </c>
      <c r="BK26" s="3">
        <v>950602</v>
      </c>
      <c r="BM26" s="3">
        <v>950820</v>
      </c>
      <c r="BN26" s="3">
        <v>960614</v>
      </c>
      <c r="BO26" s="3">
        <v>960816</v>
      </c>
      <c r="BP26" s="3">
        <v>960902</v>
      </c>
      <c r="BQ26" s="3">
        <v>970812</v>
      </c>
      <c r="BR26" s="3">
        <v>980829</v>
      </c>
      <c r="BS26" s="3">
        <v>990814</v>
      </c>
      <c r="BT26" s="3" t="s">
        <v>108</v>
      </c>
      <c r="BU26" s="3" t="s">
        <v>113</v>
      </c>
      <c r="BV26" s="3" t="s">
        <v>115</v>
      </c>
      <c r="BW26" s="3" t="s">
        <v>119</v>
      </c>
      <c r="BX26" s="3" t="s">
        <v>123</v>
      </c>
      <c r="BY26" s="3" t="s">
        <v>124</v>
      </c>
    </row>
    <row r="27" spans="1:94">
      <c r="B27" s="3">
        <v>50.837912087912088</v>
      </c>
      <c r="C27" s="3">
        <v>57.587912087912088</v>
      </c>
      <c r="D27" s="3">
        <v>58.445054945054949</v>
      </c>
      <c r="E27" s="3">
        <v>61.445054945054949</v>
      </c>
      <c r="F27" s="3">
        <v>55.337912087912088</v>
      </c>
      <c r="G27" s="3">
        <v>67.513736263736263</v>
      </c>
      <c r="I27" s="3">
        <v>59.472527472527474</v>
      </c>
      <c r="K27" s="3">
        <v>69.728021978021985</v>
      </c>
      <c r="L27" s="3">
        <v>18.681318681318679</v>
      </c>
      <c r="M27" s="3">
        <v>69.25</v>
      </c>
      <c r="N27" s="3">
        <v>19.439560439560438</v>
      </c>
      <c r="O27" s="3">
        <v>55.4</v>
      </c>
      <c r="P27" s="3">
        <v>65.84615384615384</v>
      </c>
      <c r="Q27" s="3">
        <v>69.005494505494511</v>
      </c>
      <c r="R27" s="3">
        <f>Dale6!F85</f>
        <v>88.065217391304344</v>
      </c>
      <c r="S27" s="3">
        <f>Dale6!I85</f>
        <v>98.106382978723403</v>
      </c>
      <c r="T27" s="3">
        <f>Dale6!L85</f>
        <v>91.928571428571431</v>
      </c>
      <c r="U27" s="3">
        <f>Dale6!P85</f>
        <v>66.41935483870968</v>
      </c>
      <c r="V27" s="3">
        <f>Dale6!R85</f>
        <v>92.5</v>
      </c>
      <c r="W27" s="3">
        <f>Dale6!V85</f>
        <v>83</v>
      </c>
      <c r="X27" s="3">
        <f>Dale6!Z85</f>
        <v>74.400000000000006</v>
      </c>
      <c r="Y27" s="3">
        <f>Dale6!AB85</f>
        <v>81.692307692307693</v>
      </c>
      <c r="Z27" s="3">
        <f>Dale6!AD85</f>
        <v>88.741935483870961</v>
      </c>
      <c r="AA27" s="3">
        <f>Dale6!AE85</f>
        <v>65.657142857142858</v>
      </c>
      <c r="AB27" s="3">
        <f>Dale6!AH85</f>
        <v>76.542857142857144</v>
      </c>
      <c r="AC27" s="3">
        <f>Dale6!AK85</f>
        <v>81.046875</v>
      </c>
      <c r="AD27" s="3">
        <f>Dale6!AL85</f>
        <v>68.2</v>
      </c>
      <c r="AE27" s="3">
        <f>Dale6!AM85</f>
        <v>87.545454545454547</v>
      </c>
      <c r="AF27" s="3">
        <f>Dale6!AN85</f>
        <v>89.41935483870968</v>
      </c>
      <c r="AG27" s="3">
        <f>Dale6!AO85</f>
        <v>89.5</v>
      </c>
      <c r="AH27" s="3">
        <f>Dale6!AP85</f>
        <v>77.916666666666671</v>
      </c>
      <c r="AI27" s="3">
        <f>Dale6!AQ85</f>
        <v>90.11666666666666</v>
      </c>
      <c r="AJ27" s="3">
        <f>Dale6!AR85</f>
        <v>92.566666666666663</v>
      </c>
      <c r="AK27" s="3">
        <f>Dale6!AS85</f>
        <v>85.1</v>
      </c>
      <c r="AL27" s="3">
        <f>Dale6!AT85</f>
        <v>97.166666666666671</v>
      </c>
      <c r="AM27" s="3">
        <f>Dale6!AU85</f>
        <v>93.16</v>
      </c>
      <c r="AN27" s="3">
        <f>Dale6!AV85</f>
        <v>94.65789473684211</v>
      </c>
      <c r="AO27" s="3">
        <f>Dale6!AW85</f>
        <v>76.48</v>
      </c>
      <c r="AP27" s="3">
        <f>Dale6!AX85</f>
        <v>88.5</v>
      </c>
      <c r="AU27" s="3">
        <v>50.837912087912088</v>
      </c>
      <c r="AV27" s="3">
        <v>52.623626373626372</v>
      </c>
      <c r="AW27" s="3">
        <v>56.087912087912088</v>
      </c>
      <c r="AX27" s="3">
        <v>58.159340659340657</v>
      </c>
      <c r="AY27" s="3">
        <v>57.587912087912088</v>
      </c>
      <c r="AZ27" s="3">
        <v>58.445054945054949</v>
      </c>
      <c r="BA27" s="3">
        <v>61.445054945054949</v>
      </c>
      <c r="BD27" s="3">
        <v>55.337912087912088</v>
      </c>
      <c r="BE27" s="3">
        <v>67.513736263736263</v>
      </c>
      <c r="BG27" s="3">
        <v>59.472527472527474</v>
      </c>
      <c r="BJ27" s="3">
        <v>69.728021978021985</v>
      </c>
      <c r="BK27" s="3">
        <v>18.681318681318679</v>
      </c>
      <c r="BM27" s="3">
        <v>69.25</v>
      </c>
      <c r="BN27" s="3">
        <v>19.439560439560438</v>
      </c>
      <c r="BO27" s="3">
        <v>55.4</v>
      </c>
      <c r="BP27" s="3">
        <v>65.84615384615384</v>
      </c>
      <c r="BQ27" s="3">
        <v>69.005494505494511</v>
      </c>
      <c r="BR27" s="3">
        <v>74.2</v>
      </c>
      <c r="BS27" s="3">
        <v>59.68681318681319</v>
      </c>
      <c r="BT27" s="3">
        <v>58.236263736263737</v>
      </c>
      <c r="BU27" s="3">
        <v>62.186813186813183</v>
      </c>
      <c r="BV27" s="3">
        <v>61.060439560439562</v>
      </c>
      <c r="BW27" s="3">
        <v>62.489010989010993</v>
      </c>
      <c r="BX27" s="3">
        <v>63.857142857142854</v>
      </c>
      <c r="BY27" s="3">
        <v>64.307692307692307</v>
      </c>
    </row>
    <row r="28" spans="1:94">
      <c r="B28" s="3">
        <v>20</v>
      </c>
      <c r="C28" s="3">
        <v>20</v>
      </c>
      <c r="D28" s="3">
        <v>20</v>
      </c>
      <c r="E28" s="3">
        <v>20</v>
      </c>
      <c r="F28" s="3">
        <v>20</v>
      </c>
      <c r="G28" s="3">
        <v>20</v>
      </c>
      <c r="I28" s="3">
        <v>20</v>
      </c>
      <c r="K28" s="3">
        <v>20</v>
      </c>
      <c r="L28" s="3">
        <v>20</v>
      </c>
      <c r="M28" s="3">
        <v>16</v>
      </c>
      <c r="N28" s="3">
        <v>20</v>
      </c>
      <c r="O28" s="3">
        <v>10</v>
      </c>
      <c r="P28" s="3">
        <v>19</v>
      </c>
      <c r="Q28" s="3">
        <v>20</v>
      </c>
      <c r="R28" s="3">
        <f>Dale6!F86</f>
        <v>46</v>
      </c>
      <c r="S28" s="3">
        <f>Dale6!I86</f>
        <v>47</v>
      </c>
      <c r="T28" s="3">
        <f>Dale6!L86</f>
        <v>42</v>
      </c>
      <c r="U28" s="3">
        <f>Dale6!P86</f>
        <v>31</v>
      </c>
      <c r="V28" s="3">
        <f>Dale6!R86</f>
        <v>33</v>
      </c>
      <c r="W28" s="3">
        <f>Dale6!V86</f>
        <v>37</v>
      </c>
      <c r="X28" s="3">
        <f>Dale6!Z86</f>
        <v>35</v>
      </c>
      <c r="Y28" s="3">
        <f>Dale6!AB86</f>
        <v>39</v>
      </c>
      <c r="Z28" s="3">
        <f>Dale6!AD86</f>
        <v>31</v>
      </c>
      <c r="AA28" s="3">
        <f>Dale6!AE86</f>
        <v>35</v>
      </c>
      <c r="AB28" s="3">
        <f>Dale6!AH86</f>
        <v>35</v>
      </c>
      <c r="AC28" s="3">
        <f>Dale6!AK86</f>
        <v>32</v>
      </c>
      <c r="AD28" s="3">
        <f>Dale6!AL86</f>
        <v>35</v>
      </c>
      <c r="AE28" s="3">
        <f>Dale6!AM86</f>
        <v>33</v>
      </c>
      <c r="AF28" s="3">
        <f>Dale6!AN86</f>
        <v>31</v>
      </c>
      <c r="AG28" s="3">
        <f>Dale6!AO86</f>
        <v>32</v>
      </c>
      <c r="AH28" s="3">
        <f>Dale6!AP86</f>
        <v>24</v>
      </c>
      <c r="AI28" s="3">
        <f>Dale6!AQ86</f>
        <v>30</v>
      </c>
      <c r="AJ28" s="3">
        <f>Dale6!AR86</f>
        <v>30</v>
      </c>
      <c r="AK28" s="3">
        <f>Dale6!AS86</f>
        <v>30</v>
      </c>
      <c r="AL28" s="3">
        <f>Dale6!AT86</f>
        <v>30</v>
      </c>
      <c r="AM28" s="3">
        <f>Dale6!AU86</f>
        <v>25</v>
      </c>
      <c r="AN28" s="3">
        <f>Dale6!AV86</f>
        <v>19</v>
      </c>
      <c r="AO28" s="3">
        <f>Dale6!AW86</f>
        <v>25</v>
      </c>
      <c r="AP28" s="3">
        <f>Dale6!AX86</f>
        <v>24</v>
      </c>
      <c r="AQ28" s="3">
        <f>AVERAGE($R28:$AJ28)</f>
        <v>34.631578947368418</v>
      </c>
      <c r="AR28" s="3">
        <f>MIN(R28:AP28)</f>
        <v>19</v>
      </c>
      <c r="AS28" s="3">
        <f>MAX(R28:AP28)</f>
        <v>47</v>
      </c>
      <c r="AT28" s="3">
        <f>(AR28/AS28*100)</f>
        <v>40.425531914893611</v>
      </c>
      <c r="AU28" s="3">
        <v>20</v>
      </c>
      <c r="AV28" s="3">
        <v>20</v>
      </c>
      <c r="AW28" s="3">
        <v>20</v>
      </c>
      <c r="AX28" s="3">
        <v>20</v>
      </c>
      <c r="AY28" s="3">
        <v>20</v>
      </c>
      <c r="AZ28" s="3">
        <v>20</v>
      </c>
      <c r="BA28" s="3">
        <v>20</v>
      </c>
      <c r="BD28" s="3">
        <v>20</v>
      </c>
      <c r="BE28" s="3">
        <v>20</v>
      </c>
      <c r="BG28" s="3">
        <v>20</v>
      </c>
      <c r="BJ28" s="3">
        <v>20</v>
      </c>
      <c r="BK28" s="3">
        <v>20</v>
      </c>
      <c r="BM28" s="3">
        <v>16</v>
      </c>
      <c r="BN28" s="3">
        <v>20</v>
      </c>
      <c r="BO28" s="3">
        <v>10</v>
      </c>
      <c r="BP28" s="3">
        <v>19</v>
      </c>
      <c r="BQ28" s="3">
        <v>20</v>
      </c>
      <c r="BR28" s="3">
        <v>18</v>
      </c>
      <c r="BS28" s="3">
        <v>20</v>
      </c>
      <c r="BT28" s="3">
        <v>20</v>
      </c>
      <c r="BU28" s="3">
        <v>20</v>
      </c>
      <c r="BV28" s="3">
        <v>20</v>
      </c>
      <c r="BW28" s="3">
        <v>20</v>
      </c>
      <c r="BX28" s="3">
        <v>20</v>
      </c>
      <c r="BY28" s="3">
        <v>20</v>
      </c>
    </row>
    <row r="29" spans="1:94">
      <c r="A29" s="3" t="s">
        <v>335</v>
      </c>
      <c r="B29" s="3">
        <v>900726</v>
      </c>
      <c r="C29" s="3">
        <v>900825</v>
      </c>
      <c r="D29" s="3">
        <v>910726</v>
      </c>
      <c r="E29" s="3">
        <v>910827</v>
      </c>
      <c r="F29" s="3">
        <v>920724</v>
      </c>
      <c r="G29" s="3">
        <v>920823</v>
      </c>
      <c r="H29" s="3" t="s">
        <v>7</v>
      </c>
      <c r="I29" s="3" t="s">
        <v>8</v>
      </c>
      <c r="J29" s="3">
        <v>940823</v>
      </c>
      <c r="K29" s="3">
        <v>940904</v>
      </c>
      <c r="L29" s="3">
        <v>950520</v>
      </c>
      <c r="M29" s="3">
        <v>950817</v>
      </c>
      <c r="N29" s="3">
        <v>960606</v>
      </c>
      <c r="O29" s="3">
        <v>960814</v>
      </c>
      <c r="P29" s="3">
        <v>960904</v>
      </c>
      <c r="Q29" s="3">
        <v>970811</v>
      </c>
      <c r="R29" s="3">
        <v>900825</v>
      </c>
      <c r="S29" s="3">
        <v>910827</v>
      </c>
      <c r="T29" s="3">
        <v>920823</v>
      </c>
      <c r="U29" s="3" t="s">
        <v>8</v>
      </c>
      <c r="V29" s="3">
        <v>940904</v>
      </c>
      <c r="W29" s="3">
        <v>950817</v>
      </c>
      <c r="X29" s="3">
        <v>960904</v>
      </c>
      <c r="Y29" s="3">
        <v>970811</v>
      </c>
      <c r="Z29" s="3">
        <v>980828</v>
      </c>
      <c r="AA29" s="3">
        <v>990812</v>
      </c>
      <c r="AB29" s="3" t="s">
        <v>107</v>
      </c>
      <c r="AC29" s="3" t="s">
        <v>110</v>
      </c>
      <c r="AD29" s="3" t="s">
        <v>114</v>
      </c>
      <c r="AE29" s="3" t="s">
        <v>116</v>
      </c>
      <c r="AF29" s="3" t="s">
        <v>120</v>
      </c>
      <c r="AG29" s="3" t="s">
        <v>124</v>
      </c>
      <c r="AI29" s="3" t="s">
        <v>133</v>
      </c>
      <c r="AJ29" s="3" t="s">
        <v>136</v>
      </c>
      <c r="AK29" s="3" t="s">
        <v>136</v>
      </c>
      <c r="AU29" s="3">
        <v>900726</v>
      </c>
      <c r="AV29" s="3">
        <v>900804</v>
      </c>
      <c r="AW29" s="3">
        <v>900814</v>
      </c>
      <c r="AX29" s="3">
        <v>900820</v>
      </c>
      <c r="AY29" s="3">
        <v>900825</v>
      </c>
      <c r="AZ29" s="3">
        <v>910726</v>
      </c>
      <c r="BA29" s="3">
        <v>910827</v>
      </c>
      <c r="BB29" s="3">
        <v>920606</v>
      </c>
      <c r="BC29" s="3">
        <v>920610</v>
      </c>
      <c r="BD29" s="3">
        <v>920724</v>
      </c>
      <c r="BE29" s="3">
        <v>920823</v>
      </c>
      <c r="BF29" s="3" t="s">
        <v>7</v>
      </c>
      <c r="BG29" s="3" t="s">
        <v>8</v>
      </c>
      <c r="BI29" s="3">
        <v>940823</v>
      </c>
      <c r="BJ29" s="3">
        <v>940904</v>
      </c>
      <c r="BK29" s="3">
        <v>950520</v>
      </c>
      <c r="BM29" s="3">
        <v>950817</v>
      </c>
      <c r="BN29" s="3">
        <v>960606</v>
      </c>
      <c r="BO29" s="3">
        <v>960814</v>
      </c>
      <c r="BP29" s="3">
        <v>960904</v>
      </c>
      <c r="BQ29" s="3">
        <v>970811</v>
      </c>
      <c r="BR29" s="3">
        <v>980828</v>
      </c>
      <c r="BS29" s="3">
        <v>990812</v>
      </c>
      <c r="BT29" s="3" t="s">
        <v>107</v>
      </c>
      <c r="BU29" s="3" t="s">
        <v>110</v>
      </c>
      <c r="BV29" s="3" t="s">
        <v>114</v>
      </c>
      <c r="BW29" s="3" t="s">
        <v>116</v>
      </c>
      <c r="BX29" s="3" t="s">
        <v>120</v>
      </c>
      <c r="BY29" s="3" t="s">
        <v>124</v>
      </c>
    </row>
    <row r="30" spans="1:94">
      <c r="B30" s="3">
        <v>29.223958333333332</v>
      </c>
      <c r="C30" s="3">
        <v>34.083333333333329</v>
      </c>
      <c r="D30" s="3">
        <v>31.958333333333332</v>
      </c>
      <c r="E30" s="3">
        <v>34.739583333333329</v>
      </c>
      <c r="F30" s="3">
        <v>42.233630952380949</v>
      </c>
      <c r="G30" s="3">
        <v>53.354166666666664</v>
      </c>
      <c r="H30" s="3">
        <v>22.46577380952381</v>
      </c>
      <c r="I30" s="3">
        <v>46.680059523809518</v>
      </c>
      <c r="J30" s="3">
        <v>52.733630952380949</v>
      </c>
      <c r="K30" s="3">
        <v>54.197172619047613</v>
      </c>
      <c r="L30" s="3">
        <v>13.919642857142858</v>
      </c>
      <c r="M30" s="3">
        <v>53.558035714285715</v>
      </c>
      <c r="N30" s="3">
        <v>16.841666666666665</v>
      </c>
      <c r="O30" s="3">
        <v>45.322916666666664</v>
      </c>
      <c r="P30" s="3">
        <f>Beaver!F122</f>
        <v>66.821428571428569</v>
      </c>
      <c r="Q30" s="3">
        <f>Beaver!G122</f>
        <v>65.166666666666671</v>
      </c>
      <c r="R30" s="3">
        <f>Beaver!F122</f>
        <v>66.821428571428569</v>
      </c>
      <c r="S30" s="3">
        <f>Beaver!I122</f>
        <v>64.650000000000006</v>
      </c>
      <c r="T30" s="3">
        <f>Beaver!P122</f>
        <v>55.85526315789474</v>
      </c>
      <c r="U30" s="3">
        <f>Beaver!T122</f>
        <v>49.121212121212125</v>
      </c>
      <c r="V30" s="3">
        <f>Beaver!X122</f>
        <v>53.696969696969695</v>
      </c>
      <c r="W30" s="3">
        <f>Beaver!AB122</f>
        <v>53.1</v>
      </c>
      <c r="X30" s="3">
        <f>Beaver!AH122</f>
        <v>55.361111111111114</v>
      </c>
      <c r="Y30" s="3">
        <f>Beaver!AJ122</f>
        <v>55</v>
      </c>
      <c r="Z30" s="3">
        <f>Beaver!AL122</f>
        <v>57.666666666666664</v>
      </c>
      <c r="AA30" s="3">
        <f>Beaver!AM122</f>
        <v>52.857142857142854</v>
      </c>
      <c r="AB30" s="3">
        <f>Beaver!AP122</f>
        <v>48.590909090909093</v>
      </c>
      <c r="AC30" s="3">
        <f>Beaver!AS122</f>
        <v>54.7</v>
      </c>
      <c r="AD30" s="3">
        <f>Beaver!AT122</f>
        <v>53.4</v>
      </c>
      <c r="AE30" s="3">
        <f>Beaver!AU122</f>
        <v>55</v>
      </c>
      <c r="AF30" s="3">
        <f>Beaver!AW122</f>
        <v>53.857142857142854</v>
      </c>
      <c r="AG30" s="3">
        <f>Beaver!AY122</f>
        <v>58.842857142857142</v>
      </c>
      <c r="AH30" s="3">
        <f>Beaver!BA122</f>
        <v>58.602941176470587</v>
      </c>
      <c r="AI30" s="3">
        <f>Beaver!BB122</f>
        <v>60.108823529411765</v>
      </c>
      <c r="AJ30" s="3">
        <f>Beaver!BC122</f>
        <v>52.771428571428572</v>
      </c>
      <c r="AK30" s="3">
        <f>Beaver!BD122</f>
        <v>52.657142857142858</v>
      </c>
      <c r="AL30" s="3">
        <f>Beaver!BE122</f>
        <v>63.414285714285711</v>
      </c>
      <c r="AM30" s="3">
        <f>Beaver!BF122</f>
        <v>64.316438356164383</v>
      </c>
      <c r="AN30" s="3">
        <f>Beaver!BH122</f>
        <v>0</v>
      </c>
      <c r="AO30" s="3">
        <f>Beaver!BI122</f>
        <v>63.958904109589042</v>
      </c>
      <c r="AP30" s="3">
        <f>Beaver!BJ122</f>
        <v>69.405405405405403</v>
      </c>
      <c r="AU30" s="3">
        <v>29.223958333333332</v>
      </c>
      <c r="AV30" s="3">
        <v>32.536458333333329</v>
      </c>
      <c r="AW30" s="3">
        <v>33.208333333333329</v>
      </c>
      <c r="AX30" s="3">
        <v>33.880208333333329</v>
      </c>
      <c r="AY30" s="3">
        <v>34.083333333333329</v>
      </c>
      <c r="AZ30" s="3">
        <v>31.958333333333332</v>
      </c>
      <c r="BA30" s="3">
        <v>34.739583333333329</v>
      </c>
      <c r="BB30" s="3">
        <v>28.145833333333332</v>
      </c>
      <c r="BC30" s="3">
        <v>24.095833333333331</v>
      </c>
      <c r="BD30" s="3">
        <v>42.233630952380949</v>
      </c>
      <c r="BE30" s="3">
        <v>53.354166666666664</v>
      </c>
      <c r="BF30" s="3">
        <v>22.46577380952381</v>
      </c>
      <c r="BG30" s="3">
        <v>49.983630952380949</v>
      </c>
      <c r="BI30" s="3">
        <v>52.733630952380949</v>
      </c>
      <c r="BJ30" s="3">
        <v>54.197172619047613</v>
      </c>
      <c r="BK30" s="3">
        <v>15.20610119047619</v>
      </c>
      <c r="BM30" s="3">
        <v>53.558035714285715</v>
      </c>
      <c r="BN30" s="3">
        <v>16.841666666666665</v>
      </c>
      <c r="BO30" s="3">
        <v>45.322916666666664</v>
      </c>
      <c r="BP30" s="3">
        <v>56.541666666666671</v>
      </c>
      <c r="BQ30" s="3">
        <v>52.151785714285715</v>
      </c>
      <c r="BR30" s="3">
        <v>57.172619047619051</v>
      </c>
      <c r="BS30" s="3">
        <v>53.428571428571431</v>
      </c>
      <c r="BT30" s="3">
        <v>46.778571428571432</v>
      </c>
      <c r="BU30" s="3">
        <v>54.348214285714285</v>
      </c>
      <c r="BV30" s="3">
        <v>52.595238095238095</v>
      </c>
      <c r="BW30" s="3">
        <v>53.569940476190482</v>
      </c>
      <c r="BX30" s="3">
        <v>52.450892857142861</v>
      </c>
      <c r="BY30" s="3">
        <v>57.769345238095241</v>
      </c>
    </row>
    <row r="31" spans="1:94">
      <c r="B31" s="3">
        <v>24</v>
      </c>
      <c r="C31" s="3">
        <v>24</v>
      </c>
      <c r="D31" s="3">
        <v>24</v>
      </c>
      <c r="E31" s="3">
        <v>24</v>
      </c>
      <c r="F31" s="3">
        <v>29</v>
      </c>
      <c r="G31" s="3">
        <v>29</v>
      </c>
      <c r="H31" s="3">
        <v>27</v>
      </c>
      <c r="I31" s="3">
        <v>29</v>
      </c>
      <c r="J31" s="3">
        <v>29</v>
      </c>
      <c r="K31" s="3">
        <v>27</v>
      </c>
      <c r="L31" s="3">
        <v>29</v>
      </c>
      <c r="M31" s="3">
        <v>29</v>
      </c>
      <c r="N31" s="3">
        <v>23</v>
      </c>
      <c r="O31" s="3">
        <v>28</v>
      </c>
      <c r="P31" s="3">
        <v>29</v>
      </c>
      <c r="Q31" s="3">
        <v>29</v>
      </c>
      <c r="R31" s="3">
        <f>Beaver!F123</f>
        <v>42</v>
      </c>
      <c r="S31" s="3">
        <f>Beaver!I123</f>
        <v>40</v>
      </c>
      <c r="T31" s="3">
        <f>Beaver!P123</f>
        <v>38</v>
      </c>
      <c r="U31" s="3">
        <f>Beaver!T123</f>
        <v>33</v>
      </c>
      <c r="V31" s="3">
        <f>Beaver!X123</f>
        <v>33</v>
      </c>
      <c r="W31" s="3">
        <f>Beaver!AB123</f>
        <v>35</v>
      </c>
      <c r="X31" s="3">
        <f>Beaver!AH123</f>
        <v>36</v>
      </c>
      <c r="Y31" s="3">
        <f>Beaver!AJ123</f>
        <v>36</v>
      </c>
      <c r="Z31" s="3">
        <f>Beaver!AL123</f>
        <v>36</v>
      </c>
      <c r="AA31" s="3">
        <f>Beaver!AM123</f>
        <v>35</v>
      </c>
      <c r="AB31" s="3">
        <f>Beaver!AP123</f>
        <v>33</v>
      </c>
      <c r="AC31" s="3">
        <f>Beaver!AS123</f>
        <v>35</v>
      </c>
      <c r="AD31" s="3">
        <f>Beaver!AT123</f>
        <v>35</v>
      </c>
      <c r="AE31" s="3">
        <f>Beaver!AU123</f>
        <v>35</v>
      </c>
      <c r="AF31" s="3">
        <f>Beaver!AW123</f>
        <v>35</v>
      </c>
      <c r="AG31" s="3">
        <f>Beaver!AY123</f>
        <v>35</v>
      </c>
      <c r="AH31" s="3">
        <f>Beaver!BA123</f>
        <v>34</v>
      </c>
      <c r="AI31" s="3">
        <f>Beaver!BB123</f>
        <v>34</v>
      </c>
      <c r="AJ31" s="3">
        <f>Beaver!BC123</f>
        <v>35</v>
      </c>
      <c r="AK31" s="3">
        <f>Beaver!BD123</f>
        <v>35</v>
      </c>
      <c r="AL31" s="3">
        <f>Beaver!BE123</f>
        <v>35</v>
      </c>
      <c r="AM31" s="3">
        <f>Beaver!BF123</f>
        <v>73</v>
      </c>
      <c r="AN31" s="3">
        <f>Beaver!BH123</f>
        <v>0</v>
      </c>
      <c r="AO31" s="3">
        <f>Beaver!BI123</f>
        <v>73</v>
      </c>
      <c r="AP31" s="3">
        <f>Beaver!BJ123</f>
        <v>74</v>
      </c>
      <c r="AQ31" s="3">
        <f>(Beaver!BC123)</f>
        <v>35</v>
      </c>
      <c r="AR31" s="3">
        <f>MIN(R31:AP31)</f>
        <v>0</v>
      </c>
      <c r="AS31" s="3">
        <f>MAX(R31:AP31)</f>
        <v>74</v>
      </c>
      <c r="AT31" s="3">
        <f>(AR31/AS31*100)</f>
        <v>0</v>
      </c>
      <c r="AU31" s="3">
        <v>24</v>
      </c>
      <c r="AV31" s="3">
        <v>24</v>
      </c>
      <c r="AW31" s="3">
        <v>24</v>
      </c>
      <c r="AX31" s="3">
        <v>24</v>
      </c>
      <c r="AY31" s="3">
        <v>24</v>
      </c>
      <c r="AZ31" s="3">
        <v>24</v>
      </c>
      <c r="BA31" s="3">
        <v>24</v>
      </c>
      <c r="BB31" s="3">
        <v>15</v>
      </c>
      <c r="BC31" s="3">
        <v>19</v>
      </c>
      <c r="BD31" s="3">
        <v>29</v>
      </c>
      <c r="BE31" s="3">
        <v>29</v>
      </c>
      <c r="BF31" s="3">
        <v>27</v>
      </c>
      <c r="BG31" s="3">
        <v>27</v>
      </c>
      <c r="BI31" s="3">
        <v>29</v>
      </c>
      <c r="BJ31" s="3">
        <v>27</v>
      </c>
      <c r="BK31" s="3">
        <v>27</v>
      </c>
      <c r="BM31" s="3">
        <v>29</v>
      </c>
      <c r="BN31" s="3">
        <v>23</v>
      </c>
      <c r="BO31" s="3">
        <v>28</v>
      </c>
      <c r="BP31" s="3">
        <v>29</v>
      </c>
      <c r="BQ31" s="3">
        <v>29</v>
      </c>
      <c r="BR31" s="3">
        <v>29</v>
      </c>
      <c r="BS31" s="3">
        <v>29</v>
      </c>
      <c r="BT31" s="3">
        <v>27</v>
      </c>
      <c r="BU31" s="3">
        <v>29</v>
      </c>
      <c r="BV31" s="3">
        <v>29</v>
      </c>
      <c r="BW31" s="3">
        <v>29</v>
      </c>
      <c r="BX31" s="3">
        <v>29</v>
      </c>
      <c r="BY31" s="3">
        <v>29</v>
      </c>
    </row>
    <row r="32" spans="1:94">
      <c r="A32" s="3" t="s">
        <v>559</v>
      </c>
      <c r="B32" s="3">
        <v>900729</v>
      </c>
      <c r="C32" s="3">
        <v>900825</v>
      </c>
      <c r="D32" s="3">
        <v>910728</v>
      </c>
      <c r="E32" s="3">
        <v>910827</v>
      </c>
      <c r="F32" s="3">
        <v>920724</v>
      </c>
      <c r="G32" s="3" t="s">
        <v>681</v>
      </c>
      <c r="H32" s="3">
        <v>930612</v>
      </c>
      <c r="I32" s="3">
        <v>930811</v>
      </c>
      <c r="J32" s="3">
        <v>940824</v>
      </c>
      <c r="K32" s="3">
        <v>940905</v>
      </c>
      <c r="L32" s="3" t="s">
        <v>236</v>
      </c>
      <c r="M32" s="3">
        <v>950817</v>
      </c>
      <c r="N32" s="3">
        <v>960606</v>
      </c>
      <c r="O32" s="3">
        <v>960815</v>
      </c>
      <c r="P32" s="3">
        <v>960903</v>
      </c>
      <c r="Q32" s="3">
        <v>970809</v>
      </c>
      <c r="R32" s="3">
        <v>900825</v>
      </c>
      <c r="S32" s="3">
        <v>910827</v>
      </c>
      <c r="T32" s="3" t="s">
        <v>681</v>
      </c>
      <c r="U32" s="3">
        <v>930811</v>
      </c>
      <c r="V32" s="3">
        <v>940905</v>
      </c>
      <c r="W32" s="3">
        <v>950817</v>
      </c>
      <c r="X32" s="3">
        <v>960903</v>
      </c>
      <c r="Y32" s="3">
        <v>970809</v>
      </c>
      <c r="Z32" s="3">
        <v>980826</v>
      </c>
      <c r="AA32" s="3">
        <v>990813</v>
      </c>
      <c r="AB32" s="3" t="s">
        <v>107</v>
      </c>
      <c r="AC32" s="3" t="s">
        <v>112</v>
      </c>
      <c r="AD32" s="3">
        <v>20731</v>
      </c>
      <c r="AE32" s="3" t="s">
        <v>118</v>
      </c>
      <c r="AF32" s="3" t="s">
        <v>121</v>
      </c>
      <c r="AG32" s="3" t="s">
        <v>125</v>
      </c>
      <c r="AI32" s="3" t="s">
        <v>134</v>
      </c>
      <c r="AJ32" s="3" t="s">
        <v>174</v>
      </c>
      <c r="AK32" s="3" t="s">
        <v>174</v>
      </c>
      <c r="AU32" s="3">
        <v>900729</v>
      </c>
      <c r="AV32" s="3">
        <v>900805</v>
      </c>
      <c r="AW32" s="3">
        <v>900816</v>
      </c>
      <c r="AX32" s="3">
        <v>900821</v>
      </c>
      <c r="AY32" s="3">
        <v>900825</v>
      </c>
      <c r="AZ32" s="3">
        <v>910728</v>
      </c>
      <c r="BA32" s="3">
        <v>910827</v>
      </c>
      <c r="BC32" s="3">
        <v>920606</v>
      </c>
      <c r="BD32" s="3">
        <v>920724</v>
      </c>
      <c r="BE32" s="3" t="s">
        <v>681</v>
      </c>
      <c r="BF32" s="3">
        <v>930612</v>
      </c>
      <c r="BG32" s="3">
        <v>930811</v>
      </c>
      <c r="BI32" s="3">
        <v>940824</v>
      </c>
      <c r="BJ32" s="3">
        <v>940905</v>
      </c>
      <c r="BK32" s="3" t="s">
        <v>236</v>
      </c>
      <c r="BM32" s="3">
        <v>950817</v>
      </c>
      <c r="BN32" s="3">
        <v>960606</v>
      </c>
      <c r="BO32" s="3">
        <v>960815</v>
      </c>
      <c r="BP32" s="3">
        <v>960903</v>
      </c>
      <c r="BQ32" s="3">
        <v>970809</v>
      </c>
      <c r="BR32" s="3">
        <v>980826</v>
      </c>
      <c r="BS32" s="3">
        <v>990813</v>
      </c>
      <c r="BT32" s="3" t="s">
        <v>107</v>
      </c>
      <c r="BU32" s="3" t="s">
        <v>112</v>
      </c>
      <c r="BV32" s="3">
        <v>20731</v>
      </c>
      <c r="BW32" s="3" t="s">
        <v>118</v>
      </c>
      <c r="BX32" s="3" t="s">
        <v>121</v>
      </c>
      <c r="BY32" s="3" t="s">
        <v>125</v>
      </c>
    </row>
    <row r="33" spans="1:77">
      <c r="B33" s="3">
        <v>43.821428571428569</v>
      </c>
      <c r="C33" s="3">
        <v>51.574652777777779</v>
      </c>
      <c r="D33" s="3">
        <v>46.165178571428569</v>
      </c>
      <c r="E33" s="3">
        <v>50.786210317460316</v>
      </c>
      <c r="F33" s="3">
        <v>43.15327380952381</v>
      </c>
      <c r="G33" s="3">
        <v>51.154513888888886</v>
      </c>
      <c r="H33" s="3">
        <v>22.688492063492063</v>
      </c>
      <c r="I33" s="3">
        <v>52.102182539682538</v>
      </c>
      <c r="J33" s="3">
        <v>56.782242063492063</v>
      </c>
      <c r="K33" s="3">
        <v>63.287698412698411</v>
      </c>
      <c r="L33" s="3">
        <v>18.267857142857142</v>
      </c>
      <c r="M33" s="3">
        <v>52.970486111111107</v>
      </c>
      <c r="N33" s="3" t="e">
        <v>#VALUE!</v>
      </c>
      <c r="O33" s="3">
        <v>48.954365079365076</v>
      </c>
      <c r="P33" s="3">
        <v>53.365079365079367</v>
      </c>
      <c r="Q33" s="3">
        <v>49.706349206349209</v>
      </c>
      <c r="R33" s="3">
        <f>Hare!F99</f>
        <v>56.405405405405403</v>
      </c>
      <c r="S33" s="3">
        <f>Hare!I99</f>
        <v>55.189189189189186</v>
      </c>
      <c r="T33" s="3">
        <f>Hare!P99</f>
        <v>52.714285714285715</v>
      </c>
      <c r="U33" s="3">
        <f>Hare!T99</f>
        <v>55.617647058823529</v>
      </c>
      <c r="V33" s="3">
        <f>Hare!X99</f>
        <v>64.564516129032256</v>
      </c>
      <c r="W33" s="3">
        <f>Hare!AB99</f>
        <v>54.3125</v>
      </c>
      <c r="X33" s="3">
        <f>Hare!AH99</f>
        <v>53.096774193548384</v>
      </c>
      <c r="Y33" s="3">
        <f>Hare!AJ99</f>
        <v>49.483870967741936</v>
      </c>
      <c r="Z33" s="3">
        <f>Hare!AL99</f>
        <v>55</v>
      </c>
      <c r="AA33" s="3">
        <f>Hare!AM99</f>
        <v>49.58064516129032</v>
      </c>
      <c r="AB33" s="3">
        <f>Hare!AP99</f>
        <v>49.677419354838712</v>
      </c>
      <c r="AC33" s="3">
        <f>Hare!AS99</f>
        <v>60.3</v>
      </c>
      <c r="AD33" s="3">
        <f>Hare!AT99</f>
        <v>49.388888888888886</v>
      </c>
      <c r="AE33" s="3">
        <f>Hare!AU99</f>
        <v>52.379310344827587</v>
      </c>
      <c r="AF33" s="3">
        <f>Hare!AW99</f>
        <v>50.551724137931032</v>
      </c>
      <c r="AG33" s="3">
        <f>Hare!AY99</f>
        <v>52.446428571428569</v>
      </c>
      <c r="AH33" s="3">
        <f>Hare!BA99</f>
        <v>57.517241379310342</v>
      </c>
      <c r="AI33" s="3">
        <f>Hare!BC99</f>
        <v>54.041666666666664</v>
      </c>
      <c r="AJ33" s="3">
        <f>Hare!BD99</f>
        <v>47.8</v>
      </c>
      <c r="AK33" s="3">
        <f>Hare!BE99</f>
        <v>48.74</v>
      </c>
      <c r="AL33" s="3">
        <f>Hare!BF99</f>
        <v>58.92</v>
      </c>
      <c r="AM33" s="3">
        <f>Hare!BG99</f>
        <v>53.467391304347828</v>
      </c>
      <c r="AN33" s="3">
        <f>Hare!BJ99</f>
        <v>60.31111111111111</v>
      </c>
      <c r="AO33" s="3">
        <f>Hare!BK99</f>
        <v>52.53846153846154</v>
      </c>
      <c r="AP33" s="3">
        <f>Hare!BL99</f>
        <v>70.107142857142861</v>
      </c>
      <c r="AU33" s="3">
        <v>43.821428571428569</v>
      </c>
      <c r="AV33" s="3">
        <v>46.908978174603178</v>
      </c>
      <c r="AW33" s="3">
        <v>50.224454365079367</v>
      </c>
      <c r="AX33" s="3">
        <v>51.01264880952381</v>
      </c>
      <c r="AY33" s="3">
        <v>51.574652777777779</v>
      </c>
      <c r="AZ33" s="3">
        <v>46.165178571428569</v>
      </c>
      <c r="BA33" s="3">
        <v>50.786210317460316</v>
      </c>
      <c r="BC33" s="3">
        <v>15.413194444444445</v>
      </c>
      <c r="BD33" s="3">
        <v>43.15327380952381</v>
      </c>
      <c r="BE33" s="3">
        <v>51.154513888888886</v>
      </c>
      <c r="BF33" s="3">
        <v>22.688492063492063</v>
      </c>
      <c r="BG33" s="3">
        <v>52.102182539682538</v>
      </c>
      <c r="BI33" s="3">
        <v>56.782242063492063</v>
      </c>
      <c r="BJ33" s="3">
        <v>63.287698412698411</v>
      </c>
      <c r="BK33" s="3">
        <v>18.267857142857142</v>
      </c>
      <c r="BM33" s="3">
        <v>52.970486111111107</v>
      </c>
      <c r="BN33" s="3">
        <v>11.392857142857142</v>
      </c>
      <c r="BO33" s="3">
        <v>48.954365079365076</v>
      </c>
      <c r="BP33" s="3">
        <v>53.365079365079367</v>
      </c>
      <c r="BQ33" s="3">
        <v>49.706349206349209</v>
      </c>
      <c r="BR33" s="3">
        <v>54.876984126984127</v>
      </c>
      <c r="BS33" s="3">
        <v>49.408730158730165</v>
      </c>
      <c r="BT33" s="3">
        <v>50.095238095238095</v>
      </c>
      <c r="BU33" s="3">
        <v>60.841269841269835</v>
      </c>
      <c r="BV33" s="3">
        <v>51.610119047619044</v>
      </c>
      <c r="BW33" s="3">
        <v>53.149801587301596</v>
      </c>
      <c r="BX33" s="3">
        <v>50.865079365079367</v>
      </c>
      <c r="BY33" s="3">
        <v>53.629662698412695</v>
      </c>
    </row>
    <row r="34" spans="1:77">
      <c r="B34" s="3">
        <v>33</v>
      </c>
      <c r="C34" s="3">
        <v>33</v>
      </c>
      <c r="D34" s="3">
        <v>33</v>
      </c>
      <c r="E34" s="3">
        <v>33</v>
      </c>
      <c r="F34" s="3">
        <v>33</v>
      </c>
      <c r="G34" s="3">
        <v>33</v>
      </c>
      <c r="H34" s="3">
        <v>32</v>
      </c>
      <c r="I34" s="3">
        <v>33</v>
      </c>
      <c r="J34" s="3">
        <v>31</v>
      </c>
      <c r="K34" s="3">
        <v>30</v>
      </c>
      <c r="L34" s="3">
        <v>24</v>
      </c>
      <c r="M34" s="3">
        <v>32</v>
      </c>
      <c r="N34" s="3">
        <v>24</v>
      </c>
      <c r="O34" s="3">
        <v>31</v>
      </c>
      <c r="P34" s="3">
        <v>32</v>
      </c>
      <c r="Q34" s="3">
        <v>32</v>
      </c>
      <c r="R34" s="3">
        <f>Hare!F100</f>
        <v>37</v>
      </c>
      <c r="S34" s="3">
        <f>Hare!I100</f>
        <v>37</v>
      </c>
      <c r="T34" s="3">
        <f>Hare!P100</f>
        <v>35</v>
      </c>
      <c r="U34" s="3">
        <f>Hare!T100</f>
        <v>34</v>
      </c>
      <c r="V34" s="3">
        <f>Hare!X100</f>
        <v>31</v>
      </c>
      <c r="W34" s="3">
        <f>Hare!AB100</f>
        <v>32</v>
      </c>
      <c r="X34" s="3">
        <f>Hare!AH100</f>
        <v>31</v>
      </c>
      <c r="Y34" s="3">
        <f>Hare!AJ100</f>
        <v>31</v>
      </c>
      <c r="Z34" s="3">
        <f>Hare!AL100</f>
        <v>31</v>
      </c>
      <c r="AA34" s="3">
        <f>Hare!AM100</f>
        <v>31</v>
      </c>
      <c r="AB34" s="3">
        <f>Hare!AP100</f>
        <v>31</v>
      </c>
      <c r="AC34" s="3">
        <f>Hare!AS100</f>
        <v>30</v>
      </c>
      <c r="AD34" s="3">
        <f>Hare!AT100</f>
        <v>27</v>
      </c>
      <c r="AE34" s="3">
        <f>Hare!AU100</f>
        <v>29</v>
      </c>
      <c r="AF34" s="3">
        <f>Hare!AW100</f>
        <v>29</v>
      </c>
      <c r="AG34" s="3">
        <f>Hare!AY100</f>
        <v>28</v>
      </c>
      <c r="AH34" s="3">
        <f>Hare!BA100</f>
        <v>29</v>
      </c>
      <c r="AI34" s="3">
        <f>Hare!BC100</f>
        <v>24</v>
      </c>
      <c r="AJ34" s="3">
        <f>Hare!BD100</f>
        <v>25</v>
      </c>
      <c r="AK34" s="3">
        <f>Hare!BE100</f>
        <v>25</v>
      </c>
      <c r="AL34" s="3">
        <f>Hare!BF100</f>
        <v>25</v>
      </c>
      <c r="AM34" s="3">
        <f>Hare!BG100</f>
        <v>46</v>
      </c>
      <c r="AN34" s="3">
        <f>Hare!BJ100</f>
        <v>45</v>
      </c>
      <c r="AO34" s="3">
        <f>Hare!BK100</f>
        <v>39</v>
      </c>
      <c r="AP34" s="3">
        <f>Hare!BL100</f>
        <v>28</v>
      </c>
      <c r="AQ34" s="3">
        <f>AVERAGE($R34:$AJ34)</f>
        <v>30.631578947368421</v>
      </c>
      <c r="AR34" s="3">
        <f>MIN(R34:AP34)</f>
        <v>24</v>
      </c>
      <c r="AS34" s="3">
        <f>MAX(R34:AP34)</f>
        <v>46</v>
      </c>
      <c r="AT34" s="3">
        <f>(AR34/AS34*100)</f>
        <v>52.173913043478258</v>
      </c>
      <c r="AU34" s="3">
        <v>33</v>
      </c>
      <c r="AV34" s="3">
        <v>33</v>
      </c>
      <c r="AW34" s="3">
        <v>33</v>
      </c>
      <c r="AX34" s="3">
        <v>33</v>
      </c>
      <c r="AY34" s="3">
        <v>33</v>
      </c>
      <c r="AZ34" s="3">
        <v>33</v>
      </c>
      <c r="BA34" s="3">
        <v>33</v>
      </c>
      <c r="BC34" s="3">
        <v>26</v>
      </c>
      <c r="BD34" s="3">
        <v>33</v>
      </c>
      <c r="BE34" s="3">
        <v>33</v>
      </c>
      <c r="BF34" s="3">
        <v>32</v>
      </c>
      <c r="BG34" s="3">
        <v>33</v>
      </c>
      <c r="BI34" s="3">
        <v>31</v>
      </c>
      <c r="BJ34" s="3">
        <v>30</v>
      </c>
      <c r="BK34" s="3">
        <v>24</v>
      </c>
      <c r="BM34" s="3">
        <v>32</v>
      </c>
      <c r="BN34" s="3">
        <v>24</v>
      </c>
      <c r="BO34" s="3">
        <v>31</v>
      </c>
      <c r="BP34" s="3">
        <v>32</v>
      </c>
      <c r="BQ34" s="3">
        <v>32</v>
      </c>
      <c r="BR34" s="3">
        <v>32</v>
      </c>
      <c r="BS34" s="3">
        <v>32</v>
      </c>
      <c r="BT34" s="3">
        <v>32</v>
      </c>
      <c r="BU34" s="3">
        <v>31</v>
      </c>
      <c r="BV34" s="3">
        <v>28</v>
      </c>
      <c r="BW34" s="3">
        <v>30</v>
      </c>
      <c r="BX34" s="3">
        <v>30</v>
      </c>
      <c r="BY34" s="3">
        <v>29</v>
      </c>
    </row>
    <row r="35" spans="1:77">
      <c r="A35" s="3" t="s">
        <v>546</v>
      </c>
      <c r="C35" s="3">
        <v>900825</v>
      </c>
      <c r="D35" s="3">
        <v>910804</v>
      </c>
      <c r="E35" s="3">
        <v>910826</v>
      </c>
      <c r="F35" s="3">
        <v>920725</v>
      </c>
      <c r="G35" s="3">
        <v>920810</v>
      </c>
      <c r="H35" s="3">
        <v>930621</v>
      </c>
      <c r="I35" s="3">
        <v>930806</v>
      </c>
      <c r="J35" s="3">
        <v>940824</v>
      </c>
      <c r="K35" s="3">
        <v>940910</v>
      </c>
      <c r="L35" s="3">
        <v>950529</v>
      </c>
      <c r="M35" s="3">
        <v>950823</v>
      </c>
      <c r="N35" s="3">
        <v>960616</v>
      </c>
      <c r="O35" s="3">
        <v>960813</v>
      </c>
      <c r="Q35" s="3">
        <v>970810</v>
      </c>
      <c r="R35" s="3">
        <v>900825</v>
      </c>
      <c r="S35" s="3">
        <v>910826</v>
      </c>
      <c r="T35" s="3">
        <v>920810</v>
      </c>
      <c r="U35" s="3">
        <v>930806</v>
      </c>
      <c r="V35" s="3">
        <v>940910</v>
      </c>
      <c r="W35" s="3">
        <v>950823</v>
      </c>
      <c r="X35" s="3">
        <v>960813</v>
      </c>
      <c r="Y35" s="3">
        <v>970810</v>
      </c>
      <c r="Z35" s="3">
        <v>980827</v>
      </c>
      <c r="AA35" s="3">
        <v>990813</v>
      </c>
      <c r="AB35" s="3" t="s">
        <v>109</v>
      </c>
      <c r="AC35" s="3" t="s">
        <v>111</v>
      </c>
      <c r="AD35" s="3">
        <v>20801</v>
      </c>
      <c r="AE35" s="3" t="s">
        <v>117</v>
      </c>
      <c r="AF35" s="3" t="s">
        <v>122</v>
      </c>
      <c r="AG35" s="3" t="s">
        <v>126</v>
      </c>
      <c r="AH35" s="3">
        <v>60813</v>
      </c>
      <c r="AI35" s="3" t="s">
        <v>132</v>
      </c>
      <c r="AJ35" s="3" t="s">
        <v>173</v>
      </c>
      <c r="AK35" s="3" t="s">
        <v>173</v>
      </c>
      <c r="AL35" s="3">
        <v>20100816</v>
      </c>
      <c r="AM35" s="3">
        <v>20100817</v>
      </c>
      <c r="AV35" s="3">
        <v>900802</v>
      </c>
      <c r="AW35" s="3">
        <v>900815</v>
      </c>
      <c r="AX35" s="3">
        <v>900819</v>
      </c>
      <c r="AY35" s="3">
        <v>900825</v>
      </c>
      <c r="AZ35" s="3">
        <v>910804</v>
      </c>
      <c r="BA35" s="3">
        <v>910826</v>
      </c>
      <c r="BD35" s="3">
        <v>920725</v>
      </c>
      <c r="BE35" s="3">
        <v>920810</v>
      </c>
      <c r="BF35" s="3">
        <v>930621</v>
      </c>
      <c r="BG35" s="3">
        <v>930806</v>
      </c>
      <c r="BH35" s="3" t="s">
        <v>8</v>
      </c>
      <c r="BI35" s="3">
        <v>940824</v>
      </c>
      <c r="BJ35" s="3">
        <v>940910</v>
      </c>
      <c r="BK35" s="3">
        <v>950529</v>
      </c>
      <c r="BL35" s="3">
        <v>950726</v>
      </c>
      <c r="BM35" s="3">
        <v>950823</v>
      </c>
      <c r="BN35" s="3">
        <v>960616</v>
      </c>
      <c r="BO35" s="3">
        <v>960813</v>
      </c>
      <c r="BQ35" s="3">
        <v>970810</v>
      </c>
      <c r="BR35" s="3">
        <v>980827</v>
      </c>
      <c r="BS35" s="3">
        <v>990813</v>
      </c>
      <c r="BT35" s="3" t="s">
        <v>109</v>
      </c>
      <c r="BU35" s="3" t="s">
        <v>111</v>
      </c>
      <c r="BV35" s="3">
        <v>20801</v>
      </c>
      <c r="BW35" s="3" t="s">
        <v>117</v>
      </c>
      <c r="BX35" s="3" t="s">
        <v>122</v>
      </c>
      <c r="BY35" s="3" t="s">
        <v>126</v>
      </c>
    </row>
    <row r="36" spans="1:77">
      <c r="C36" s="3">
        <v>69.134126984126979</v>
      </c>
      <c r="D36" s="3">
        <v>48.93015873015873</v>
      </c>
      <c r="E36" s="3">
        <v>59.017460317460319</v>
      </c>
      <c r="F36" s="3">
        <v>42.722222222222229</v>
      </c>
      <c r="G36" s="3">
        <v>60.453968253968263</v>
      </c>
      <c r="H36" s="3">
        <v>18.8</v>
      </c>
      <c r="I36" s="3">
        <v>56.392063492063492</v>
      </c>
      <c r="J36" s="3">
        <v>89.278571428571425</v>
      </c>
      <c r="K36" s="3">
        <v>87.761904761904759</v>
      </c>
      <c r="L36" s="3">
        <v>7.2928571428571418</v>
      </c>
      <c r="M36" s="3">
        <v>84.715873015873015</v>
      </c>
      <c r="N36" s="3">
        <v>9.9333333333333353</v>
      </c>
      <c r="O36" s="3">
        <v>42.388888888888886</v>
      </c>
      <c r="Q36" s="3">
        <v>45.606349206349201</v>
      </c>
      <c r="R36" s="3">
        <f>Goose!E88</f>
        <v>67.442307692307693</v>
      </c>
      <c r="S36" s="3">
        <f>Goose!H88</f>
        <v>60.846153846153847</v>
      </c>
      <c r="T36" s="3">
        <f>Goose!L88</f>
        <v>58.08</v>
      </c>
      <c r="U36" s="3">
        <f>Goose!R88</f>
        <v>70.92307692307692</v>
      </c>
      <c r="V36" s="3">
        <f>Goose!V88</f>
        <v>89.788461538461533</v>
      </c>
      <c r="W36" s="3">
        <f>Goose!AB88</f>
        <v>85.192307692307693</v>
      </c>
      <c r="X36" s="3">
        <f>Goose!AF88</f>
        <v>46.541666666666664</v>
      </c>
      <c r="Y36" s="3">
        <f>Goose!AG88</f>
        <v>69.230769230769226</v>
      </c>
      <c r="Z36" s="3">
        <f>Goose!AI88</f>
        <v>98.92307692307692</v>
      </c>
      <c r="AA36" s="3">
        <f>Goose!AJ88</f>
        <v>78.680000000000007</v>
      </c>
      <c r="AB36" s="3">
        <f>Goose!AM88</f>
        <v>82.3125</v>
      </c>
      <c r="AC36" s="3">
        <f>Goose!AP88</f>
        <v>97.291666666666671</v>
      </c>
      <c r="AD36" s="3">
        <f>Goose!AQ88</f>
        <v>81.590909090909093</v>
      </c>
      <c r="AE36" s="3">
        <f>Goose!AR88</f>
        <v>84.15789473684211</v>
      </c>
      <c r="AF36" s="3">
        <f>Goose!AT88</f>
        <v>95.466666666666669</v>
      </c>
      <c r="AG36" s="3">
        <f>Goose!AW88</f>
        <v>103.23529411764706</v>
      </c>
      <c r="AH36" s="3">
        <f>Goose!AX88</f>
        <v>121.5</v>
      </c>
      <c r="AI36" s="3">
        <f>Goose!AZ88</f>
        <v>118.75</v>
      </c>
      <c r="AJ36" s="3">
        <f>Goose!BA88</f>
        <v>107.03333333333333</v>
      </c>
      <c r="AK36" s="3">
        <f>Goose!BB88</f>
        <v>102.66666666666667</v>
      </c>
      <c r="AL36" s="3">
        <f>Goose!BC88</f>
        <v>65.5</v>
      </c>
      <c r="AM36" s="3">
        <f>Goose!BD88</f>
        <v>94.575000000000003</v>
      </c>
      <c r="AN36" s="3">
        <f>Goose!BG88</f>
        <v>102.04651162790698</v>
      </c>
      <c r="AO36" s="3">
        <f>Goose!BH88</f>
        <v>93.6875</v>
      </c>
      <c r="AP36" s="3">
        <f>Goose!BI88</f>
        <v>107.2439024390244</v>
      </c>
      <c r="AV36" s="3">
        <v>50.526984126984132</v>
      </c>
      <c r="AW36" s="3">
        <v>64.662698412698418</v>
      </c>
      <c r="AX36" s="3">
        <v>66.177777777777777</v>
      </c>
      <c r="AY36" s="3">
        <v>69.134126984126979</v>
      </c>
      <c r="AZ36" s="3">
        <v>48.93015873015873</v>
      </c>
      <c r="BA36" s="3">
        <v>59.017460317460319</v>
      </c>
      <c r="BD36" s="3">
        <v>42.722222222222229</v>
      </c>
      <c r="BE36" s="3">
        <v>60.453968253968263</v>
      </c>
      <c r="BF36" s="3">
        <v>18.8</v>
      </c>
      <c r="BG36" s="3">
        <v>63.344444444444441</v>
      </c>
      <c r="BH36" s="3">
        <v>71.817460317460316</v>
      </c>
      <c r="BI36" s="3">
        <v>93.405555555555566</v>
      </c>
      <c r="BJ36" s="3">
        <v>87.761904761904759</v>
      </c>
      <c r="BK36" s="3">
        <v>7.2928571428571418</v>
      </c>
      <c r="BL36" s="3">
        <v>67.62222222222222</v>
      </c>
      <c r="BM36" s="3">
        <v>84.715873015873015</v>
      </c>
      <c r="BN36" s="3">
        <v>9.9333333333333353</v>
      </c>
      <c r="BO36" s="3">
        <v>42.388888888888886</v>
      </c>
      <c r="BQ36" s="3">
        <v>64.653968253968245</v>
      </c>
      <c r="BR36" s="3">
        <v>100.08571428571429</v>
      </c>
      <c r="BS36" s="3">
        <v>76.293650793650798</v>
      </c>
      <c r="BT36" s="3">
        <v>90.630555555555546</v>
      </c>
      <c r="BU36" s="3">
        <v>96.155555555555551</v>
      </c>
      <c r="BV36" s="3">
        <v>82.422222222222217</v>
      </c>
      <c r="BW36" s="3">
        <v>85.944444444444443</v>
      </c>
      <c r="BX36" s="3">
        <v>102.6111111111111</v>
      </c>
      <c r="BY36" s="3">
        <v>99.3263888888889</v>
      </c>
    </row>
    <row r="37" spans="1:77">
      <c r="C37" s="3">
        <v>23</v>
      </c>
      <c r="D37" s="3">
        <v>23</v>
      </c>
      <c r="E37" s="3">
        <v>23</v>
      </c>
      <c r="F37" s="3">
        <v>22</v>
      </c>
      <c r="G37" s="3">
        <v>23</v>
      </c>
      <c r="H37" s="3">
        <v>23</v>
      </c>
      <c r="I37" s="3">
        <v>23</v>
      </c>
      <c r="J37" s="3">
        <v>23</v>
      </c>
      <c r="K37" s="3">
        <v>23</v>
      </c>
      <c r="L37" s="3">
        <v>22</v>
      </c>
      <c r="M37" s="3">
        <v>23</v>
      </c>
      <c r="N37" s="3">
        <v>16</v>
      </c>
      <c r="O37" s="3">
        <v>21</v>
      </c>
      <c r="Q37" s="3">
        <v>23</v>
      </c>
      <c r="R37" s="3">
        <f>Goose!E89</f>
        <v>26</v>
      </c>
      <c r="S37" s="3">
        <f>Goose!H89</f>
        <v>26</v>
      </c>
      <c r="T37" s="3">
        <f>Goose!L89</f>
        <v>25</v>
      </c>
      <c r="U37" s="3">
        <f>Goose!R89</f>
        <v>26</v>
      </c>
      <c r="V37" s="3">
        <f>Goose!V89</f>
        <v>26</v>
      </c>
      <c r="W37" s="3">
        <f>Goose!AB89</f>
        <v>26</v>
      </c>
      <c r="X37" s="3">
        <f>Goose!AF89</f>
        <v>24</v>
      </c>
      <c r="Y37" s="3">
        <f>Goose!AG89</f>
        <v>26</v>
      </c>
      <c r="Z37" s="3">
        <f>Goose!AI89</f>
        <v>26</v>
      </c>
      <c r="AA37" s="3">
        <f>Goose!AJ89</f>
        <v>25</v>
      </c>
      <c r="AB37" s="3">
        <f>Goose!AM89</f>
        <v>16</v>
      </c>
      <c r="AC37" s="3">
        <f>Goose!AP89</f>
        <v>24</v>
      </c>
      <c r="AD37" s="3">
        <f>Goose!AQ89</f>
        <v>22</v>
      </c>
      <c r="AE37" s="3">
        <f>Goose!AR89</f>
        <v>19</v>
      </c>
      <c r="AF37" s="3">
        <f>Goose!AT89</f>
        <v>15</v>
      </c>
      <c r="AG37" s="3">
        <f>Goose!AW89</f>
        <v>17</v>
      </c>
      <c r="AH37" s="3">
        <f>Goose!AX89</f>
        <v>16</v>
      </c>
      <c r="AI37" s="3">
        <f>Goose!AZ89</f>
        <v>12</v>
      </c>
      <c r="AJ37" s="3">
        <f>Goose!BA89</f>
        <v>15</v>
      </c>
      <c r="AK37" s="3">
        <f>Goose!BB89</f>
        <v>9</v>
      </c>
      <c r="AL37" s="3">
        <f>Goose!BC89</f>
        <v>8</v>
      </c>
      <c r="AM37" s="3">
        <f>Goose!BD89</f>
        <v>50</v>
      </c>
      <c r="AN37" s="3">
        <f>Goose!BG89</f>
        <v>51</v>
      </c>
      <c r="AO37" s="3">
        <f>Goose!BH89</f>
        <v>53</v>
      </c>
      <c r="AP37" s="3">
        <f>Goose!BI89</f>
        <v>41</v>
      </c>
      <c r="AQ37" s="3">
        <f>AVERAGE($R37:$AJ37)</f>
        <v>21.684210526315791</v>
      </c>
      <c r="AR37" s="3">
        <f>MIN(R37:AP37)</f>
        <v>8</v>
      </c>
      <c r="AS37" s="3">
        <f>MAX(R37:AP37)</f>
        <v>53</v>
      </c>
      <c r="AT37" s="3">
        <f>(AR37/AS37*100)</f>
        <v>15.09433962264151</v>
      </c>
      <c r="AV37" s="3">
        <v>23</v>
      </c>
      <c r="AW37" s="3">
        <v>23</v>
      </c>
      <c r="AX37" s="3">
        <v>23</v>
      </c>
      <c r="AY37" s="3">
        <v>23</v>
      </c>
      <c r="AZ37" s="3">
        <v>23</v>
      </c>
      <c r="BA37" s="3">
        <v>23</v>
      </c>
      <c r="BD37" s="3">
        <v>22</v>
      </c>
      <c r="BE37" s="3">
        <v>23</v>
      </c>
      <c r="BF37" s="3">
        <v>23</v>
      </c>
      <c r="BG37" s="3">
        <v>21</v>
      </c>
      <c r="BH37" s="3">
        <v>23</v>
      </c>
      <c r="BI37" s="3">
        <v>22</v>
      </c>
      <c r="BJ37" s="3">
        <v>23</v>
      </c>
      <c r="BK37" s="3">
        <v>22</v>
      </c>
      <c r="BL37" s="3">
        <v>22</v>
      </c>
      <c r="BM37" s="3">
        <v>23</v>
      </c>
      <c r="BN37" s="3">
        <v>16</v>
      </c>
      <c r="BO37" s="3">
        <v>21</v>
      </c>
      <c r="BQ37" s="3">
        <v>23</v>
      </c>
      <c r="BR37" s="3">
        <v>23</v>
      </c>
      <c r="BS37" s="3">
        <v>23</v>
      </c>
      <c r="BT37" s="3">
        <v>16</v>
      </c>
      <c r="BU37" s="3">
        <v>22</v>
      </c>
      <c r="BV37" s="3">
        <v>20</v>
      </c>
      <c r="BW37" s="3">
        <v>18</v>
      </c>
      <c r="BX37" s="3">
        <v>14</v>
      </c>
      <c r="BY37" s="3">
        <v>16</v>
      </c>
    </row>
    <row r="38" spans="1:77">
      <c r="A38" s="3" t="s">
        <v>697</v>
      </c>
      <c r="W38" s="3">
        <v>950726</v>
      </c>
      <c r="X38" s="3">
        <v>960813</v>
      </c>
      <c r="Y38" s="3">
        <v>970810</v>
      </c>
      <c r="Z38" s="3">
        <v>980823</v>
      </c>
      <c r="AA38" s="3">
        <v>990813</v>
      </c>
      <c r="AB38" s="3" t="s">
        <v>109</v>
      </c>
      <c r="AC38" s="3" t="s">
        <v>111</v>
      </c>
      <c r="AH38" s="3">
        <v>60814</v>
      </c>
      <c r="AI38" s="3" t="s">
        <v>131</v>
      </c>
      <c r="AJ38" s="3" t="s">
        <v>131</v>
      </c>
      <c r="AK38" s="3" t="s">
        <v>131</v>
      </c>
      <c r="AU38" s="3">
        <v>35.453454939668177</v>
      </c>
      <c r="AV38" s="3">
        <v>41.64290315485168</v>
      </c>
      <c r="AW38" s="3">
        <v>45.153178418803421</v>
      </c>
      <c r="AX38" s="3">
        <v>47.669455442433389</v>
      </c>
      <c r="AY38" s="3">
        <v>47.830073215183511</v>
      </c>
      <c r="AZ38" s="3">
        <v>44.001414027149323</v>
      </c>
      <c r="BA38" s="3">
        <v>49.384536827551536</v>
      </c>
      <c r="BD38" s="3">
        <v>37.739417123124554</v>
      </c>
      <c r="BE38" s="3">
        <v>48.913390837104075</v>
      </c>
      <c r="BF38" s="3">
        <v>16.83686592045725</v>
      </c>
      <c r="BG38" s="3">
        <v>43.955733094519864</v>
      </c>
      <c r="BI38" s="3">
        <v>48.396917420814482</v>
      </c>
      <c r="BJ38" s="3">
        <v>50.494188348416287</v>
      </c>
      <c r="BK38" s="3">
        <v>13.801313474107591</v>
      </c>
      <c r="BM38" s="3">
        <v>50.573058069381595</v>
      </c>
      <c r="BN38" s="3">
        <v>15.041478129713424</v>
      </c>
      <c r="BO38" s="3">
        <v>38.321428571428569</v>
      </c>
      <c r="BP38" s="3">
        <v>52.924200702548227</v>
      </c>
      <c r="BQ38" s="3">
        <v>49.847716718266255</v>
      </c>
    </row>
    <row r="39" spans="1:77">
      <c r="V39" s="3">
        <f>SnowF!F116</f>
        <v>44.5</v>
      </c>
      <c r="W39" s="3">
        <f>SnowF!I116</f>
        <v>34</v>
      </c>
      <c r="X39" s="3">
        <f>SnowF!P116</f>
        <v>36</v>
      </c>
      <c r="Y39" s="3">
        <f>SnowF!R116</f>
        <v>36</v>
      </c>
      <c r="Z39" s="3">
        <f>SnowF!T116</f>
        <v>37</v>
      </c>
      <c r="AA39" s="3">
        <f>SnowF!U116</f>
        <v>32</v>
      </c>
      <c r="AB39" s="3">
        <f>SnowF!Y116</f>
        <v>35.5</v>
      </c>
      <c r="AC39" s="3">
        <f>SnowF!AB116</f>
        <v>34</v>
      </c>
      <c r="AH39" s="3">
        <f>SnowF!AC116</f>
        <v>32</v>
      </c>
      <c r="AI39" s="3">
        <f>SnowF!AD116</f>
        <v>34</v>
      </c>
      <c r="AJ39" s="3">
        <f>SnowF!AE116</f>
        <v>24</v>
      </c>
      <c r="AK39" s="3">
        <f>SnowF!AF116</f>
        <v>26.5</v>
      </c>
      <c r="AL39" s="3">
        <f>SnowF!AG116</f>
        <v>37</v>
      </c>
      <c r="AM39" s="3">
        <f>SnowF!AH116</f>
        <v>38</v>
      </c>
      <c r="AN39" s="3">
        <f>SnowF!AK116</f>
        <v>39</v>
      </c>
      <c r="AO39" s="3">
        <f>SnowF!AL116</f>
        <v>36</v>
      </c>
      <c r="AP39" s="3">
        <f>SnowF!AM116</f>
        <v>26</v>
      </c>
      <c r="AU39" s="3">
        <v>56</v>
      </c>
      <c r="AV39" s="3">
        <v>56</v>
      </c>
      <c r="AW39" s="3">
        <v>56</v>
      </c>
      <c r="AX39" s="3">
        <v>56</v>
      </c>
      <c r="AY39" s="3">
        <v>56</v>
      </c>
      <c r="AZ39" s="3">
        <v>56</v>
      </c>
      <c r="BA39" s="3">
        <v>56</v>
      </c>
      <c r="BD39" s="3">
        <v>57</v>
      </c>
      <c r="BE39" s="3">
        <v>55</v>
      </c>
      <c r="BF39" s="3">
        <v>52</v>
      </c>
      <c r="BG39" s="3">
        <v>56</v>
      </c>
      <c r="BI39" s="3">
        <v>55</v>
      </c>
      <c r="BJ39" s="3">
        <v>55</v>
      </c>
      <c r="BK39" s="3">
        <v>55</v>
      </c>
      <c r="BM39" s="3">
        <v>56</v>
      </c>
      <c r="BN39" s="3">
        <v>50</v>
      </c>
      <c r="BO39" s="3">
        <v>53</v>
      </c>
      <c r="BP39" s="3">
        <v>57</v>
      </c>
      <c r="BQ39" s="3">
        <v>57</v>
      </c>
    </row>
    <row r="40" spans="1:77">
      <c r="W40" s="3">
        <f>SnowF!I117</f>
        <v>47.949367088607595</v>
      </c>
      <c r="X40" s="3">
        <f>SnowF!P117</f>
        <v>55.28846153846154</v>
      </c>
      <c r="Y40" s="3">
        <f>SnowF!R117</f>
        <v>50.123809523809527</v>
      </c>
      <c r="Z40" s="3">
        <f>SnowF!T117</f>
        <v>59.512195121951223</v>
      </c>
      <c r="AA40" s="3">
        <f>SnowF!U117</f>
        <v>49.833333333333336</v>
      </c>
      <c r="AB40" s="3">
        <f>SnowF!Y117</f>
        <v>52.696153846153848</v>
      </c>
      <c r="AC40" s="3">
        <f>SnowF!AB117</f>
        <v>55.662500000000001</v>
      </c>
      <c r="AH40" s="3">
        <f>SnowF!AC117</f>
        <v>56</v>
      </c>
      <c r="AI40" s="3">
        <f>SnowF!AD117</f>
        <v>52.96153846153846</v>
      </c>
      <c r="AJ40" s="3">
        <f>SnowF!AE117</f>
        <v>53.025316455696199</v>
      </c>
      <c r="AK40" s="3">
        <f>SnowF!AF117</f>
        <v>46.42307692307692</v>
      </c>
      <c r="AL40" s="3">
        <f>SnowF!AG117</f>
        <v>58.245454545454542</v>
      </c>
      <c r="AM40" s="3">
        <f>SnowF!AH117</f>
        <v>61.409090909090907</v>
      </c>
      <c r="AN40" s="3">
        <f>SnowF!AK117</f>
        <v>64.5</v>
      </c>
      <c r="AO40" s="3">
        <f>SnowF!AL117</f>
        <v>58.19736842105263</v>
      </c>
      <c r="AP40" s="3">
        <f>SnowF!AM117</f>
        <v>63.392405063291136</v>
      </c>
      <c r="AQ40" s="3">
        <f>AVERAGE($R40:$AJ40)</f>
        <v>53.305267536955171</v>
      </c>
      <c r="AR40" s="3">
        <f>MIN(R40:AP40)</f>
        <v>46.42307692307692</v>
      </c>
      <c r="AS40" s="3">
        <f>MAX(R40:AP40)</f>
        <v>64.5</v>
      </c>
      <c r="AT40" s="3">
        <f>(AR40/AS40*100)</f>
        <v>71.973762671437086</v>
      </c>
    </row>
    <row r="41" spans="1:77">
      <c r="A41" s="3" t="s">
        <v>676</v>
      </c>
      <c r="AH41" s="3" t="s">
        <v>168</v>
      </c>
      <c r="AI41" s="3" t="s">
        <v>170</v>
      </c>
      <c r="AJ41" s="3" t="s">
        <v>175</v>
      </c>
      <c r="AK41" s="3">
        <v>20090728</v>
      </c>
      <c r="AL41" s="3">
        <v>20100812</v>
      </c>
      <c r="AM41" s="3">
        <v>20100813</v>
      </c>
      <c r="AN41" s="3">
        <v>20120817</v>
      </c>
      <c r="AO41" s="3">
        <v>20120817</v>
      </c>
      <c r="AP41" s="3">
        <v>20120818</v>
      </c>
    </row>
    <row r="42" spans="1:77">
      <c r="AH42" s="3">
        <f>Porsild!B47</f>
        <v>0</v>
      </c>
      <c r="AI42" s="3">
        <f>Porsild!C47</f>
        <v>0</v>
      </c>
      <c r="AJ42" s="3">
        <f>Porsild!D47</f>
        <v>0</v>
      </c>
      <c r="AK42" s="3">
        <f>Porsild!E47</f>
        <v>0</v>
      </c>
      <c r="AL42" s="3">
        <f>Porsild!F47</f>
        <v>0</v>
      </c>
      <c r="AM42" s="3">
        <f>Porsild!G87</f>
        <v>36</v>
      </c>
      <c r="AN42" s="3">
        <f>Porsild!J87</f>
        <v>35</v>
      </c>
      <c r="AO42" s="3">
        <f>Porsild!K87</f>
        <v>36</v>
      </c>
      <c r="AP42" s="3">
        <f>Porsild!L87</f>
        <v>19</v>
      </c>
    </row>
    <row r="43" spans="1:77">
      <c r="AH43" s="3">
        <f>Porsild!B48</f>
        <v>0</v>
      </c>
      <c r="AI43" s="3">
        <f>Porsild!C48</f>
        <v>0</v>
      </c>
      <c r="AJ43" s="3">
        <f>Porsild!D48</f>
        <v>0</v>
      </c>
      <c r="AK43" s="3">
        <f>Porsild!E48</f>
        <v>0</v>
      </c>
      <c r="AL43" s="3">
        <f>Porsild!F48</f>
        <v>0</v>
      </c>
      <c r="AM43" s="3">
        <f>Porsild!G88</f>
        <v>53.421052631578945</v>
      </c>
      <c r="AN43" s="3">
        <f>Porsild!J88</f>
        <v>56.629310344827587</v>
      </c>
      <c r="AO43" s="3">
        <f>Porsild!K88</f>
        <v>56.362068965517238</v>
      </c>
      <c r="AP43" s="3">
        <f>Porsild!L88</f>
        <v>59.408163265306122</v>
      </c>
      <c r="AR43" s="3">
        <f>MIN(R43:AP43)</f>
        <v>0</v>
      </c>
      <c r="AS43" s="3">
        <f>MAX(R43:AP43)</f>
        <v>59.408163265306122</v>
      </c>
      <c r="AT43" s="3">
        <f>(AR43/AS43*100)</f>
        <v>0</v>
      </c>
    </row>
    <row r="44" spans="1:77">
      <c r="A44" s="3" t="s">
        <v>937</v>
      </c>
      <c r="AL44" s="3">
        <f>PipelinePlateau!C280</f>
        <v>51.288135593220339</v>
      </c>
      <c r="AM44" s="3">
        <f>PipelinePlateau!D280</f>
        <v>58.112745098039213</v>
      </c>
      <c r="AN44" s="3">
        <f>PipelinePlateau!E280</f>
        <v>59.21782178217822</v>
      </c>
      <c r="AO44" s="3">
        <f>PipelinePlateau!F280</f>
        <v>53.060500000000005</v>
      </c>
      <c r="AP44" s="3">
        <f>PipelinePlateau!G280</f>
        <v>56.777777777777779</v>
      </c>
    </row>
    <row r="45" spans="1:77">
      <c r="AL45" s="3">
        <f>PipelinePlateau!C281</f>
        <v>59</v>
      </c>
      <c r="AM45" s="3">
        <f>PipelinePlateau!D281</f>
        <v>102</v>
      </c>
      <c r="AN45" s="3">
        <f>PipelinePlateau!E281</f>
        <v>101</v>
      </c>
      <c r="AO45" s="3">
        <f>PipelinePlateau!F281</f>
        <v>100</v>
      </c>
      <c r="AP45" s="3">
        <f>PipelinePlateau!G281</f>
        <v>99</v>
      </c>
    </row>
    <row r="46" spans="1:77">
      <c r="A46" s="3" t="s">
        <v>938</v>
      </c>
      <c r="AL46" s="3">
        <f>PipelinePlateau!C283</f>
        <v>63.274999999999999</v>
      </c>
      <c r="AM46" s="3">
        <f>PipelinePlateau!D283</f>
        <v>74.669230769230765</v>
      </c>
      <c r="AN46" s="3">
        <f>PipelinePlateau!E283</f>
        <v>70.323076923076925</v>
      </c>
      <c r="AO46" s="3">
        <f>PipelinePlateau!F283</f>
        <v>67.960317460317455</v>
      </c>
      <c r="AP46" s="3">
        <f>PipelinePlateau!G283</f>
        <v>71.140625</v>
      </c>
    </row>
    <row r="47" spans="1:77">
      <c r="AL47" s="3">
        <f>PipelinePlateau!C284</f>
        <v>40</v>
      </c>
      <c r="AM47" s="3">
        <f>PipelinePlateau!D284</f>
        <v>65</v>
      </c>
      <c r="AN47" s="3">
        <f>PipelinePlateau!E284</f>
        <v>65</v>
      </c>
      <c r="AO47" s="3">
        <f>PipelinePlateau!F284</f>
        <v>63</v>
      </c>
      <c r="AP47" s="3">
        <f>PipelinePlateau!G284</f>
        <v>64</v>
      </c>
    </row>
    <row r="48" spans="1:77">
      <c r="A48" s="3" t="s">
        <v>939</v>
      </c>
      <c r="AL48" s="3">
        <f>PipelinePlateau!C286</f>
        <v>81.134328358208961</v>
      </c>
      <c r="AM48" s="3">
        <f>PipelinePlateau!D286</f>
        <v>87.867415730337072</v>
      </c>
      <c r="AN48" s="3">
        <f>PipelinePlateau!E286</f>
        <v>83.55113636363636</v>
      </c>
      <c r="AO48" s="3">
        <f>PipelinePlateau!F286</f>
        <v>79.895604395604394</v>
      </c>
      <c r="AP48" s="3">
        <f>PipelinePlateau!G286</f>
        <v>83.875</v>
      </c>
    </row>
    <row r="49" spans="1:42">
      <c r="AL49" s="3">
        <f>PipelinePlateau!C287</f>
        <v>67</v>
      </c>
      <c r="AM49" s="3">
        <f>PipelinePlateau!D287</f>
        <v>89</v>
      </c>
      <c r="AN49" s="3">
        <f>PipelinePlateau!E287</f>
        <v>88</v>
      </c>
      <c r="AO49" s="3">
        <f>PipelinePlateau!F287</f>
        <v>91</v>
      </c>
      <c r="AP49" s="3">
        <f>PipelinePlateau!G287</f>
        <v>88</v>
      </c>
    </row>
    <row r="51" spans="1:42">
      <c r="R51" s="3">
        <f t="shared" ref="R51:AK51" si="0">R25+R28+R31+R34+R37+40+R43</f>
        <v>247</v>
      </c>
      <c r="S51" s="3">
        <f t="shared" si="0"/>
        <v>246</v>
      </c>
      <c r="T51" s="3">
        <f t="shared" si="0"/>
        <v>235</v>
      </c>
      <c r="U51" s="3">
        <f t="shared" si="0"/>
        <v>220</v>
      </c>
      <c r="V51" s="3">
        <f t="shared" si="0"/>
        <v>218</v>
      </c>
      <c r="W51" s="3">
        <f t="shared" si="0"/>
        <v>226</v>
      </c>
      <c r="X51" s="3">
        <f t="shared" si="0"/>
        <v>223</v>
      </c>
      <c r="Y51" s="3">
        <f t="shared" si="0"/>
        <v>229</v>
      </c>
      <c r="Z51" s="3">
        <f t="shared" si="0"/>
        <v>220</v>
      </c>
      <c r="AA51" s="3">
        <f t="shared" si="0"/>
        <v>221</v>
      </c>
      <c r="AB51" s="3">
        <f t="shared" si="0"/>
        <v>210</v>
      </c>
      <c r="AC51" s="3">
        <f t="shared" si="0"/>
        <v>212</v>
      </c>
      <c r="AD51" s="3">
        <f t="shared" si="0"/>
        <v>209</v>
      </c>
      <c r="AE51" s="3">
        <f t="shared" si="0"/>
        <v>204</v>
      </c>
      <c r="AF51" s="3">
        <f t="shared" si="0"/>
        <v>199</v>
      </c>
      <c r="AG51" s="3">
        <f t="shared" si="0"/>
        <v>203</v>
      </c>
      <c r="AH51" s="3">
        <f t="shared" si="0"/>
        <v>191</v>
      </c>
      <c r="AI51" s="3">
        <f t="shared" si="0"/>
        <v>185</v>
      </c>
      <c r="AJ51" s="3">
        <f t="shared" si="0"/>
        <v>191</v>
      </c>
      <c r="AK51" s="3">
        <f t="shared" si="0"/>
        <v>184</v>
      </c>
      <c r="AL51" s="3">
        <f>PipelinePlateau!C284</f>
        <v>40</v>
      </c>
      <c r="AM51" s="3">
        <f>PipelinePlateau!D284</f>
        <v>65</v>
      </c>
    </row>
    <row r="52" spans="1:42">
      <c r="S52" s="3" t="s">
        <v>421</v>
      </c>
      <c r="V52" s="3" t="s">
        <v>439</v>
      </c>
      <c r="Y52" s="3" t="s">
        <v>335</v>
      </c>
      <c r="AB52" s="3" t="s">
        <v>559</v>
      </c>
      <c r="AE52" s="3" t="s">
        <v>546</v>
      </c>
    </row>
    <row r="53" spans="1:42">
      <c r="R53" s="3">
        <v>900826</v>
      </c>
      <c r="S53" s="3">
        <v>47.830073215183511</v>
      </c>
      <c r="T53" s="3">
        <v>56</v>
      </c>
      <c r="U53" s="3">
        <v>900826</v>
      </c>
      <c r="V53" s="3">
        <v>57.587912087912088</v>
      </c>
      <c r="W53" s="3">
        <v>20</v>
      </c>
      <c r="X53" s="3">
        <v>900825</v>
      </c>
      <c r="Y53" s="3">
        <v>34.083333333333329</v>
      </c>
      <c r="Z53" s="3">
        <v>24</v>
      </c>
      <c r="AA53" s="3">
        <v>900825</v>
      </c>
      <c r="AB53" s="3">
        <v>51.574652777777779</v>
      </c>
      <c r="AC53" s="3">
        <v>33</v>
      </c>
      <c r="AD53" s="3">
        <v>900825</v>
      </c>
      <c r="AE53" s="3">
        <v>69.134126984126979</v>
      </c>
      <c r="AF53" s="3">
        <v>23</v>
      </c>
    </row>
    <row r="54" spans="1:42">
      <c r="R54" s="3">
        <v>910824</v>
      </c>
      <c r="S54" s="3">
        <v>49.384536827551536</v>
      </c>
      <c r="T54" s="3">
        <v>56</v>
      </c>
      <c r="U54" s="3">
        <v>910824</v>
      </c>
      <c r="V54" s="3">
        <v>61.445054945054949</v>
      </c>
      <c r="W54" s="3">
        <v>20</v>
      </c>
      <c r="X54" s="3">
        <v>910827</v>
      </c>
      <c r="Y54" s="3">
        <v>34.739583333333329</v>
      </c>
      <c r="Z54" s="3">
        <v>24</v>
      </c>
      <c r="AA54" s="3">
        <v>910827</v>
      </c>
      <c r="AB54" s="3">
        <v>50.786210317460316</v>
      </c>
      <c r="AC54" s="3">
        <v>33</v>
      </c>
      <c r="AD54" s="3">
        <v>910826</v>
      </c>
      <c r="AE54" s="3">
        <v>59.017460317460319</v>
      </c>
      <c r="AF54" s="3">
        <v>23</v>
      </c>
    </row>
    <row r="55" spans="1:42">
      <c r="A55" s="3" t="s">
        <v>276</v>
      </c>
      <c r="R55" s="3">
        <v>920824</v>
      </c>
      <c r="S55" s="3">
        <v>48.913390837104075</v>
      </c>
      <c r="T55" s="3">
        <v>55</v>
      </c>
      <c r="U55" s="3">
        <v>920824</v>
      </c>
      <c r="V55" s="3">
        <v>67.513736263736263</v>
      </c>
      <c r="W55" s="3">
        <v>20</v>
      </c>
      <c r="X55" s="3">
        <v>920823</v>
      </c>
      <c r="Y55" s="3">
        <v>53.354166666666664</v>
      </c>
      <c r="Z55" s="3">
        <v>29</v>
      </c>
      <c r="AA55" s="3" t="s">
        <v>681</v>
      </c>
      <c r="AB55" s="3">
        <v>51.154513888888886</v>
      </c>
      <c r="AC55" s="3">
        <v>33</v>
      </c>
      <c r="AD55" s="3">
        <v>920810</v>
      </c>
      <c r="AE55" s="3">
        <v>60.453968253968263</v>
      </c>
      <c r="AF55" s="3">
        <v>23</v>
      </c>
    </row>
    <row r="56" spans="1:42">
      <c r="A56" s="3" t="s">
        <v>281</v>
      </c>
      <c r="R56" s="3">
        <v>930808</v>
      </c>
      <c r="S56" s="3">
        <v>43.955733094519864</v>
      </c>
      <c r="T56" s="3">
        <v>56</v>
      </c>
      <c r="U56" s="3">
        <v>930808</v>
      </c>
      <c r="V56" s="3">
        <v>59.472527472527474</v>
      </c>
      <c r="W56" s="3">
        <v>20</v>
      </c>
      <c r="X56" s="3" t="s">
        <v>8</v>
      </c>
      <c r="Y56" s="3">
        <v>46.680059523809518</v>
      </c>
      <c r="Z56" s="3">
        <v>29</v>
      </c>
      <c r="AA56" s="3">
        <v>930811</v>
      </c>
      <c r="AB56" s="3">
        <v>52.102182539682538</v>
      </c>
      <c r="AC56" s="3">
        <v>33</v>
      </c>
      <c r="AD56" s="3">
        <v>930806</v>
      </c>
      <c r="AE56" s="3">
        <v>56.392063492063492</v>
      </c>
      <c r="AF56" s="3">
        <v>23</v>
      </c>
    </row>
    <row r="57" spans="1:42">
      <c r="A57" s="3" t="s">
        <v>575</v>
      </c>
      <c r="R57" s="3">
        <v>940905</v>
      </c>
      <c r="S57" s="3">
        <v>50.494188348416287</v>
      </c>
      <c r="T57" s="3">
        <v>55</v>
      </c>
      <c r="U57" s="3">
        <v>940905</v>
      </c>
      <c r="V57" s="3">
        <v>69.728021978021985</v>
      </c>
      <c r="W57" s="3">
        <v>20</v>
      </c>
      <c r="X57" s="3">
        <v>940904</v>
      </c>
      <c r="Y57" s="3">
        <v>54.197172619047613</v>
      </c>
      <c r="Z57" s="3">
        <v>27</v>
      </c>
      <c r="AA57" s="3">
        <v>940905</v>
      </c>
      <c r="AB57" s="3">
        <v>63.287698412698411</v>
      </c>
      <c r="AC57" s="3">
        <v>30</v>
      </c>
      <c r="AD57" s="3">
        <v>940910</v>
      </c>
      <c r="AE57" s="3">
        <v>87.761904761904759</v>
      </c>
      <c r="AF57" s="3">
        <v>23</v>
      </c>
    </row>
    <row r="58" spans="1:42">
      <c r="A58" s="3" t="s">
        <v>584</v>
      </c>
      <c r="R58" s="3">
        <v>950820</v>
      </c>
      <c r="S58" s="3">
        <v>50.573058069381595</v>
      </c>
      <c r="T58" s="3">
        <v>56</v>
      </c>
      <c r="U58" s="3">
        <v>950820</v>
      </c>
      <c r="V58" s="3">
        <v>69.25</v>
      </c>
      <c r="W58" s="3">
        <v>16</v>
      </c>
      <c r="X58" s="3">
        <v>950817</v>
      </c>
      <c r="Y58" s="3">
        <v>53.558035714285715</v>
      </c>
      <c r="Z58" s="3">
        <v>29</v>
      </c>
      <c r="AA58" s="3">
        <v>950817</v>
      </c>
      <c r="AB58" s="3">
        <v>52.970486111111107</v>
      </c>
      <c r="AC58" s="3">
        <v>32</v>
      </c>
      <c r="AD58" s="3">
        <v>950823</v>
      </c>
      <c r="AE58" s="3">
        <v>84.715873015873015</v>
      </c>
      <c r="AF58" s="3">
        <v>23</v>
      </c>
    </row>
    <row r="59" spans="1:42">
      <c r="A59" s="3" t="s">
        <v>727</v>
      </c>
      <c r="R59" s="3">
        <v>960902</v>
      </c>
      <c r="S59" s="3">
        <v>52.924200702548227</v>
      </c>
      <c r="T59" s="3">
        <v>57</v>
      </c>
      <c r="U59" s="3">
        <v>960902</v>
      </c>
      <c r="V59" s="3">
        <v>65.84615384615384</v>
      </c>
      <c r="W59" s="3">
        <v>19</v>
      </c>
      <c r="X59" s="3">
        <v>960904</v>
      </c>
      <c r="Y59" s="3">
        <v>56.541666666666671</v>
      </c>
      <c r="Z59" s="3">
        <v>29</v>
      </c>
      <c r="AA59" s="3">
        <v>960903</v>
      </c>
      <c r="AB59" s="3">
        <v>53.365079365079367</v>
      </c>
      <c r="AC59" s="3">
        <v>32</v>
      </c>
    </row>
    <row r="60" spans="1:42">
      <c r="A60" s="3" t="s">
        <v>378</v>
      </c>
      <c r="B60" s="3" t="s">
        <v>589</v>
      </c>
      <c r="R60" s="3">
        <v>970812</v>
      </c>
      <c r="S60" s="3">
        <v>49.847716718266255</v>
      </c>
      <c r="T60" s="3">
        <v>57</v>
      </c>
      <c r="U60" s="3">
        <v>970812</v>
      </c>
      <c r="V60" s="3">
        <v>69.005494505494511</v>
      </c>
      <c r="W60" s="3">
        <v>20</v>
      </c>
      <c r="X60" s="3">
        <v>970811</v>
      </c>
      <c r="Y60" s="3">
        <v>52.151785714285715</v>
      </c>
      <c r="Z60" s="3">
        <v>29</v>
      </c>
      <c r="AA60" s="3">
        <v>970809</v>
      </c>
      <c r="AB60" s="3">
        <v>49.706349206349209</v>
      </c>
      <c r="AC60" s="3">
        <v>32</v>
      </c>
      <c r="AD60" s="3">
        <v>970810</v>
      </c>
      <c r="AE60" s="3">
        <v>45.606349206349201</v>
      </c>
      <c r="AF60" s="3">
        <v>23</v>
      </c>
      <c r="AM60" s="3">
        <v>2012</v>
      </c>
    </row>
    <row r="61" spans="1:42">
      <c r="A61" s="3" t="s">
        <v>341</v>
      </c>
      <c r="AL61" s="3" t="s">
        <v>811</v>
      </c>
    </row>
    <row r="62" spans="1:42">
      <c r="A62" s="3" t="s">
        <v>544</v>
      </c>
      <c r="AK62" s="3" t="s">
        <v>696</v>
      </c>
      <c r="AL62" s="3">
        <v>4436.5</v>
      </c>
      <c r="AM62" s="3">
        <f>SnowF!AK119</f>
        <v>22.774350762021275</v>
      </c>
      <c r="AN62" s="3">
        <f>SnowF!AL119</f>
        <v>18.125135208207126</v>
      </c>
    </row>
    <row r="63" spans="1:42">
      <c r="A63" s="3" t="s">
        <v>500</v>
      </c>
      <c r="AK63" s="3" t="s">
        <v>420</v>
      </c>
      <c r="AL63" s="3">
        <v>4242</v>
      </c>
      <c r="AM63" s="3">
        <f>Dale2!BD169</f>
        <v>4308</v>
      </c>
      <c r="AN63" s="3">
        <f>Dale2!BE169</f>
        <v>4353.5</v>
      </c>
    </row>
    <row r="64" spans="1:42">
      <c r="A64" s="3" t="s">
        <v>517</v>
      </c>
      <c r="AK64" s="3" t="s">
        <v>438</v>
      </c>
      <c r="AL64" s="3">
        <v>2915</v>
      </c>
      <c r="AM64" s="3">
        <f>Dale6!AV87</f>
        <v>45</v>
      </c>
      <c r="AN64" s="3">
        <f>Dale6!AW87</f>
        <v>40</v>
      </c>
    </row>
    <row r="65" spans="1:40">
      <c r="A65" s="3" t="s">
        <v>407</v>
      </c>
      <c r="AK65" s="3" t="s">
        <v>334</v>
      </c>
      <c r="AL65" s="3">
        <v>2497.5</v>
      </c>
      <c r="AM65" s="3">
        <f>Beaver!BH124</f>
        <v>0</v>
      </c>
      <c r="AN65" s="3">
        <f>Beaver!BI124</f>
        <v>39.5</v>
      </c>
    </row>
    <row r="66" spans="1:40">
      <c r="AK66" s="3" t="s">
        <v>558</v>
      </c>
      <c r="AL66" s="3">
        <v>1581</v>
      </c>
      <c r="AM66" s="3">
        <f>Hare!BJ101</f>
        <v>20</v>
      </c>
      <c r="AN66" s="3">
        <f>Hare!BK101</f>
        <v>36</v>
      </c>
    </row>
    <row r="67" spans="1:40">
      <c r="AK67" s="3" t="s">
        <v>545</v>
      </c>
      <c r="AL67" s="3">
        <v>1518</v>
      </c>
      <c r="AM67" s="3">
        <f>Goose!BG90</f>
        <v>41</v>
      </c>
      <c r="AN67" s="3">
        <f>Goose!BH90</f>
        <v>44</v>
      </c>
    </row>
    <row r="68" spans="1:40">
      <c r="AK68" s="3" t="s">
        <v>675</v>
      </c>
      <c r="AL68" s="3">
        <v>1930.5</v>
      </c>
      <c r="AM68" s="3">
        <f>Porsild!J89</f>
        <v>123</v>
      </c>
      <c r="AN68" s="3">
        <f>Porsild!K89</f>
        <v>117</v>
      </c>
    </row>
    <row r="69" spans="1:40">
      <c r="AK69" s="3" t="s">
        <v>944</v>
      </c>
      <c r="AL69" s="3">
        <v>10482</v>
      </c>
      <c r="AM69" s="3">
        <f>PipelinePlateau!Z279</f>
        <v>10714.5</v>
      </c>
      <c r="AN69" s="3">
        <f>PipelinePlateau!AA279</f>
        <v>10457.5</v>
      </c>
    </row>
    <row r="70" spans="1:40">
      <c r="AL70" s="3">
        <f>SUM(AL62:AL69)</f>
        <v>29602.5</v>
      </c>
      <c r="AM70" s="3">
        <f>SUM(AM62:AM69)</f>
        <v>15274.274350762022</v>
      </c>
      <c r="AN70" s="3">
        <f>SUM(AN62:AN69)</f>
        <v>15105.625135208207</v>
      </c>
    </row>
    <row r="71" spans="1:40">
      <c r="AN71" s="3">
        <f>SnowF!AL117</f>
        <v>58.19736842105263</v>
      </c>
    </row>
    <row r="72" spans="1:40">
      <c r="AN72" s="3">
        <f>Dale2!BE162</f>
        <v>36</v>
      </c>
    </row>
    <row r="73" spans="1:40">
      <c r="AN73" s="3">
        <f>Dale6!AW86</f>
        <v>25</v>
      </c>
    </row>
    <row r="74" spans="1:40">
      <c r="AN74" s="3">
        <f>Beaver!BI123</f>
        <v>73</v>
      </c>
    </row>
    <row r="75" spans="1:40">
      <c r="AN75" s="3">
        <f>Hare!BK100</f>
        <v>39</v>
      </c>
    </row>
    <row r="76" spans="1:40">
      <c r="AN76" s="3">
        <f>Goose!BH89</f>
        <v>53</v>
      </c>
    </row>
    <row r="77" spans="1:40">
      <c r="AN77" s="3">
        <f>Porsild!K88</f>
        <v>56.362068965517238</v>
      </c>
    </row>
    <row r="78" spans="1:40">
      <c r="AN78" s="3">
        <f>PipelinePlateau!AA278</f>
        <v>164</v>
      </c>
    </row>
    <row r="79" spans="1:40">
      <c r="AN79" s="3">
        <f>SUM(AN71:AN78)</f>
        <v>504.55943738656981</v>
      </c>
    </row>
    <row r="81" spans="14:26">
      <c r="N81" s="3" t="s">
        <v>1010</v>
      </c>
      <c r="O81" s="3" t="s">
        <v>1022</v>
      </c>
      <c r="P81" s="3" t="s">
        <v>1023</v>
      </c>
      <c r="Y81" s="26" t="s">
        <v>810</v>
      </c>
    </row>
    <row r="82" spans="14:26">
      <c r="N82" s="3" t="s">
        <v>1017</v>
      </c>
      <c r="O82" s="3">
        <v>1260</v>
      </c>
      <c r="P82" s="3">
        <v>28</v>
      </c>
      <c r="Y82" s="3">
        <v>2008</v>
      </c>
      <c r="Z82" s="3">
        <v>2009</v>
      </c>
    </row>
    <row r="83" spans="14:26">
      <c r="N83" s="3" t="s">
        <v>1018</v>
      </c>
      <c r="O83" s="3">
        <v>1272</v>
      </c>
      <c r="P83" s="3">
        <v>74</v>
      </c>
      <c r="Y83" s="3">
        <f>(Dale2!AZ169)+(Dale6!AR87)+(Beaver!BC124)+(Hare!BD101)+(Goose!BA90)+(SnowF!AE119)+(Porsild!D49)</f>
        <v>3944.9789881674997</v>
      </c>
      <c r="Z83" s="3">
        <f>(Dale2!BA169)+(Dale6!AS87)+(Beaver!BD124)+(Hare!BE101)+(Goose!BB90)+(SnowF!AF119)+(Porsild!E49)</f>
        <v>3788.007692082861</v>
      </c>
    </row>
    <row r="84" spans="14:26">
      <c r="N84" s="3" t="s">
        <v>1019</v>
      </c>
      <c r="O84" s="3">
        <v>1380</v>
      </c>
      <c r="P84" s="3">
        <v>55</v>
      </c>
    </row>
    <row r="85" spans="14:26">
      <c r="N85" s="3" t="s">
        <v>438</v>
      </c>
      <c r="O85" s="3">
        <v>1473</v>
      </c>
      <c r="P85" s="3">
        <v>24</v>
      </c>
    </row>
    <row r="86" spans="14:26">
      <c r="N86" s="3" t="s">
        <v>420</v>
      </c>
      <c r="O86" s="3">
        <v>1477</v>
      </c>
      <c r="P86" s="6">
        <v>40</v>
      </c>
    </row>
    <row r="87" spans="14:26">
      <c r="N87" s="3" t="s">
        <v>1020</v>
      </c>
      <c r="O87" s="3">
        <v>1621</v>
      </c>
      <c r="P87" s="3">
        <v>41</v>
      </c>
    </row>
    <row r="88" spans="14:26">
      <c r="N88" s="3" t="s">
        <v>1021</v>
      </c>
      <c r="O88" s="3">
        <v>1623</v>
      </c>
      <c r="P88" s="3">
        <v>252</v>
      </c>
    </row>
    <row r="89" spans="14:26">
      <c r="N89" s="3" t="s">
        <v>705</v>
      </c>
      <c r="O89" s="3">
        <v>1660</v>
      </c>
      <c r="P89" s="3">
        <v>79</v>
      </c>
    </row>
  </sheetData>
  <sortState ref="N82:P89">
    <sortCondition ref="O82:O8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Dale2</vt:lpstr>
      <vt:lpstr>Dale6</vt:lpstr>
      <vt:lpstr>Beaver</vt:lpstr>
      <vt:lpstr>Hare</vt:lpstr>
      <vt:lpstr>Goose</vt:lpstr>
      <vt:lpstr>SnowF</vt:lpstr>
      <vt:lpstr>PipelinePlateau</vt:lpstr>
      <vt:lpstr>Porsild</vt:lpstr>
      <vt:lpstr>Summary</vt:lpstr>
      <vt:lpstr>thaw.r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Steven Mamet</cp:lastModifiedBy>
  <dcterms:created xsi:type="dcterms:W3CDTF">2010-10-05T15:37:13Z</dcterms:created>
  <dcterms:modified xsi:type="dcterms:W3CDTF">2015-08-20T23:08:18Z</dcterms:modified>
</cp:coreProperties>
</file>